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1.bin" ContentType="application/vnd.ms-office.activeX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5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10-October/11/"/>
    </mc:Choice>
  </mc:AlternateContent>
  <xr:revisionPtr revIDLastSave="8" documentId="8_{581A82C2-6A02-448B-A223-F18120E8F17B}" xr6:coauthVersionLast="47" xr6:coauthVersionMax="47" xr10:uidLastSave="{E6D82734-3D59-4092-9B46-09FBEED790D1}"/>
  <bookViews>
    <workbookView xWindow="5810" yWindow="6380" windowWidth="24000" windowHeight="12820" firstSheet="2" activeTab="5" xr2:uid="{7E181153-BEEE-4DAD-A254-9F9B598EA0C6}"/>
  </bookViews>
  <sheets>
    <sheet name="September 2023 Balance Sheet" sheetId="1" r:id="rId1"/>
    <sheet name="September 2023 I&amp;E" sheetId="2" r:id="rId2"/>
    <sheet name="Jan-Sep 2023 I &amp; E" sheetId="3" r:id="rId3"/>
    <sheet name="September 2023 Ledger" sheetId="4" r:id="rId4"/>
    <sheet name="Alert" sheetId="9" state="hidden" r:id="rId5"/>
    <sheet name="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5">BVA!$A:$I,BVA!$1:$2</definedName>
    <definedName name="_xlnm.Print_Titles" localSheetId="2">'Jan-Sep 2023 I &amp; E'!$A:$I,'Jan-Sep 2023 I &amp; E'!$1:$2</definedName>
    <definedName name="_xlnm.Print_Titles" localSheetId="0">'September 2023 Balance Sheet'!$A:$F,'September 2023 Balance Sheet'!$1:$1</definedName>
    <definedName name="_xlnm.Print_Titles" localSheetId="1">'September 2023 I&amp;E'!$A:$I,'September 2023 I&amp;E'!$1:$2</definedName>
    <definedName name="_xlnm.Print_Titles" localSheetId="3">'September 2023 Ledger'!$A:$F,'September 2023 Ledger'!$1:$1</definedName>
    <definedName name="QB_COLUMN_1" localSheetId="3" hidden="1">'September 2023 Ledger'!$G$1</definedName>
    <definedName name="QB_COLUMN_17" localSheetId="3" hidden="1">'September 2023 Ledger'!$M$1</definedName>
    <definedName name="QB_COLUMN_19" localSheetId="3" hidden="1">'September 2023 Ledger'!$N$1</definedName>
    <definedName name="QB_COLUMN_20" localSheetId="3" hidden="1">'September 2023 Ledger'!$O$1</definedName>
    <definedName name="QB_COLUMN_29" localSheetId="0" hidden="1">'September 2023 Balance Sheet'!$G$1</definedName>
    <definedName name="QB_COLUMN_3" localSheetId="3" hidden="1">'September 2023 Ledger'!$H$1</definedName>
    <definedName name="QB_COLUMN_30" localSheetId="3" hidden="1">'September 2023 Ledger'!$P$1</definedName>
    <definedName name="QB_COLUMN_31" localSheetId="3" hidden="1">'September 2023 Ledger'!$Q$1</definedName>
    <definedName name="QB_COLUMN_4" localSheetId="3" hidden="1">'September 2023 Ledger'!$I$1</definedName>
    <definedName name="QB_COLUMN_5" localSheetId="3" hidden="1">'September 2023 Ledger'!$J$1</definedName>
    <definedName name="QB_COLUMN_59200" localSheetId="5" hidden="1">BVA!$J$2</definedName>
    <definedName name="QB_COLUMN_59200" localSheetId="2" hidden="1">'Jan-Sep 2023 I &amp; E'!$J$2</definedName>
    <definedName name="QB_COLUMN_59200" localSheetId="1" hidden="1">'September 2023 I&amp;E'!$J$2</definedName>
    <definedName name="QB_COLUMN_63620" localSheetId="5" hidden="1">BVA!$L$2</definedName>
    <definedName name="QB_COLUMN_63620" localSheetId="2" hidden="1">'Jan-Sep 2023 I &amp; E'!$L$2</definedName>
    <definedName name="QB_COLUMN_63620" localSheetId="1" hidden="1">'September 2023 I&amp;E'!$L$2</definedName>
    <definedName name="QB_COLUMN_64430" localSheetId="5" hidden="1">BVA!$M$2</definedName>
    <definedName name="QB_COLUMN_64430" localSheetId="2" hidden="1">'Jan-Sep 2023 I &amp; E'!$M$2</definedName>
    <definedName name="QB_COLUMN_64430" localSheetId="1" hidden="1">'September 2023 I&amp;E'!$M$2</definedName>
    <definedName name="QB_COLUMN_7" localSheetId="3" hidden="1">'September 2023 Ledger'!$K$1</definedName>
    <definedName name="QB_COLUMN_76210" localSheetId="5" hidden="1">BVA!$K$2</definedName>
    <definedName name="QB_COLUMN_76210" localSheetId="2" hidden="1">'Jan-Sep 2023 I &amp; E'!$K$2</definedName>
    <definedName name="QB_COLUMN_76210" localSheetId="1" hidden="1">'September 2023 I&amp;E'!$K$2</definedName>
    <definedName name="QB_COLUMN_8" localSheetId="3" hidden="1">'September 2023 Ledger'!$L$1</definedName>
    <definedName name="QB_DATA_0" localSheetId="5" hidden="1">BVA!$5:$5,BVA!$6:$6,BVA!$7:$7,BVA!$8:$8,BVA!$10:$10,BVA!$11:$11,BVA!$12:$12,BVA!$13:$13,BVA!$14:$14,BVA!$15:$15,BVA!$16:$16,BVA!$17:$17,BVA!$18:$18,BVA!$19:$19,BVA!$20:$20,BVA!$21:$21</definedName>
    <definedName name="QB_DATA_0" localSheetId="2" hidden="1">'Jan-Sep 2023 I &amp; E'!$5:$5,'Jan-Sep 2023 I &amp; E'!$6:$6,'Jan-Sep 2023 I &amp; E'!$7:$7,'Jan-Sep 2023 I &amp; E'!$8:$8,'Jan-Sep 2023 I &amp; E'!$10:$10,'Jan-Sep 2023 I &amp; E'!$11:$11,'Jan-Sep 2023 I &amp; E'!$12:$12,'Jan-Sep 2023 I &amp; E'!$13:$13,'Jan-Sep 2023 I &amp; E'!$14:$14,'Jan-Sep 2023 I &amp; E'!$15:$15,'Jan-Sep 2023 I &amp; E'!$16:$16,'Jan-Sep 2023 I &amp; E'!$17:$17,'Jan-Sep 2023 I &amp; E'!$18:$18,'Jan-Sep 2023 I &amp; E'!$19:$19,'Jan-Sep 2023 I &amp; E'!$20:$20,'Jan-Sep 2023 I &amp; E'!$21:$21</definedName>
    <definedName name="QB_DATA_0" localSheetId="0" hidden="1">'September 2023 Balance Sheet'!$6:$6,'September 2023 Balance Sheet'!$7:$7,'September 2023 Balance Sheet'!$8:$8,'September 2023 Balance Sheet'!$9:$9,'September 2023 Balance Sheet'!$10:$10,'September 2023 Balance Sheet'!$11:$11,'September 2023 Balance Sheet'!$15:$15,'September 2023 Balance Sheet'!$16:$16,'September 2023 Balance Sheet'!$17:$17,'September 2023 Balance Sheet'!$21:$21,'September 2023 Balance Sheet'!$22:$22,'September 2023 Balance Sheet'!$23:$23,'September 2023 Balance Sheet'!$24:$24,'September 2023 Balance Sheet'!$25:$25,'September 2023 Balance Sheet'!$26:$26,'September 2023 Balance Sheet'!$27:$27</definedName>
    <definedName name="QB_DATA_0" localSheetId="1" hidden="1">'September 2023 I&amp;E'!$5:$5,'September 2023 I&amp;E'!$6:$6,'September 2023 I&amp;E'!$7:$7,'September 2023 I&amp;E'!$8:$8,'September 2023 I&amp;E'!$10:$10,'September 2023 I&amp;E'!$11:$11,'September 2023 I&amp;E'!$12:$12,'September 2023 I&amp;E'!$13:$13,'September 2023 I&amp;E'!$14:$14,'September 2023 I&amp;E'!$15:$15,'September 2023 I&amp;E'!$16:$16,'September 2023 I&amp;E'!$17:$17,'September 2023 I&amp;E'!$18:$18,'September 2023 I&amp;E'!$19:$19,'September 2023 I&amp;E'!$20:$20,'September 2023 I&amp;E'!$25:$25</definedName>
    <definedName name="QB_DATA_0" localSheetId="3" hidden="1">'September 2023 Ledger'!$3:$3,'September 2023 Ledger'!$4:$4,'September 2023 Ledger'!$5:$5,'September 2023 Ledger'!$8:$8,'September 2023 Ledger'!$11:$11,'September 2023 Ledger'!$12:$12,'September 2023 Ledger'!$13:$13,'September 2023 Ledger'!$14:$14,'September 2023 Ledger'!$15:$15,'September 2023 Ledger'!$16:$16,'September 2023 Ledger'!$20:$20,'September 2023 Ledger'!$23:$23,'September 2023 Ledger'!$26:$26,'September 2023 Ledger'!$27:$27,'September 2023 Ledger'!$30:$30,'September 2023 Ledger'!$33:$33</definedName>
    <definedName name="QB_DATA_1" localSheetId="5" hidden="1">BVA!$22:$22,BVA!$23:$23,BVA!$28:$28,BVA!$30:$30,BVA!$31:$31,BVA!$34:$34,BVA!$35:$35,BVA!$36:$36,BVA!$37:$37,BVA!$39:$39,BVA!$40:$40,BVA!$42:$42,BVA!$44:$44,BVA!$45:$45,BVA!$46:$46,BVA!$49:$49</definedName>
    <definedName name="QB_DATA_1" localSheetId="2" hidden="1">'Jan-Sep 2023 I &amp; E'!$22:$22,'Jan-Sep 2023 I &amp; E'!$23:$23,'Jan-Sep 2023 I &amp; E'!$28:$28,'Jan-Sep 2023 I &amp; E'!$30:$30,'Jan-Sep 2023 I &amp; E'!$31:$31,'Jan-Sep 2023 I &amp; E'!$34:$34,'Jan-Sep 2023 I &amp; E'!$35:$35,'Jan-Sep 2023 I &amp; E'!$36:$36,'Jan-Sep 2023 I &amp; E'!$37:$37,'Jan-Sep 2023 I &amp; E'!$39:$39,'Jan-Sep 2023 I &amp; E'!$40:$40,'Jan-Sep 2023 I &amp; E'!$42:$42,'Jan-Sep 2023 I &amp; E'!$44:$44,'Jan-Sep 2023 I &amp; E'!$45:$45,'Jan-Sep 2023 I &amp; E'!$46:$46,'Jan-Sep 2023 I &amp; E'!$49:$49</definedName>
    <definedName name="QB_DATA_1" localSheetId="0" hidden="1">'September 2023 Balance Sheet'!$28:$28,'September 2023 Balance Sheet'!$29:$29,'September 2023 Balance Sheet'!$36:$36,'September 2023 Balance Sheet'!$39:$39,'September 2023 Balance Sheet'!$43:$43,'September 2023 Balance Sheet'!$46:$46,'September 2023 Balance Sheet'!$47:$47,'September 2023 Balance Sheet'!$48:$48,'September 2023 Balance Sheet'!$49:$49,'September 2023 Balance Sheet'!$50:$50,'September 2023 Balance Sheet'!$53:$53,'September 2023 Balance Sheet'!$59:$59,'September 2023 Balance Sheet'!$61:$61,'September 2023 Balance Sheet'!$62:$62,'September 2023 Balance Sheet'!$63:$63,'September 2023 Balance Sheet'!$64:$64</definedName>
    <definedName name="QB_DATA_1" localSheetId="1" hidden="1">'September 2023 I&amp;E'!$27:$27,'September 2023 I&amp;E'!$28:$28,'September 2023 I&amp;E'!$31:$31,'September 2023 I&amp;E'!$32:$32,'September 2023 I&amp;E'!$33:$33,'September 2023 I&amp;E'!$34:$34,'September 2023 I&amp;E'!$35:$35,'September 2023 I&amp;E'!$36:$36,'September 2023 I&amp;E'!$38:$38,'September 2023 I&amp;E'!$41:$41,'September 2023 I&amp;E'!$42:$42,'September 2023 I&amp;E'!$43:$43,'September 2023 I&amp;E'!$44:$44,'September 2023 I&amp;E'!$47:$47,'September 2023 I&amp;E'!$48:$48,'September 2023 I&amp;E'!$49:$49</definedName>
    <definedName name="QB_DATA_1" localSheetId="3" hidden="1">'September 2023 Ledger'!$36:$36,'September 2023 Ledger'!$37:$37,'September 2023 Ledger'!$38:$38,'September 2023 Ledger'!$39:$39,'September 2023 Ledger'!$42:$42,'September 2023 Ledger'!$45:$45,'September 2023 Ledger'!$48:$48,'September 2023 Ledger'!$49:$49,'September 2023 Ledger'!$50:$50,'September 2023 Ledger'!$53:$53,'September 2023 Ledger'!$56:$56,'September 2023 Ledger'!$57:$57,'September 2023 Ledger'!$58:$58,'September 2023 Ledger'!$59:$59,'September 2023 Ledger'!$63:$63,'September 2023 Ledger'!$67:$67</definedName>
    <definedName name="QB_DATA_10" localSheetId="3" hidden="1">'September 2023 Ledger'!$311:$311,'September 2023 Ledger'!$314:$314,'September 2023 Ledger'!$315:$315,'September 2023 Ledger'!$318:$318,'September 2023 Ledger'!$321:$321,'September 2023 Ledger'!$324:$324,'September 2023 Ledger'!$331:$331,'September 2023 Ledger'!$332:$332,'September 2023 Ledger'!$333:$333,'September 2023 Ledger'!$334:$334,'September 2023 Ledger'!$335:$335,'September 2023 Ledger'!$336:$336,'September 2023 Ledger'!$337:$337,'September 2023 Ledger'!$338:$338,'September 2023 Ledger'!$339:$339,'September 2023 Ledger'!$340:$340</definedName>
    <definedName name="QB_DATA_11" localSheetId="3" hidden="1">'September 2023 Ledger'!$341:$341,'September 2023 Ledger'!$342:$342,'September 2023 Ledger'!$343:$343,'September 2023 Ledger'!$344:$344,'September 2023 Ledger'!$345:$345,'September 2023 Ledger'!$346:$346,'September 2023 Ledger'!$347:$347,'September 2023 Ledger'!$348:$348,'September 2023 Ledger'!$349:$349,'September 2023 Ledger'!$350:$350,'September 2023 Ledger'!$351:$351,'September 2023 Ledger'!$352:$352,'September 2023 Ledger'!$353:$353,'September 2023 Ledger'!$354:$354,'September 2023 Ledger'!$355:$355,'September 2023 Ledger'!$358:$358</definedName>
    <definedName name="QB_DATA_12" localSheetId="3" hidden="1">'September 2023 Ledger'!$359:$359,'September 2023 Ledger'!$360:$360,'September 2023 Ledger'!$365:$365,'September 2023 Ledger'!$366:$366,'September 2023 Ledger'!$372:$372,'September 2023 Ledger'!$375:$375,'September 2023 Ledger'!$376:$376,'September 2023 Ledger'!$379:$379,'September 2023 Ledger'!$385:$385,'September 2023 Ledger'!$386:$386</definedName>
    <definedName name="QB_DATA_2" localSheetId="5" hidden="1">BVA!$50:$50,BVA!$51:$51,BVA!$52:$52,BVA!$53:$53,BVA!$56:$56,BVA!$57:$57,BVA!$58:$58,BVA!$59:$59,BVA!$60:$60,BVA!$61:$61,BVA!$62:$62,BVA!$66:$66,BVA!$68:$68,BVA!$69:$69,BVA!$70:$70,BVA!$71:$71</definedName>
    <definedName name="QB_DATA_2" localSheetId="2" hidden="1">'Jan-Sep 2023 I &amp; E'!$50:$50,'Jan-Sep 2023 I &amp; E'!$51:$51,'Jan-Sep 2023 I &amp; E'!$52:$52,'Jan-Sep 2023 I &amp; E'!$53:$53,'Jan-Sep 2023 I &amp; E'!$56:$56,'Jan-Sep 2023 I &amp; E'!$57:$57,'Jan-Sep 2023 I &amp; E'!$58:$58,'Jan-Sep 2023 I &amp; E'!$59:$59,'Jan-Sep 2023 I &amp; E'!$60:$60,'Jan-Sep 2023 I &amp; E'!$61:$61,'Jan-Sep 2023 I &amp; E'!$62:$62,'Jan-Sep 2023 I &amp; E'!$66:$66,'Jan-Sep 2023 I &amp; E'!$68:$68,'Jan-Sep 2023 I &amp; E'!$69:$69,'Jan-Sep 2023 I &amp; E'!$70:$70,'Jan-Sep 2023 I &amp; E'!$71:$71</definedName>
    <definedName name="QB_DATA_2" localSheetId="0" hidden="1">'September 2023 Balance Sheet'!$65:$65,'September 2023 Balance Sheet'!$66:$66,'September 2023 Balance Sheet'!$68:$68,'September 2023 Balance Sheet'!$69:$69,'September 2023 Balance Sheet'!$70:$70</definedName>
    <definedName name="QB_DATA_2" localSheetId="1" hidden="1">'September 2023 I&amp;E'!$50:$50,'September 2023 I&amp;E'!$51:$51,'September 2023 I&amp;E'!$52:$52,'September 2023 I&amp;E'!$53:$53,'September 2023 I&amp;E'!$57:$57,'September 2023 I&amp;E'!$59:$59,'September 2023 I&amp;E'!$60:$60,'September 2023 I&amp;E'!$61:$61,'September 2023 I&amp;E'!$62:$62,'September 2023 I&amp;E'!$64:$64,'September 2023 I&amp;E'!$65:$65,'September 2023 I&amp;E'!$66:$66,'September 2023 I&amp;E'!$67:$67,'September 2023 I&amp;E'!$68:$68,'September 2023 I&amp;E'!$70:$70,'September 2023 I&amp;E'!$72:$72</definedName>
    <definedName name="QB_DATA_2" localSheetId="3" hidden="1">'September 2023 Ledger'!$70:$70,'September 2023 Ledger'!$73:$73,'September 2023 Ledger'!$74:$74,'September 2023 Ledger'!$78:$78,'September 2023 Ledger'!$79:$79,'September 2023 Ledger'!$80:$80,'September 2023 Ledger'!$81:$81,'September 2023 Ledger'!$86:$86,'September 2023 Ledger'!$91:$91,'September 2023 Ledger'!$92:$92,'September 2023 Ledger'!$95:$95,'September 2023 Ledger'!$98:$98,'September 2023 Ledger'!$99:$99,'September 2023 Ledger'!$105:$105,'September 2023 Ledger'!$106:$106,'September 2023 Ledger'!$107:$107</definedName>
    <definedName name="QB_DATA_3" localSheetId="5" hidden="1">BVA!$72:$72,BVA!$73:$73,BVA!$75:$75,BVA!$76:$76,BVA!$77:$77,BVA!$78:$78,BVA!$79:$79,BVA!$80:$80,BVA!$82:$82,BVA!$84:$84,BVA!$85:$85,BVA!$86:$86,BVA!$87:$87,BVA!$88:$88,BVA!$89:$89,BVA!$90:$90</definedName>
    <definedName name="QB_DATA_3" localSheetId="2" hidden="1">'Jan-Sep 2023 I &amp; E'!$72:$72,'Jan-Sep 2023 I &amp; E'!$73:$73,'Jan-Sep 2023 I &amp; E'!$75:$75,'Jan-Sep 2023 I &amp; E'!$76:$76,'Jan-Sep 2023 I &amp; E'!$77:$77,'Jan-Sep 2023 I &amp; E'!$78:$78,'Jan-Sep 2023 I &amp; E'!$79:$79,'Jan-Sep 2023 I &amp; E'!$80:$80,'Jan-Sep 2023 I &amp; E'!$82:$82,'Jan-Sep 2023 I &amp; E'!$84:$84,'Jan-Sep 2023 I &amp; E'!$85:$85,'Jan-Sep 2023 I &amp; E'!$86:$86,'Jan-Sep 2023 I &amp; E'!$87:$87,'Jan-Sep 2023 I &amp; E'!$88:$88,'Jan-Sep 2023 I &amp; E'!$89:$89,'Jan-Sep 2023 I &amp; E'!$90:$90</definedName>
    <definedName name="QB_DATA_3" localSheetId="1" hidden="1">'September 2023 I&amp;E'!$73:$73,'September 2023 I&amp;E'!$74:$74,'September 2023 I&amp;E'!$75:$75,'September 2023 I&amp;E'!$76:$76,'September 2023 I&amp;E'!$77:$77,'September 2023 I&amp;E'!$78:$78,'September 2023 I&amp;E'!$81:$81,'September 2023 I&amp;E'!$82:$82,'September 2023 I&amp;E'!$83:$83,'September 2023 I&amp;E'!$87:$87,'September 2023 I&amp;E'!$88:$88,'September 2023 I&amp;E'!$89:$89,'September 2023 I&amp;E'!$94:$94,'September 2023 I&amp;E'!$95:$95,'September 2023 I&amp;E'!$97:$97,'September 2023 I&amp;E'!$98:$98</definedName>
    <definedName name="QB_DATA_3" localSheetId="3" hidden="1">'September 2023 Ledger'!$108:$108,'September 2023 Ledger'!$109:$109,'September 2023 Ledger'!$112:$112,'September 2023 Ledger'!$113:$113,'September 2023 Ledger'!$114:$114,'September 2023 Ledger'!$115:$115,'September 2023 Ledger'!$116:$116,'September 2023 Ledger'!$117:$117,'September 2023 Ledger'!$118:$118,'September 2023 Ledger'!$119:$119,'September 2023 Ledger'!$120:$120,'September 2023 Ledger'!$121:$121,'September 2023 Ledger'!$122:$122,'September 2023 Ledger'!$123:$123,'September 2023 Ledger'!$126:$126,'September 2023 Ledger'!$129:$129</definedName>
    <definedName name="QB_DATA_4" localSheetId="5" hidden="1">BVA!$93:$93,BVA!$94:$94,BVA!$95:$95,BVA!$97:$97,BVA!$100:$100,BVA!$101:$101,BVA!$102:$102,BVA!$107:$107,BVA!$108:$108,BVA!$110:$110,BVA!$111:$111,BVA!$112:$112,BVA!$114:$114,BVA!$116:$116,BVA!$117:$117,BVA!$118:$118</definedName>
    <definedName name="QB_DATA_4" localSheetId="2" hidden="1">'Jan-Sep 2023 I &amp; E'!$93:$93,'Jan-Sep 2023 I &amp; E'!$94:$94,'Jan-Sep 2023 I &amp; E'!$95:$95,'Jan-Sep 2023 I &amp; E'!$97:$97,'Jan-Sep 2023 I &amp; E'!$100:$100,'Jan-Sep 2023 I &amp; E'!$101:$101,'Jan-Sep 2023 I &amp; E'!$102:$102,'Jan-Sep 2023 I &amp; E'!$107:$107,'Jan-Sep 2023 I &amp; E'!$108:$108,'Jan-Sep 2023 I &amp; E'!$110:$110,'Jan-Sep 2023 I &amp; E'!$111:$111,'Jan-Sep 2023 I &amp; E'!$112:$112,'Jan-Sep 2023 I &amp; E'!$114:$114,'Jan-Sep 2023 I &amp; E'!$116:$116,'Jan-Sep 2023 I &amp; E'!$117:$117,'Jan-Sep 2023 I &amp; E'!$118:$118</definedName>
    <definedName name="QB_DATA_4" localSheetId="1" hidden="1">'September 2023 I&amp;E'!$99:$99,'September 2023 I&amp;E'!$102:$102,'September 2023 I&amp;E'!$103:$103,'September 2023 I&amp;E'!$104:$104,'September 2023 I&amp;E'!$105:$105,'September 2023 I&amp;E'!$106:$106,'September 2023 I&amp;E'!$110:$110,'September 2023 I&amp;E'!$111:$111,'September 2023 I&amp;E'!$112:$112,'September 2023 I&amp;E'!$114:$114,'September 2023 I&amp;E'!$115:$115,'September 2023 I&amp;E'!$117:$117,'September 2023 I&amp;E'!$121:$121,'September 2023 I&amp;E'!$122:$122,'September 2023 I&amp;E'!$125:$125,'September 2023 I&amp;E'!$126:$126</definedName>
    <definedName name="QB_DATA_4" localSheetId="3" hidden="1">'September 2023 Ledger'!$130:$130,'September 2023 Ledger'!$131:$131,'September 2023 Ledger'!$134:$134,'September 2023 Ledger'!$135:$135,'September 2023 Ledger'!$136:$136,'September 2023 Ledger'!$137:$137,'September 2023 Ledger'!$138:$138,'September 2023 Ledger'!$142:$142,'September 2023 Ledger'!$143:$143,'September 2023 Ledger'!$147:$147,'September 2023 Ledger'!$148:$148,'September 2023 Ledger'!$149:$149,'September 2023 Ledger'!$152:$152,'September 2023 Ledger'!$153:$153,'September 2023 Ledger'!$154:$154,'September 2023 Ledger'!$155:$155</definedName>
    <definedName name="QB_DATA_5" localSheetId="5" hidden="1">BVA!$119:$119,BVA!$120:$120,BVA!$124:$124,BVA!$125:$125,BVA!$126:$126,BVA!$127:$127,BVA!$129:$129,BVA!$130:$130,BVA!$132:$132,BVA!$136:$136,BVA!$137:$137,BVA!$140:$140,BVA!$141:$141,BVA!$142:$142,BVA!$143:$143,BVA!$144:$144</definedName>
    <definedName name="QB_DATA_5" localSheetId="2" hidden="1">'Jan-Sep 2023 I &amp; E'!$119:$119,'Jan-Sep 2023 I &amp; E'!$120:$120,'Jan-Sep 2023 I &amp; E'!$124:$124,'Jan-Sep 2023 I &amp; E'!$125:$125,'Jan-Sep 2023 I &amp; E'!$126:$126,'Jan-Sep 2023 I &amp; E'!$127:$127,'Jan-Sep 2023 I &amp; E'!$129:$129,'Jan-Sep 2023 I &amp; E'!$130:$130,'Jan-Sep 2023 I &amp; E'!$132:$132,'Jan-Sep 2023 I &amp; E'!$136:$136,'Jan-Sep 2023 I &amp; E'!$137:$137,'Jan-Sep 2023 I &amp; E'!$140:$140,'Jan-Sep 2023 I &amp; E'!$141:$141,'Jan-Sep 2023 I &amp; E'!$142:$142,'Jan-Sep 2023 I &amp; E'!$143:$143,'Jan-Sep 2023 I &amp; E'!$144:$144</definedName>
    <definedName name="QB_DATA_5" localSheetId="1" hidden="1">'September 2023 I&amp;E'!$127:$127,'September 2023 I&amp;E'!$128:$128,'September 2023 I&amp;E'!$129:$129,'September 2023 I&amp;E'!$132:$132,'September 2023 I&amp;E'!$133:$133,'September 2023 I&amp;E'!$135:$135,'September 2023 I&amp;E'!$136:$136,'September 2023 I&amp;E'!$137:$137,'September 2023 I&amp;E'!$138:$138,'September 2023 I&amp;E'!$139:$139,'September 2023 I&amp;E'!$140:$140,'September 2023 I&amp;E'!$141:$141,'September 2023 I&amp;E'!$142:$142,'September 2023 I&amp;E'!$145:$145,'September 2023 I&amp;E'!$146:$146,'September 2023 I&amp;E'!$147:$147</definedName>
    <definedName name="QB_DATA_5" localSheetId="3" hidden="1">'September 2023 Ledger'!$158:$158,'September 2023 Ledger'!$159:$159,'September 2023 Ledger'!$160:$160,'September 2023 Ledger'!$163:$163,'September 2023 Ledger'!$164:$164,'September 2023 Ledger'!$169:$169,'September 2023 Ledger'!$170:$170,'September 2023 Ledger'!$171:$171,'September 2023 Ledger'!$172:$172,'September 2023 Ledger'!$173:$173,'September 2023 Ledger'!$176:$176,'September 2023 Ledger'!$177:$177,'September 2023 Ledger'!$178:$178,'September 2023 Ledger'!$179:$179,'September 2023 Ledger'!$180:$180,'September 2023 Ledger'!$181:$181</definedName>
    <definedName name="QB_DATA_6" localSheetId="5" hidden="1">BVA!$147:$147,BVA!$148:$148,BVA!$150:$150,BVA!$151:$151,BVA!$152:$152,BVA!$153:$153,BVA!$154:$154,BVA!$155:$155,BVA!$156:$156,BVA!$157:$157,BVA!$158:$158,BVA!$159:$159,BVA!$162:$162,BVA!$163:$163,BVA!$164:$164,BVA!$165:$165</definedName>
    <definedName name="QB_DATA_6" localSheetId="2" hidden="1">'Jan-Sep 2023 I &amp; E'!$147:$147,'Jan-Sep 2023 I &amp; E'!$148:$148,'Jan-Sep 2023 I &amp; E'!$150:$150,'Jan-Sep 2023 I &amp; E'!$151:$151,'Jan-Sep 2023 I &amp; E'!$152:$152,'Jan-Sep 2023 I &amp; E'!$153:$153,'Jan-Sep 2023 I &amp; E'!$154:$154,'Jan-Sep 2023 I &amp; E'!$155:$155,'Jan-Sep 2023 I &amp; E'!$156:$156,'Jan-Sep 2023 I &amp; E'!$157:$157,'Jan-Sep 2023 I &amp; E'!$158:$158,'Jan-Sep 2023 I &amp; E'!$159:$159,'Jan-Sep 2023 I &amp; E'!$162:$162,'Jan-Sep 2023 I &amp; E'!$163:$163,'Jan-Sep 2023 I &amp; E'!$164:$164,'Jan-Sep 2023 I &amp; E'!$165:$165</definedName>
    <definedName name="QB_DATA_6" localSheetId="1" hidden="1">'September 2023 I&amp;E'!$148:$148,'September 2023 I&amp;E'!$149:$149,'September 2023 I&amp;E'!$153:$153,'September 2023 I&amp;E'!$156:$156,'September 2023 I&amp;E'!$158:$158,'September 2023 I&amp;E'!$159:$159,'September 2023 I&amp;E'!$160:$160,'September 2023 I&amp;E'!$161:$161,'September 2023 I&amp;E'!$162:$162,'September 2023 I&amp;E'!$165:$165,'September 2023 I&amp;E'!$169:$169,'September 2023 I&amp;E'!$170:$170,'September 2023 I&amp;E'!$171:$171,'September 2023 I&amp;E'!$172:$172,'September 2023 I&amp;E'!$173:$173,'September 2023 I&amp;E'!$174:$174</definedName>
    <definedName name="QB_DATA_6" localSheetId="3" hidden="1">'September 2023 Ledger'!$182:$182,'September 2023 Ledger'!$183:$183,'September 2023 Ledger'!$184:$184,'September 2023 Ledger'!$187:$187,'September 2023 Ledger'!$188:$188,'September 2023 Ledger'!$189:$189,'September 2023 Ledger'!$190:$190,'September 2023 Ledger'!$191:$191,'September 2023 Ledger'!$192:$192,'September 2023 Ledger'!$193:$193,'September 2023 Ledger'!$194:$194,'September 2023 Ledger'!$195:$195,'September 2023 Ledger'!$199:$199,'September 2023 Ledger'!$204:$204,'September 2023 Ledger'!$205:$205,'September 2023 Ledger'!$206:$206</definedName>
    <definedName name="QB_DATA_7" localSheetId="5" hidden="1">BVA!$166:$166,BVA!$167:$167,BVA!$168:$168,BVA!$169:$169,BVA!$170:$170,BVA!$171:$171,BVA!$172:$172,BVA!$173:$173,BVA!$174:$174,BVA!$175:$175,BVA!$176:$176,BVA!$177:$177,BVA!$178:$178,BVA!$182:$182,BVA!$183:$183,BVA!$186:$186</definedName>
    <definedName name="QB_DATA_7" localSheetId="2" hidden="1">'Jan-Sep 2023 I &amp; E'!$166:$166,'Jan-Sep 2023 I &amp; E'!$167:$167,'Jan-Sep 2023 I &amp; E'!$168:$168,'Jan-Sep 2023 I &amp; E'!$169:$169,'Jan-Sep 2023 I &amp; E'!$170:$170,'Jan-Sep 2023 I &amp; E'!$171:$171,'Jan-Sep 2023 I &amp; E'!$172:$172,'Jan-Sep 2023 I &amp; E'!$173:$173,'Jan-Sep 2023 I &amp; E'!$174:$174,'Jan-Sep 2023 I &amp; E'!$175:$175,'Jan-Sep 2023 I &amp; E'!$176:$176,'Jan-Sep 2023 I &amp; E'!$177:$177,'Jan-Sep 2023 I &amp; E'!$178:$178,'Jan-Sep 2023 I &amp; E'!$182:$182,'Jan-Sep 2023 I &amp; E'!$183:$183,'Jan-Sep 2023 I &amp; E'!$186:$186</definedName>
    <definedName name="QB_DATA_7" localSheetId="1" hidden="1">'September 2023 I&amp;E'!$176:$176,'September 2023 I&amp;E'!$177:$177,'September 2023 I&amp;E'!$180:$180,'September 2023 I&amp;E'!$186:$186,'September 2023 I&amp;E'!$188:$188,'September 2023 I&amp;E'!$189:$189,'September 2023 I&amp;E'!$190:$190,'September 2023 I&amp;E'!$196:$196,'September 2023 I&amp;E'!$197:$197,'September 2023 I&amp;E'!$200:$200,'September 2023 I&amp;E'!$201:$201,'September 2023 I&amp;E'!$202:$202</definedName>
    <definedName name="QB_DATA_7" localSheetId="3" hidden="1">'September 2023 Ledger'!$207:$207,'September 2023 Ledger'!$210:$210,'September 2023 Ledger'!$211:$211,'September 2023 Ledger'!$212:$212,'September 2023 Ledger'!$219:$219,'September 2023 Ledger'!$222:$222,'September 2023 Ledger'!$223:$223,'September 2023 Ledger'!$224:$224,'September 2023 Ledger'!$230:$230,'September 2023 Ledger'!$231:$231,'September 2023 Ledger'!$232:$232,'September 2023 Ledger'!$233:$233,'September 2023 Ledger'!$234:$234,'September 2023 Ledger'!$235:$235,'September 2023 Ledger'!$236:$236,'September 2023 Ledger'!$239:$239</definedName>
    <definedName name="QB_DATA_8" localSheetId="5" hidden="1">BVA!$188:$188,BVA!$189:$189,BVA!$190:$190,BVA!$191:$191,BVA!$192:$192,BVA!$195:$195,BVA!$196:$196,BVA!$197:$197,BVA!$201:$201,BVA!$202:$202,BVA!$203:$203,BVA!$204:$204,BVA!$205:$205,BVA!$206:$206,BVA!$208:$208,BVA!$209:$209</definedName>
    <definedName name="QB_DATA_8" localSheetId="2" hidden="1">'Jan-Sep 2023 I &amp; E'!$188:$188,'Jan-Sep 2023 I &amp; E'!$189:$189,'Jan-Sep 2023 I &amp; E'!$190:$190,'Jan-Sep 2023 I &amp; E'!$191:$191,'Jan-Sep 2023 I &amp; E'!$192:$192,'Jan-Sep 2023 I &amp; E'!$195:$195,'Jan-Sep 2023 I &amp; E'!$196:$196,'Jan-Sep 2023 I &amp; E'!$197:$197,'Jan-Sep 2023 I &amp; E'!$201:$201,'Jan-Sep 2023 I &amp; E'!$202:$202,'Jan-Sep 2023 I &amp; E'!$203:$203,'Jan-Sep 2023 I &amp; E'!$204:$204,'Jan-Sep 2023 I &amp; E'!$205:$205,'Jan-Sep 2023 I &amp; E'!$206:$206,'Jan-Sep 2023 I &amp; E'!$208:$208,'Jan-Sep 2023 I &amp; E'!$209:$209</definedName>
    <definedName name="QB_DATA_8" localSheetId="3" hidden="1">'September 2023 Ledger'!$240:$240,'September 2023 Ledger'!$246:$246,'September 2023 Ledger'!$247:$247,'September 2023 Ledger'!$250:$250,'September 2023 Ledger'!$251:$251,'September 2023 Ledger'!$254:$254,'September 2023 Ledger'!$255:$255,'September 2023 Ledger'!$259:$259,'September 2023 Ledger'!$260:$260,'September 2023 Ledger'!$263:$263,'September 2023 Ledger'!$264:$264,'September 2023 Ledger'!$265:$265,'September 2023 Ledger'!$266:$266,'September 2023 Ledger'!$267:$267,'September 2023 Ledger'!$274:$274,'September 2023 Ledger'!$275:$275</definedName>
    <definedName name="QB_DATA_9" localSheetId="5" hidden="1">BVA!$211:$211,BVA!$213:$213,BVA!$219:$219,BVA!$222:$222,BVA!$224:$224,BVA!$225:$225,BVA!$226:$226,BVA!$227:$227,BVA!$233:$233,BVA!$237:$237,BVA!$238:$238,BVA!$240:$240,BVA!$243:$243,BVA!$244:$244,BVA!$245:$245</definedName>
    <definedName name="QB_DATA_9" localSheetId="2" hidden="1">'Jan-Sep 2023 I &amp; E'!$211:$211,'Jan-Sep 2023 I &amp; E'!$213:$213,'Jan-Sep 2023 I &amp; E'!$219:$219,'Jan-Sep 2023 I &amp; E'!$222:$222,'Jan-Sep 2023 I &amp; E'!$224:$224,'Jan-Sep 2023 I &amp; E'!$225:$225,'Jan-Sep 2023 I &amp; E'!$226:$226,'Jan-Sep 2023 I &amp; E'!$227:$227,'Jan-Sep 2023 I &amp; E'!$233:$233,'Jan-Sep 2023 I &amp; E'!$237:$237,'Jan-Sep 2023 I &amp; E'!$238:$238,'Jan-Sep 2023 I &amp; E'!$240:$240,'Jan-Sep 2023 I &amp; E'!$243:$243,'Jan-Sep 2023 I &amp; E'!$244:$244,'Jan-Sep 2023 I &amp; E'!$245:$245</definedName>
    <definedName name="QB_DATA_9" localSheetId="3" hidden="1">'September 2023 Ledger'!$276:$276,'September 2023 Ledger'!$277:$277,'September 2023 Ledger'!$278:$278,'September 2023 Ledger'!$279:$279,'September 2023 Ledger'!$280:$280,'September 2023 Ledger'!$281:$281,'September 2023 Ledger'!$284:$284,'September 2023 Ledger'!$285:$285,'September 2023 Ledger'!$290:$290,'September 2023 Ledger'!$291:$291,'September 2023 Ledger'!$295:$295,'September 2023 Ledger'!$296:$296,'September 2023 Ledger'!$299:$299,'September 2023 Ledger'!$304:$304,'September 2023 Ledger'!$307:$307,'September 2023 Ledger'!$308:$308</definedName>
    <definedName name="QB_FORMULA_0" localSheetId="5" hidden="1">BVA!$L$6,BVA!$M$6,BVA!$L$7,BVA!$M$7,BVA!$L$8,BVA!$M$8,BVA!$L$12,BVA!$M$12,BVA!$L$13,BVA!$M$13,BVA!$L$14,BVA!$M$14,BVA!$L$15,BVA!$M$15,BVA!$L$16,BVA!$M$16</definedName>
    <definedName name="QB_FORMULA_0" localSheetId="2" hidden="1">'Jan-Sep 2023 I &amp; E'!$L$6,'Jan-Sep 2023 I &amp; E'!$M$6,'Jan-Sep 2023 I &amp; E'!$L$7,'Jan-Sep 2023 I &amp; E'!$M$7,'Jan-Sep 2023 I &amp; E'!$L$8,'Jan-Sep 2023 I &amp; E'!$M$8,'Jan-Sep 2023 I &amp; E'!$L$12,'Jan-Sep 2023 I &amp; E'!$M$12,'Jan-Sep 2023 I &amp; E'!$L$13,'Jan-Sep 2023 I &amp; E'!$M$13,'Jan-Sep 2023 I &amp; E'!$L$14,'Jan-Sep 2023 I &amp; E'!$M$14,'Jan-Sep 2023 I &amp; E'!$L$15,'Jan-Sep 2023 I &amp; E'!$M$15,'Jan-Sep 2023 I &amp; E'!$L$16,'Jan-Sep 2023 I &amp; E'!$M$16</definedName>
    <definedName name="QB_FORMULA_0" localSheetId="0" hidden="1">'September 2023 Balance Sheet'!$G$12,'September 2023 Balance Sheet'!$G$13,'September 2023 Balance Sheet'!$G$18,'September 2023 Balance Sheet'!$G$19,'September 2023 Balance Sheet'!$G$30,'September 2023 Balance Sheet'!$G$31,'September 2023 Balance Sheet'!$G$37,'September 2023 Balance Sheet'!$G$40,'September 2023 Balance Sheet'!$G$44,'September 2023 Balance Sheet'!$G$51,'September 2023 Balance Sheet'!$G$54,'September 2023 Balance Sheet'!$G$55,'September 2023 Balance Sheet'!$G$56,'September 2023 Balance Sheet'!$G$57,'September 2023 Balance Sheet'!$G$67,'September 2023 Balance Sheet'!$G$71</definedName>
    <definedName name="QB_FORMULA_0" localSheetId="1" hidden="1">'September 2023 I&amp;E'!$L$6,'September 2023 I&amp;E'!$M$6,'September 2023 I&amp;E'!$L$7,'September 2023 I&amp;E'!$M$7,'September 2023 I&amp;E'!$L$8,'September 2023 I&amp;E'!$M$8,'September 2023 I&amp;E'!$L$11,'September 2023 I&amp;E'!$M$11,'September 2023 I&amp;E'!$L$12,'September 2023 I&amp;E'!$M$12,'September 2023 I&amp;E'!$L$13,'September 2023 I&amp;E'!$M$13,'September 2023 I&amp;E'!$L$14,'September 2023 I&amp;E'!$M$14,'September 2023 I&amp;E'!$L$15,'September 2023 I&amp;E'!$M$15</definedName>
    <definedName name="QB_FORMULA_0" localSheetId="3" hidden="1">'September 2023 Ledger'!$Q$3,'September 2023 Ledger'!$Q$4,'September 2023 Ledger'!$Q$5,'September 2023 Ledger'!$P$6,'September 2023 Ledger'!$Q$6,'September 2023 Ledger'!$Q$8,'September 2023 Ledger'!$P$9,'September 2023 Ledger'!$Q$9,'September 2023 Ledger'!$Q$11,'September 2023 Ledger'!$Q$12,'September 2023 Ledger'!$Q$13,'September 2023 Ledger'!$Q$14,'September 2023 Ledger'!$Q$15,'September 2023 Ledger'!$Q$16,'September 2023 Ledger'!$P$17,'September 2023 Ledger'!$Q$17</definedName>
    <definedName name="QB_FORMULA_1" localSheetId="5" hidden="1">BVA!$L$18,BVA!$M$18,BVA!$L$19,BVA!$M$19,BVA!$J$24,BVA!$K$24,BVA!$L$24,BVA!$M$24,BVA!$J$25,BVA!$K$25,BVA!$L$25,BVA!$M$25,BVA!$J$26,BVA!$K$26,BVA!$L$26,BVA!$M$26</definedName>
    <definedName name="QB_FORMULA_1" localSheetId="2" hidden="1">'Jan-Sep 2023 I &amp; E'!$L$18,'Jan-Sep 2023 I &amp; E'!$M$18,'Jan-Sep 2023 I &amp; E'!$L$19,'Jan-Sep 2023 I &amp; E'!$M$19,'Jan-Sep 2023 I &amp; E'!$J$24,'Jan-Sep 2023 I &amp; E'!$K$24,'Jan-Sep 2023 I &amp; E'!$L$24,'Jan-Sep 2023 I &amp; E'!$M$24,'Jan-Sep 2023 I &amp; E'!$J$25,'Jan-Sep 2023 I &amp; E'!$K$25,'Jan-Sep 2023 I &amp; E'!$L$25,'Jan-Sep 2023 I &amp; E'!$M$25,'Jan-Sep 2023 I &amp; E'!$J$26,'Jan-Sep 2023 I &amp; E'!$K$26,'Jan-Sep 2023 I &amp; E'!$L$26,'Jan-Sep 2023 I &amp; E'!$M$26</definedName>
    <definedName name="QB_FORMULA_1" localSheetId="0" hidden="1">'September 2023 Balance Sheet'!$G$72</definedName>
    <definedName name="QB_FORMULA_1" localSheetId="1" hidden="1">'September 2023 I&amp;E'!$L$17,'September 2023 I&amp;E'!$M$17,'September 2023 I&amp;E'!$L$18,'September 2023 I&amp;E'!$M$18,'September 2023 I&amp;E'!$J$21,'September 2023 I&amp;E'!$K$21,'September 2023 I&amp;E'!$L$21,'September 2023 I&amp;E'!$M$21,'September 2023 I&amp;E'!$J$22,'September 2023 I&amp;E'!$K$22,'September 2023 I&amp;E'!$L$22,'September 2023 I&amp;E'!$M$22,'September 2023 I&amp;E'!$J$23,'September 2023 I&amp;E'!$K$23,'September 2023 I&amp;E'!$L$23,'September 2023 I&amp;E'!$M$23</definedName>
    <definedName name="QB_FORMULA_1" localSheetId="3" hidden="1">'September 2023 Ledger'!$Q$20,'September 2023 Ledger'!$P$21,'September 2023 Ledger'!$Q$21,'September 2023 Ledger'!$Q$23,'September 2023 Ledger'!$P$24,'September 2023 Ledger'!$Q$24,'September 2023 Ledger'!$Q$26,'September 2023 Ledger'!$Q$27,'September 2023 Ledger'!$P$28,'September 2023 Ledger'!$Q$28,'September 2023 Ledger'!$Q$30,'September 2023 Ledger'!$P$31,'September 2023 Ledger'!$Q$31,'September 2023 Ledger'!$Q$33,'September 2023 Ledger'!$P$34,'September 2023 Ledger'!$Q$34</definedName>
    <definedName name="QB_FORMULA_10" localSheetId="5" hidden="1">BVA!$L$109,BVA!$M$109,BVA!$L$110,BVA!$M$110,BVA!$L$111,BVA!$M$111,BVA!$L$112,BVA!$M$112,BVA!$J$113,BVA!$K$113,BVA!$L$113,BVA!$M$113,BVA!$L$116,BVA!$M$116,BVA!$L$117,BVA!$M$117</definedName>
    <definedName name="QB_FORMULA_10" localSheetId="2" hidden="1">'Jan-Sep 2023 I &amp; E'!$L$109,'Jan-Sep 2023 I &amp; E'!$M$109,'Jan-Sep 2023 I &amp; E'!$L$110,'Jan-Sep 2023 I &amp; E'!$M$110,'Jan-Sep 2023 I &amp; E'!$L$111,'Jan-Sep 2023 I &amp; E'!$M$111,'Jan-Sep 2023 I &amp; E'!$L$112,'Jan-Sep 2023 I &amp; E'!$M$112,'Jan-Sep 2023 I &amp; E'!$J$113,'Jan-Sep 2023 I &amp; E'!$K$113,'Jan-Sep 2023 I &amp; E'!$L$113,'Jan-Sep 2023 I &amp; E'!$M$113,'Jan-Sep 2023 I &amp; E'!$L$116,'Jan-Sep 2023 I &amp; E'!$M$116,'Jan-Sep 2023 I &amp; E'!$L$117,'Jan-Sep 2023 I &amp; E'!$M$117</definedName>
    <definedName name="QB_FORMULA_10" localSheetId="1" hidden="1">'September 2023 I&amp;E'!$L$98,'September 2023 I&amp;E'!$M$98,'September 2023 I&amp;E'!$L$99,'September 2023 I&amp;E'!$M$99,'September 2023 I&amp;E'!$J$100,'September 2023 I&amp;E'!$K$100,'September 2023 I&amp;E'!$L$100,'September 2023 I&amp;E'!$M$100,'September 2023 I&amp;E'!$L$102,'September 2023 I&amp;E'!$M$102,'September 2023 I&amp;E'!$L$103,'September 2023 I&amp;E'!$M$103,'September 2023 I&amp;E'!$L$104,'September 2023 I&amp;E'!$M$104,'September 2023 I&amp;E'!$L$105,'September 2023 I&amp;E'!$M$105</definedName>
    <definedName name="QB_FORMULA_10" localSheetId="3" hidden="1">'September 2023 Ledger'!$Q$165,'September 2023 Ledger'!$P$166,'September 2023 Ledger'!$Q$166,'September 2023 Ledger'!$Q$169,'September 2023 Ledger'!$Q$170,'September 2023 Ledger'!$Q$171,'September 2023 Ledger'!$Q$172,'September 2023 Ledger'!$Q$173,'September 2023 Ledger'!$P$174,'September 2023 Ledger'!$Q$174,'September 2023 Ledger'!$Q$176,'September 2023 Ledger'!$Q$177,'September 2023 Ledger'!$Q$178,'September 2023 Ledger'!$Q$179,'September 2023 Ledger'!$Q$180,'September 2023 Ledger'!$Q$181</definedName>
    <definedName name="QB_FORMULA_11" localSheetId="5" hidden="1">BVA!$L$118,BVA!$M$118,BVA!$L$119,BVA!$M$119,BVA!$L$120,BVA!$M$120,BVA!$J$121,BVA!$K$121,BVA!$L$121,BVA!$M$121,BVA!$L$124,BVA!$M$124,BVA!$L$125,BVA!$M$125,BVA!$L$126,BVA!$M$126</definedName>
    <definedName name="QB_FORMULA_11" localSheetId="2" hidden="1">'Jan-Sep 2023 I &amp; E'!$L$118,'Jan-Sep 2023 I &amp; E'!$M$118,'Jan-Sep 2023 I &amp; E'!$L$119,'Jan-Sep 2023 I &amp; E'!$M$119,'Jan-Sep 2023 I &amp; E'!$L$120,'Jan-Sep 2023 I &amp; E'!$M$120,'Jan-Sep 2023 I &amp; E'!$J$121,'Jan-Sep 2023 I &amp; E'!$K$121,'Jan-Sep 2023 I &amp; E'!$L$121,'Jan-Sep 2023 I &amp; E'!$M$121,'Jan-Sep 2023 I &amp; E'!$L$124,'Jan-Sep 2023 I &amp; E'!$M$124,'Jan-Sep 2023 I &amp; E'!$L$125,'Jan-Sep 2023 I &amp; E'!$M$125,'Jan-Sep 2023 I &amp; E'!$L$126,'Jan-Sep 2023 I &amp; E'!$M$126</definedName>
    <definedName name="QB_FORMULA_11" localSheetId="1" hidden="1">'September 2023 I&amp;E'!$L$106,'September 2023 I&amp;E'!$M$106,'September 2023 I&amp;E'!$J$107,'September 2023 I&amp;E'!$K$107,'September 2023 I&amp;E'!$L$107,'September 2023 I&amp;E'!$M$107,'September 2023 I&amp;E'!$L$110,'September 2023 I&amp;E'!$M$110,'September 2023 I&amp;E'!$L$111,'September 2023 I&amp;E'!$M$111,'September 2023 I&amp;E'!$L$112,'September 2023 I&amp;E'!$M$112,'September 2023 I&amp;E'!$J$113,'September 2023 I&amp;E'!$K$113,'September 2023 I&amp;E'!$L$113,'September 2023 I&amp;E'!$M$113</definedName>
    <definedName name="QB_FORMULA_11" localSheetId="3" hidden="1">'September 2023 Ledger'!$Q$182,'September 2023 Ledger'!$Q$183,'September 2023 Ledger'!$Q$184,'September 2023 Ledger'!$P$185,'September 2023 Ledger'!$Q$185,'September 2023 Ledger'!$Q$187,'September 2023 Ledger'!$Q$188,'September 2023 Ledger'!$Q$189,'September 2023 Ledger'!$Q$190,'September 2023 Ledger'!$Q$191,'September 2023 Ledger'!$Q$192,'September 2023 Ledger'!$Q$193,'September 2023 Ledger'!$Q$194,'September 2023 Ledger'!$Q$195,'September 2023 Ledger'!$P$196,'September 2023 Ledger'!$Q$196</definedName>
    <definedName name="QB_FORMULA_12" localSheetId="5" hidden="1">BVA!$J$128,BVA!$K$128,BVA!$L$128,BVA!$M$128,BVA!$L$129,BVA!$M$129,BVA!$L$130,BVA!$M$130,BVA!$J$131,BVA!$K$131,BVA!$L$131,BVA!$M$131,BVA!$L$132,BVA!$M$132,BVA!$J$133,BVA!$K$133</definedName>
    <definedName name="QB_FORMULA_12" localSheetId="2" hidden="1">'Jan-Sep 2023 I &amp; E'!$J$128,'Jan-Sep 2023 I &amp; E'!$K$128,'Jan-Sep 2023 I &amp; E'!$L$128,'Jan-Sep 2023 I &amp; E'!$M$128,'Jan-Sep 2023 I &amp; E'!$L$129,'Jan-Sep 2023 I &amp; E'!$M$129,'Jan-Sep 2023 I &amp; E'!$L$130,'Jan-Sep 2023 I &amp; E'!$M$130,'Jan-Sep 2023 I &amp; E'!$J$131,'Jan-Sep 2023 I &amp; E'!$K$131,'Jan-Sep 2023 I &amp; E'!$L$131,'Jan-Sep 2023 I &amp; E'!$M$131,'Jan-Sep 2023 I &amp; E'!$L$132,'Jan-Sep 2023 I &amp; E'!$M$132,'Jan-Sep 2023 I &amp; E'!$J$133,'Jan-Sep 2023 I &amp; E'!$K$133</definedName>
    <definedName name="QB_FORMULA_12" localSheetId="1" hidden="1">'September 2023 I&amp;E'!$L$114,'September 2023 I&amp;E'!$M$114,'September 2023 I&amp;E'!$L$115,'September 2023 I&amp;E'!$M$115,'September 2023 I&amp;E'!$J$116,'September 2023 I&amp;E'!$K$116,'September 2023 I&amp;E'!$L$116,'September 2023 I&amp;E'!$M$116,'September 2023 I&amp;E'!$L$117,'September 2023 I&amp;E'!$M$117,'September 2023 I&amp;E'!$J$118,'September 2023 I&amp;E'!$K$118,'September 2023 I&amp;E'!$L$118,'September 2023 I&amp;E'!$M$118,'September 2023 I&amp;E'!$J$119,'September 2023 I&amp;E'!$K$119</definedName>
    <definedName name="QB_FORMULA_12" localSheetId="3" hidden="1">'September 2023 Ledger'!$P$197,'September 2023 Ledger'!$Q$197,'September 2023 Ledger'!$Q$199,'September 2023 Ledger'!$P$200,'September 2023 Ledger'!$Q$200,'September 2023 Ledger'!$P$201,'September 2023 Ledger'!$Q$201,'September 2023 Ledger'!$Q$204,'September 2023 Ledger'!$Q$205,'September 2023 Ledger'!$Q$206,'September 2023 Ledger'!$Q$207,'September 2023 Ledger'!$P$208,'September 2023 Ledger'!$Q$208,'September 2023 Ledger'!$Q$210,'September 2023 Ledger'!$Q$211,'September 2023 Ledger'!$Q$212</definedName>
    <definedName name="QB_FORMULA_13" localSheetId="5" hidden="1">BVA!$L$133,BVA!$M$133,BVA!$J$134,BVA!$K$134,BVA!$L$134,BVA!$M$134,BVA!$L$136,BVA!$M$136,BVA!$L$137,BVA!$M$137,BVA!$J$138,BVA!$K$138,BVA!$L$138,BVA!$M$138,BVA!$L$140,BVA!$M$140</definedName>
    <definedName name="QB_FORMULA_13" localSheetId="2" hidden="1">'Jan-Sep 2023 I &amp; E'!$L$133,'Jan-Sep 2023 I &amp; E'!$M$133,'Jan-Sep 2023 I &amp; E'!$J$134,'Jan-Sep 2023 I &amp; E'!$K$134,'Jan-Sep 2023 I &amp; E'!$L$134,'Jan-Sep 2023 I &amp; E'!$M$134,'Jan-Sep 2023 I &amp; E'!$L$136,'Jan-Sep 2023 I &amp; E'!$M$136,'Jan-Sep 2023 I &amp; E'!$L$137,'Jan-Sep 2023 I &amp; E'!$M$137,'Jan-Sep 2023 I &amp; E'!$J$138,'Jan-Sep 2023 I &amp; E'!$K$138,'Jan-Sep 2023 I &amp; E'!$L$138,'Jan-Sep 2023 I &amp; E'!$M$138,'Jan-Sep 2023 I &amp; E'!$L$140,'Jan-Sep 2023 I &amp; E'!$M$140</definedName>
    <definedName name="QB_FORMULA_13" localSheetId="1" hidden="1">'September 2023 I&amp;E'!$L$119,'September 2023 I&amp;E'!$M$119,'September 2023 I&amp;E'!$L$121,'September 2023 I&amp;E'!$M$121,'September 2023 I&amp;E'!$L$122,'September 2023 I&amp;E'!$M$122,'September 2023 I&amp;E'!$J$123,'September 2023 I&amp;E'!$K$123,'September 2023 I&amp;E'!$L$123,'September 2023 I&amp;E'!$M$123,'September 2023 I&amp;E'!$L$125,'September 2023 I&amp;E'!$M$125,'September 2023 I&amp;E'!$L$126,'September 2023 I&amp;E'!$M$126,'September 2023 I&amp;E'!$L$127,'September 2023 I&amp;E'!$M$127</definedName>
    <definedName name="QB_FORMULA_13" localSheetId="3" hidden="1">'September 2023 Ledger'!$P$213,'September 2023 Ledger'!$Q$213,'September 2023 Ledger'!$P$214,'September 2023 Ledger'!$Q$214,'September 2023 Ledger'!$Q$219,'September 2023 Ledger'!$P$220,'September 2023 Ledger'!$Q$220,'September 2023 Ledger'!$Q$222,'September 2023 Ledger'!$Q$223,'September 2023 Ledger'!$Q$224,'September 2023 Ledger'!$P$225,'September 2023 Ledger'!$Q$225,'September 2023 Ledger'!$P$226,'September 2023 Ledger'!$Q$226,'September 2023 Ledger'!$P$227,'September 2023 Ledger'!$Q$227</definedName>
    <definedName name="QB_FORMULA_14" localSheetId="5" hidden="1">BVA!$L$141,BVA!$M$141,BVA!$L$142,BVA!$M$142,BVA!$L$143,BVA!$M$143,BVA!$L$144,BVA!$M$144,BVA!$J$145,BVA!$K$145,BVA!$L$145,BVA!$M$145,BVA!$L$147,BVA!$M$147,BVA!$L$148,BVA!$M$148</definedName>
    <definedName name="QB_FORMULA_14" localSheetId="2" hidden="1">'Jan-Sep 2023 I &amp; E'!$L$141,'Jan-Sep 2023 I &amp; E'!$M$141,'Jan-Sep 2023 I &amp; E'!$L$142,'Jan-Sep 2023 I &amp; E'!$M$142,'Jan-Sep 2023 I &amp; E'!$L$143,'Jan-Sep 2023 I &amp; E'!$M$143,'Jan-Sep 2023 I &amp; E'!$L$144,'Jan-Sep 2023 I &amp; E'!$M$144,'Jan-Sep 2023 I &amp; E'!$J$145,'Jan-Sep 2023 I &amp; E'!$K$145,'Jan-Sep 2023 I &amp; E'!$L$145,'Jan-Sep 2023 I &amp; E'!$M$145,'Jan-Sep 2023 I &amp; E'!$L$147,'Jan-Sep 2023 I &amp; E'!$M$147,'Jan-Sep 2023 I &amp; E'!$L$148,'Jan-Sep 2023 I &amp; E'!$M$148</definedName>
    <definedName name="QB_FORMULA_14" localSheetId="1" hidden="1">'September 2023 I&amp;E'!$L$128,'September 2023 I&amp;E'!$M$128,'September 2023 I&amp;E'!$L$129,'September 2023 I&amp;E'!$M$129,'September 2023 I&amp;E'!$J$130,'September 2023 I&amp;E'!$K$130,'September 2023 I&amp;E'!$L$130,'September 2023 I&amp;E'!$M$130,'September 2023 I&amp;E'!$L$132,'September 2023 I&amp;E'!$M$132,'September 2023 I&amp;E'!$L$133,'September 2023 I&amp;E'!$M$133,'September 2023 I&amp;E'!$L$135,'September 2023 I&amp;E'!$M$135,'September 2023 I&amp;E'!$L$136,'September 2023 I&amp;E'!$M$136</definedName>
    <definedName name="QB_FORMULA_14" localSheetId="3" hidden="1">'September 2023 Ledger'!$Q$230,'September 2023 Ledger'!$Q$231,'September 2023 Ledger'!$Q$232,'September 2023 Ledger'!$Q$233,'September 2023 Ledger'!$Q$234,'September 2023 Ledger'!$Q$235,'September 2023 Ledger'!$Q$236,'September 2023 Ledger'!$P$237,'September 2023 Ledger'!$Q$237,'September 2023 Ledger'!$Q$239,'September 2023 Ledger'!$Q$240,'September 2023 Ledger'!$P$241,'September 2023 Ledger'!$Q$241,'September 2023 Ledger'!$P$242,'September 2023 Ledger'!$Q$242,'September 2023 Ledger'!$Q$246</definedName>
    <definedName name="QB_FORMULA_15" localSheetId="5" hidden="1">BVA!$L$150,BVA!$M$150,BVA!$L$151,BVA!$M$151,BVA!$L$152,BVA!$M$152,BVA!$L$153,BVA!$M$153,BVA!$L$154,BVA!$M$154,BVA!$L$155,BVA!$M$155,BVA!$L$156,BVA!$M$156,BVA!$L$157,BVA!$M$157</definedName>
    <definedName name="QB_FORMULA_15" localSheetId="2" hidden="1">'Jan-Sep 2023 I &amp; E'!$L$150,'Jan-Sep 2023 I &amp; E'!$M$150,'Jan-Sep 2023 I &amp; E'!$L$151,'Jan-Sep 2023 I &amp; E'!$M$151,'Jan-Sep 2023 I &amp; E'!$L$152,'Jan-Sep 2023 I &amp; E'!$M$152,'Jan-Sep 2023 I &amp; E'!$L$153,'Jan-Sep 2023 I &amp; E'!$M$153,'Jan-Sep 2023 I &amp; E'!$L$154,'Jan-Sep 2023 I &amp; E'!$M$154,'Jan-Sep 2023 I &amp; E'!$L$155,'Jan-Sep 2023 I &amp; E'!$M$155,'Jan-Sep 2023 I &amp; E'!$L$156,'Jan-Sep 2023 I &amp; E'!$M$156,'Jan-Sep 2023 I &amp; E'!$L$157,'Jan-Sep 2023 I &amp; E'!$M$157</definedName>
    <definedName name="QB_FORMULA_15" localSheetId="1" hidden="1">'September 2023 I&amp;E'!$L$137,'September 2023 I&amp;E'!$M$137,'September 2023 I&amp;E'!$L$138,'September 2023 I&amp;E'!$M$138,'September 2023 I&amp;E'!$L$139,'September 2023 I&amp;E'!$M$139,'September 2023 I&amp;E'!$L$140,'September 2023 I&amp;E'!$M$140,'September 2023 I&amp;E'!$L$141,'September 2023 I&amp;E'!$M$141,'September 2023 I&amp;E'!$L$142,'September 2023 I&amp;E'!$M$142,'September 2023 I&amp;E'!$J$143,'September 2023 I&amp;E'!$K$143,'September 2023 I&amp;E'!$L$143,'September 2023 I&amp;E'!$M$143</definedName>
    <definedName name="QB_FORMULA_15" localSheetId="3" hidden="1">'September 2023 Ledger'!$Q$247,'September 2023 Ledger'!$P$248,'September 2023 Ledger'!$Q$248,'September 2023 Ledger'!$Q$250,'September 2023 Ledger'!$Q$251,'September 2023 Ledger'!$P$252,'September 2023 Ledger'!$Q$252,'September 2023 Ledger'!$Q$254,'September 2023 Ledger'!$Q$255,'September 2023 Ledger'!$P$256,'September 2023 Ledger'!$Q$256,'September 2023 Ledger'!$P$257,'September 2023 Ledger'!$Q$257,'September 2023 Ledger'!$Q$259,'September 2023 Ledger'!$Q$260,'September 2023 Ledger'!$P$261</definedName>
    <definedName name="QB_FORMULA_16" localSheetId="5" hidden="1">BVA!$J$160,BVA!$K$160,BVA!$L$160,BVA!$M$160,BVA!$L$178,BVA!$M$178,BVA!$J$179,BVA!$K$179,BVA!$L$179,BVA!$M$179,BVA!$J$180,BVA!$K$180,BVA!$L$180,BVA!$M$180,BVA!$L$182,BVA!$M$182</definedName>
    <definedName name="QB_FORMULA_16" localSheetId="2" hidden="1">'Jan-Sep 2023 I &amp; E'!$J$160,'Jan-Sep 2023 I &amp; E'!$K$160,'Jan-Sep 2023 I &amp; E'!$L$160,'Jan-Sep 2023 I &amp; E'!$M$160,'Jan-Sep 2023 I &amp; E'!$L$178,'Jan-Sep 2023 I &amp; E'!$M$178,'Jan-Sep 2023 I &amp; E'!$J$179,'Jan-Sep 2023 I &amp; E'!$K$179,'Jan-Sep 2023 I &amp; E'!$L$179,'Jan-Sep 2023 I &amp; E'!$M$179,'Jan-Sep 2023 I &amp; E'!$J$180,'Jan-Sep 2023 I &amp; E'!$K$180,'Jan-Sep 2023 I &amp; E'!$L$180,'Jan-Sep 2023 I &amp; E'!$M$180,'Jan-Sep 2023 I &amp; E'!$L$182,'Jan-Sep 2023 I &amp; E'!$M$182</definedName>
    <definedName name="QB_FORMULA_16" localSheetId="1" hidden="1">'September 2023 I&amp;E'!$L$149,'September 2023 I&amp;E'!$M$149,'September 2023 I&amp;E'!$J$150,'September 2023 I&amp;E'!$K$150,'September 2023 I&amp;E'!$L$150,'September 2023 I&amp;E'!$M$150,'September 2023 I&amp;E'!$J$151,'September 2023 I&amp;E'!$K$151,'September 2023 I&amp;E'!$L$151,'September 2023 I&amp;E'!$M$151,'September 2023 I&amp;E'!$L$153,'September 2023 I&amp;E'!$M$153,'September 2023 I&amp;E'!$J$154,'September 2023 I&amp;E'!$K$154,'September 2023 I&amp;E'!$L$154,'September 2023 I&amp;E'!$M$154</definedName>
    <definedName name="QB_FORMULA_16" localSheetId="3" hidden="1">'September 2023 Ledger'!$Q$261,'September 2023 Ledger'!$Q$263,'September 2023 Ledger'!$Q$264,'September 2023 Ledger'!$Q$265,'September 2023 Ledger'!$Q$266,'September 2023 Ledger'!$Q$267,'September 2023 Ledger'!$P$268,'September 2023 Ledger'!$Q$268,'September 2023 Ledger'!$P$269,'September 2023 Ledger'!$Q$269,'September 2023 Ledger'!$P$270,'September 2023 Ledger'!$Q$270,'September 2023 Ledger'!$P$271,'September 2023 Ledger'!$Q$271,'September 2023 Ledger'!$Q$274,'September 2023 Ledger'!$Q$275</definedName>
    <definedName name="QB_FORMULA_17" localSheetId="5" hidden="1">BVA!$J$184,BVA!$K$184,BVA!$L$184,BVA!$M$184,BVA!$L$186,BVA!$M$186,BVA!$L$189,BVA!$M$189,BVA!$L$190,BVA!$M$190,BVA!$L$191,BVA!$M$191,BVA!$L$192,BVA!$M$192,BVA!$J$193,BVA!$K$193</definedName>
    <definedName name="QB_FORMULA_17" localSheetId="2" hidden="1">'Jan-Sep 2023 I &amp; E'!$J$184,'Jan-Sep 2023 I &amp; E'!$K$184,'Jan-Sep 2023 I &amp; E'!$L$184,'Jan-Sep 2023 I &amp; E'!$M$184,'Jan-Sep 2023 I &amp; E'!$L$186,'Jan-Sep 2023 I &amp; E'!$M$186,'Jan-Sep 2023 I &amp; E'!$L$189,'Jan-Sep 2023 I &amp; E'!$M$189,'Jan-Sep 2023 I &amp; E'!$L$190,'Jan-Sep 2023 I &amp; E'!$M$190,'Jan-Sep 2023 I &amp; E'!$L$191,'Jan-Sep 2023 I &amp; E'!$M$191,'Jan-Sep 2023 I &amp; E'!$L$192,'Jan-Sep 2023 I &amp; E'!$M$192,'Jan-Sep 2023 I &amp; E'!$J$193,'Jan-Sep 2023 I &amp; E'!$K$193</definedName>
    <definedName name="QB_FORMULA_17" localSheetId="1" hidden="1">'September 2023 I&amp;E'!$L$156,'September 2023 I&amp;E'!$M$156,'September 2023 I&amp;E'!$L$159,'September 2023 I&amp;E'!$M$159,'September 2023 I&amp;E'!$L$160,'September 2023 I&amp;E'!$M$160,'September 2023 I&amp;E'!$L$161,'September 2023 I&amp;E'!$M$161,'September 2023 I&amp;E'!$L$162,'September 2023 I&amp;E'!$M$162,'September 2023 I&amp;E'!$J$163,'September 2023 I&amp;E'!$K$163,'September 2023 I&amp;E'!$L$163,'September 2023 I&amp;E'!$M$163,'September 2023 I&amp;E'!$L$165,'September 2023 I&amp;E'!$M$165</definedName>
    <definedName name="QB_FORMULA_17" localSheetId="3" hidden="1">'September 2023 Ledger'!$Q$276,'September 2023 Ledger'!$Q$277,'September 2023 Ledger'!$Q$278,'September 2023 Ledger'!$Q$279,'September 2023 Ledger'!$Q$280,'September 2023 Ledger'!$Q$281,'September 2023 Ledger'!$P$282,'September 2023 Ledger'!$Q$282,'September 2023 Ledger'!$Q$284,'September 2023 Ledger'!$Q$285,'September 2023 Ledger'!$P$286,'September 2023 Ledger'!$Q$286,'September 2023 Ledger'!$P$287,'September 2023 Ledger'!$Q$287,'September 2023 Ledger'!$Q$290,'September 2023 Ledger'!$Q$291</definedName>
    <definedName name="QB_FORMULA_18" localSheetId="5" hidden="1">BVA!$L$193,BVA!$M$193,BVA!$L$195,BVA!$M$195,BVA!$J$198,BVA!$K$198,BVA!$L$198,BVA!$M$198,BVA!$J$199,BVA!$K$199,BVA!$L$199,BVA!$M$199,BVA!$L$202,BVA!$M$202,BVA!$L$203,BVA!$M$203</definedName>
    <definedName name="QB_FORMULA_18" localSheetId="2" hidden="1">'Jan-Sep 2023 I &amp; E'!$L$193,'Jan-Sep 2023 I &amp; E'!$M$193,'Jan-Sep 2023 I &amp; E'!$L$195,'Jan-Sep 2023 I &amp; E'!$M$195,'Jan-Sep 2023 I &amp; E'!$J$198,'Jan-Sep 2023 I &amp; E'!$K$198,'Jan-Sep 2023 I &amp; E'!$L$198,'Jan-Sep 2023 I &amp; E'!$M$198,'Jan-Sep 2023 I &amp; E'!$J$199,'Jan-Sep 2023 I &amp; E'!$K$199,'Jan-Sep 2023 I &amp; E'!$L$199,'Jan-Sep 2023 I &amp; E'!$M$199,'Jan-Sep 2023 I &amp; E'!$L$202,'Jan-Sep 2023 I &amp; E'!$M$202,'Jan-Sep 2023 I &amp; E'!$L$203,'Jan-Sep 2023 I &amp; E'!$M$203</definedName>
    <definedName name="QB_FORMULA_18" localSheetId="1" hidden="1">'September 2023 I&amp;E'!$J$166,'September 2023 I&amp;E'!$K$166,'September 2023 I&amp;E'!$L$166,'September 2023 I&amp;E'!$M$166,'September 2023 I&amp;E'!$J$167,'September 2023 I&amp;E'!$K$167,'September 2023 I&amp;E'!$L$167,'September 2023 I&amp;E'!$M$167,'September 2023 I&amp;E'!$L$170,'September 2023 I&amp;E'!$M$170,'September 2023 I&amp;E'!$L$171,'September 2023 I&amp;E'!$M$171,'September 2023 I&amp;E'!$L$172,'September 2023 I&amp;E'!$M$172,'September 2023 I&amp;E'!$L$173,'September 2023 I&amp;E'!$M$173</definedName>
    <definedName name="QB_FORMULA_18" localSheetId="3" hidden="1">'September 2023 Ledger'!$P$292,'September 2023 Ledger'!$Q$292,'September 2023 Ledger'!$Q$295,'September 2023 Ledger'!$Q$296,'September 2023 Ledger'!$P$297,'September 2023 Ledger'!$Q$297,'September 2023 Ledger'!$Q$299,'September 2023 Ledger'!$P$300,'September 2023 Ledger'!$Q$300,'September 2023 Ledger'!$P$301,'September 2023 Ledger'!$Q$301,'September 2023 Ledger'!$Q$304,'September 2023 Ledger'!$P$305,'September 2023 Ledger'!$Q$305,'September 2023 Ledger'!$Q$307,'September 2023 Ledger'!$Q$308</definedName>
    <definedName name="QB_FORMULA_19" localSheetId="5" hidden="1">BVA!$L$204,BVA!$M$204,BVA!$L$205,BVA!$M$205,BVA!$L$206,BVA!$M$206,BVA!$L$208,BVA!$M$208,BVA!$L$209,BVA!$M$209,BVA!$J$210,BVA!$K$210,BVA!$L$210,BVA!$M$210,BVA!$J$212,BVA!$K$212</definedName>
    <definedName name="QB_FORMULA_19" localSheetId="2" hidden="1">'Jan-Sep 2023 I &amp; E'!$L$204,'Jan-Sep 2023 I &amp; E'!$M$204,'Jan-Sep 2023 I &amp; E'!$L$205,'Jan-Sep 2023 I &amp; E'!$M$205,'Jan-Sep 2023 I &amp; E'!$L$206,'Jan-Sep 2023 I &amp; E'!$M$206,'Jan-Sep 2023 I &amp; E'!$L$208,'Jan-Sep 2023 I &amp; E'!$M$208,'Jan-Sep 2023 I &amp; E'!$L$209,'Jan-Sep 2023 I &amp; E'!$M$209,'Jan-Sep 2023 I &amp; E'!$J$210,'Jan-Sep 2023 I &amp; E'!$K$210,'Jan-Sep 2023 I &amp; E'!$L$210,'Jan-Sep 2023 I &amp; E'!$M$210,'Jan-Sep 2023 I &amp; E'!$J$212,'Jan-Sep 2023 I &amp; E'!$K$212</definedName>
    <definedName name="QB_FORMULA_19" localSheetId="1" hidden="1">'September 2023 I&amp;E'!$L$174,'September 2023 I&amp;E'!$M$174,'September 2023 I&amp;E'!$L$176,'September 2023 I&amp;E'!$M$176,'September 2023 I&amp;E'!$L$177,'September 2023 I&amp;E'!$M$177,'September 2023 I&amp;E'!$J$178,'September 2023 I&amp;E'!$K$178,'September 2023 I&amp;E'!$L$178,'September 2023 I&amp;E'!$M$178,'September 2023 I&amp;E'!$J$179,'September 2023 I&amp;E'!$K$179,'September 2023 I&amp;E'!$L$179,'September 2023 I&amp;E'!$M$179,'September 2023 I&amp;E'!$J$181,'September 2023 I&amp;E'!$K$181</definedName>
    <definedName name="QB_FORMULA_19" localSheetId="3" hidden="1">'September 2023 Ledger'!$P$309,'September 2023 Ledger'!$Q$309,'September 2023 Ledger'!$Q$311,'September 2023 Ledger'!$P$312,'September 2023 Ledger'!$Q$312,'September 2023 Ledger'!$Q$314,'September 2023 Ledger'!$Q$315,'September 2023 Ledger'!$P$316,'September 2023 Ledger'!$Q$316,'September 2023 Ledger'!$Q$318,'September 2023 Ledger'!$P$319,'September 2023 Ledger'!$Q$319,'September 2023 Ledger'!$Q$321,'September 2023 Ledger'!$P$322,'September 2023 Ledger'!$Q$322,'September 2023 Ledger'!$Q$324</definedName>
    <definedName name="QB_FORMULA_2" localSheetId="5" hidden="1">BVA!$L$30,BVA!$M$30,BVA!$L$31,BVA!$M$31,BVA!$J$32,BVA!$K$32,BVA!$L$32,BVA!$M$32,BVA!$L$34,BVA!$M$34,BVA!$L$35,BVA!$M$35,BVA!$L$36,BVA!$M$36,BVA!$L$37,BVA!$M$37</definedName>
    <definedName name="QB_FORMULA_2" localSheetId="2" hidden="1">'Jan-Sep 2023 I &amp; E'!$L$30,'Jan-Sep 2023 I &amp; E'!$M$30,'Jan-Sep 2023 I &amp; E'!$L$31,'Jan-Sep 2023 I &amp; E'!$M$31,'Jan-Sep 2023 I &amp; E'!$J$32,'Jan-Sep 2023 I &amp; E'!$K$32,'Jan-Sep 2023 I &amp; E'!$L$32,'Jan-Sep 2023 I &amp; E'!$M$32,'Jan-Sep 2023 I &amp; E'!$L$34,'Jan-Sep 2023 I &amp; E'!$M$34,'Jan-Sep 2023 I &amp; E'!$L$35,'Jan-Sep 2023 I &amp; E'!$M$35,'Jan-Sep 2023 I &amp; E'!$L$36,'Jan-Sep 2023 I &amp; E'!$M$36,'Jan-Sep 2023 I &amp; E'!$L$37,'Jan-Sep 2023 I &amp; E'!$M$37</definedName>
    <definedName name="QB_FORMULA_2" localSheetId="1" hidden="1">'September 2023 I&amp;E'!$L$27,'September 2023 I&amp;E'!$M$27,'September 2023 I&amp;E'!$L$28,'September 2023 I&amp;E'!$M$28,'September 2023 I&amp;E'!$J$29,'September 2023 I&amp;E'!$K$29,'September 2023 I&amp;E'!$L$29,'September 2023 I&amp;E'!$M$29,'September 2023 I&amp;E'!$L$31,'September 2023 I&amp;E'!$M$31,'September 2023 I&amp;E'!$L$32,'September 2023 I&amp;E'!$M$32,'September 2023 I&amp;E'!$L$33,'September 2023 I&amp;E'!$M$33,'September 2023 I&amp;E'!$L$34,'September 2023 I&amp;E'!$M$34</definedName>
    <definedName name="QB_FORMULA_2" localSheetId="3" hidden="1">'September 2023 Ledger'!$Q$36,'September 2023 Ledger'!$Q$37,'September 2023 Ledger'!$Q$38,'September 2023 Ledger'!$Q$39,'September 2023 Ledger'!$P$40,'September 2023 Ledger'!$Q$40,'September 2023 Ledger'!$Q$42,'September 2023 Ledger'!$P$43,'September 2023 Ledger'!$Q$43,'September 2023 Ledger'!$Q$45,'September 2023 Ledger'!$P$46,'September 2023 Ledger'!$Q$46,'September 2023 Ledger'!$Q$48,'September 2023 Ledger'!$Q$49,'September 2023 Ledger'!$Q$50,'September 2023 Ledger'!$P$51</definedName>
    <definedName name="QB_FORMULA_20" localSheetId="5" hidden="1">BVA!$L$212,BVA!$M$212,BVA!$J$214,BVA!$K$214,BVA!$L$214,BVA!$M$214,BVA!$J$215,BVA!$K$215,BVA!$L$215,BVA!$M$215,BVA!$J$220,BVA!$L$222,BVA!$M$222,BVA!$J$228,BVA!$J$229,BVA!$K$229</definedName>
    <definedName name="QB_FORMULA_20" localSheetId="2" hidden="1">'Jan-Sep 2023 I &amp; E'!$L$212,'Jan-Sep 2023 I &amp; E'!$M$212,'Jan-Sep 2023 I &amp; E'!$J$214,'Jan-Sep 2023 I &amp; E'!$K$214,'Jan-Sep 2023 I &amp; E'!$L$214,'Jan-Sep 2023 I &amp; E'!$M$214,'Jan-Sep 2023 I &amp; E'!$J$215,'Jan-Sep 2023 I &amp; E'!$K$215,'Jan-Sep 2023 I &amp; E'!$L$215,'Jan-Sep 2023 I &amp; E'!$M$215,'Jan-Sep 2023 I &amp; E'!$J$220,'Jan-Sep 2023 I &amp; E'!$L$222,'Jan-Sep 2023 I &amp; E'!$M$222,'Jan-Sep 2023 I &amp; E'!$J$228,'Jan-Sep 2023 I &amp; E'!$J$229,'Jan-Sep 2023 I &amp; E'!$K$229</definedName>
    <definedName name="QB_FORMULA_20" localSheetId="1" hidden="1">'September 2023 I&amp;E'!$L$181,'September 2023 I&amp;E'!$M$181,'September 2023 I&amp;E'!$J$182,'September 2023 I&amp;E'!$K$182,'September 2023 I&amp;E'!$L$182,'September 2023 I&amp;E'!$M$182,'September 2023 I&amp;E'!$L$186,'September 2023 I&amp;E'!$M$186,'September 2023 I&amp;E'!$J$191,'September 2023 I&amp;E'!$J$192,'September 2023 I&amp;E'!$K$192,'September 2023 I&amp;E'!$L$192,'September 2023 I&amp;E'!$M$192,'September 2023 I&amp;E'!$J$193,'September 2023 I&amp;E'!$K$193,'September 2023 I&amp;E'!$L$193</definedName>
    <definedName name="QB_FORMULA_20" localSheetId="3" hidden="1">'September 2023 Ledger'!$P$325,'September 2023 Ledger'!$Q$325,'September 2023 Ledger'!$P$326,'September 2023 Ledger'!$Q$326,'September 2023 Ledger'!$P$327,'September 2023 Ledger'!$Q$327,'September 2023 Ledger'!$Q$331,'September 2023 Ledger'!$Q$332,'September 2023 Ledger'!$Q$333,'September 2023 Ledger'!$Q$334,'September 2023 Ledger'!$Q$335,'September 2023 Ledger'!$Q$336,'September 2023 Ledger'!$Q$337,'September 2023 Ledger'!$Q$338,'September 2023 Ledger'!$Q$339,'September 2023 Ledger'!$Q$340</definedName>
    <definedName name="QB_FORMULA_21" localSheetId="5" hidden="1">BVA!$L$229,BVA!$M$229,BVA!$J$230,BVA!$K$230,BVA!$L$230,BVA!$M$230,BVA!$J$234,BVA!$J$239,BVA!$J$241,BVA!$L$243,BVA!$M$243,BVA!$L$244,BVA!$M$244,BVA!$L$245,BVA!$M$245,BVA!$J$246</definedName>
    <definedName name="QB_FORMULA_21" localSheetId="2" hidden="1">'Jan-Sep 2023 I &amp; E'!$L$229,'Jan-Sep 2023 I &amp; E'!$M$229,'Jan-Sep 2023 I &amp; E'!$J$230,'Jan-Sep 2023 I &amp; E'!$K$230,'Jan-Sep 2023 I &amp; E'!$L$230,'Jan-Sep 2023 I &amp; E'!$M$230,'Jan-Sep 2023 I &amp; E'!$J$234,'Jan-Sep 2023 I &amp; E'!$J$239,'Jan-Sep 2023 I &amp; E'!$J$241,'Jan-Sep 2023 I &amp; E'!$L$243,'Jan-Sep 2023 I &amp; E'!$M$243,'Jan-Sep 2023 I &amp; E'!$L$244,'Jan-Sep 2023 I &amp; E'!$M$244,'Jan-Sep 2023 I &amp; E'!$L$245,'Jan-Sep 2023 I &amp; E'!$M$245,'Jan-Sep 2023 I &amp; E'!$J$246</definedName>
    <definedName name="QB_FORMULA_21" localSheetId="1" hidden="1">'September 2023 I&amp;E'!$M$193,'September 2023 I&amp;E'!$J$198,'September 2023 I&amp;E'!$L$200,'September 2023 I&amp;E'!$M$200,'September 2023 I&amp;E'!$L$201,'September 2023 I&amp;E'!$M$201,'September 2023 I&amp;E'!$L$202,'September 2023 I&amp;E'!$M$202,'September 2023 I&amp;E'!$J$203,'September 2023 I&amp;E'!$K$203,'September 2023 I&amp;E'!$L$203,'September 2023 I&amp;E'!$M$203,'September 2023 I&amp;E'!$J$204,'September 2023 I&amp;E'!$K$204,'September 2023 I&amp;E'!$L$204,'September 2023 I&amp;E'!$M$204</definedName>
    <definedName name="QB_FORMULA_21" localSheetId="3" hidden="1">'September 2023 Ledger'!$Q$341,'September 2023 Ledger'!$Q$342,'September 2023 Ledger'!$Q$343,'September 2023 Ledger'!$Q$344,'September 2023 Ledger'!$Q$345,'September 2023 Ledger'!$Q$346,'September 2023 Ledger'!$Q$347,'September 2023 Ledger'!$Q$348,'September 2023 Ledger'!$Q$349,'September 2023 Ledger'!$Q$350,'September 2023 Ledger'!$Q$351,'September 2023 Ledger'!$Q$352,'September 2023 Ledger'!$Q$353,'September 2023 Ledger'!$Q$354,'September 2023 Ledger'!$Q$355,'September 2023 Ledger'!$P$356</definedName>
    <definedName name="QB_FORMULA_22" localSheetId="5" hidden="1">BVA!$K$246,BVA!$L$246,BVA!$M$246,BVA!$J$247,BVA!$K$247,BVA!$L$247,BVA!$M$247,BVA!$J$248,BVA!$K$248,BVA!$L$248,BVA!$M$248,BVA!$J$249,BVA!$K$249,BVA!$L$249,BVA!$M$249</definedName>
    <definedName name="QB_FORMULA_22" localSheetId="2" hidden="1">'Jan-Sep 2023 I &amp; E'!$K$246,'Jan-Sep 2023 I &amp; E'!$L$246,'Jan-Sep 2023 I &amp; E'!$M$246,'Jan-Sep 2023 I &amp; E'!$J$247,'Jan-Sep 2023 I &amp; E'!$K$247,'Jan-Sep 2023 I &amp; E'!$L$247,'Jan-Sep 2023 I &amp; E'!$M$247,'Jan-Sep 2023 I &amp; E'!$J$248,'Jan-Sep 2023 I &amp; E'!$K$248,'Jan-Sep 2023 I &amp; E'!$L$248,'Jan-Sep 2023 I &amp; E'!$M$248,'Jan-Sep 2023 I &amp; E'!$J$249,'Jan-Sep 2023 I &amp; E'!$K$249,'Jan-Sep 2023 I &amp; E'!$L$249,'Jan-Sep 2023 I &amp; E'!$M$249</definedName>
    <definedName name="QB_FORMULA_22" localSheetId="1" hidden="1">'September 2023 I&amp;E'!$J$205,'September 2023 I&amp;E'!$K$205,'September 2023 I&amp;E'!$L$205,'September 2023 I&amp;E'!$M$205,'September 2023 I&amp;E'!$J$206,'September 2023 I&amp;E'!$K$206,'September 2023 I&amp;E'!$L$206,'September 2023 I&amp;E'!$M$206</definedName>
    <definedName name="QB_FORMULA_22" localSheetId="3" hidden="1">'September 2023 Ledger'!$Q$356,'September 2023 Ledger'!$Q$358,'September 2023 Ledger'!$Q$359,'September 2023 Ledger'!$Q$360,'September 2023 Ledger'!$P$361,'September 2023 Ledger'!$Q$361,'September 2023 Ledger'!$P$362,'September 2023 Ledger'!$Q$362,'September 2023 Ledger'!$Q$365,'September 2023 Ledger'!$Q$366,'September 2023 Ledger'!$P$367,'September 2023 Ledger'!$Q$367,'September 2023 Ledger'!$P$368,'September 2023 Ledger'!$Q$368,'September 2023 Ledger'!$P$369,'September 2023 Ledger'!$Q$369</definedName>
    <definedName name="QB_FORMULA_23" localSheetId="3" hidden="1">'September 2023 Ledger'!$Q$372,'September 2023 Ledger'!$P$373,'September 2023 Ledger'!$Q$373,'September 2023 Ledger'!$Q$375,'September 2023 Ledger'!$Q$376,'September 2023 Ledger'!$P$377,'September 2023 Ledger'!$Q$377,'September 2023 Ledger'!$Q$379,'September 2023 Ledger'!$P$380,'September 2023 Ledger'!$Q$380,'September 2023 Ledger'!$P$381,'September 2023 Ledger'!$Q$381,'September 2023 Ledger'!$Q$385,'September 2023 Ledger'!$Q$386,'September 2023 Ledger'!$P$387,'September 2023 Ledger'!$Q$387</definedName>
    <definedName name="QB_FORMULA_24" localSheetId="3" hidden="1">'September 2023 Ledger'!$P$388,'September 2023 Ledger'!$Q$388,'September 2023 Ledger'!$P$389,'September 2023 Ledger'!$Q$389,'September 2023 Ledger'!$P$390,'September 2023 Ledger'!$Q$390</definedName>
    <definedName name="QB_FORMULA_3" localSheetId="5" hidden="1">BVA!$L$40,BVA!$M$40,BVA!$J$41,BVA!$K$41,BVA!$L$41,BVA!$M$41,BVA!$L$42,BVA!$M$42,BVA!$L$44,BVA!$M$44,BVA!$J$47,BVA!$K$47,BVA!$L$47,BVA!$M$47,BVA!$L$49,BVA!$M$49</definedName>
    <definedName name="QB_FORMULA_3" localSheetId="2" hidden="1">'Jan-Sep 2023 I &amp; E'!$L$40,'Jan-Sep 2023 I &amp; E'!$M$40,'Jan-Sep 2023 I &amp; E'!$J$41,'Jan-Sep 2023 I &amp; E'!$K$41,'Jan-Sep 2023 I &amp; E'!$L$41,'Jan-Sep 2023 I &amp; E'!$M$41,'Jan-Sep 2023 I &amp; E'!$L$42,'Jan-Sep 2023 I &amp; E'!$M$42,'Jan-Sep 2023 I &amp; E'!$L$44,'Jan-Sep 2023 I &amp; E'!$M$44,'Jan-Sep 2023 I &amp; E'!$J$47,'Jan-Sep 2023 I &amp; E'!$K$47,'Jan-Sep 2023 I &amp; E'!$L$47,'Jan-Sep 2023 I &amp; E'!$M$47,'Jan-Sep 2023 I &amp; E'!$L$49,'Jan-Sep 2023 I &amp; E'!$M$49</definedName>
    <definedName name="QB_FORMULA_3" localSheetId="1" hidden="1">'September 2023 I&amp;E'!$L$35,'September 2023 I&amp;E'!$M$35,'September 2023 I&amp;E'!$L$36,'September 2023 I&amp;E'!$M$36,'September 2023 I&amp;E'!$L$38,'September 2023 I&amp;E'!$M$38,'September 2023 I&amp;E'!$J$39,'September 2023 I&amp;E'!$K$39,'September 2023 I&amp;E'!$L$39,'September 2023 I&amp;E'!$M$39,'September 2023 I&amp;E'!$L$41,'September 2023 I&amp;E'!$M$41,'September 2023 I&amp;E'!$L$42,'September 2023 I&amp;E'!$M$42,'September 2023 I&amp;E'!$L$43,'September 2023 I&amp;E'!$M$43</definedName>
    <definedName name="QB_FORMULA_3" localSheetId="3" hidden="1">'September 2023 Ledger'!$Q$51,'September 2023 Ledger'!$Q$53,'September 2023 Ledger'!$P$54,'September 2023 Ledger'!$Q$54,'September 2023 Ledger'!$Q$56,'September 2023 Ledger'!$Q$57,'September 2023 Ledger'!$Q$58,'September 2023 Ledger'!$Q$59,'September 2023 Ledger'!$P$60,'September 2023 Ledger'!$Q$60,'September 2023 Ledger'!$P$61,'September 2023 Ledger'!$Q$61,'September 2023 Ledger'!$Q$63,'September 2023 Ledger'!$P$64,'September 2023 Ledger'!$Q$64,'September 2023 Ledger'!$Q$67</definedName>
    <definedName name="QB_FORMULA_4" localSheetId="5" hidden="1">BVA!$L$50,BVA!$M$50,BVA!$L$51,BVA!$M$51,BVA!$L$52,BVA!$M$52,BVA!$J$54,BVA!$K$54,BVA!$L$54,BVA!$M$54,BVA!$L$56,BVA!$M$56,BVA!$L$57,BVA!$M$57,BVA!$L$58,BVA!$M$58</definedName>
    <definedName name="QB_FORMULA_4" localSheetId="2" hidden="1">'Jan-Sep 2023 I &amp; E'!$L$50,'Jan-Sep 2023 I &amp; E'!$M$50,'Jan-Sep 2023 I &amp; E'!$L$51,'Jan-Sep 2023 I &amp; E'!$M$51,'Jan-Sep 2023 I &amp; E'!$L$52,'Jan-Sep 2023 I &amp; E'!$M$52,'Jan-Sep 2023 I &amp; E'!$J$54,'Jan-Sep 2023 I &amp; E'!$K$54,'Jan-Sep 2023 I &amp; E'!$L$54,'Jan-Sep 2023 I &amp; E'!$M$54,'Jan-Sep 2023 I &amp; E'!$L$56,'Jan-Sep 2023 I &amp; E'!$M$56,'Jan-Sep 2023 I &amp; E'!$L$57,'Jan-Sep 2023 I &amp; E'!$M$57,'Jan-Sep 2023 I &amp; E'!$L$58,'Jan-Sep 2023 I &amp; E'!$M$58</definedName>
    <definedName name="QB_FORMULA_4" localSheetId="1" hidden="1">'September 2023 I&amp;E'!$L$44,'September 2023 I&amp;E'!$M$44,'September 2023 I&amp;E'!$J$45,'September 2023 I&amp;E'!$K$45,'September 2023 I&amp;E'!$L$45,'September 2023 I&amp;E'!$M$45,'September 2023 I&amp;E'!$L$47,'September 2023 I&amp;E'!$M$47,'September 2023 I&amp;E'!$L$48,'September 2023 I&amp;E'!$M$48,'September 2023 I&amp;E'!$L$49,'September 2023 I&amp;E'!$M$49,'September 2023 I&amp;E'!$L$50,'September 2023 I&amp;E'!$M$50,'September 2023 I&amp;E'!$L$51,'September 2023 I&amp;E'!$M$51</definedName>
    <definedName name="QB_FORMULA_4" localSheetId="3" hidden="1">'September 2023 Ledger'!$P$68,'September 2023 Ledger'!$Q$68,'September 2023 Ledger'!$Q$70,'September 2023 Ledger'!$P$71,'September 2023 Ledger'!$Q$71,'September 2023 Ledger'!$Q$73,'September 2023 Ledger'!$Q$74,'September 2023 Ledger'!$P$75,'September 2023 Ledger'!$Q$75,'September 2023 Ledger'!$Q$78,'September 2023 Ledger'!$Q$79,'September 2023 Ledger'!$Q$80,'September 2023 Ledger'!$Q$81,'September 2023 Ledger'!$P$82,'September 2023 Ledger'!$Q$82,'September 2023 Ledger'!$P$83</definedName>
    <definedName name="QB_FORMULA_5" localSheetId="5" hidden="1">BVA!$L$59,BVA!$M$59,BVA!$L$60,BVA!$M$60,BVA!$L$62,BVA!$M$62,BVA!$J$63,BVA!$K$63,BVA!$L$63,BVA!$M$63,BVA!$L$68,BVA!$M$68,BVA!$L$69,BVA!$M$69,BVA!$L$70,BVA!$M$70</definedName>
    <definedName name="QB_FORMULA_5" localSheetId="2" hidden="1">'Jan-Sep 2023 I &amp; E'!$L$59,'Jan-Sep 2023 I &amp; E'!$M$59,'Jan-Sep 2023 I &amp; E'!$L$60,'Jan-Sep 2023 I &amp; E'!$M$60,'Jan-Sep 2023 I &amp; E'!$L$62,'Jan-Sep 2023 I &amp; E'!$M$62,'Jan-Sep 2023 I &amp; E'!$J$63,'Jan-Sep 2023 I &amp; E'!$K$63,'Jan-Sep 2023 I &amp; E'!$L$63,'Jan-Sep 2023 I &amp; E'!$M$63,'Jan-Sep 2023 I &amp; E'!$L$68,'Jan-Sep 2023 I &amp; E'!$M$68,'Jan-Sep 2023 I &amp; E'!$L$69,'Jan-Sep 2023 I &amp; E'!$M$69,'Jan-Sep 2023 I &amp; E'!$L$70,'Jan-Sep 2023 I &amp; E'!$M$70</definedName>
    <definedName name="QB_FORMULA_5" localSheetId="1" hidden="1">'September 2023 I&amp;E'!$L$53,'September 2023 I&amp;E'!$M$53,'September 2023 I&amp;E'!$J$54,'September 2023 I&amp;E'!$K$54,'September 2023 I&amp;E'!$L$54,'September 2023 I&amp;E'!$M$54,'September 2023 I&amp;E'!$L$59,'September 2023 I&amp;E'!$M$59,'September 2023 I&amp;E'!$L$60,'September 2023 I&amp;E'!$M$60,'September 2023 I&amp;E'!$L$61,'September 2023 I&amp;E'!$M$61,'September 2023 I&amp;E'!$L$62,'September 2023 I&amp;E'!$M$62,'September 2023 I&amp;E'!$J$63,'September 2023 I&amp;E'!$K$63</definedName>
    <definedName name="QB_FORMULA_5" localSheetId="3" hidden="1">'September 2023 Ledger'!$Q$83,'September 2023 Ledger'!$Q$86,'September 2023 Ledger'!$P$87,'September 2023 Ledger'!$Q$87,'September 2023 Ledger'!$P$88,'September 2023 Ledger'!$Q$88,'September 2023 Ledger'!$Q$91,'September 2023 Ledger'!$Q$92,'September 2023 Ledger'!$P$93,'September 2023 Ledger'!$Q$93,'September 2023 Ledger'!$Q$95,'September 2023 Ledger'!$P$96,'September 2023 Ledger'!$Q$96,'September 2023 Ledger'!$Q$98,'September 2023 Ledger'!$Q$99,'September 2023 Ledger'!$P$100</definedName>
    <definedName name="QB_FORMULA_6" localSheetId="5" hidden="1">BVA!$L$72,BVA!$M$72,BVA!$J$74,BVA!$K$74,BVA!$L$74,BVA!$M$74,BVA!$L$75,BVA!$M$75,BVA!$L$76,BVA!$M$76,BVA!$L$77,BVA!$M$77,BVA!$L$78,BVA!$M$78,BVA!$L$79,BVA!$M$79</definedName>
    <definedName name="QB_FORMULA_6" localSheetId="2" hidden="1">'Jan-Sep 2023 I &amp; E'!$L$72,'Jan-Sep 2023 I &amp; E'!$M$72,'Jan-Sep 2023 I &amp; E'!$J$74,'Jan-Sep 2023 I &amp; E'!$K$74,'Jan-Sep 2023 I &amp; E'!$L$74,'Jan-Sep 2023 I &amp; E'!$M$74,'Jan-Sep 2023 I &amp; E'!$L$75,'Jan-Sep 2023 I &amp; E'!$M$75,'Jan-Sep 2023 I &amp; E'!$L$76,'Jan-Sep 2023 I &amp; E'!$M$76,'Jan-Sep 2023 I &amp; E'!$L$77,'Jan-Sep 2023 I &amp; E'!$M$77,'Jan-Sep 2023 I &amp; E'!$L$78,'Jan-Sep 2023 I &amp; E'!$M$78,'Jan-Sep 2023 I &amp; E'!$L$79,'Jan-Sep 2023 I &amp; E'!$M$79</definedName>
    <definedName name="QB_FORMULA_6" localSheetId="1" hidden="1">'September 2023 I&amp;E'!$L$63,'September 2023 I&amp;E'!$M$63,'September 2023 I&amp;E'!$L$64,'September 2023 I&amp;E'!$M$64,'September 2023 I&amp;E'!$L$65,'September 2023 I&amp;E'!$M$65,'September 2023 I&amp;E'!$L$66,'September 2023 I&amp;E'!$M$66,'September 2023 I&amp;E'!$L$67,'September 2023 I&amp;E'!$M$67,'September 2023 I&amp;E'!$L$68,'September 2023 I&amp;E'!$M$68,'September 2023 I&amp;E'!$J$69,'September 2023 I&amp;E'!$K$69,'September 2023 I&amp;E'!$L$69,'September 2023 I&amp;E'!$M$69</definedName>
    <definedName name="QB_FORMULA_6" localSheetId="3" hidden="1">'September 2023 Ledger'!$Q$100,'September 2023 Ledger'!$P$101,'September 2023 Ledger'!$Q$101,'September 2023 Ledger'!$Q$105,'September 2023 Ledger'!$Q$106,'September 2023 Ledger'!$Q$107,'September 2023 Ledger'!$Q$108,'September 2023 Ledger'!$Q$109,'September 2023 Ledger'!$P$110,'September 2023 Ledger'!$Q$110,'September 2023 Ledger'!$Q$112,'September 2023 Ledger'!$Q$113,'September 2023 Ledger'!$Q$114,'September 2023 Ledger'!$Q$115,'September 2023 Ledger'!$Q$116,'September 2023 Ledger'!$Q$117</definedName>
    <definedName name="QB_FORMULA_7" localSheetId="5" hidden="1">BVA!$J$81,BVA!$K$81,BVA!$L$81,BVA!$M$81,BVA!$L$85,BVA!$M$85,BVA!$L$86,BVA!$M$86,BVA!$L$87,BVA!$M$87,BVA!$L$88,BVA!$M$88,BVA!$L$89,BVA!$M$89,BVA!$L$90,BVA!$M$90</definedName>
    <definedName name="QB_FORMULA_7" localSheetId="2" hidden="1">'Jan-Sep 2023 I &amp; E'!$J$81,'Jan-Sep 2023 I &amp; E'!$K$81,'Jan-Sep 2023 I &amp; E'!$L$81,'Jan-Sep 2023 I &amp; E'!$M$81,'Jan-Sep 2023 I &amp; E'!$L$85,'Jan-Sep 2023 I &amp; E'!$M$85,'Jan-Sep 2023 I &amp; E'!$L$86,'Jan-Sep 2023 I &amp; E'!$M$86,'Jan-Sep 2023 I &amp; E'!$L$87,'Jan-Sep 2023 I &amp; E'!$M$87,'Jan-Sep 2023 I &amp; E'!$L$88,'Jan-Sep 2023 I &amp; E'!$M$88,'Jan-Sep 2023 I &amp; E'!$L$89,'Jan-Sep 2023 I &amp; E'!$M$89,'Jan-Sep 2023 I &amp; E'!$L$90,'Jan-Sep 2023 I &amp; E'!$M$90</definedName>
    <definedName name="QB_FORMULA_7" localSheetId="1" hidden="1">'September 2023 I&amp;E'!$L$73,'September 2023 I&amp;E'!$M$73,'September 2023 I&amp;E'!$L$74,'September 2023 I&amp;E'!$M$74,'September 2023 I&amp;E'!$L$75,'September 2023 I&amp;E'!$M$75,'September 2023 I&amp;E'!$L$76,'September 2023 I&amp;E'!$M$76,'September 2023 I&amp;E'!$L$77,'September 2023 I&amp;E'!$M$77,'September 2023 I&amp;E'!$L$78,'September 2023 I&amp;E'!$M$78,'September 2023 I&amp;E'!$J$79,'September 2023 I&amp;E'!$K$79,'September 2023 I&amp;E'!$L$79,'September 2023 I&amp;E'!$M$79</definedName>
    <definedName name="QB_FORMULA_7" localSheetId="3" hidden="1">'September 2023 Ledger'!$Q$118,'September 2023 Ledger'!$Q$119,'September 2023 Ledger'!$Q$120,'September 2023 Ledger'!$Q$121,'September 2023 Ledger'!$Q$122,'September 2023 Ledger'!$Q$123,'September 2023 Ledger'!$P$124,'September 2023 Ledger'!$Q$124,'September 2023 Ledger'!$Q$126,'September 2023 Ledger'!$P$127,'September 2023 Ledger'!$Q$127,'September 2023 Ledger'!$Q$129,'September 2023 Ledger'!$Q$130,'September 2023 Ledger'!$Q$131,'September 2023 Ledger'!$P$132,'September 2023 Ledger'!$Q$132</definedName>
    <definedName name="QB_FORMULA_8" localSheetId="5" hidden="1">BVA!$J$91,BVA!$K$91,BVA!$L$91,BVA!$M$91,BVA!$L$93,BVA!$M$93,BVA!$L$94,BVA!$M$94,BVA!$L$95,BVA!$M$95,BVA!$J$96,BVA!$K$96,BVA!$L$96,BVA!$M$96,BVA!$J$98,BVA!$K$98</definedName>
    <definedName name="QB_FORMULA_8" localSheetId="2" hidden="1">'Jan-Sep 2023 I &amp; E'!$J$91,'Jan-Sep 2023 I &amp; E'!$K$91,'Jan-Sep 2023 I &amp; E'!$L$91,'Jan-Sep 2023 I &amp; E'!$M$91,'Jan-Sep 2023 I &amp; E'!$L$93,'Jan-Sep 2023 I &amp; E'!$M$93,'Jan-Sep 2023 I &amp; E'!$L$94,'Jan-Sep 2023 I &amp; E'!$M$94,'Jan-Sep 2023 I &amp; E'!$L$95,'Jan-Sep 2023 I &amp; E'!$M$95,'Jan-Sep 2023 I &amp; E'!$J$96,'Jan-Sep 2023 I &amp; E'!$K$96,'Jan-Sep 2023 I &amp; E'!$L$96,'Jan-Sep 2023 I &amp; E'!$M$96,'Jan-Sep 2023 I &amp; E'!$J$98,'Jan-Sep 2023 I &amp; E'!$K$98</definedName>
    <definedName name="QB_FORMULA_8" localSheetId="1" hidden="1">'September 2023 I&amp;E'!$L$81,'September 2023 I&amp;E'!$M$81,'September 2023 I&amp;E'!$L$82,'September 2023 I&amp;E'!$M$82,'September 2023 I&amp;E'!$L$83,'September 2023 I&amp;E'!$M$83,'September 2023 I&amp;E'!$J$84,'September 2023 I&amp;E'!$K$84,'September 2023 I&amp;E'!$L$84,'September 2023 I&amp;E'!$M$84,'September 2023 I&amp;E'!$J$85,'September 2023 I&amp;E'!$K$85,'September 2023 I&amp;E'!$L$85,'September 2023 I&amp;E'!$M$85,'September 2023 I&amp;E'!$L$87,'September 2023 I&amp;E'!$M$87</definedName>
    <definedName name="QB_FORMULA_8" localSheetId="3" hidden="1">'September 2023 Ledger'!$Q$134,'September 2023 Ledger'!$Q$135,'September 2023 Ledger'!$Q$136,'September 2023 Ledger'!$Q$137,'September 2023 Ledger'!$Q$138,'September 2023 Ledger'!$P$139,'September 2023 Ledger'!$Q$139,'September 2023 Ledger'!$P$140,'September 2023 Ledger'!$Q$140,'September 2023 Ledger'!$Q$142,'September 2023 Ledger'!$Q$143,'September 2023 Ledger'!$P$144,'September 2023 Ledger'!$Q$144,'September 2023 Ledger'!$Q$147,'September 2023 Ledger'!$Q$148,'September 2023 Ledger'!$Q$149</definedName>
    <definedName name="QB_FORMULA_9" localSheetId="5" hidden="1">BVA!$L$98,BVA!$M$98,BVA!$L$100,BVA!$M$100,BVA!$L$101,BVA!$M$101,BVA!$L$102,BVA!$M$102,BVA!$J$103,BVA!$K$103,BVA!$L$103,BVA!$M$103,BVA!$L$108,BVA!$M$108,BVA!$J$109,BVA!$K$109</definedName>
    <definedName name="QB_FORMULA_9" localSheetId="2" hidden="1">'Jan-Sep 2023 I &amp; E'!$L$98,'Jan-Sep 2023 I &amp; E'!$M$98,'Jan-Sep 2023 I &amp; E'!$L$100,'Jan-Sep 2023 I &amp; E'!$M$100,'Jan-Sep 2023 I &amp; E'!$L$101,'Jan-Sep 2023 I &amp; E'!$M$101,'Jan-Sep 2023 I &amp; E'!$L$102,'Jan-Sep 2023 I &amp; E'!$M$102,'Jan-Sep 2023 I &amp; E'!$J$103,'Jan-Sep 2023 I &amp; E'!$K$103,'Jan-Sep 2023 I &amp; E'!$L$103,'Jan-Sep 2023 I &amp; E'!$M$103,'Jan-Sep 2023 I &amp; E'!$L$108,'Jan-Sep 2023 I &amp; E'!$M$108,'Jan-Sep 2023 I &amp; E'!$J$109,'Jan-Sep 2023 I &amp; E'!$K$109</definedName>
    <definedName name="QB_FORMULA_9" localSheetId="1" hidden="1">'September 2023 I&amp;E'!$L$88,'September 2023 I&amp;E'!$M$88,'September 2023 I&amp;E'!$L$89,'September 2023 I&amp;E'!$M$89,'September 2023 I&amp;E'!$J$90,'September 2023 I&amp;E'!$K$90,'September 2023 I&amp;E'!$L$90,'September 2023 I&amp;E'!$M$90,'September 2023 I&amp;E'!$L$95,'September 2023 I&amp;E'!$M$95,'September 2023 I&amp;E'!$J$96,'September 2023 I&amp;E'!$K$96,'September 2023 I&amp;E'!$L$96,'September 2023 I&amp;E'!$M$96,'September 2023 I&amp;E'!$L$97,'September 2023 I&amp;E'!$M$97</definedName>
    <definedName name="QB_FORMULA_9" localSheetId="3" hidden="1">'September 2023 Ledger'!$P$150,'September 2023 Ledger'!$Q$150,'September 2023 Ledger'!$Q$152,'September 2023 Ledger'!$Q$153,'September 2023 Ledger'!$Q$154,'September 2023 Ledger'!$Q$155,'September 2023 Ledger'!$P$156,'September 2023 Ledger'!$Q$156,'September 2023 Ledger'!$Q$158,'September 2023 Ledger'!$Q$159,'September 2023 Ledger'!$Q$160,'September 2023 Ledger'!$P$161,'September 2023 Ledger'!$Q$161,'September 2023 Ledger'!$Q$163,'September 2023 Ledger'!$Q$164,'September 2023 Ledger'!$P$165</definedName>
    <definedName name="QB_ROW_1" localSheetId="0" hidden="1">'September 2023 Balance Sheet'!$A$2</definedName>
    <definedName name="QB_ROW_10031" localSheetId="0" hidden="1">'September 2023 Balance Sheet'!$D$35</definedName>
    <definedName name="QB_ROW_1011" localSheetId="0" hidden="1">'September 2023 Balance Sheet'!$B$3</definedName>
    <definedName name="QB_ROW_101230" localSheetId="0" hidden="1">'September 2023 Balance Sheet'!$D$15</definedName>
    <definedName name="QB_ROW_10331" localSheetId="0" hidden="1">'September 2023 Balance Sheet'!$D$37</definedName>
    <definedName name="QB_ROW_105250" localSheetId="5" hidden="1">BVA!$F$182</definedName>
    <definedName name="QB_ROW_105250" localSheetId="2" hidden="1">'Jan-Sep 2023 I &amp; E'!$F$182</definedName>
    <definedName name="QB_ROW_105250" localSheetId="1" hidden="1">'September 2023 I&amp;E'!$F$153</definedName>
    <definedName name="QB_ROW_106020" localSheetId="3" hidden="1">'September 2023 Ledger'!$C$378</definedName>
    <definedName name="QB_ROW_106250" localSheetId="5" hidden="1">BVA!$F$206</definedName>
    <definedName name="QB_ROW_106250" localSheetId="2" hidden="1">'Jan-Sep 2023 I &amp; E'!$F$206</definedName>
    <definedName name="QB_ROW_106250" localSheetId="1" hidden="1">'September 2023 I&amp;E'!$F$174</definedName>
    <definedName name="QB_ROW_106320" localSheetId="3" hidden="1">'September 2023 Ledger'!$C$380</definedName>
    <definedName name="QB_ROW_107050" localSheetId="5" hidden="1">BVA!$F$207</definedName>
    <definedName name="QB_ROW_107050" localSheetId="2" hidden="1">'Jan-Sep 2023 I &amp; E'!$F$207</definedName>
    <definedName name="QB_ROW_107050" localSheetId="1" hidden="1">'September 2023 I&amp;E'!$F$175</definedName>
    <definedName name="QB_ROW_107260" localSheetId="5" hidden="1">BVA!$G$209</definedName>
    <definedName name="QB_ROW_107260" localSheetId="2" hidden="1">'Jan-Sep 2023 I &amp; E'!$G$209</definedName>
    <definedName name="QB_ROW_107260" localSheetId="1" hidden="1">'September 2023 I&amp;E'!$G$177</definedName>
    <definedName name="QB_ROW_107350" localSheetId="5" hidden="1">BVA!$F$210</definedName>
    <definedName name="QB_ROW_107350" localSheetId="2" hidden="1">'Jan-Sep 2023 I &amp; E'!$F$210</definedName>
    <definedName name="QB_ROW_107350" localSheetId="1" hidden="1">'September 2023 I&amp;E'!$F$178</definedName>
    <definedName name="QB_ROW_108260" localSheetId="5" hidden="1">BVA!$G$155</definedName>
    <definedName name="QB_ROW_108260" localSheetId="2" hidden="1">'Jan-Sep 2023 I &amp; E'!$G$155</definedName>
    <definedName name="QB_ROW_108260" localSheetId="1" hidden="1">'September 2023 I&amp;E'!$G$140</definedName>
    <definedName name="QB_ROW_109260" localSheetId="5" hidden="1">BVA!$G$39</definedName>
    <definedName name="QB_ROW_109260" localSheetId="2" hidden="1">'Jan-Sep 2023 I &amp; E'!$G$39</definedName>
    <definedName name="QB_ROW_11031" localSheetId="0" hidden="1">'September 2023 Balance Sheet'!$D$38</definedName>
    <definedName name="QB_ROW_112250" localSheetId="5" hidden="1">BVA!$F$141</definedName>
    <definedName name="QB_ROW_112250" localSheetId="2" hidden="1">'Jan-Sep 2023 I &amp; E'!$F$141</definedName>
    <definedName name="QB_ROW_112250" localSheetId="1" hidden="1">'September 2023 I&amp;E'!$F$126</definedName>
    <definedName name="QB_ROW_113010" localSheetId="3" hidden="1">'September 2023 Ledger'!$B$7</definedName>
    <definedName name="QB_ROW_113240" localSheetId="5" hidden="1">BVA!$E$7</definedName>
    <definedName name="QB_ROW_113240" localSheetId="2" hidden="1">'Jan-Sep 2023 I &amp; E'!$E$7</definedName>
    <definedName name="QB_ROW_113240" localSheetId="1" hidden="1">'September 2023 I&amp;E'!$E$7</definedName>
    <definedName name="QB_ROW_11331" localSheetId="0" hidden="1">'September 2023 Balance Sheet'!$D$40</definedName>
    <definedName name="QB_ROW_113310" localSheetId="3" hidden="1">'September 2023 Ledger'!$B$9</definedName>
    <definedName name="QB_ROW_114030" localSheetId="5" hidden="1">BVA!$D$218</definedName>
    <definedName name="QB_ROW_114030" localSheetId="2" hidden="1">'Jan-Sep 2023 I &amp; E'!$D$218</definedName>
    <definedName name="QB_ROW_114330" localSheetId="5" hidden="1">BVA!$D$220</definedName>
    <definedName name="QB_ROW_114330" localSheetId="2" hidden="1">'Jan-Sep 2023 I &amp; E'!$D$220</definedName>
    <definedName name="QB_ROW_117220" localSheetId="0" hidden="1">'September 2023 Balance Sheet'!$C$21</definedName>
    <definedName name="QB_ROW_118220" localSheetId="0" hidden="1">'September 2023 Balance Sheet'!$C$27</definedName>
    <definedName name="QB_ROW_12031" localSheetId="0" hidden="1">'September 2023 Balance Sheet'!$D$41</definedName>
    <definedName name="QB_ROW_1220" localSheetId="0" hidden="1">'September 2023 Balance Sheet'!$C$68</definedName>
    <definedName name="QB_ROW_12331" localSheetId="0" hidden="1">'September 2023 Balance Sheet'!$D$55</definedName>
    <definedName name="QB_ROW_124270" localSheetId="5" hidden="1">BVA!$H$78</definedName>
    <definedName name="QB_ROW_124270" localSheetId="2" hidden="1">'Jan-Sep 2023 I &amp; E'!$H$78</definedName>
    <definedName name="QB_ROW_124270" localSheetId="1" hidden="1">'September 2023 I&amp;E'!$H$67</definedName>
    <definedName name="QB_ROW_125260" localSheetId="5" hidden="1">BVA!$G$167</definedName>
    <definedName name="QB_ROW_125260" localSheetId="2" hidden="1">'Jan-Sep 2023 I &amp; E'!$G$167</definedName>
    <definedName name="QB_ROW_127220" localSheetId="0" hidden="1">'September 2023 Balance Sheet'!$C$29</definedName>
    <definedName name="QB_ROW_128030" localSheetId="3" hidden="1">'September 2023 Ledger'!$D$320</definedName>
    <definedName name="QB_ROW_128260" localSheetId="5" hidden="1">BVA!$G$174</definedName>
    <definedName name="QB_ROW_128260" localSheetId="2" hidden="1">'Jan-Sep 2023 I &amp; E'!$G$174</definedName>
    <definedName name="QB_ROW_128330" localSheetId="3" hidden="1">'September 2023 Ledger'!$D$322</definedName>
    <definedName name="QB_ROW_129220" localSheetId="0" hidden="1">'September 2023 Balance Sheet'!$C$69</definedName>
    <definedName name="QB_ROW_130010" localSheetId="3" hidden="1">'September 2023 Ledger'!$B$65</definedName>
    <definedName name="QB_ROW_130040" localSheetId="5" hidden="1">BVA!$E$33</definedName>
    <definedName name="QB_ROW_130040" localSheetId="2" hidden="1">'Jan-Sep 2023 I &amp; E'!$E$33</definedName>
    <definedName name="QB_ROW_130040" localSheetId="1" hidden="1">'September 2023 I&amp;E'!$E$30</definedName>
    <definedName name="QB_ROW_130310" localSheetId="3" hidden="1">'September 2023 Ledger'!$B$271</definedName>
    <definedName name="QB_ROW_130340" localSheetId="5" hidden="1">BVA!$E$134</definedName>
    <definedName name="QB_ROW_130340" localSheetId="2" hidden="1">'Jan-Sep 2023 I &amp; E'!$E$134</definedName>
    <definedName name="QB_ROW_130340" localSheetId="1" hidden="1">'September 2023 I&amp;E'!$E$119</definedName>
    <definedName name="QB_ROW_131020" localSheetId="3" hidden="1">'September 2023 Ledger'!$C$215</definedName>
    <definedName name="QB_ROW_131050" localSheetId="5" hidden="1">BVA!$F$104</definedName>
    <definedName name="QB_ROW_131050" localSheetId="2" hidden="1">'Jan-Sep 2023 I &amp; E'!$F$104</definedName>
    <definedName name="QB_ROW_131050" localSheetId="1" hidden="1">'September 2023 I&amp;E'!$F$91</definedName>
    <definedName name="QB_ROW_1311" localSheetId="0" hidden="1">'September 2023 Balance Sheet'!$B$19</definedName>
    <definedName name="QB_ROW_131320" localSheetId="3" hidden="1">'September 2023 Ledger'!$C$270</definedName>
    <definedName name="QB_ROW_131350" localSheetId="5" hidden="1">BVA!$F$133</definedName>
    <definedName name="QB_ROW_131350" localSheetId="2" hidden="1">'Jan-Sep 2023 I &amp; E'!$F$133</definedName>
    <definedName name="QB_ROW_131350" localSheetId="1" hidden="1">'September 2023 I&amp;E'!$F$118</definedName>
    <definedName name="QB_ROW_132040" localSheetId="5" hidden="1">BVA!$E$135</definedName>
    <definedName name="QB_ROW_132040" localSheetId="2" hidden="1">'Jan-Sep 2023 I &amp; E'!$E$135</definedName>
    <definedName name="QB_ROW_132040" localSheetId="1" hidden="1">'September 2023 I&amp;E'!$E$120</definedName>
    <definedName name="QB_ROW_132340" localSheetId="5" hidden="1">BVA!$E$138</definedName>
    <definedName name="QB_ROW_132340" localSheetId="2" hidden="1">'Jan-Sep 2023 I &amp; E'!$E$138</definedName>
    <definedName name="QB_ROW_132340" localSheetId="1" hidden="1">'September 2023 I&amp;E'!$E$123</definedName>
    <definedName name="QB_ROW_133010" localSheetId="3" hidden="1">'September 2023 Ledger'!$B$272</definedName>
    <definedName name="QB_ROW_133040" localSheetId="5" hidden="1">BVA!$E$139</definedName>
    <definedName name="QB_ROW_133040" localSheetId="2" hidden="1">'Jan-Sep 2023 I &amp; E'!$E$139</definedName>
    <definedName name="QB_ROW_133040" localSheetId="1" hidden="1">'September 2023 I&amp;E'!$E$124</definedName>
    <definedName name="QB_ROW_133310" localSheetId="3" hidden="1">'September 2023 Ledger'!$B$287</definedName>
    <definedName name="QB_ROW_133340" localSheetId="5" hidden="1">BVA!$E$145</definedName>
    <definedName name="QB_ROW_133340" localSheetId="2" hidden="1">'Jan-Sep 2023 I &amp; E'!$E$145</definedName>
    <definedName name="QB_ROW_133340" localSheetId="1" hidden="1">'September 2023 I&amp;E'!$E$130</definedName>
    <definedName name="QB_ROW_134010" localSheetId="3" hidden="1">'September 2023 Ledger'!$B$288</definedName>
    <definedName name="QB_ROW_134040" localSheetId="5" hidden="1">BVA!$E$146</definedName>
    <definedName name="QB_ROW_134040" localSheetId="2" hidden="1">'Jan-Sep 2023 I &amp; E'!$E$146</definedName>
    <definedName name="QB_ROW_134040" localSheetId="1" hidden="1">'September 2023 I&amp;E'!$E$131</definedName>
    <definedName name="QB_ROW_134310" localSheetId="3" hidden="1">'September 2023 Ledger'!$B$327</definedName>
    <definedName name="QB_ROW_134340" localSheetId="5" hidden="1">BVA!$E$180</definedName>
    <definedName name="QB_ROW_134340" localSheetId="2" hidden="1">'Jan-Sep 2023 I &amp; E'!$E$180</definedName>
    <definedName name="QB_ROW_134340" localSheetId="1" hidden="1">'September 2023 I&amp;E'!$E$151</definedName>
    <definedName name="QB_ROW_136030" localSheetId="3" hidden="1">'September 2023 Ledger'!$D$77</definedName>
    <definedName name="QB_ROW_136260" localSheetId="5" hidden="1">BVA!$G$44</definedName>
    <definedName name="QB_ROW_136260" localSheetId="2" hidden="1">'Jan-Sep 2023 I &amp; E'!$G$44</definedName>
    <definedName name="QB_ROW_136260" localSheetId="1" hidden="1">'September 2023 I&amp;E'!$G$38</definedName>
    <definedName name="QB_ROW_136330" localSheetId="3" hidden="1">'September 2023 Ledger'!$D$82</definedName>
    <definedName name="QB_ROW_137370" localSheetId="5" hidden="1">BVA!$H$110</definedName>
    <definedName name="QB_ROW_137370" localSheetId="2" hidden="1">'Jan-Sep 2023 I &amp; E'!$H$110</definedName>
    <definedName name="QB_ROW_137370" localSheetId="1" hidden="1">'September 2023 I&amp;E'!$H$97</definedName>
    <definedName name="QB_ROW_139030" localSheetId="3" hidden="1">'September 2023 Ledger'!$D$141</definedName>
    <definedName name="QB_ROW_139260" localSheetId="5" hidden="1">BVA!$G$82</definedName>
    <definedName name="QB_ROW_139260" localSheetId="2" hidden="1">'Jan-Sep 2023 I &amp; E'!$G$82</definedName>
    <definedName name="QB_ROW_139260" localSheetId="1" hidden="1">'September 2023 I&amp;E'!$G$70</definedName>
    <definedName name="QB_ROW_139330" localSheetId="3" hidden="1">'September 2023 Ledger'!$D$144</definedName>
    <definedName name="QB_ROW_14011" localSheetId="0" hidden="1">'September 2023 Balance Sheet'!$B$58</definedName>
    <definedName name="QB_ROW_14250" localSheetId="0" hidden="1">'September 2023 Balance Sheet'!$F$49</definedName>
    <definedName name="QB_ROW_143030" localSheetId="3" hidden="1">'September 2023 Ledger'!$D$85</definedName>
    <definedName name="QB_ROW_14311" localSheetId="0" hidden="1">'September 2023 Balance Sheet'!$B$71</definedName>
    <definedName name="QB_ROW_143260" localSheetId="5" hidden="1">BVA!$G$52</definedName>
    <definedName name="QB_ROW_143260" localSheetId="2" hidden="1">'Jan-Sep 2023 I &amp; E'!$G$52</definedName>
    <definedName name="QB_ROW_143260" localSheetId="1" hidden="1">'September 2023 I&amp;E'!$G$44</definedName>
    <definedName name="QB_ROW_143330" localSheetId="3" hidden="1">'September 2023 Ledger'!$D$87</definedName>
    <definedName name="QB_ROW_144030" localSheetId="3" hidden="1">'September 2023 Ledger'!$D$303</definedName>
    <definedName name="QB_ROW_144260" localSheetId="5" hidden="1">BVA!$G$162</definedName>
    <definedName name="QB_ROW_144260" localSheetId="2" hidden="1">'Jan-Sep 2023 I &amp; E'!$G$162</definedName>
    <definedName name="QB_ROW_144330" localSheetId="3" hidden="1">'September 2023 Ledger'!$D$305</definedName>
    <definedName name="QB_ROW_147030" localSheetId="3" hidden="1">'September 2023 Ledger'!$D$317</definedName>
    <definedName name="QB_ROW_147260" localSheetId="5" hidden="1">BVA!$G$169</definedName>
    <definedName name="QB_ROW_147260" localSheetId="2" hidden="1">'Jan-Sep 2023 I &amp; E'!$G$169</definedName>
    <definedName name="QB_ROW_147260" localSheetId="1" hidden="1">'September 2023 I&amp;E'!$G$145</definedName>
    <definedName name="QB_ROW_147330" localSheetId="3" hidden="1">'September 2023 Ledger'!$D$319</definedName>
    <definedName name="QB_ROW_148030" localSheetId="0" hidden="1">'September 2023 Balance Sheet'!$D$5</definedName>
    <definedName name="QB_ROW_148330" localSheetId="0" hidden="1">'September 2023 Balance Sheet'!$D$12</definedName>
    <definedName name="QB_ROW_149260" localSheetId="5" hidden="1">BVA!$G$171</definedName>
    <definedName name="QB_ROW_149260" localSheetId="2" hidden="1">'Jan-Sep 2023 I &amp; E'!$G$171</definedName>
    <definedName name="QB_ROW_149260" localSheetId="1" hidden="1">'September 2023 I&amp;E'!$G$146</definedName>
    <definedName name="QB_ROW_153260" localSheetId="5" hidden="1">BVA!$G$166</definedName>
    <definedName name="QB_ROW_153260" localSheetId="2" hidden="1">'Jan-Sep 2023 I &amp; E'!$G$166</definedName>
    <definedName name="QB_ROW_154030" localSheetId="3" hidden="1">'September 2023 Ledger'!$D$306</definedName>
    <definedName name="QB_ROW_154260" localSheetId="5" hidden="1">BVA!$G$164</definedName>
    <definedName name="QB_ROW_154260" localSheetId="2" hidden="1">'Jan-Sep 2023 I &amp; E'!$G$164</definedName>
    <definedName name="QB_ROW_154330" localSheetId="3" hidden="1">'September 2023 Ledger'!$D$309</definedName>
    <definedName name="QB_ROW_155030" localSheetId="3" hidden="1">'September 2023 Ledger'!$D$310</definedName>
    <definedName name="QB_ROW_155260" localSheetId="5" hidden="1">BVA!$G$165</definedName>
    <definedName name="QB_ROW_155260" localSheetId="2" hidden="1">'Jan-Sep 2023 I &amp; E'!$G$165</definedName>
    <definedName name="QB_ROW_155330" localSheetId="3" hidden="1">'September 2023 Ledger'!$D$312</definedName>
    <definedName name="QB_ROW_156040" localSheetId="3" hidden="1">'September 2023 Ledger'!$E$217</definedName>
    <definedName name="QB_ROW_156050" localSheetId="3" hidden="1">'September 2023 Ledger'!$F$221</definedName>
    <definedName name="QB_ROW_156070" localSheetId="5" hidden="1">BVA!$H$106</definedName>
    <definedName name="QB_ROW_156070" localSheetId="2" hidden="1">'Jan-Sep 2023 I &amp; E'!$H$106</definedName>
    <definedName name="QB_ROW_156070" localSheetId="1" hidden="1">'September 2023 I&amp;E'!$H$93</definedName>
    <definedName name="QB_ROW_156280" localSheetId="5" hidden="1">BVA!$I$108</definedName>
    <definedName name="QB_ROW_156280" localSheetId="2" hidden="1">'Jan-Sep 2023 I &amp; E'!$I$108</definedName>
    <definedName name="QB_ROW_156280" localSheetId="1" hidden="1">'September 2023 I&amp;E'!$I$95</definedName>
    <definedName name="QB_ROW_156340" localSheetId="3" hidden="1">'September 2023 Ledger'!$E$226</definedName>
    <definedName name="QB_ROW_156350" localSheetId="3" hidden="1">'September 2023 Ledger'!$F$225</definedName>
    <definedName name="QB_ROW_156370" localSheetId="5" hidden="1">BVA!$H$109</definedName>
    <definedName name="QB_ROW_156370" localSheetId="2" hidden="1">'Jan-Sep 2023 I &amp; E'!$H$109</definedName>
    <definedName name="QB_ROW_156370" localSheetId="1" hidden="1">'September 2023 I&amp;E'!$H$96</definedName>
    <definedName name="QB_ROW_157370" localSheetId="5" hidden="1">BVA!$H$111</definedName>
    <definedName name="QB_ROW_157370" localSheetId="2" hidden="1">'Jan-Sep 2023 I &amp; E'!$H$111</definedName>
    <definedName name="QB_ROW_157370" localSheetId="1" hidden="1">'September 2023 I&amp;E'!$H$98</definedName>
    <definedName name="QB_ROW_164270" localSheetId="5" hidden="1">BVA!$H$118</definedName>
    <definedName name="QB_ROW_164270" localSheetId="2" hidden="1">'Jan-Sep 2023 I &amp; E'!$H$118</definedName>
    <definedName name="QB_ROW_164270" localSheetId="1" hidden="1">'September 2023 I&amp;E'!$H$104</definedName>
    <definedName name="QB_ROW_165040" localSheetId="3" hidden="1">'September 2023 Ledger'!$E$125</definedName>
    <definedName name="QB_ROW_165270" localSheetId="5" hidden="1">BVA!$H$76</definedName>
    <definedName name="QB_ROW_165270" localSheetId="2" hidden="1">'Jan-Sep 2023 I &amp; E'!$H$76</definedName>
    <definedName name="QB_ROW_165270" localSheetId="1" hidden="1">'September 2023 I&amp;E'!$H$65</definedName>
    <definedName name="QB_ROW_165340" localSheetId="3" hidden="1">'September 2023 Ledger'!$E$127</definedName>
    <definedName name="QB_ROW_166370" localSheetId="5" hidden="1">BVA!$H$112</definedName>
    <definedName name="QB_ROW_166370" localSheetId="2" hidden="1">'Jan-Sep 2023 I &amp; E'!$H$112</definedName>
    <definedName name="QB_ROW_166370" localSheetId="1" hidden="1">'September 2023 I&amp;E'!$H$99</definedName>
    <definedName name="QB_ROW_167050" localSheetId="3" hidden="1">'September 2023 Ledger'!$F$249</definedName>
    <definedName name="QB_ROW_167280" localSheetId="5" hidden="1">BVA!$I$125</definedName>
    <definedName name="QB_ROW_167280" localSheetId="2" hidden="1">'Jan-Sep 2023 I &amp; E'!$I$125</definedName>
    <definedName name="QB_ROW_167280" localSheetId="1" hidden="1">'September 2023 I&amp;E'!$I$111</definedName>
    <definedName name="QB_ROW_167350" localSheetId="3" hidden="1">'September 2023 Ledger'!$F$252</definedName>
    <definedName name="QB_ROW_169240" localSheetId="0" hidden="1">'September 2023 Balance Sheet'!$E$36</definedName>
    <definedName name="QB_ROW_17221" localSheetId="0" hidden="1">'September 2023 Balance Sheet'!$C$70</definedName>
    <definedName name="QB_ROW_17250" localSheetId="0" hidden="1">'September 2023 Balance Sheet'!$F$48</definedName>
    <definedName name="QB_ROW_174230" localSheetId="0" hidden="1">'September 2023 Balance Sheet'!$D$65</definedName>
    <definedName name="QB_ROW_177260" localSheetId="5" hidden="1">BVA!$G$49</definedName>
    <definedName name="QB_ROW_177260" localSheetId="2" hidden="1">'Jan-Sep 2023 I &amp; E'!$G$49</definedName>
    <definedName name="QB_ROW_177260" localSheetId="1" hidden="1">'September 2023 I&amp;E'!$G$41</definedName>
    <definedName name="QB_ROW_178260" localSheetId="5" hidden="1">BVA!$G$45</definedName>
    <definedName name="QB_ROW_178260" localSheetId="2" hidden="1">'Jan-Sep 2023 I &amp; E'!$G$45</definedName>
    <definedName name="QB_ROW_18220" localSheetId="0" hidden="1">'September 2023 Balance Sheet'!$C$26</definedName>
    <definedName name="QB_ROW_18301" localSheetId="5" hidden="1">BVA!$A$249</definedName>
    <definedName name="QB_ROW_18301" localSheetId="2" hidden="1">'Jan-Sep 2023 I &amp; E'!$A$249</definedName>
    <definedName name="QB_ROW_18301" localSheetId="1" hidden="1">'September 2023 I&amp;E'!$A$206</definedName>
    <definedName name="QB_ROW_185270" localSheetId="5" hidden="1">BVA!$H$119</definedName>
    <definedName name="QB_ROW_185270" localSheetId="2" hidden="1">'Jan-Sep 2023 I &amp; E'!$H$119</definedName>
    <definedName name="QB_ROW_185270" localSheetId="1" hidden="1">'September 2023 I&amp;E'!$H$105</definedName>
    <definedName name="QB_ROW_187020" localSheetId="0" hidden="1">'September 2023 Balance Sheet'!$C$60</definedName>
    <definedName name="QB_ROW_187320" localSheetId="0" hidden="1">'September 2023 Balance Sheet'!$C$67</definedName>
    <definedName name="QB_ROW_190010" localSheetId="3" hidden="1">'September 2023 Ledger'!$B$328</definedName>
    <definedName name="QB_ROW_190040" localSheetId="5" hidden="1">BVA!$E$185</definedName>
    <definedName name="QB_ROW_190040" localSheetId="2" hidden="1">'Jan-Sep 2023 I &amp; E'!$E$185</definedName>
    <definedName name="QB_ROW_190040" localSheetId="1" hidden="1">'September 2023 I&amp;E'!$E$155</definedName>
    <definedName name="QB_ROW_19011" localSheetId="5" hidden="1">BVA!$B$3</definedName>
    <definedName name="QB_ROW_19011" localSheetId="2" hidden="1">'Jan-Sep 2023 I &amp; E'!$B$3</definedName>
    <definedName name="QB_ROW_19011" localSheetId="1" hidden="1">'September 2023 I&amp;E'!$B$3</definedName>
    <definedName name="QB_ROW_190310" localSheetId="3" hidden="1">'September 2023 Ledger'!$B$369</definedName>
    <definedName name="QB_ROW_190340" localSheetId="5" hidden="1">BVA!$E$199</definedName>
    <definedName name="QB_ROW_190340" localSheetId="2" hidden="1">'Jan-Sep 2023 I &amp; E'!$E$199</definedName>
    <definedName name="QB_ROW_190340" localSheetId="1" hidden="1">'September 2023 I&amp;E'!$E$167</definedName>
    <definedName name="QB_ROW_19050" localSheetId="5" hidden="1">BVA!$F$38</definedName>
    <definedName name="QB_ROW_19050" localSheetId="2" hidden="1">'Jan-Sep 2023 I &amp; E'!$F$38</definedName>
    <definedName name="QB_ROW_19260" localSheetId="5" hidden="1">BVA!$G$40</definedName>
    <definedName name="QB_ROW_19260" localSheetId="2" hidden="1">'Jan-Sep 2023 I &amp; E'!$G$40</definedName>
    <definedName name="QB_ROW_19311" localSheetId="5" hidden="1">BVA!$B$215</definedName>
    <definedName name="QB_ROW_19311" localSheetId="2" hidden="1">'Jan-Sep 2023 I &amp; E'!$B$215</definedName>
    <definedName name="QB_ROW_19311" localSheetId="1" hidden="1">'September 2023 I&amp;E'!$B$182</definedName>
    <definedName name="QB_ROW_193220" localSheetId="0" hidden="1">'September 2023 Balance Sheet'!$C$59</definedName>
    <definedName name="QB_ROW_19350" localSheetId="5" hidden="1">BVA!$F$41</definedName>
    <definedName name="QB_ROW_19350" localSheetId="2" hidden="1">'Jan-Sep 2023 I &amp; E'!$F$41</definedName>
    <definedName name="QB_ROW_19350" localSheetId="1" hidden="1">'September 2023 I&amp;E'!$F$35</definedName>
    <definedName name="QB_ROW_198070" localSheetId="5" hidden="1">BVA!$H$67</definedName>
    <definedName name="QB_ROW_198070" localSheetId="2" hidden="1">'Jan-Sep 2023 I &amp; E'!$H$67</definedName>
    <definedName name="QB_ROW_198070" localSheetId="1" hidden="1">'September 2023 I&amp;E'!$H$58</definedName>
    <definedName name="QB_ROW_198280" localSheetId="5" hidden="1">BVA!$I$73</definedName>
    <definedName name="QB_ROW_198280" localSheetId="2" hidden="1">'Jan-Sep 2023 I &amp; E'!$I$73</definedName>
    <definedName name="QB_ROW_198370" localSheetId="5" hidden="1">BVA!$H$74</definedName>
    <definedName name="QB_ROW_198370" localSheetId="2" hidden="1">'Jan-Sep 2023 I &amp; E'!$H$74</definedName>
    <definedName name="QB_ROW_198370" localSheetId="1" hidden="1">'September 2023 I&amp;E'!$H$63</definedName>
    <definedName name="QB_ROW_200040" localSheetId="3" hidden="1">'September 2023 Ledger'!$E$258</definedName>
    <definedName name="QB_ROW_200270" localSheetId="5" hidden="1">BVA!$H$129</definedName>
    <definedName name="QB_ROW_200270" localSheetId="2" hidden="1">'Jan-Sep 2023 I &amp; E'!$H$129</definedName>
    <definedName name="QB_ROW_200270" localSheetId="1" hidden="1">'September 2023 I&amp;E'!$H$114</definedName>
    <definedName name="QB_ROW_20031" localSheetId="5" hidden="1">BVA!$D$4</definedName>
    <definedName name="QB_ROW_20031" localSheetId="2" hidden="1">'Jan-Sep 2023 I &amp; E'!$D$4</definedName>
    <definedName name="QB_ROW_20031" localSheetId="1" hidden="1">'September 2023 I&amp;E'!$D$4</definedName>
    <definedName name="QB_ROW_200340" localSheetId="3" hidden="1">'September 2023 Ledger'!$E$261</definedName>
    <definedName name="QB_ROW_2021" localSheetId="0" hidden="1">'September 2023 Balance Sheet'!$C$4</definedName>
    <definedName name="QB_ROW_202240" localSheetId="5" hidden="1">BVA!$E$213</definedName>
    <definedName name="QB_ROW_202240" localSheetId="2" hidden="1">'Jan-Sep 2023 I &amp; E'!$E$213</definedName>
    <definedName name="QB_ROW_202240" localSheetId="1" hidden="1">'September 2023 I&amp;E'!$E$180</definedName>
    <definedName name="QB_ROW_20331" localSheetId="5" hidden="1">BVA!$D$25</definedName>
    <definedName name="QB_ROW_20331" localSheetId="2" hidden="1">'Jan-Sep 2023 I &amp; E'!$D$25</definedName>
    <definedName name="QB_ROW_20331" localSheetId="1" hidden="1">'September 2023 I&amp;E'!$D$22</definedName>
    <definedName name="QB_ROW_206280" localSheetId="5" hidden="1">BVA!$I$70</definedName>
    <definedName name="QB_ROW_206280" localSheetId="2" hidden="1">'Jan-Sep 2023 I &amp; E'!$I$70</definedName>
    <definedName name="QB_ROW_206280" localSheetId="1" hidden="1">'September 2023 I&amp;E'!$I$61</definedName>
    <definedName name="QB_ROW_207020" localSheetId="3" hidden="1">'September 2023 Ledger'!$C$329</definedName>
    <definedName name="QB_ROW_207030" localSheetId="3" hidden="1">'September 2023 Ledger'!$D$357</definedName>
    <definedName name="QB_ROW_207050" localSheetId="5" hidden="1">BVA!$F$187</definedName>
    <definedName name="QB_ROW_207050" localSheetId="2" hidden="1">'Jan-Sep 2023 I &amp; E'!$F$187</definedName>
    <definedName name="QB_ROW_207050" localSheetId="1" hidden="1">'September 2023 I&amp;E'!$F$157</definedName>
    <definedName name="QB_ROW_207260" localSheetId="5" hidden="1">BVA!$G$192</definedName>
    <definedName name="QB_ROW_207260" localSheetId="2" hidden="1">'Jan-Sep 2023 I &amp; E'!$G$192</definedName>
    <definedName name="QB_ROW_207260" localSheetId="1" hidden="1">'September 2023 I&amp;E'!$G$162</definedName>
    <definedName name="QB_ROW_207320" localSheetId="3" hidden="1">'September 2023 Ledger'!$C$362</definedName>
    <definedName name="QB_ROW_207330" localSheetId="3" hidden="1">'September 2023 Ledger'!$D$361</definedName>
    <definedName name="QB_ROW_207350" localSheetId="5" hidden="1">BVA!$F$193</definedName>
    <definedName name="QB_ROW_207350" localSheetId="2" hidden="1">'Jan-Sep 2023 I &amp; E'!$F$193</definedName>
    <definedName name="QB_ROW_207350" localSheetId="1" hidden="1">'September 2023 I&amp;E'!$F$163</definedName>
    <definedName name="QB_ROW_208250" localSheetId="5" hidden="1">BVA!$F$186</definedName>
    <definedName name="QB_ROW_208250" localSheetId="2" hidden="1">'Jan-Sep 2023 I &amp; E'!$F$186</definedName>
    <definedName name="QB_ROW_208250" localSheetId="1" hidden="1">'September 2023 I&amp;E'!$F$156</definedName>
    <definedName name="QB_ROW_210040" localSheetId="5" hidden="1">BVA!$E$181</definedName>
    <definedName name="QB_ROW_210040" localSheetId="2" hidden="1">'Jan-Sep 2023 I &amp; E'!$E$181</definedName>
    <definedName name="QB_ROW_210040" localSheetId="1" hidden="1">'September 2023 I&amp;E'!$E$152</definedName>
    <definedName name="QB_ROW_210250" localSheetId="5" hidden="1">BVA!$F$183</definedName>
    <definedName name="QB_ROW_210250" localSheetId="2" hidden="1">'Jan-Sep 2023 I &amp; E'!$F$183</definedName>
    <definedName name="QB_ROW_21031" localSheetId="5" hidden="1">BVA!$D$27</definedName>
    <definedName name="QB_ROW_21031" localSheetId="2" hidden="1">'Jan-Sep 2023 I &amp; E'!$D$27</definedName>
    <definedName name="QB_ROW_21031" localSheetId="1" hidden="1">'September 2023 I&amp;E'!$D$24</definedName>
    <definedName name="QB_ROW_210340" localSheetId="5" hidden="1">BVA!$E$184</definedName>
    <definedName name="QB_ROW_210340" localSheetId="2" hidden="1">'Jan-Sep 2023 I &amp; E'!$E$184</definedName>
    <definedName name="QB_ROW_210340" localSheetId="1" hidden="1">'September 2023 I&amp;E'!$E$154</definedName>
    <definedName name="QB_ROW_21331" localSheetId="5" hidden="1">BVA!$D$214</definedName>
    <definedName name="QB_ROW_21331" localSheetId="2" hidden="1">'Jan-Sep 2023 I &amp; E'!$D$214</definedName>
    <definedName name="QB_ROW_21331" localSheetId="1" hidden="1">'September 2023 I&amp;E'!$D$181</definedName>
    <definedName name="QB_ROW_214260" localSheetId="5" hidden="1">BVA!$G$158</definedName>
    <definedName name="QB_ROW_214260" localSheetId="2" hidden="1">'Jan-Sep 2023 I &amp; E'!$G$158</definedName>
    <definedName name="QB_ROW_215260" localSheetId="5" hidden="1">BVA!$G$159</definedName>
    <definedName name="QB_ROW_215260" localSheetId="2" hidden="1">'Jan-Sep 2023 I &amp; E'!$G$159</definedName>
    <definedName name="QB_ROW_217280" localSheetId="5" hidden="1">BVA!$I$71</definedName>
    <definedName name="QB_ROW_217280" localSheetId="2" hidden="1">'Jan-Sep 2023 I &amp; E'!$I$71</definedName>
    <definedName name="QB_ROW_218280" localSheetId="5" hidden="1">BVA!$I$69</definedName>
    <definedName name="QB_ROW_218280" localSheetId="2" hidden="1">'Jan-Sep 2023 I &amp; E'!$I$69</definedName>
    <definedName name="QB_ROW_218280" localSheetId="1" hidden="1">'September 2023 I&amp;E'!$I$60</definedName>
    <definedName name="QB_ROW_22011" localSheetId="5" hidden="1">BVA!$B$216</definedName>
    <definedName name="QB_ROW_22011" localSheetId="2" hidden="1">'Jan-Sep 2023 I &amp; E'!$B$216</definedName>
    <definedName name="QB_ROW_22011" localSheetId="1" hidden="1">'September 2023 I&amp;E'!$B$183</definedName>
    <definedName name="QB_ROW_220270" localSheetId="5" hidden="1">BVA!$H$120</definedName>
    <definedName name="QB_ROW_220270" localSheetId="2" hidden="1">'Jan-Sep 2023 I &amp; E'!$H$120</definedName>
    <definedName name="QB_ROW_220270" localSheetId="1" hidden="1">'September 2023 I&amp;E'!$H$106</definedName>
    <definedName name="QB_ROW_221040" localSheetId="3" hidden="1">'September 2023 Ledger'!$E$229</definedName>
    <definedName name="QB_ROW_221270" localSheetId="5" hidden="1">BVA!$H$116</definedName>
    <definedName name="QB_ROW_221270" localSheetId="2" hidden="1">'Jan-Sep 2023 I &amp; E'!$H$116</definedName>
    <definedName name="QB_ROW_221270" localSheetId="1" hidden="1">'September 2023 I&amp;E'!$H$102</definedName>
    <definedName name="QB_ROW_221340" localSheetId="3" hidden="1">'September 2023 Ledger'!$E$237</definedName>
    <definedName name="QB_ROW_222020" localSheetId="3" hidden="1">'September 2023 Ledger'!$C$41</definedName>
    <definedName name="QB_ROW_222250" localSheetId="5" hidden="1">BVA!$F$18</definedName>
    <definedName name="QB_ROW_222250" localSheetId="2" hidden="1">'Jan-Sep 2023 I &amp; E'!$F$18</definedName>
    <definedName name="QB_ROW_222250" localSheetId="1" hidden="1">'September 2023 I&amp;E'!$F$17</definedName>
    <definedName name="QB_ROW_222320" localSheetId="3" hidden="1">'September 2023 Ledger'!$C$43</definedName>
    <definedName name="QB_ROW_22311" localSheetId="5" hidden="1">BVA!$B$248</definedName>
    <definedName name="QB_ROW_22311" localSheetId="2" hidden="1">'Jan-Sep 2023 I &amp; E'!$B$248</definedName>
    <definedName name="QB_ROW_22311" localSheetId="1" hidden="1">'September 2023 I&amp;E'!$B$205</definedName>
    <definedName name="QB_ROW_2240" localSheetId="0" hidden="1">'September 2023 Balance Sheet'!$E$10</definedName>
    <definedName name="QB_ROW_226030" localSheetId="3" hidden="1">'September 2023 Ledger'!$D$313</definedName>
    <definedName name="QB_ROW_226260" localSheetId="5" hidden="1">BVA!$G$168</definedName>
    <definedName name="QB_ROW_226260" localSheetId="2" hidden="1">'Jan-Sep 2023 I &amp; E'!$G$168</definedName>
    <definedName name="QB_ROW_226330" localSheetId="3" hidden="1">'September 2023 Ledger'!$D$316</definedName>
    <definedName name="QB_ROW_227250" localSheetId="5" hidden="1">BVA!$F$144</definedName>
    <definedName name="QB_ROW_227250" localSheetId="2" hidden="1">'Jan-Sep 2023 I &amp; E'!$F$144</definedName>
    <definedName name="QB_ROW_227250" localSheetId="1" hidden="1">'September 2023 I&amp;E'!$F$129</definedName>
    <definedName name="QB_ROW_23020" localSheetId="3" hidden="1">'September 2023 Ledger'!$C$29</definedName>
    <definedName name="QB_ROW_23021" localSheetId="5" hidden="1">BVA!$C$217</definedName>
    <definedName name="QB_ROW_23021" localSheetId="2" hidden="1">'Jan-Sep 2023 I &amp; E'!$C$217</definedName>
    <definedName name="QB_ROW_23021" localSheetId="1" hidden="1">'September 2023 I&amp;E'!$C$184</definedName>
    <definedName name="QB_ROW_2321" localSheetId="0" hidden="1">'September 2023 Balance Sheet'!$C$13</definedName>
    <definedName name="QB_ROW_23250" localSheetId="5" hidden="1">BVA!$F$15</definedName>
    <definedName name="QB_ROW_23250" localSheetId="2" hidden="1">'Jan-Sep 2023 I &amp; E'!$F$15</definedName>
    <definedName name="QB_ROW_23250" localSheetId="1" hidden="1">'September 2023 I&amp;E'!$F$14</definedName>
    <definedName name="QB_ROW_23320" localSheetId="3" hidden="1">'September 2023 Ledger'!$C$31</definedName>
    <definedName name="QB_ROW_23321" localSheetId="5" hidden="1">BVA!$C$230</definedName>
    <definedName name="QB_ROW_23321" localSheetId="2" hidden="1">'Jan-Sep 2023 I &amp; E'!$C$230</definedName>
    <definedName name="QB_ROW_23321" localSheetId="1" hidden="1">'September 2023 I&amp;E'!$C$193</definedName>
    <definedName name="QB_ROW_24020" localSheetId="3" hidden="1">'September 2023 Ledger'!$C$32</definedName>
    <definedName name="QB_ROW_24021" localSheetId="5" hidden="1">BVA!$C$231</definedName>
    <definedName name="QB_ROW_24021" localSheetId="2" hidden="1">'Jan-Sep 2023 I &amp; E'!$C$231</definedName>
    <definedName name="QB_ROW_24021" localSheetId="1" hidden="1">'September 2023 I&amp;E'!$C$194</definedName>
    <definedName name="QB_ROW_24250" localSheetId="5" hidden="1">BVA!$F$16</definedName>
    <definedName name="QB_ROW_24250" localSheetId="2" hidden="1">'Jan-Sep 2023 I &amp; E'!$F$16</definedName>
    <definedName name="QB_ROW_24250" localSheetId="1" hidden="1">'September 2023 I&amp;E'!$F$15</definedName>
    <definedName name="QB_ROW_24320" localSheetId="3" hidden="1">'September 2023 Ledger'!$C$34</definedName>
    <definedName name="QB_ROW_24321" localSheetId="5" hidden="1">BVA!$C$247</definedName>
    <definedName name="QB_ROW_24321" localSheetId="2" hidden="1">'Jan-Sep 2023 I &amp; E'!$C$247</definedName>
    <definedName name="QB_ROW_24321" localSheetId="1" hidden="1">'September 2023 I&amp;E'!$C$204</definedName>
    <definedName name="QB_ROW_244230" localSheetId="0" hidden="1">'September 2023 Balance Sheet'!$D$66</definedName>
    <definedName name="QB_ROW_25020" localSheetId="3" hidden="1">'September 2023 Ledger'!$C$89</definedName>
    <definedName name="QB_ROW_25050" localSheetId="5" hidden="1">BVA!$F$55</definedName>
    <definedName name="QB_ROW_25050" localSheetId="2" hidden="1">'Jan-Sep 2023 I &amp; E'!$F$55</definedName>
    <definedName name="QB_ROW_25050" localSheetId="1" hidden="1">'September 2023 I&amp;E'!$F$46</definedName>
    <definedName name="QB_ROW_251220" localSheetId="0" hidden="1">'September 2023 Balance Sheet'!$C$22</definedName>
    <definedName name="QB_ROW_25260" localSheetId="5" hidden="1">BVA!$G$62</definedName>
    <definedName name="QB_ROW_25260" localSheetId="2" hidden="1">'Jan-Sep 2023 I &amp; E'!$G$62</definedName>
    <definedName name="QB_ROW_25260" localSheetId="1" hidden="1">'September 2023 I&amp;E'!$G$53</definedName>
    <definedName name="QB_ROW_25301" localSheetId="3" hidden="1">'September 2023 Ledger'!$A$390</definedName>
    <definedName name="QB_ROW_25320" localSheetId="3" hidden="1">'September 2023 Ledger'!$C$101</definedName>
    <definedName name="QB_ROW_25350" localSheetId="5" hidden="1">BVA!$F$63</definedName>
    <definedName name="QB_ROW_25350" localSheetId="2" hidden="1">'Jan-Sep 2023 I &amp; E'!$F$63</definedName>
    <definedName name="QB_ROW_25350" localSheetId="1" hidden="1">'September 2023 I&amp;E'!$F$54</definedName>
    <definedName name="QB_ROW_259040" localSheetId="3" hidden="1">'September 2023 Ledger'!$E$128</definedName>
    <definedName name="QB_ROW_259270" localSheetId="5" hidden="1">BVA!$H$77</definedName>
    <definedName name="QB_ROW_259270" localSheetId="2" hidden="1">'Jan-Sep 2023 I &amp; E'!$H$77</definedName>
    <definedName name="QB_ROW_259270" localSheetId="1" hidden="1">'September 2023 I&amp;E'!$H$66</definedName>
    <definedName name="QB_ROW_259340" localSheetId="3" hidden="1">'September 2023 Ledger'!$E$132</definedName>
    <definedName name="QB_ROW_260040" localSheetId="3" hidden="1">'September 2023 Ledger'!$E$133</definedName>
    <definedName name="QB_ROW_260270" localSheetId="5" hidden="1">BVA!$H$79</definedName>
    <definedName name="QB_ROW_260270" localSheetId="2" hidden="1">'Jan-Sep 2023 I &amp; E'!$H$79</definedName>
    <definedName name="QB_ROW_260270" localSheetId="1" hidden="1">'September 2023 I&amp;E'!$H$68</definedName>
    <definedName name="QB_ROW_260340" localSheetId="3" hidden="1">'September 2023 Ledger'!$E$139</definedName>
    <definedName name="QB_ROW_261260" localSheetId="5" hidden="1">BVA!$G$208</definedName>
    <definedName name="QB_ROW_261260" localSheetId="2" hidden="1">'Jan-Sep 2023 I &amp; E'!$G$208</definedName>
    <definedName name="QB_ROW_261260" localSheetId="1" hidden="1">'September 2023 I&amp;E'!$G$176</definedName>
    <definedName name="QB_ROW_264030" localSheetId="3" hidden="1">'September 2023 Ledger'!$D$330</definedName>
    <definedName name="QB_ROW_264260" localSheetId="5" hidden="1">BVA!$G$188</definedName>
    <definedName name="QB_ROW_264260" localSheetId="2" hidden="1">'Jan-Sep 2023 I &amp; E'!$G$188</definedName>
    <definedName name="QB_ROW_264260" localSheetId="1" hidden="1">'September 2023 I&amp;E'!$G$158</definedName>
    <definedName name="QB_ROW_264330" localSheetId="3" hidden="1">'September 2023 Ledger'!$D$356</definedName>
    <definedName name="QB_ROW_27020" localSheetId="3" hidden="1">'September 2023 Ledger'!$C$84</definedName>
    <definedName name="QB_ROW_270220" localSheetId="0" hidden="1">'September 2023 Balance Sheet'!$C$24</definedName>
    <definedName name="QB_ROW_27050" localSheetId="5" hidden="1">BVA!$F$48</definedName>
    <definedName name="QB_ROW_27050" localSheetId="2" hidden="1">'Jan-Sep 2023 I &amp; E'!$F$48</definedName>
    <definedName name="QB_ROW_27050" localSheetId="1" hidden="1">'September 2023 I&amp;E'!$F$40</definedName>
    <definedName name="QB_ROW_272220" localSheetId="0" hidden="1">'September 2023 Balance Sheet'!$C$28</definedName>
    <definedName name="QB_ROW_27260" localSheetId="5" hidden="1">BVA!$G$53</definedName>
    <definedName name="QB_ROW_27260" localSheetId="2" hidden="1">'Jan-Sep 2023 I &amp; E'!$G$53</definedName>
    <definedName name="QB_ROW_27320" localSheetId="3" hidden="1">'September 2023 Ledger'!$C$88</definedName>
    <definedName name="QB_ROW_27350" localSheetId="5" hidden="1">BVA!$F$54</definedName>
    <definedName name="QB_ROW_27350" localSheetId="2" hidden="1">'Jan-Sep 2023 I &amp; E'!$F$54</definedName>
    <definedName name="QB_ROW_27350" localSheetId="1" hidden="1">'September 2023 I&amp;E'!$F$45</definedName>
    <definedName name="QB_ROW_278270" localSheetId="5" hidden="1">BVA!$H$89</definedName>
    <definedName name="QB_ROW_278270" localSheetId="2" hidden="1">'Jan-Sep 2023 I &amp; E'!$H$89</definedName>
    <definedName name="QB_ROW_278270" localSheetId="1" hidden="1">'September 2023 I&amp;E'!$H$77</definedName>
    <definedName name="QB_ROW_287280" localSheetId="5" hidden="1">BVA!$I$72</definedName>
    <definedName name="QB_ROW_287280" localSheetId="2" hidden="1">'Jan-Sep 2023 I &amp; E'!$I$72</definedName>
    <definedName name="QB_ROW_287280" localSheetId="1" hidden="1">'September 2023 I&amp;E'!$I$62</definedName>
    <definedName name="QB_ROW_290220" localSheetId="0" hidden="1">'September 2023 Balance Sheet'!$C$23</definedName>
    <definedName name="QB_ROW_293230" localSheetId="0" hidden="1">'September 2023 Balance Sheet'!$D$63</definedName>
    <definedName name="QB_ROW_294250" localSheetId="5" hidden="1">BVA!$F$147</definedName>
    <definedName name="QB_ROW_294250" localSheetId="2" hidden="1">'Jan-Sep 2023 I &amp; E'!$F$147</definedName>
    <definedName name="QB_ROW_294250" localSheetId="1" hidden="1">'September 2023 I&amp;E'!$F$132</definedName>
    <definedName name="QB_ROW_301" localSheetId="0" hidden="1">'September 2023 Balance Sheet'!$A$31</definedName>
    <definedName name="QB_ROW_3021" localSheetId="0" hidden="1">'September 2023 Balance Sheet'!$C$14</definedName>
    <definedName name="QB_ROW_305020" localSheetId="3" hidden="1">'September 2023 Ledger'!$C$47</definedName>
    <definedName name="QB_ROW_305250" localSheetId="5" hidden="1">BVA!$F$20</definedName>
    <definedName name="QB_ROW_305250" localSheetId="2" hidden="1">'Jan-Sep 2023 I &amp; E'!$F$20</definedName>
    <definedName name="QB_ROW_305250" localSheetId="1" hidden="1">'September 2023 I&amp;E'!$F$19</definedName>
    <definedName name="QB_ROW_305320" localSheetId="3" hidden="1">'September 2023 Ledger'!$C$51</definedName>
    <definedName name="QB_ROW_306030" localSheetId="3" hidden="1">'September 2023 Ledger'!$D$90</definedName>
    <definedName name="QB_ROW_306260" localSheetId="5" hidden="1">BVA!$G$59</definedName>
    <definedName name="QB_ROW_306260" localSheetId="2" hidden="1">'Jan-Sep 2023 I &amp; E'!$G$59</definedName>
    <definedName name="QB_ROW_306260" localSheetId="1" hidden="1">'September 2023 I&amp;E'!$G$50</definedName>
    <definedName name="QB_ROW_306330" localSheetId="3" hidden="1">'September 2023 Ledger'!$D$93</definedName>
    <definedName name="QB_ROW_307030" localSheetId="5" hidden="1">BVA!$D$232</definedName>
    <definedName name="QB_ROW_307030" localSheetId="2" hidden="1">'Jan-Sep 2023 I &amp; E'!$D$232</definedName>
    <definedName name="QB_ROW_307330" localSheetId="5" hidden="1">BVA!$D$234</definedName>
    <definedName name="QB_ROW_307330" localSheetId="2" hidden="1">'Jan-Sep 2023 I &amp; E'!$D$234</definedName>
    <definedName name="QB_ROW_308250" localSheetId="5" hidden="1">BVA!$F$42</definedName>
    <definedName name="QB_ROW_308250" localSheetId="2" hidden="1">'Jan-Sep 2023 I &amp; E'!$F$42</definedName>
    <definedName name="QB_ROW_308250" localSheetId="1" hidden="1">'September 2023 I&amp;E'!$F$36</definedName>
    <definedName name="QB_ROW_316230" localSheetId="0" hidden="1">'September 2023 Balance Sheet'!$D$62</definedName>
    <definedName name="QB_ROW_319040" localSheetId="3" hidden="1">'September 2023 Ledger'!$E$111</definedName>
    <definedName name="QB_ROW_319270" localSheetId="5" hidden="1">BVA!$H$75</definedName>
    <definedName name="QB_ROW_319270" localSheetId="2" hidden="1">'Jan-Sep 2023 I &amp; E'!$H$75</definedName>
    <definedName name="QB_ROW_319270" localSheetId="1" hidden="1">'September 2023 I&amp;E'!$H$64</definedName>
    <definedName name="QB_ROW_319340" localSheetId="3" hidden="1">'September 2023 Ledger'!$E$124</definedName>
    <definedName name="QB_ROW_321030" localSheetId="3" hidden="1">'September 2023 Ledger'!$D$145</definedName>
    <definedName name="QB_ROW_321060" localSheetId="5" hidden="1">BVA!$G$83</definedName>
    <definedName name="QB_ROW_321060" localSheetId="2" hidden="1">'Jan-Sep 2023 I &amp; E'!$G$83</definedName>
    <definedName name="QB_ROW_321060" localSheetId="1" hidden="1">'September 2023 I&amp;E'!$G$71</definedName>
    <definedName name="QB_ROW_321330" localSheetId="3" hidden="1">'September 2023 Ledger'!$D$166</definedName>
    <definedName name="QB_ROW_321360" localSheetId="5" hidden="1">BVA!$G$91</definedName>
    <definedName name="QB_ROW_321360" localSheetId="2" hidden="1">'Jan-Sep 2023 I &amp; E'!$G$91</definedName>
    <definedName name="QB_ROW_321360" localSheetId="1" hidden="1">'September 2023 I&amp;E'!$G$79</definedName>
    <definedName name="QB_ROW_322040" localSheetId="3" hidden="1">'September 2023 Ledger'!$E$157</definedName>
    <definedName name="QB_ROW_322270" localSheetId="5" hidden="1">BVA!$H$86</definedName>
    <definedName name="QB_ROW_322270" localSheetId="2" hidden="1">'Jan-Sep 2023 I &amp; E'!$H$86</definedName>
    <definedName name="QB_ROW_322270" localSheetId="1" hidden="1">'September 2023 I&amp;E'!$H$74</definedName>
    <definedName name="QB_ROW_322340" localSheetId="3" hidden="1">'September 2023 Ledger'!$E$161</definedName>
    <definedName name="QB_ROW_32260" localSheetId="5" hidden="1">BVA!$G$114</definedName>
    <definedName name="QB_ROW_32260" localSheetId="2" hidden="1">'Jan-Sep 2023 I &amp; E'!$G$114</definedName>
    <definedName name="QB_ROW_323040" localSheetId="3" hidden="1">'September 2023 Ledger'!$E$162</definedName>
    <definedName name="QB_ROW_323270" localSheetId="5" hidden="1">BVA!$H$87</definedName>
    <definedName name="QB_ROW_323270" localSheetId="2" hidden="1">'Jan-Sep 2023 I &amp; E'!$H$87</definedName>
    <definedName name="QB_ROW_323270" localSheetId="1" hidden="1">'September 2023 I&amp;E'!$H$75</definedName>
    <definedName name="QB_ROW_323340" localSheetId="3" hidden="1">'September 2023 Ledger'!$E$165</definedName>
    <definedName name="QB_ROW_324040" localSheetId="3" hidden="1">'September 2023 Ledger'!$E$151</definedName>
    <definedName name="QB_ROW_324270" localSheetId="5" hidden="1">BVA!$H$85</definedName>
    <definedName name="QB_ROW_324270" localSheetId="2" hidden="1">'Jan-Sep 2023 I &amp; E'!$H$85</definedName>
    <definedName name="QB_ROW_324270" localSheetId="1" hidden="1">'September 2023 I&amp;E'!$H$73</definedName>
    <definedName name="QB_ROW_324340" localSheetId="3" hidden="1">'September 2023 Ledger'!$E$156</definedName>
    <definedName name="QB_ROW_325250" localSheetId="0" hidden="1">'September 2023 Balance Sheet'!$F$53</definedName>
    <definedName name="QB_ROW_327040" localSheetId="0" hidden="1">'September 2023 Balance Sheet'!$E$52</definedName>
    <definedName name="QB_ROW_327340" localSheetId="0" hidden="1">'September 2023 Balance Sheet'!$E$54</definedName>
    <definedName name="QB_ROW_329030" localSheetId="3" hidden="1">'September 2023 Ledger'!$D$294</definedName>
    <definedName name="QB_ROW_329260" localSheetId="5" hidden="1">BVA!$G$156</definedName>
    <definedName name="QB_ROW_329260" localSheetId="2" hidden="1">'Jan-Sep 2023 I &amp; E'!$G$156</definedName>
    <definedName name="QB_ROW_329260" localSheetId="1" hidden="1">'September 2023 I&amp;E'!$G$141</definedName>
    <definedName name="QB_ROW_329330" localSheetId="3" hidden="1">'September 2023 Ledger'!$D$297</definedName>
    <definedName name="QB_ROW_33020" localSheetId="3" hidden="1">'September 2023 Ledger'!$C$35</definedName>
    <definedName name="QB_ROW_3321" localSheetId="0" hidden="1">'September 2023 Balance Sheet'!$C$18</definedName>
    <definedName name="QB_ROW_33250" localSheetId="5" hidden="1">BVA!$F$17</definedName>
    <definedName name="QB_ROW_33250" localSheetId="2" hidden="1">'Jan-Sep 2023 I &amp; E'!$F$17</definedName>
    <definedName name="QB_ROW_33250" localSheetId="1" hidden="1">'September 2023 I&amp;E'!$F$16</definedName>
    <definedName name="QB_ROW_33320" localSheetId="3" hidden="1">'September 2023 Ledger'!$C$40</definedName>
    <definedName name="QB_ROW_336230" localSheetId="0" hidden="1">'September 2023 Balance Sheet'!$D$64</definedName>
    <definedName name="QB_ROW_339040" localSheetId="0" hidden="1">'September 2023 Balance Sheet'!$E$42</definedName>
    <definedName name="QB_ROW_339340" localSheetId="0" hidden="1">'September 2023 Balance Sheet'!$E$44</definedName>
    <definedName name="QB_ROW_34020" localSheetId="3" hidden="1">'September 2023 Ledger'!$C$102</definedName>
    <definedName name="QB_ROW_34030" localSheetId="3" hidden="1">'September 2023 Ledger'!$D$198</definedName>
    <definedName name="QB_ROW_34050" localSheetId="5" hidden="1">BVA!$F$64</definedName>
    <definedName name="QB_ROW_34050" localSheetId="2" hidden="1">'Jan-Sep 2023 I &amp; E'!$F$64</definedName>
    <definedName name="QB_ROW_34050" localSheetId="1" hidden="1">'September 2023 I&amp;E'!$F$55</definedName>
    <definedName name="QB_ROW_34260" localSheetId="5" hidden="1">BVA!$G$97</definedName>
    <definedName name="QB_ROW_34260" localSheetId="2" hidden="1">'Jan-Sep 2023 I &amp; E'!$G$97</definedName>
    <definedName name="QB_ROW_34320" localSheetId="3" hidden="1">'September 2023 Ledger'!$C$201</definedName>
    <definedName name="QB_ROW_34330" localSheetId="3" hidden="1">'September 2023 Ledger'!$D$200</definedName>
    <definedName name="QB_ROW_34350" localSheetId="5" hidden="1">BVA!$F$98</definedName>
    <definedName name="QB_ROW_34350" localSheetId="2" hidden="1">'Jan-Sep 2023 I &amp; E'!$F$98</definedName>
    <definedName name="QB_ROW_34350" localSheetId="1" hidden="1">'September 2023 I&amp;E'!$F$85</definedName>
    <definedName name="QB_ROW_353260" localSheetId="5" hidden="1">BVA!$G$176</definedName>
    <definedName name="QB_ROW_353260" localSheetId="2" hidden="1">'Jan-Sep 2023 I &amp; E'!$G$176</definedName>
    <definedName name="QB_ROW_354270" localSheetId="5" hidden="1">BVA!$H$90</definedName>
    <definedName name="QB_ROW_354270" localSheetId="2" hidden="1">'Jan-Sep 2023 I &amp; E'!$H$90</definedName>
    <definedName name="QB_ROW_354270" localSheetId="1" hidden="1">'September 2023 I&amp;E'!$H$78</definedName>
    <definedName name="QB_ROW_355220" localSheetId="0" hidden="1">'September 2023 Balance Sheet'!$C$25</definedName>
    <definedName name="QB_ROW_367260" localSheetId="5" hidden="1">BVA!$G$170</definedName>
    <definedName name="QB_ROW_367260" localSheetId="2" hidden="1">'Jan-Sep 2023 I &amp; E'!$G$170</definedName>
    <definedName name="QB_ROW_369010" localSheetId="3" hidden="1">'September 2023 Ledger'!$B$370</definedName>
    <definedName name="QB_ROW_369040" localSheetId="5" hidden="1">BVA!$E$200</definedName>
    <definedName name="QB_ROW_369040" localSheetId="2" hidden="1">'Jan-Sep 2023 I &amp; E'!$E$200</definedName>
    <definedName name="QB_ROW_369040" localSheetId="1" hidden="1">'September 2023 I&amp;E'!$E$168</definedName>
    <definedName name="QB_ROW_369250" localSheetId="5" hidden="1">BVA!$F$211</definedName>
    <definedName name="QB_ROW_369250" localSheetId="2" hidden="1">'Jan-Sep 2023 I &amp; E'!$F$211</definedName>
    <definedName name="QB_ROW_369310" localSheetId="3" hidden="1">'September 2023 Ledger'!$B$381</definedName>
    <definedName name="QB_ROW_369340" localSheetId="5" hidden="1">BVA!$E$212</definedName>
    <definedName name="QB_ROW_369340" localSheetId="2" hidden="1">'Jan-Sep 2023 I &amp; E'!$E$212</definedName>
    <definedName name="QB_ROW_369340" localSheetId="1" hidden="1">'September 2023 I&amp;E'!$E$179</definedName>
    <definedName name="QB_ROW_370020" localSheetId="3" hidden="1">'September 2023 Ledger'!$C$76</definedName>
    <definedName name="QB_ROW_370050" localSheetId="5" hidden="1">BVA!$F$43</definedName>
    <definedName name="QB_ROW_370050" localSheetId="2" hidden="1">'Jan-Sep 2023 I &amp; E'!$F$43</definedName>
    <definedName name="QB_ROW_370050" localSheetId="1" hidden="1">'September 2023 I&amp;E'!$F$37</definedName>
    <definedName name="QB_ROW_370260" localSheetId="5" hidden="1">BVA!$G$46</definedName>
    <definedName name="QB_ROW_370260" localSheetId="2" hidden="1">'Jan-Sep 2023 I &amp; E'!$G$46</definedName>
    <definedName name="QB_ROW_370320" localSheetId="3" hidden="1">'September 2023 Ledger'!$C$83</definedName>
    <definedName name="QB_ROW_370350" localSheetId="5" hidden="1">BVA!$F$47</definedName>
    <definedName name="QB_ROW_370350" localSheetId="2" hidden="1">'Jan-Sep 2023 I &amp; E'!$F$47</definedName>
    <definedName name="QB_ROW_370350" localSheetId="1" hidden="1">'September 2023 I&amp;E'!$F$39</definedName>
    <definedName name="QB_ROW_374030" localSheetId="3" hidden="1">'September 2023 Ledger'!$D$384</definedName>
    <definedName name="QB_ROW_374250" localSheetId="5" hidden="1">BVA!$F$237</definedName>
    <definedName name="QB_ROW_374250" localSheetId="2" hidden="1">'Jan-Sep 2023 I &amp; E'!$F$237</definedName>
    <definedName name="QB_ROW_374330" localSheetId="3" hidden="1">'September 2023 Ledger'!$D$387</definedName>
    <definedName name="QB_ROW_375040" localSheetId="5" hidden="1">BVA!$E$223</definedName>
    <definedName name="QB_ROW_375040" localSheetId="2" hidden="1">'Jan-Sep 2023 I &amp; E'!$E$223</definedName>
    <definedName name="QB_ROW_375040" localSheetId="1" hidden="1">'September 2023 I&amp;E'!$E$187</definedName>
    <definedName name="QB_ROW_375340" localSheetId="5" hidden="1">BVA!$E$228</definedName>
    <definedName name="QB_ROW_375340" localSheetId="2" hidden="1">'Jan-Sep 2023 I &amp; E'!$E$228</definedName>
    <definedName name="QB_ROW_375340" localSheetId="1" hidden="1">'September 2023 I&amp;E'!$E$191</definedName>
    <definedName name="QB_ROW_38030" localSheetId="3" hidden="1">'September 2023 Ledger'!$D$167</definedName>
    <definedName name="QB_ROW_38060" localSheetId="5" hidden="1">BVA!$G$92</definedName>
    <definedName name="QB_ROW_38060" localSheetId="2" hidden="1">'Jan-Sep 2023 I &amp; E'!$G$92</definedName>
    <definedName name="QB_ROW_38060" localSheetId="1" hidden="1">'September 2023 I&amp;E'!$G$80</definedName>
    <definedName name="QB_ROW_382260" localSheetId="5" hidden="1">BVA!$G$173</definedName>
    <definedName name="QB_ROW_382260" localSheetId="2" hidden="1">'Jan-Sep 2023 I &amp; E'!$G$173</definedName>
    <definedName name="QB_ROW_383260" localSheetId="5" hidden="1">BVA!$G$177</definedName>
    <definedName name="QB_ROW_383260" localSheetId="2" hidden="1">'Jan-Sep 2023 I &amp; E'!$G$177</definedName>
    <definedName name="QB_ROW_383260" localSheetId="1" hidden="1">'September 2023 I&amp;E'!$G$148</definedName>
    <definedName name="QB_ROW_38330" localSheetId="3" hidden="1">'September 2023 Ledger'!$D$197</definedName>
    <definedName name="QB_ROW_38360" localSheetId="5" hidden="1">BVA!$G$96</definedName>
    <definedName name="QB_ROW_38360" localSheetId="2" hidden="1">'Jan-Sep 2023 I &amp; E'!$G$96</definedName>
    <definedName name="QB_ROW_38360" localSheetId="1" hidden="1">'September 2023 I&amp;E'!$G$84</definedName>
    <definedName name="QB_ROW_388260" localSheetId="5" hidden="1">BVA!$G$191</definedName>
    <definedName name="QB_ROW_388260" localSheetId="2" hidden="1">'Jan-Sep 2023 I &amp; E'!$G$191</definedName>
    <definedName name="QB_ROW_388260" localSheetId="1" hidden="1">'September 2023 I&amp;E'!$G$161</definedName>
    <definedName name="QB_ROW_390040" localSheetId="3" hidden="1">'September 2023 Ledger'!$E$262</definedName>
    <definedName name="QB_ROW_390270" localSheetId="5" hidden="1">BVA!$H$130</definedName>
    <definedName name="QB_ROW_390270" localSheetId="2" hidden="1">'Jan-Sep 2023 I &amp; E'!$H$130</definedName>
    <definedName name="QB_ROW_390270" localSheetId="1" hidden="1">'September 2023 I&amp;E'!$H$115</definedName>
    <definedName name="QB_ROW_390340" localSheetId="3" hidden="1">'September 2023 Ledger'!$E$268</definedName>
    <definedName name="QB_ROW_39040" localSheetId="3" hidden="1">'September 2023 Ledger'!$E$168</definedName>
    <definedName name="QB_ROW_391020" localSheetId="3" hidden="1">'September 2023 Ledger'!$C$52</definedName>
    <definedName name="QB_ROW_391250" localSheetId="5" hidden="1">BVA!$F$21</definedName>
    <definedName name="QB_ROW_391250" localSheetId="2" hidden="1">'Jan-Sep 2023 I &amp; E'!$F$21</definedName>
    <definedName name="QB_ROW_391250" localSheetId="1" hidden="1">'September 2023 I&amp;E'!$F$20</definedName>
    <definedName name="QB_ROW_391320" localSheetId="3" hidden="1">'September 2023 Ledger'!$C$54</definedName>
    <definedName name="QB_ROW_39270" localSheetId="5" hidden="1">BVA!$H$93</definedName>
    <definedName name="QB_ROW_39270" localSheetId="2" hidden="1">'Jan-Sep 2023 I &amp; E'!$H$93</definedName>
    <definedName name="QB_ROW_39270" localSheetId="1" hidden="1">'September 2023 I&amp;E'!$H$81</definedName>
    <definedName name="QB_ROW_39340" localSheetId="3" hidden="1">'September 2023 Ledger'!$E$174</definedName>
    <definedName name="QB_ROW_394260" localSheetId="5" hidden="1">BVA!$G$50</definedName>
    <definedName name="QB_ROW_394260" localSheetId="2" hidden="1">'Jan-Sep 2023 I &amp; E'!$G$50</definedName>
    <definedName name="QB_ROW_394260" localSheetId="1" hidden="1">'September 2023 I&amp;E'!$G$42</definedName>
    <definedName name="QB_ROW_403340" localSheetId="5" hidden="1">BVA!$E$233</definedName>
    <definedName name="QB_ROW_403340" localSheetId="2" hidden="1">'Jan-Sep 2023 I &amp; E'!$E$233</definedName>
    <definedName name="QB_ROW_404260" localSheetId="5" hidden="1">BVA!$G$175</definedName>
    <definedName name="QB_ROW_404260" localSheetId="2" hidden="1">'Jan-Sep 2023 I &amp; E'!$G$175</definedName>
    <definedName name="QB_ROW_409250" localSheetId="0" hidden="1">'September 2023 Balance Sheet'!$F$43</definedName>
    <definedName name="QB_ROW_41040" localSheetId="3" hidden="1">'September 2023 Ledger'!$E$175</definedName>
    <definedName name="QB_ROW_412260" localSheetId="5" hidden="1">BVA!$G$163</definedName>
    <definedName name="QB_ROW_412260" localSheetId="2" hidden="1">'Jan-Sep 2023 I &amp; E'!$G$163</definedName>
    <definedName name="QB_ROW_41270" localSheetId="5" hidden="1">BVA!$H$94</definedName>
    <definedName name="QB_ROW_41270" localSheetId="2" hidden="1">'Jan-Sep 2023 I &amp; E'!$H$94</definedName>
    <definedName name="QB_ROW_41270" localSheetId="1" hidden="1">'September 2023 I&amp;E'!$H$82</definedName>
    <definedName name="QB_ROW_41340" localSheetId="3" hidden="1">'September 2023 Ledger'!$E$185</definedName>
    <definedName name="QB_ROW_415040" localSheetId="3" hidden="1">'September 2023 Ledger'!$E$238</definedName>
    <definedName name="QB_ROW_415270" localSheetId="5" hidden="1">BVA!$H$117</definedName>
    <definedName name="QB_ROW_415270" localSheetId="2" hidden="1">'Jan-Sep 2023 I &amp; E'!$H$117</definedName>
    <definedName name="QB_ROW_415270" localSheetId="1" hidden="1">'September 2023 I&amp;E'!$H$103</definedName>
    <definedName name="QB_ROW_415340" localSheetId="3" hidden="1">'September 2023 Ledger'!$E$241</definedName>
    <definedName name="QB_ROW_418250" localSheetId="5" hidden="1">BVA!$F$140</definedName>
    <definedName name="QB_ROW_418250" localSheetId="2" hidden="1">'Jan-Sep 2023 I &amp; E'!$F$140</definedName>
    <definedName name="QB_ROW_418250" localSheetId="1" hidden="1">'September 2023 I&amp;E'!$F$125</definedName>
    <definedName name="QB_ROW_421250" localSheetId="0" hidden="1">'September 2023 Balance Sheet'!$F$47</definedName>
    <definedName name="QB_ROW_423230" localSheetId="0" hidden="1">'September 2023 Balance Sheet'!$D$61</definedName>
    <definedName name="QB_ROW_427240" localSheetId="5" hidden="1">BVA!$E$6</definedName>
    <definedName name="QB_ROW_427240" localSheetId="2" hidden="1">'Jan-Sep 2023 I &amp; E'!$E$6</definedName>
    <definedName name="QB_ROW_427240" localSheetId="1" hidden="1">'September 2023 I&amp;E'!$E$6</definedName>
    <definedName name="QB_ROW_43040" localSheetId="3" hidden="1">'September 2023 Ledger'!$E$186</definedName>
    <definedName name="QB_ROW_43270" localSheetId="5" hidden="1">BVA!$H$95</definedName>
    <definedName name="QB_ROW_43270" localSheetId="2" hidden="1">'Jan-Sep 2023 I &amp; E'!$H$95</definedName>
    <definedName name="QB_ROW_43270" localSheetId="1" hidden="1">'September 2023 I&amp;E'!$H$83</definedName>
    <definedName name="QB_ROW_43340" localSheetId="3" hidden="1">'September 2023 Ledger'!$E$196</definedName>
    <definedName name="QB_ROW_436250" localSheetId="5" hidden="1">BVA!$F$227</definedName>
    <definedName name="QB_ROW_436250" localSheetId="2" hidden="1">'Jan-Sep 2023 I &amp; E'!$F$227</definedName>
    <definedName name="QB_ROW_436250" localSheetId="1" hidden="1">'September 2023 I&amp;E'!$F$190</definedName>
    <definedName name="QB_ROW_437020" localSheetId="3" hidden="1">'September 2023 Ledger'!$C$383</definedName>
    <definedName name="QB_ROW_437040" localSheetId="5" hidden="1">BVA!$E$236</definedName>
    <definedName name="QB_ROW_437040" localSheetId="2" hidden="1">'Jan-Sep 2023 I &amp; E'!$E$236</definedName>
    <definedName name="QB_ROW_437250" localSheetId="5" hidden="1">BVA!$F$238</definedName>
    <definedName name="QB_ROW_437250" localSheetId="2" hidden="1">'Jan-Sep 2023 I &amp; E'!$F$238</definedName>
    <definedName name="QB_ROW_437320" localSheetId="3" hidden="1">'September 2023 Ledger'!$C$388</definedName>
    <definedName name="QB_ROW_437340" localSheetId="5" hidden="1">BVA!$E$239</definedName>
    <definedName name="QB_ROW_437340" localSheetId="2" hidden="1">'Jan-Sep 2023 I &amp; E'!$E$239</definedName>
    <definedName name="QB_ROW_437340" localSheetId="1" hidden="1">'September 2023 I&amp;E'!$E$196</definedName>
    <definedName name="QB_ROW_44020" localSheetId="3" hidden="1">'September 2023 Ledger'!$C$69</definedName>
    <definedName name="QB_ROW_441020" localSheetId="3" hidden="1">'September 2023 Ledger'!$C$44</definedName>
    <definedName name="QB_ROW_441250" localSheetId="5" hidden="1">BVA!$F$19</definedName>
    <definedName name="QB_ROW_441250" localSheetId="2" hidden="1">'Jan-Sep 2023 I &amp; E'!$F$19</definedName>
    <definedName name="QB_ROW_441250" localSheetId="1" hidden="1">'September 2023 I&amp;E'!$F$18</definedName>
    <definedName name="QB_ROW_441320" localSheetId="3" hidden="1">'September 2023 Ledger'!$C$46</definedName>
    <definedName name="QB_ROW_44250" localSheetId="5" hidden="1">BVA!$F$36</definedName>
    <definedName name="QB_ROW_44250" localSheetId="2" hidden="1">'Jan-Sep 2023 I &amp; E'!$F$36</definedName>
    <definedName name="QB_ROW_44250" localSheetId="1" hidden="1">'September 2023 I&amp;E'!$F$33</definedName>
    <definedName name="QB_ROW_44320" localSheetId="3" hidden="1">'September 2023 Ledger'!$C$71</definedName>
    <definedName name="QB_ROW_443240" localSheetId="5" hidden="1">BVA!$E$222</definedName>
    <definedName name="QB_ROW_443240" localSheetId="2" hidden="1">'Jan-Sep 2023 I &amp; E'!$E$222</definedName>
    <definedName name="QB_ROW_443240" localSheetId="1" hidden="1">'September 2023 I&amp;E'!$E$186</definedName>
    <definedName name="QB_ROW_445030" localSheetId="3" hidden="1">'September 2023 Ledger'!$D$209</definedName>
    <definedName name="QB_ROW_445260" localSheetId="5" hidden="1">BVA!$G$101</definedName>
    <definedName name="QB_ROW_445260" localSheetId="2" hidden="1">'Jan-Sep 2023 I &amp; E'!$G$101</definedName>
    <definedName name="QB_ROW_445260" localSheetId="1" hidden="1">'September 2023 I&amp;E'!$G$88</definedName>
    <definedName name="QB_ROW_445330" localSheetId="3" hidden="1">'September 2023 Ledger'!$D$213</definedName>
    <definedName name="QB_ROW_446230" localSheetId="0" hidden="1">'September 2023 Balance Sheet'!$D$17</definedName>
    <definedName name="QB_ROW_447030" localSheetId="3" hidden="1">'September 2023 Ledger'!$D$94</definedName>
    <definedName name="QB_ROW_447260" localSheetId="5" hidden="1">BVA!$G$60</definedName>
    <definedName name="QB_ROW_447260" localSheetId="2" hidden="1">'Jan-Sep 2023 I &amp; E'!$G$60</definedName>
    <definedName name="QB_ROW_447260" localSheetId="1" hidden="1">'September 2023 I&amp;E'!$G$51</definedName>
    <definedName name="QB_ROW_447330" localSheetId="3" hidden="1">'September 2023 Ledger'!$D$96</definedName>
    <definedName name="QB_ROW_448270" localSheetId="5" hidden="1">BVA!$H$88</definedName>
    <definedName name="QB_ROW_448270" localSheetId="2" hidden="1">'Jan-Sep 2023 I &amp; E'!$H$88</definedName>
    <definedName name="QB_ROW_448270" localSheetId="1" hidden="1">'September 2023 I&amp;E'!$H$76</definedName>
    <definedName name="QB_ROW_449030" localSheetId="5" hidden="1">BVA!$D$242</definedName>
    <definedName name="QB_ROW_449030" localSheetId="2" hidden="1">'Jan-Sep 2023 I &amp; E'!$D$242</definedName>
    <definedName name="QB_ROW_449030" localSheetId="1" hidden="1">'September 2023 I&amp;E'!$D$199</definedName>
    <definedName name="QB_ROW_449330" localSheetId="5" hidden="1">BVA!$D$246</definedName>
    <definedName name="QB_ROW_449330" localSheetId="2" hidden="1">'Jan-Sep 2023 I &amp; E'!$D$246</definedName>
    <definedName name="QB_ROW_449330" localSheetId="1" hidden="1">'September 2023 I&amp;E'!$D$203</definedName>
    <definedName name="QB_ROW_45020" localSheetId="3" hidden="1">'September 2023 Ledger'!$C$72</definedName>
    <definedName name="QB_ROW_45250" localSheetId="5" hidden="1">BVA!$F$37</definedName>
    <definedName name="QB_ROW_45250" localSheetId="2" hidden="1">'Jan-Sep 2023 I &amp; E'!$F$37</definedName>
    <definedName name="QB_ROW_45250" localSheetId="1" hidden="1">'September 2023 I&amp;E'!$F$34</definedName>
    <definedName name="QB_ROW_45320" localSheetId="3" hidden="1">'September 2023 Ledger'!$C$75</definedName>
    <definedName name="QB_ROW_453240" localSheetId="5" hidden="1">BVA!$E$244</definedName>
    <definedName name="QB_ROW_453240" localSheetId="2" hidden="1">'Jan-Sep 2023 I &amp; E'!$E$244</definedName>
    <definedName name="QB_ROW_453240" localSheetId="1" hidden="1">'September 2023 I&amp;E'!$E$201</definedName>
    <definedName name="QB_ROW_455260" localSheetId="5" hidden="1">BVA!$G$154</definedName>
    <definedName name="QB_ROW_455260" localSheetId="2" hidden="1">'Jan-Sep 2023 I &amp; E'!$G$154</definedName>
    <definedName name="QB_ROW_455260" localSheetId="1" hidden="1">'September 2023 I&amp;E'!$G$139</definedName>
    <definedName name="QB_ROW_457260" localSheetId="5" hidden="1">BVA!$G$153</definedName>
    <definedName name="QB_ROW_457260" localSheetId="2" hidden="1">'Jan-Sep 2023 I &amp; E'!$G$153</definedName>
    <definedName name="QB_ROW_457260" localSheetId="1" hidden="1">'September 2023 I&amp;E'!$G$138</definedName>
    <definedName name="QB_ROW_458260" localSheetId="5" hidden="1">BVA!$G$152</definedName>
    <definedName name="QB_ROW_458260" localSheetId="2" hidden="1">'Jan-Sep 2023 I &amp; E'!$G$152</definedName>
    <definedName name="QB_ROW_458260" localSheetId="1" hidden="1">'September 2023 I&amp;E'!$G$137</definedName>
    <definedName name="QB_ROW_46020" localSheetId="3" hidden="1">'September 2023 Ledger'!$C$202</definedName>
    <definedName name="QB_ROW_46050" localSheetId="5" hidden="1">BVA!$F$99</definedName>
    <definedName name="QB_ROW_46050" localSheetId="2" hidden="1">'Jan-Sep 2023 I &amp; E'!$F$99</definedName>
    <definedName name="QB_ROW_46050" localSheetId="1" hidden="1">'September 2023 I&amp;E'!$F$86</definedName>
    <definedName name="QB_ROW_461270" localSheetId="5" hidden="1">BVA!$H$80</definedName>
    <definedName name="QB_ROW_461270" localSheetId="2" hidden="1">'Jan-Sep 2023 I &amp; E'!$H$80</definedName>
    <definedName name="QB_ROW_46320" localSheetId="3" hidden="1">'September 2023 Ledger'!$C$214</definedName>
    <definedName name="QB_ROW_463250" localSheetId="5" hidden="1">BVA!$F$224</definedName>
    <definedName name="QB_ROW_463250" localSheetId="2" hidden="1">'Jan-Sep 2023 I &amp; E'!$F$224</definedName>
    <definedName name="QB_ROW_46350" localSheetId="5" hidden="1">BVA!$F$103</definedName>
    <definedName name="QB_ROW_46350" localSheetId="2" hidden="1">'Jan-Sep 2023 I &amp; E'!$F$103</definedName>
    <definedName name="QB_ROW_46350" localSheetId="1" hidden="1">'September 2023 I&amp;E'!$F$90</definedName>
    <definedName name="QB_ROW_464250" localSheetId="5" hidden="1">BVA!$F$226</definedName>
    <definedName name="QB_ROW_464250" localSheetId="2" hidden="1">'Jan-Sep 2023 I &amp; E'!$F$226</definedName>
    <definedName name="QB_ROW_464250" localSheetId="1" hidden="1">'September 2023 I&amp;E'!$F$189</definedName>
    <definedName name="QB_ROW_465230" localSheetId="0" hidden="1">'September 2023 Balance Sheet'!$D$16</definedName>
    <definedName name="QB_ROW_466250" localSheetId="5" hidden="1">BVA!$F$225</definedName>
    <definedName name="QB_ROW_466250" localSheetId="2" hidden="1">'Jan-Sep 2023 I &amp; E'!$F$225</definedName>
    <definedName name="QB_ROW_466250" localSheetId="1" hidden="1">'September 2023 I&amp;E'!$F$188</definedName>
    <definedName name="QB_ROW_470260" localSheetId="5" hidden="1">BVA!$G$172</definedName>
    <definedName name="QB_ROW_470260" localSheetId="2" hidden="1">'Jan-Sep 2023 I &amp; E'!$G$172</definedName>
    <definedName name="QB_ROW_470260" localSheetId="1" hidden="1">'September 2023 I&amp;E'!$G$147</definedName>
    <definedName name="QB_ROW_47030" localSheetId="3" hidden="1">'September 2023 Ledger'!$D$203</definedName>
    <definedName name="QB_ROW_47260" localSheetId="5" hidden="1">BVA!$G$100</definedName>
    <definedName name="QB_ROW_47260" localSheetId="2" hidden="1">'Jan-Sep 2023 I &amp; E'!$G$100</definedName>
    <definedName name="QB_ROW_47260" localSheetId="1" hidden="1">'September 2023 I&amp;E'!$G$87</definedName>
    <definedName name="QB_ROW_47330" localSheetId="3" hidden="1">'September 2023 Ledger'!$D$208</definedName>
    <definedName name="QB_ROW_478250" localSheetId="5" hidden="1">BVA!$F$35</definedName>
    <definedName name="QB_ROW_478250" localSheetId="2" hidden="1">'Jan-Sep 2023 I &amp; E'!$F$35</definedName>
    <definedName name="QB_ROW_478250" localSheetId="1" hidden="1">'September 2023 I&amp;E'!$F$32</definedName>
    <definedName name="QB_ROW_482260" localSheetId="5" hidden="1">BVA!$G$151</definedName>
    <definedName name="QB_ROW_482260" localSheetId="2" hidden="1">'Jan-Sep 2023 I &amp; E'!$G$151</definedName>
    <definedName name="QB_ROW_482260" localSheetId="1" hidden="1">'September 2023 I&amp;E'!$G$136</definedName>
    <definedName name="QB_ROW_488250" localSheetId="5" hidden="1">BVA!$F$30</definedName>
    <definedName name="QB_ROW_488250" localSheetId="2" hidden="1">'Jan-Sep 2023 I &amp; E'!$F$30</definedName>
    <definedName name="QB_ROW_488250" localSheetId="1" hidden="1">'September 2023 I&amp;E'!$F$27</definedName>
    <definedName name="QB_ROW_489010" localSheetId="3" hidden="1">'September 2023 Ledger'!$B$2</definedName>
    <definedName name="QB_ROW_489240" localSheetId="5" hidden="1">BVA!$E$5</definedName>
    <definedName name="QB_ROW_489240" localSheetId="2" hidden="1">'Jan-Sep 2023 I &amp; E'!$E$5</definedName>
    <definedName name="QB_ROW_489240" localSheetId="1" hidden="1">'September 2023 I&amp;E'!$E$5</definedName>
    <definedName name="QB_ROW_489310" localSheetId="3" hidden="1">'September 2023 Ledger'!$B$6</definedName>
    <definedName name="QB_ROW_490030" localSheetId="3" hidden="1">'September 2023 Ledger'!$D$298</definedName>
    <definedName name="QB_ROW_490260" localSheetId="5" hidden="1">BVA!$G$157</definedName>
    <definedName name="QB_ROW_490260" localSheetId="2" hidden="1">'Jan-Sep 2023 I &amp; E'!$G$157</definedName>
    <definedName name="QB_ROW_490260" localSheetId="1" hidden="1">'September 2023 I&amp;E'!$G$142</definedName>
    <definedName name="QB_ROW_490330" localSheetId="3" hidden="1">'September 2023 Ledger'!$D$300</definedName>
    <definedName name="QB_ROW_491240" localSheetId="5" hidden="1">BVA!$E$245</definedName>
    <definedName name="QB_ROW_491240" localSheetId="2" hidden="1">'Jan-Sep 2023 I &amp; E'!$E$245</definedName>
    <definedName name="QB_ROW_491240" localSheetId="1" hidden="1">'September 2023 I&amp;E'!$E$202</definedName>
    <definedName name="QB_ROW_492240" localSheetId="0" hidden="1">'September 2023 Balance Sheet'!$E$39</definedName>
    <definedName name="QB_ROW_493050" localSheetId="3" hidden="1">'September 2023 Ledger'!$F$218</definedName>
    <definedName name="QB_ROW_493280" localSheetId="5" hidden="1">BVA!$I$107</definedName>
    <definedName name="QB_ROW_493280" localSheetId="2" hidden="1">'Jan-Sep 2023 I &amp; E'!$I$107</definedName>
    <definedName name="QB_ROW_493280" localSheetId="1" hidden="1">'September 2023 I&amp;E'!$I$94</definedName>
    <definedName name="QB_ROW_493350" localSheetId="3" hidden="1">'September 2023 Ledger'!$F$220</definedName>
    <definedName name="QB_ROW_497260" localSheetId="5" hidden="1">BVA!$G$150</definedName>
    <definedName name="QB_ROW_497260" localSheetId="2" hidden="1">'Jan-Sep 2023 I &amp; E'!$G$150</definedName>
    <definedName name="QB_ROW_497260" localSheetId="1" hidden="1">'September 2023 I&amp;E'!$G$135</definedName>
    <definedName name="QB_ROW_498240" localSheetId="0" hidden="1">'September 2023 Balance Sheet'!$E$6</definedName>
    <definedName name="QB_ROW_499240" localSheetId="0" hidden="1">'September 2023 Balance Sheet'!$E$9</definedName>
    <definedName name="QB_ROW_500240" localSheetId="0" hidden="1">'September 2023 Balance Sheet'!$E$8</definedName>
    <definedName name="QB_ROW_5011" localSheetId="0" hidden="1">'September 2023 Balance Sheet'!$B$20</definedName>
    <definedName name="QB_ROW_501240" localSheetId="0" hidden="1">'September 2023 Balance Sheet'!$E$7</definedName>
    <definedName name="QB_ROW_502250" localSheetId="5" hidden="1">BVA!$F$12</definedName>
    <definedName name="QB_ROW_502250" localSheetId="2" hidden="1">'Jan-Sep 2023 I &amp; E'!$F$12</definedName>
    <definedName name="QB_ROW_502250" localSheetId="1" hidden="1">'September 2023 I&amp;E'!$F$11</definedName>
    <definedName name="QB_ROW_5030" localSheetId="3" hidden="1">'September 2023 Ledger'!$D$97</definedName>
    <definedName name="QB_ROW_503260" localSheetId="5" hidden="1">BVA!$G$58</definedName>
    <definedName name="QB_ROW_503260" localSheetId="2" hidden="1">'Jan-Sep 2023 I &amp; E'!$G$58</definedName>
    <definedName name="QB_ROW_503260" localSheetId="1" hidden="1">'September 2023 I&amp;E'!$G$49</definedName>
    <definedName name="QB_ROW_504260" localSheetId="5" hidden="1">BVA!$G$57</definedName>
    <definedName name="QB_ROW_504260" localSheetId="2" hidden="1">'Jan-Sep 2023 I &amp; E'!$G$57</definedName>
    <definedName name="QB_ROW_504260" localSheetId="1" hidden="1">'September 2023 I&amp;E'!$G$48</definedName>
    <definedName name="QB_ROW_505260" localSheetId="5" hidden="1">BVA!$G$190</definedName>
    <definedName name="QB_ROW_505260" localSheetId="2" hidden="1">'Jan-Sep 2023 I &amp; E'!$G$190</definedName>
    <definedName name="QB_ROW_505260" localSheetId="1" hidden="1">'September 2023 I&amp;E'!$G$160</definedName>
    <definedName name="QB_ROW_506260" localSheetId="5" hidden="1">BVA!$G$189</definedName>
    <definedName name="QB_ROW_506260" localSheetId="2" hidden="1">'Jan-Sep 2023 I &amp; E'!$G$189</definedName>
    <definedName name="QB_ROW_506260" localSheetId="1" hidden="1">'September 2023 I&amp;E'!$G$159</definedName>
    <definedName name="QB_ROW_507250" localSheetId="5" hidden="1">BVA!$F$205</definedName>
    <definedName name="QB_ROW_507250" localSheetId="2" hidden="1">'Jan-Sep 2023 I &amp; E'!$F$205</definedName>
    <definedName name="QB_ROW_507250" localSheetId="1" hidden="1">'September 2023 I&amp;E'!$F$173</definedName>
    <definedName name="QB_ROW_508250" localSheetId="5" hidden="1">BVA!$F$204</definedName>
    <definedName name="QB_ROW_508250" localSheetId="2" hidden="1">'Jan-Sep 2023 I &amp; E'!$F$204</definedName>
    <definedName name="QB_ROW_508250" localSheetId="1" hidden="1">'September 2023 I&amp;E'!$F$172</definedName>
    <definedName name="QB_ROW_509250" localSheetId="5" hidden="1">BVA!$F$203</definedName>
    <definedName name="QB_ROW_509250" localSheetId="2" hidden="1">'Jan-Sep 2023 I &amp; E'!$F$203</definedName>
    <definedName name="QB_ROW_509250" localSheetId="1" hidden="1">'September 2023 I&amp;E'!$F$171</definedName>
    <definedName name="QB_ROW_510240" localSheetId="5" hidden="1">BVA!$E$243</definedName>
    <definedName name="QB_ROW_510240" localSheetId="2" hidden="1">'Jan-Sep 2023 I &amp; E'!$E$243</definedName>
    <definedName name="QB_ROW_510240" localSheetId="1" hidden="1">'September 2023 I&amp;E'!$E$200</definedName>
    <definedName name="QB_ROW_511250" localSheetId="5" hidden="1">BVA!$F$31</definedName>
    <definedName name="QB_ROW_511250" localSheetId="2" hidden="1">'Jan-Sep 2023 I &amp; E'!$F$31</definedName>
    <definedName name="QB_ROW_511250" localSheetId="1" hidden="1">'September 2023 I&amp;E'!$F$28</definedName>
    <definedName name="QB_ROW_512040" localSheetId="5" hidden="1">BVA!$E$29</definedName>
    <definedName name="QB_ROW_512040" localSheetId="2" hidden="1">'Jan-Sep 2023 I &amp; E'!$E$29</definedName>
    <definedName name="QB_ROW_512040" localSheetId="1" hidden="1">'September 2023 I&amp;E'!$E$26</definedName>
    <definedName name="QB_ROW_512340" localSheetId="5" hidden="1">BVA!$E$32</definedName>
    <definedName name="QB_ROW_512340" localSheetId="2" hidden="1">'Jan-Sep 2023 I &amp; E'!$E$32</definedName>
    <definedName name="QB_ROW_512340" localSheetId="1" hidden="1">'September 2023 I&amp;E'!$E$29</definedName>
    <definedName name="QB_ROW_516020" localSheetId="3" hidden="1">'September 2023 Ledger'!$C$19</definedName>
    <definedName name="QB_ROW_516250" localSheetId="5" hidden="1">BVA!$F$11</definedName>
    <definedName name="QB_ROW_516250" localSheetId="2" hidden="1">'Jan-Sep 2023 I &amp; E'!$F$11</definedName>
    <definedName name="QB_ROW_516250" localSheetId="1" hidden="1">'September 2023 I&amp;E'!$F$10</definedName>
    <definedName name="QB_ROW_516320" localSheetId="3" hidden="1">'September 2023 Ledger'!$C$21</definedName>
    <definedName name="QB_ROW_517250" localSheetId="5" hidden="1">BVA!$F$10</definedName>
    <definedName name="QB_ROW_517250" localSheetId="2" hidden="1">'Jan-Sep 2023 I &amp; E'!$F$10</definedName>
    <definedName name="QB_ROW_518250" localSheetId="0" hidden="1">'September 2023 Balance Sheet'!$F$46</definedName>
    <definedName name="QB_ROW_519040" localSheetId="3" hidden="1">'September 2023 Ledger'!$E$146</definedName>
    <definedName name="QB_ROW_519270" localSheetId="5" hidden="1">BVA!$H$84</definedName>
    <definedName name="QB_ROW_519270" localSheetId="2" hidden="1">'Jan-Sep 2023 I &amp; E'!$H$84</definedName>
    <definedName name="QB_ROW_519270" localSheetId="1" hidden="1">'September 2023 I&amp;E'!$H$72</definedName>
    <definedName name="QB_ROW_519340" localSheetId="3" hidden="1">'September 2023 Ledger'!$E$150</definedName>
    <definedName name="QB_ROW_520260" localSheetId="5" hidden="1">BVA!$G$56</definedName>
    <definedName name="QB_ROW_520260" localSheetId="2" hidden="1">'Jan-Sep 2023 I &amp; E'!$G$56</definedName>
    <definedName name="QB_ROW_520260" localSheetId="1" hidden="1">'September 2023 I&amp;E'!$G$47</definedName>
    <definedName name="QB_ROW_521020" localSheetId="3" hidden="1">'September 2023 Ledger'!$C$374</definedName>
    <definedName name="QB_ROW_521250" localSheetId="5" hidden="1">BVA!$F$202</definedName>
    <definedName name="QB_ROW_521250" localSheetId="2" hidden="1">'Jan-Sep 2023 I &amp; E'!$F$202</definedName>
    <definedName name="QB_ROW_521250" localSheetId="1" hidden="1">'September 2023 I&amp;E'!$F$170</definedName>
    <definedName name="QB_ROW_521320" localSheetId="3" hidden="1">'September 2023 Ledger'!$C$377</definedName>
    <definedName name="QB_ROW_523040" localSheetId="3" hidden="1">'September 2023 Ledger'!$E$104</definedName>
    <definedName name="QB_ROW_523270" localSheetId="5" hidden="1">BVA!$H$66</definedName>
    <definedName name="QB_ROW_523270" localSheetId="2" hidden="1">'Jan-Sep 2023 I &amp; E'!$H$66</definedName>
    <definedName name="QB_ROW_523270" localSheetId="1" hidden="1">'September 2023 I&amp;E'!$H$57</definedName>
    <definedName name="QB_ROW_523340" localSheetId="3" hidden="1">'September 2023 Ledger'!$E$110</definedName>
    <definedName name="QB_ROW_524010" localSheetId="3" hidden="1">'September 2023 Ledger'!$B$62</definedName>
    <definedName name="QB_ROW_524240" localSheetId="5" hidden="1">BVA!$E$28</definedName>
    <definedName name="QB_ROW_524240" localSheetId="2" hidden="1">'Jan-Sep 2023 I &amp; E'!$E$28</definedName>
    <definedName name="QB_ROW_524240" localSheetId="1" hidden="1">'September 2023 I&amp;E'!$E$25</definedName>
    <definedName name="QB_ROW_524310" localSheetId="3" hidden="1">'September 2023 Ledger'!$B$64</definedName>
    <definedName name="QB_ROW_525020" localSheetId="3" hidden="1">'September 2023 Ledger'!$C$371</definedName>
    <definedName name="QB_ROW_525250" localSheetId="5" hidden="1">BVA!$F$201</definedName>
    <definedName name="QB_ROW_525250" localSheetId="2" hidden="1">'Jan-Sep 2023 I &amp; E'!$F$201</definedName>
    <definedName name="QB_ROW_525250" localSheetId="1" hidden="1">'September 2023 I&amp;E'!$F$169</definedName>
    <definedName name="QB_ROW_525320" localSheetId="3" hidden="1">'September 2023 Ledger'!$C$373</definedName>
    <definedName name="QB_ROW_5260" localSheetId="5" hidden="1">BVA!$G$61</definedName>
    <definedName name="QB_ROW_5260" localSheetId="2" hidden="1">'Jan-Sep 2023 I &amp; E'!$G$61</definedName>
    <definedName name="QB_ROW_5260" localSheetId="1" hidden="1">'September 2023 I&amp;E'!$G$52</definedName>
    <definedName name="QB_ROW_526240" localSheetId="5" hidden="1">BVA!$E$219</definedName>
    <definedName name="QB_ROW_526240" localSheetId="2" hidden="1">'Jan-Sep 2023 I &amp; E'!$E$219</definedName>
    <definedName name="QB_ROW_53030" localSheetId="3" hidden="1">'September 2023 Ledger'!$D$228</definedName>
    <definedName name="QB_ROW_53060" localSheetId="5" hidden="1">BVA!$G$115</definedName>
    <definedName name="QB_ROW_53060" localSheetId="2" hidden="1">'Jan-Sep 2023 I &amp; E'!$G$115</definedName>
    <definedName name="QB_ROW_53060" localSheetId="1" hidden="1">'September 2023 I&amp;E'!$G$101</definedName>
    <definedName name="QB_ROW_5311" localSheetId="0" hidden="1">'September 2023 Balance Sheet'!$B$30</definedName>
    <definedName name="QB_ROW_5330" localSheetId="3" hidden="1">'September 2023 Ledger'!$D$100</definedName>
    <definedName name="QB_ROW_53330" localSheetId="3" hidden="1">'September 2023 Ledger'!$D$242</definedName>
    <definedName name="QB_ROW_53360" localSheetId="5" hidden="1">BVA!$G$121</definedName>
    <definedName name="QB_ROW_53360" localSheetId="2" hidden="1">'Jan-Sep 2023 I &amp; E'!$G$121</definedName>
    <definedName name="QB_ROW_53360" localSheetId="1" hidden="1">'September 2023 I&amp;E'!$G$107</definedName>
    <definedName name="QB_ROW_54020" localSheetId="3" hidden="1">'September 2023 Ledger'!$C$363</definedName>
    <definedName name="QB_ROW_54050" localSheetId="5" hidden="1">BVA!$F$194</definedName>
    <definedName name="QB_ROW_54050" localSheetId="2" hidden="1">'Jan-Sep 2023 I &amp; E'!$F$194</definedName>
    <definedName name="QB_ROW_54050" localSheetId="1" hidden="1">'September 2023 I&amp;E'!$F$164</definedName>
    <definedName name="QB_ROW_54260" localSheetId="5" hidden="1">BVA!$G$197</definedName>
    <definedName name="QB_ROW_54260" localSheetId="2" hidden="1">'Jan-Sep 2023 I &amp; E'!$G$197</definedName>
    <definedName name="QB_ROW_54320" localSheetId="3" hidden="1">'September 2023 Ledger'!$C$368</definedName>
    <definedName name="QB_ROW_54350" localSheetId="5" hidden="1">BVA!$F$198</definedName>
    <definedName name="QB_ROW_54350" localSheetId="2" hidden="1">'Jan-Sep 2023 I &amp; E'!$F$198</definedName>
    <definedName name="QB_ROW_54350" localSheetId="1" hidden="1">'September 2023 I&amp;E'!$F$166</definedName>
    <definedName name="QB_ROW_55020" localSheetId="3" hidden="1">'September 2023 Ledger'!$C$25</definedName>
    <definedName name="QB_ROW_55250" localSheetId="5" hidden="1">BVA!$F$14</definedName>
    <definedName name="QB_ROW_55250" localSheetId="2" hidden="1">'Jan-Sep 2023 I &amp; E'!$F$14</definedName>
    <definedName name="QB_ROW_55250" localSheetId="1" hidden="1">'September 2023 I&amp;E'!$F$13</definedName>
    <definedName name="QB_ROW_55320" localSheetId="3" hidden="1">'September 2023 Ledger'!$C$28</definedName>
    <definedName name="QB_ROW_56030" localSheetId="3" hidden="1">'September 2023 Ledger'!$D$364</definedName>
    <definedName name="QB_ROW_56260" localSheetId="5" hidden="1">BVA!$G$195</definedName>
    <definedName name="QB_ROW_56260" localSheetId="2" hidden="1">'Jan-Sep 2023 I &amp; E'!$G$195</definedName>
    <definedName name="QB_ROW_56260" localSheetId="1" hidden="1">'September 2023 I&amp;E'!$G$165</definedName>
    <definedName name="QB_ROW_56330" localSheetId="3" hidden="1">'September 2023 Ledger'!$D$367</definedName>
    <definedName name="QB_ROW_57260" localSheetId="5" hidden="1">BVA!$G$196</definedName>
    <definedName name="QB_ROW_57260" localSheetId="2" hidden="1">'Jan-Sep 2023 I &amp; E'!$G$196</definedName>
    <definedName name="QB_ROW_58030" localSheetId="3" hidden="1">'September 2023 Ledger'!$D$243</definedName>
    <definedName name="QB_ROW_58060" localSheetId="5" hidden="1">BVA!$G$122</definedName>
    <definedName name="QB_ROW_58060" localSheetId="2" hidden="1">'Jan-Sep 2023 I &amp; E'!$G$122</definedName>
    <definedName name="QB_ROW_58060" localSheetId="1" hidden="1">'September 2023 I&amp;E'!$G$108</definedName>
    <definedName name="QB_ROW_58330" localSheetId="3" hidden="1">'September 2023 Ledger'!$D$269</definedName>
    <definedName name="QB_ROW_58360" localSheetId="5" hidden="1">BVA!$G$131</definedName>
    <definedName name="QB_ROW_58360" localSheetId="2" hidden="1">'Jan-Sep 2023 I &amp; E'!$G$131</definedName>
    <definedName name="QB_ROW_58360" localSheetId="1" hidden="1">'September 2023 I&amp;E'!$G$116</definedName>
    <definedName name="QB_ROW_59040" localSheetId="3" hidden="1">'September 2023 Ledger'!$E$244</definedName>
    <definedName name="QB_ROW_59070" localSheetId="5" hidden="1">BVA!$H$123</definedName>
    <definedName name="QB_ROW_59070" localSheetId="2" hidden="1">'Jan-Sep 2023 I &amp; E'!$H$123</definedName>
    <definedName name="QB_ROW_59070" localSheetId="1" hidden="1">'September 2023 I&amp;E'!$H$109</definedName>
    <definedName name="QB_ROW_59280" localSheetId="5" hidden="1">BVA!$I$127</definedName>
    <definedName name="QB_ROW_59280" localSheetId="2" hidden="1">'Jan-Sep 2023 I &amp; E'!$I$127</definedName>
    <definedName name="QB_ROW_59340" localSheetId="3" hidden="1">'September 2023 Ledger'!$E$257</definedName>
    <definedName name="QB_ROW_59370" localSheetId="5" hidden="1">BVA!$H$128</definedName>
    <definedName name="QB_ROW_59370" localSheetId="2" hidden="1">'Jan-Sep 2023 I &amp; E'!$H$128</definedName>
    <definedName name="QB_ROW_59370" localSheetId="1" hidden="1">'September 2023 I&amp;E'!$H$113</definedName>
    <definedName name="QB_ROW_6040" localSheetId="0" hidden="1">'September 2023 Balance Sheet'!$E$45</definedName>
    <definedName name="QB_ROW_61010" localSheetId="3" hidden="1">'September 2023 Ledger'!$B$10</definedName>
    <definedName name="QB_ROW_61240" localSheetId="5" hidden="1">BVA!$E$8</definedName>
    <definedName name="QB_ROW_61240" localSheetId="2" hidden="1">'Jan-Sep 2023 I &amp; E'!$E$8</definedName>
    <definedName name="QB_ROW_61240" localSheetId="1" hidden="1">'September 2023 I&amp;E'!$E$8</definedName>
    <definedName name="QB_ROW_61310" localSheetId="3" hidden="1">'September 2023 Ledger'!$B$17</definedName>
    <definedName name="QB_ROW_62030" localSheetId="5" hidden="1">BVA!$D$221</definedName>
    <definedName name="QB_ROW_62030" localSheetId="2" hidden="1">'Jan-Sep 2023 I &amp; E'!$D$221</definedName>
    <definedName name="QB_ROW_62030" localSheetId="1" hidden="1">'September 2023 I&amp;E'!$D$185</definedName>
    <definedName name="QB_ROW_62330" localSheetId="5" hidden="1">BVA!$D$229</definedName>
    <definedName name="QB_ROW_62330" localSheetId="2" hidden="1">'Jan-Sep 2023 I &amp; E'!$D$229</definedName>
    <definedName name="QB_ROW_62330" localSheetId="1" hidden="1">'September 2023 I&amp;E'!$D$192</definedName>
    <definedName name="QB_ROW_6250" localSheetId="0" hidden="1">'September 2023 Balance Sheet'!$F$50</definedName>
    <definedName name="QB_ROW_63010" localSheetId="3" hidden="1">'September 2023 Ledger'!$B$382</definedName>
    <definedName name="QB_ROW_63030" localSheetId="5" hidden="1">BVA!$D$235</definedName>
    <definedName name="QB_ROW_63030" localSheetId="2" hidden="1">'Jan-Sep 2023 I &amp; E'!$D$235</definedName>
    <definedName name="QB_ROW_63030" localSheetId="1" hidden="1">'September 2023 I&amp;E'!$D$195</definedName>
    <definedName name="QB_ROW_63240" localSheetId="5" hidden="1">BVA!$E$240</definedName>
    <definedName name="QB_ROW_63240" localSheetId="2" hidden="1">'Jan-Sep 2023 I &amp; E'!$E$240</definedName>
    <definedName name="QB_ROW_63240" localSheetId="1" hidden="1">'September 2023 I&amp;E'!$E$197</definedName>
    <definedName name="QB_ROW_63310" localSheetId="3" hidden="1">'September 2023 Ledger'!$B$389</definedName>
    <definedName name="QB_ROW_63330" localSheetId="5" hidden="1">BVA!$D$241</definedName>
    <definedName name="QB_ROW_63330" localSheetId="2" hidden="1">'Jan-Sep 2023 I &amp; E'!$D$241</definedName>
    <definedName name="QB_ROW_63330" localSheetId="1" hidden="1">'September 2023 I&amp;E'!$D$198</definedName>
    <definedName name="QB_ROW_6340" localSheetId="0" hidden="1">'September 2023 Balance Sheet'!$E$51</definedName>
    <definedName name="QB_ROW_64020" localSheetId="3" hidden="1">'September 2023 Ledger'!$C$55</definedName>
    <definedName name="QB_ROW_64250" localSheetId="5" hidden="1">BVA!$F$22</definedName>
    <definedName name="QB_ROW_64250" localSheetId="2" hidden="1">'Jan-Sep 2023 I &amp; E'!$F$22</definedName>
    <definedName name="QB_ROW_64320" localSheetId="3" hidden="1">'September 2023 Ledger'!$C$60</definedName>
    <definedName name="QB_ROW_7001" localSheetId="0" hidden="1">'September 2023 Balance Sheet'!$A$32</definedName>
    <definedName name="QB_ROW_70010" localSheetId="3" hidden="1">'September 2023 Ledger'!$B$18</definedName>
    <definedName name="QB_ROW_70040" localSheetId="5" hidden="1">BVA!$E$9</definedName>
    <definedName name="QB_ROW_70040" localSheetId="2" hidden="1">'Jan-Sep 2023 I &amp; E'!$E$9</definedName>
    <definedName name="QB_ROW_70040" localSheetId="1" hidden="1">'September 2023 I&amp;E'!$E$9</definedName>
    <definedName name="QB_ROW_70250" localSheetId="5" hidden="1">BVA!$F$23</definedName>
    <definedName name="QB_ROW_70250" localSheetId="2" hidden="1">'Jan-Sep 2023 I &amp; E'!$F$23</definedName>
    <definedName name="QB_ROW_70310" localSheetId="3" hidden="1">'September 2023 Ledger'!$B$61</definedName>
    <definedName name="QB_ROW_70340" localSheetId="5" hidden="1">BVA!$E$24</definedName>
    <definedName name="QB_ROW_70340" localSheetId="2" hidden="1">'Jan-Sep 2023 I &amp; E'!$E$24</definedName>
    <definedName name="QB_ROW_70340" localSheetId="1" hidden="1">'September 2023 I&amp;E'!$E$21</definedName>
    <definedName name="QB_ROW_72020" localSheetId="3" hidden="1">'September 2023 Ledger'!$C$22</definedName>
    <definedName name="QB_ROW_72250" localSheetId="5" hidden="1">BVA!$F$13</definedName>
    <definedName name="QB_ROW_72250" localSheetId="2" hidden="1">'Jan-Sep 2023 I &amp; E'!$F$13</definedName>
    <definedName name="QB_ROW_72250" localSheetId="1" hidden="1">'September 2023 I&amp;E'!$F$12</definedName>
    <definedName name="QB_ROW_72320" localSheetId="3" hidden="1">'September 2023 Ledger'!$C$24</definedName>
    <definedName name="QB_ROW_7301" localSheetId="0" hidden="1">'September 2023 Balance Sheet'!$A$72</definedName>
    <definedName name="QB_ROW_75260" localSheetId="5" hidden="1">BVA!$G$51</definedName>
    <definedName name="QB_ROW_75260" localSheetId="2" hidden="1">'Jan-Sep 2023 I &amp; E'!$G$51</definedName>
    <definedName name="QB_ROW_75260" localSheetId="1" hidden="1">'September 2023 I&amp;E'!$G$43</definedName>
    <definedName name="QB_ROW_76020" localSheetId="3" hidden="1">'September 2023 Ledger'!$C$66</definedName>
    <definedName name="QB_ROW_76250" localSheetId="5" hidden="1">BVA!$F$34</definedName>
    <definedName name="QB_ROW_76250" localSheetId="2" hidden="1">'Jan-Sep 2023 I &amp; E'!$F$34</definedName>
    <definedName name="QB_ROW_76250" localSheetId="1" hidden="1">'September 2023 I&amp;E'!$F$31</definedName>
    <definedName name="QB_ROW_76320" localSheetId="3" hidden="1">'September 2023 Ledger'!$C$68</definedName>
    <definedName name="QB_ROW_77260" localSheetId="5" hidden="1">BVA!$G$102</definedName>
    <definedName name="QB_ROW_77260" localSheetId="2" hidden="1">'Jan-Sep 2023 I &amp; E'!$G$102</definedName>
    <definedName name="QB_ROW_77260" localSheetId="1" hidden="1">'September 2023 I&amp;E'!$G$89</definedName>
    <definedName name="QB_ROW_8011" localSheetId="0" hidden="1">'September 2023 Balance Sheet'!$B$33</definedName>
    <definedName name="QB_ROW_80280" localSheetId="5" hidden="1">BVA!$I$68</definedName>
    <definedName name="QB_ROW_80280" localSheetId="2" hidden="1">'Jan-Sep 2023 I &amp; E'!$I$68</definedName>
    <definedName name="QB_ROW_80280" localSheetId="1" hidden="1">'September 2023 I&amp;E'!$I$59</definedName>
    <definedName name="QB_ROW_82030" localSheetId="3" hidden="1">'September 2023 Ledger'!$D$103</definedName>
    <definedName name="QB_ROW_82060" localSheetId="5" hidden="1">BVA!$G$65</definedName>
    <definedName name="QB_ROW_82060" localSheetId="2" hidden="1">'Jan-Sep 2023 I &amp; E'!$G$65</definedName>
    <definedName name="QB_ROW_82060" localSheetId="1" hidden="1">'September 2023 I&amp;E'!$G$56</definedName>
    <definedName name="QB_ROW_82330" localSheetId="3" hidden="1">'September 2023 Ledger'!$D$140</definedName>
    <definedName name="QB_ROW_82360" localSheetId="5" hidden="1">BVA!$G$81</definedName>
    <definedName name="QB_ROW_82360" localSheetId="2" hidden="1">'Jan-Sep 2023 I &amp; E'!$G$81</definedName>
    <definedName name="QB_ROW_82360" localSheetId="1" hidden="1">'September 2023 I&amp;E'!$G$69</definedName>
    <definedName name="QB_ROW_83050" localSheetId="3" hidden="1">'September 2023 Ledger'!$F$253</definedName>
    <definedName name="QB_ROW_8311" localSheetId="0" hidden="1">'September 2023 Balance Sheet'!$B$57</definedName>
    <definedName name="QB_ROW_83280" localSheetId="5" hidden="1">BVA!$I$126</definedName>
    <definedName name="QB_ROW_83280" localSheetId="2" hidden="1">'Jan-Sep 2023 I &amp; E'!$I$126</definedName>
    <definedName name="QB_ROW_83280" localSheetId="1" hidden="1">'September 2023 I&amp;E'!$I$112</definedName>
    <definedName name="QB_ROW_83350" localSheetId="3" hidden="1">'September 2023 Ledger'!$F$256</definedName>
    <definedName name="QB_ROW_84050" localSheetId="3" hidden="1">'September 2023 Ledger'!$F$245</definedName>
    <definedName name="QB_ROW_84280" localSheetId="5" hidden="1">BVA!$I$124</definedName>
    <definedName name="QB_ROW_84280" localSheetId="2" hidden="1">'Jan-Sep 2023 I &amp; E'!$I$124</definedName>
    <definedName name="QB_ROW_84280" localSheetId="1" hidden="1">'September 2023 I&amp;E'!$I$110</definedName>
    <definedName name="QB_ROW_84350" localSheetId="3" hidden="1">'September 2023 Ledger'!$F$248</definedName>
    <definedName name="QB_ROW_86260" localSheetId="5" hidden="1">BVA!$G$132</definedName>
    <definedName name="QB_ROW_86260" localSheetId="2" hidden="1">'Jan-Sep 2023 I &amp; E'!$G$132</definedName>
    <definedName name="QB_ROW_86260" localSheetId="1" hidden="1">'September 2023 I&amp;E'!$G$117</definedName>
    <definedName name="QB_ROW_86321" localSheetId="5" hidden="1">BVA!$C$26</definedName>
    <definedName name="QB_ROW_86321" localSheetId="2" hidden="1">'Jan-Sep 2023 I &amp; E'!$C$26</definedName>
    <definedName name="QB_ROW_86321" localSheetId="1" hidden="1">'September 2023 I&amp;E'!$C$23</definedName>
    <definedName name="QB_ROW_87250" localSheetId="5" hidden="1">BVA!$F$136</definedName>
    <definedName name="QB_ROW_87250" localSheetId="2" hidden="1">'Jan-Sep 2023 I &amp; E'!$F$136</definedName>
    <definedName name="QB_ROW_87250" localSheetId="1" hidden="1">'September 2023 I&amp;E'!$F$121</definedName>
    <definedName name="QB_ROW_88250" localSheetId="5" hidden="1">BVA!$F$137</definedName>
    <definedName name="QB_ROW_88250" localSheetId="2" hidden="1">'Jan-Sep 2023 I &amp; E'!$F$137</definedName>
    <definedName name="QB_ROW_88250" localSheetId="1" hidden="1">'September 2023 I&amp;E'!$F$122</definedName>
    <definedName name="QB_ROW_90020" localSheetId="3" hidden="1">'September 2023 Ledger'!$C$273</definedName>
    <definedName name="QB_ROW_9021" localSheetId="0" hidden="1">'September 2023 Balance Sheet'!$C$34</definedName>
    <definedName name="QB_ROW_90250" localSheetId="5" hidden="1">BVA!$F$142</definedName>
    <definedName name="QB_ROW_90250" localSheetId="2" hidden="1">'Jan-Sep 2023 I &amp; E'!$F$142</definedName>
    <definedName name="QB_ROW_90250" localSheetId="1" hidden="1">'September 2023 I&amp;E'!$F$127</definedName>
    <definedName name="QB_ROW_90320" localSheetId="3" hidden="1">'September 2023 Ledger'!$C$282</definedName>
    <definedName name="QB_ROW_91020" localSheetId="3" hidden="1">'September 2023 Ledger'!$C$302</definedName>
    <definedName name="QB_ROW_91030" localSheetId="3" hidden="1">'September 2023 Ledger'!$D$323</definedName>
    <definedName name="QB_ROW_91050" localSheetId="5" hidden="1">BVA!$F$161</definedName>
    <definedName name="QB_ROW_91050" localSheetId="2" hidden="1">'Jan-Sep 2023 I &amp; E'!$F$161</definedName>
    <definedName name="QB_ROW_91050" localSheetId="1" hidden="1">'September 2023 I&amp;E'!$F$144</definedName>
    <definedName name="QB_ROW_91260" localSheetId="5" hidden="1">BVA!$G$178</definedName>
    <definedName name="QB_ROW_91260" localSheetId="2" hidden="1">'Jan-Sep 2023 I &amp; E'!$G$178</definedName>
    <definedName name="QB_ROW_91260" localSheetId="1" hidden="1">'September 2023 I&amp;E'!$G$149</definedName>
    <definedName name="QB_ROW_91320" localSheetId="3" hidden="1">'September 2023 Ledger'!$C$326</definedName>
    <definedName name="QB_ROW_91330" localSheetId="3" hidden="1">'September 2023 Ledger'!$D$325</definedName>
    <definedName name="QB_ROW_91350" localSheetId="5" hidden="1">BVA!$F$179</definedName>
    <definedName name="QB_ROW_91350" localSheetId="2" hidden="1">'Jan-Sep 2023 I &amp; E'!$F$179</definedName>
    <definedName name="QB_ROW_91350" localSheetId="1" hidden="1">'September 2023 I&amp;E'!$F$150</definedName>
    <definedName name="QB_ROW_92030" localSheetId="3" hidden="1">'September 2023 Ledger'!$D$216</definedName>
    <definedName name="QB_ROW_92060" localSheetId="5" hidden="1">BVA!$G$105</definedName>
    <definedName name="QB_ROW_92060" localSheetId="2" hidden="1">'Jan-Sep 2023 I &amp; E'!$G$105</definedName>
    <definedName name="QB_ROW_92060" localSheetId="1" hidden="1">'September 2023 I&amp;E'!$G$92</definedName>
    <definedName name="QB_ROW_92330" localSheetId="3" hidden="1">'September 2023 Ledger'!$D$227</definedName>
    <definedName name="QB_ROW_92360" localSheetId="5" hidden="1">BVA!$G$113</definedName>
    <definedName name="QB_ROW_92360" localSheetId="2" hidden="1">'Jan-Sep 2023 I &amp; E'!$G$113</definedName>
    <definedName name="QB_ROW_92360" localSheetId="1" hidden="1">'September 2023 I&amp;E'!$G$100</definedName>
    <definedName name="QB_ROW_9321" localSheetId="0" hidden="1">'September 2023 Balance Sheet'!$C$56</definedName>
    <definedName name="QB_ROW_93240" localSheetId="0" hidden="1">'September 2023 Balance Sheet'!$E$11</definedName>
    <definedName name="QB_ROW_94020" localSheetId="3" hidden="1">'September 2023 Ledger'!$C$289</definedName>
    <definedName name="QB_ROW_94250" localSheetId="5" hidden="1">BVA!$F$148</definedName>
    <definedName name="QB_ROW_94250" localSheetId="2" hidden="1">'Jan-Sep 2023 I &amp; E'!$F$148</definedName>
    <definedName name="QB_ROW_94250" localSheetId="1" hidden="1">'September 2023 I&amp;E'!$F$133</definedName>
    <definedName name="QB_ROW_94320" localSheetId="3" hidden="1">'September 2023 Ledger'!$C$292</definedName>
    <definedName name="QB_ROW_96020" localSheetId="3" hidden="1">'September 2023 Ledger'!$C$283</definedName>
    <definedName name="QB_ROW_96250" localSheetId="5" hidden="1">BVA!$F$143</definedName>
    <definedName name="QB_ROW_96250" localSheetId="2" hidden="1">'Jan-Sep 2023 I &amp; E'!$F$143</definedName>
    <definedName name="QB_ROW_96250" localSheetId="1" hidden="1">'September 2023 I&amp;E'!$F$128</definedName>
    <definedName name="QB_ROW_96320" localSheetId="3" hidden="1">'September 2023 Ledger'!$C$286</definedName>
    <definedName name="QB_ROW_97020" localSheetId="3" hidden="1">'September 2023 Ledger'!$C$293</definedName>
    <definedName name="QB_ROW_97050" localSheetId="5" hidden="1">BVA!$F$149</definedName>
    <definedName name="QB_ROW_97050" localSheetId="2" hidden="1">'Jan-Sep 2023 I &amp; E'!$F$149</definedName>
    <definedName name="QB_ROW_97050" localSheetId="1" hidden="1">'September 2023 I&amp;E'!$F$134</definedName>
    <definedName name="QB_ROW_97320" localSheetId="3" hidden="1">'September 2023 Ledger'!$C$301</definedName>
    <definedName name="QB_ROW_97350" localSheetId="5" hidden="1">BVA!$F$160</definedName>
    <definedName name="QB_ROW_97350" localSheetId="2" hidden="1">'Jan-Sep 2023 I &amp; E'!$F$160</definedName>
    <definedName name="QB_ROW_97350" localSheetId="1" hidden="1">'September 2023 I&amp;E'!$F$143</definedName>
    <definedName name="QBCANSUPPORTUPDATE" localSheetId="5">TRUE</definedName>
    <definedName name="QBCANSUPPORTUPDATE" localSheetId="2">TRUE</definedName>
    <definedName name="QBCANSUPPORTUPDATE" localSheetId="0">TRUE</definedName>
    <definedName name="QBCANSUPPORTUPDATE" localSheetId="1">TRUE</definedName>
    <definedName name="QBCANSUPPORTUPDATE" localSheetId="3">TRUE</definedName>
    <definedName name="QBCOMPANYFILENAME" localSheetId="5">"C:\Users\SherrySnyder\Downloads\NFPD - USE THIS ONE ONLY-Steph-surface 10.10.20223-9-2023 Backup Sherry.QBW"</definedName>
    <definedName name="QBCOMPANYFILENAME" localSheetId="2">"C:\Users\SherrySnyder\Downloads\NFPD - USE THIS ONE ONLY-Steph-surface 10.10.20223-9-2023 Backup Sherry.QBW"</definedName>
    <definedName name="QBCOMPANYFILENAME" localSheetId="0">"C:\Users\SherrySnyder\Downloads\NFPD - USE THIS ONE ONLY-Steph-surface 10.10.20223-9-2023 Backup Sherry.QBW"</definedName>
    <definedName name="QBCOMPANYFILENAME" localSheetId="1">"C:\Users\SherrySnyder\Downloads\NFPD - USE THIS ONE ONLY-Steph-surface 10.10.20223-9-2023 Backup Sherry.QBW"</definedName>
    <definedName name="QBCOMPANYFILENAME" localSheetId="3">"C:\Users\SherrySnyder\Downloads\NFPD - USE THIS ONE ONLY-Steph-surface 10.10.20223-9-2023 Backup Sherry.QBW"</definedName>
    <definedName name="QBENDDATE" localSheetId="5">20231231</definedName>
    <definedName name="QBENDDATE" localSheetId="2">20230930</definedName>
    <definedName name="QBENDDATE" localSheetId="0">20230930</definedName>
    <definedName name="QBENDDATE" localSheetId="1">20230930</definedName>
    <definedName name="QBENDDATE" localSheetId="3">20230831</definedName>
    <definedName name="QBHEADERSONSCREEN" localSheetId="5">FALSE</definedName>
    <definedName name="QBHEADERSONSCREEN" localSheetId="2">FALSE</definedName>
    <definedName name="QBHEADERSONSCREEN" localSheetId="0">FALSE</definedName>
    <definedName name="QBHEADERSONSCREEN" localSheetId="1">FALSE</definedName>
    <definedName name="QBHEADERSONSCREEN" localSheetId="3">FALSE</definedName>
    <definedName name="QBMETADATASIZE" localSheetId="5">5924</definedName>
    <definedName name="QBMETADATASIZE" localSheetId="2">5924</definedName>
    <definedName name="QBMETADATASIZE" localSheetId="0">5924</definedName>
    <definedName name="QBMETADATASIZE" localSheetId="1">5924</definedName>
    <definedName name="QBMETADATASIZE" localSheetId="3">7622</definedName>
    <definedName name="QBPRESERVECOLOR" localSheetId="5">TRUE</definedName>
    <definedName name="QBPRESERVECOLOR" localSheetId="2">TRUE</definedName>
    <definedName name="QBPRESERVECOLOR" localSheetId="0">TRUE</definedName>
    <definedName name="QBPRESERVECOLOR" localSheetId="1">TRUE</definedName>
    <definedName name="QBPRESERVECOLOR" localSheetId="3">TRUE</definedName>
    <definedName name="QBPRESERVEFONT" localSheetId="5">TRUE</definedName>
    <definedName name="QBPRESERVEFONT" localSheetId="2">TRUE</definedName>
    <definedName name="QBPRESERVEFONT" localSheetId="0">TRUE</definedName>
    <definedName name="QBPRESERVEFONT" localSheetId="1">TRUE</definedName>
    <definedName name="QBPRESERVEFONT" localSheetId="3">TRUE</definedName>
    <definedName name="QBPRESERVEROWHEIGHT" localSheetId="5">TRUE</definedName>
    <definedName name="QBPRESERVEROWHEIGHT" localSheetId="2">TRUE</definedName>
    <definedName name="QBPRESERVEROWHEIGHT" localSheetId="0">TRUE</definedName>
    <definedName name="QBPRESERVEROWHEIGHT" localSheetId="1">TRUE</definedName>
    <definedName name="QBPRESERVEROWHEIGHT" localSheetId="3">TRUE</definedName>
    <definedName name="QBPRESERVESPACE" localSheetId="5">TRUE</definedName>
    <definedName name="QBPRESERVESPACE" localSheetId="2">TRUE</definedName>
    <definedName name="QBPRESERVESPACE" localSheetId="0">TRUE</definedName>
    <definedName name="QBPRESERVESPACE" localSheetId="1">TRUE</definedName>
    <definedName name="QBPRESERVESPACE" localSheetId="3">TRUE</definedName>
    <definedName name="QBREPORTCOLAXIS" localSheetId="5">0</definedName>
    <definedName name="QBREPORTCOLAXIS" localSheetId="2">0</definedName>
    <definedName name="QBREPORTCOLAXIS" localSheetId="0">0</definedName>
    <definedName name="QBREPORTCOLAXIS" localSheetId="1">0</definedName>
    <definedName name="QBREPORTCOLAXIS" localSheetId="3">0</definedName>
    <definedName name="QBREPORTCOMPANYID" localSheetId="5">"8485c3b05ade4270975b6060e7430806"</definedName>
    <definedName name="QBREPORTCOMPANYID" localSheetId="2">"8485c3b05ade4270975b6060e7430806"</definedName>
    <definedName name="QBREPORTCOMPANYID" localSheetId="0">"8485c3b05ade4270975b6060e7430806"</definedName>
    <definedName name="QBREPORTCOMPANYID" localSheetId="1">"8485c3b05ade4270975b6060e7430806"</definedName>
    <definedName name="QBREPORTCOMPANYID" localSheetId="3">"8485c3b05ade4270975b6060e7430806"</definedName>
    <definedName name="QBREPORTCOMPARECOL_ANNUALBUDGET" localSheetId="5">FALSE</definedName>
    <definedName name="QBREPORTCOMPARECOL_ANNUALBUDGET" localSheetId="2">FALSE</definedName>
    <definedName name="QBREPORTCOMPARECOL_ANNUALBUDGET" localSheetId="0">FALSE</definedName>
    <definedName name="QBREPORTCOMPARECOL_ANNUALBUDGET" localSheetId="1">FALSE</definedName>
    <definedName name="QBREPORTCOMPARECOL_ANNUALBUDGET" localSheetId="3">FALSE</definedName>
    <definedName name="QBREPORTCOMPARECOL_AVGCOGS" localSheetId="5">FALSE</definedName>
    <definedName name="QBREPORTCOMPARECOL_AVGCOGS" localSheetId="2">FALSE</definedName>
    <definedName name="QBREPORTCOMPARECOL_AVGCOGS" localSheetId="0">FALSE</definedName>
    <definedName name="QBREPORTCOMPARECOL_AVGCOGS" localSheetId="1">FALSE</definedName>
    <definedName name="QBREPORTCOMPARECOL_AVGCOGS" localSheetId="3">FALSE</definedName>
    <definedName name="QBREPORTCOMPARECOL_AVGPRICE" localSheetId="5">FALSE</definedName>
    <definedName name="QBREPORTCOMPARECOL_AVGPRICE" localSheetId="2">FALSE</definedName>
    <definedName name="QBREPORTCOMPARECOL_AVGPRICE" localSheetId="0">FALSE</definedName>
    <definedName name="QBREPORTCOMPARECOL_AVGPRICE" localSheetId="1">FALSE</definedName>
    <definedName name="QBREPORTCOMPARECOL_AVGPRICE" localSheetId="3">FALSE</definedName>
    <definedName name="QBREPORTCOMPARECOL_BUDDIFF" localSheetId="5">TRUE</definedName>
    <definedName name="QBREPORTCOMPARECOL_BUDDIFF" localSheetId="2">TRUE</definedName>
    <definedName name="QBREPORTCOMPARECOL_BUDDIFF" localSheetId="0">FALSE</definedName>
    <definedName name="QBREPORTCOMPARECOL_BUDDIFF" localSheetId="1">TRUE</definedName>
    <definedName name="QBREPORTCOMPARECOL_BUDDIFF" localSheetId="3">FALSE</definedName>
    <definedName name="QBREPORTCOMPARECOL_BUDGET" localSheetId="5">TRUE</definedName>
    <definedName name="QBREPORTCOMPARECOL_BUDGET" localSheetId="2">TRUE</definedName>
    <definedName name="QBREPORTCOMPARECOL_BUDGET" localSheetId="0">FALSE</definedName>
    <definedName name="QBREPORTCOMPARECOL_BUDGET" localSheetId="1">TRUE</definedName>
    <definedName name="QBREPORTCOMPARECOL_BUDGET" localSheetId="3">FALSE</definedName>
    <definedName name="QBREPORTCOMPARECOL_BUDPCT" localSheetId="5">TRUE</definedName>
    <definedName name="QBREPORTCOMPARECOL_BUDPCT" localSheetId="2">TRUE</definedName>
    <definedName name="QBREPORTCOMPARECOL_BUDPCT" localSheetId="0">FALSE</definedName>
    <definedName name="QBREPORTCOMPARECOL_BUDPCT" localSheetId="1">TRUE</definedName>
    <definedName name="QBREPORTCOMPARECOL_BUDPCT" localSheetId="3">FALSE</definedName>
    <definedName name="QBREPORTCOMPARECOL_COGS" localSheetId="5">FALSE</definedName>
    <definedName name="QBREPORTCOMPARECOL_COGS" localSheetId="2">FALSE</definedName>
    <definedName name="QBREPORTCOMPARECOL_COGS" localSheetId="0">FALSE</definedName>
    <definedName name="QBREPORTCOMPARECOL_COGS" localSheetId="1">FALSE</definedName>
    <definedName name="QBREPORTCOMPARECOL_COGS" localSheetId="3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5">FALSE</definedName>
    <definedName name="QBREPORTCOMPARECOL_FORECAST" localSheetId="2">FALSE</definedName>
    <definedName name="QBREPORTCOMPARECOL_FORECAST" localSheetId="0">FALSE</definedName>
    <definedName name="QBREPORTCOMPARECOL_FORECAST" localSheetId="1">FALSE</definedName>
    <definedName name="QBREPORTCOMPARECOL_FORECAST" localSheetId="3">FALSE</definedName>
    <definedName name="QBREPORTCOMPARECOL_GROSSMARGIN" localSheetId="5">FALSE</definedName>
    <definedName name="QBREPORTCOMPARECOL_GROSSMARGIN" localSheetId="2">FALSE</definedName>
    <definedName name="QBREPORTCOMPARECOL_GROSSMARGIN" localSheetId="0">FALSE</definedName>
    <definedName name="QBREPORTCOMPARECOL_GROSSMARGIN" localSheetId="1">FALSE</definedName>
    <definedName name="QBREPORTCOMPARECOL_GROSSMARGIN" localSheetId="3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3">FALSE</definedName>
    <definedName name="QBREPORTCOMPARECOL_HOURS" localSheetId="5">FALSE</definedName>
    <definedName name="QBREPORTCOMPARECOL_HOURS" localSheetId="2">FALSE</definedName>
    <definedName name="QBREPORTCOMPARECOL_HOURS" localSheetId="0">FALSE</definedName>
    <definedName name="QBREPORTCOMPARECOL_HOURS" localSheetId="1">FALSE</definedName>
    <definedName name="QBREPORTCOMPARECOL_HOURS" localSheetId="3">FALSE</definedName>
    <definedName name="QBREPORTCOMPARECOL_PCTCOL" localSheetId="5">FALSE</definedName>
    <definedName name="QBREPORTCOMPARECOL_PCTCOL" localSheetId="2">FALSE</definedName>
    <definedName name="QBREPORTCOMPARECOL_PCTCOL" localSheetId="0">FALSE</definedName>
    <definedName name="QBREPORTCOMPARECOL_PCTCOL" localSheetId="1">FALSE</definedName>
    <definedName name="QBREPORTCOMPARECOL_PCTCOL" localSheetId="3">FALSE</definedName>
    <definedName name="QBREPORTCOMPARECOL_PCTEXPENSE" localSheetId="5">FALSE</definedName>
    <definedName name="QBREPORTCOMPARECOL_PCTEXPENSE" localSheetId="2">FALSE</definedName>
    <definedName name="QBREPORTCOMPARECOL_PCTEXPENSE" localSheetId="0">FALSE</definedName>
    <definedName name="QBREPORTCOMPARECOL_PCTEXPENSE" localSheetId="1">FALSE</definedName>
    <definedName name="QBREPORTCOMPARECOL_PCTEXPENSE" localSheetId="3">FALSE</definedName>
    <definedName name="QBREPORTCOMPARECOL_PCTINCOME" localSheetId="5">FALSE</definedName>
    <definedName name="QBREPORTCOMPARECOL_PCTINCOME" localSheetId="2">FALSE</definedName>
    <definedName name="QBREPORTCOMPARECOL_PCTINCOME" localSheetId="0">FALSE</definedName>
    <definedName name="QBREPORTCOMPARECOL_PCTINCOME" localSheetId="1">FALSE</definedName>
    <definedName name="QBREPORTCOMPARECOL_PCTINCOME" localSheetId="3">FALSE</definedName>
    <definedName name="QBREPORTCOMPARECOL_PCTOFSALES" localSheetId="5">FALSE</definedName>
    <definedName name="QBREPORTCOMPARECOL_PCTOFSALES" localSheetId="2">FALSE</definedName>
    <definedName name="QBREPORTCOMPARECOL_PCTOFSALES" localSheetId="0">FALSE</definedName>
    <definedName name="QBREPORTCOMPARECOL_PCTOFSALES" localSheetId="1">FALSE</definedName>
    <definedName name="QBREPORTCOMPARECOL_PCTOFSALES" localSheetId="3">FALSE</definedName>
    <definedName name="QBREPORTCOMPARECOL_PCTROW" localSheetId="5">FALSE</definedName>
    <definedName name="QBREPORTCOMPARECOL_PCTROW" localSheetId="2">FALSE</definedName>
    <definedName name="QBREPORTCOMPARECOL_PCTROW" localSheetId="0">FALSE</definedName>
    <definedName name="QBREPORTCOMPARECOL_PCTROW" localSheetId="1">FALSE</definedName>
    <definedName name="QBREPORTCOMPARECOL_PCTROW" localSheetId="3">FALSE</definedName>
    <definedName name="QBREPORTCOMPARECOL_PPDIFF" localSheetId="5">FALSE</definedName>
    <definedName name="QBREPORTCOMPARECOL_PPDIFF" localSheetId="2">FALSE</definedName>
    <definedName name="QBREPORTCOMPARECOL_PPDIFF" localSheetId="0">FALSE</definedName>
    <definedName name="QBREPORTCOMPARECOL_PPDIFF" localSheetId="1">FALSE</definedName>
    <definedName name="QBREPORTCOMPARECOL_PPDIFF" localSheetId="3">FALSE</definedName>
    <definedName name="QBREPORTCOMPARECOL_PPPCT" localSheetId="5">FALSE</definedName>
    <definedName name="QBREPORTCOMPARECOL_PPPCT" localSheetId="2">FALSE</definedName>
    <definedName name="QBREPORTCOMPARECOL_PPPCT" localSheetId="0">FALSE</definedName>
    <definedName name="QBREPORTCOMPARECOL_PPPCT" localSheetId="1">FALSE</definedName>
    <definedName name="QBREPORTCOMPARECOL_PPPCT" localSheetId="3">FALSE</definedName>
    <definedName name="QBREPORTCOMPARECOL_PREVPERIOD" localSheetId="5">FALSE</definedName>
    <definedName name="QBREPORTCOMPARECOL_PREVPERIOD" localSheetId="2">FALSE</definedName>
    <definedName name="QBREPORTCOMPARECOL_PREVPERIOD" localSheetId="0">FALSE</definedName>
    <definedName name="QBREPORTCOMPARECOL_PREVPERIOD" localSheetId="1">FALSE</definedName>
    <definedName name="QBREPORTCOMPARECOL_PREVPERIOD" localSheetId="3">FALSE</definedName>
    <definedName name="QBREPORTCOMPARECOL_PREVYEAR" localSheetId="5">FALSE</definedName>
    <definedName name="QBREPORTCOMPARECOL_PREVYEAR" localSheetId="2">FALSE</definedName>
    <definedName name="QBREPORTCOMPARECOL_PREVYEAR" localSheetId="0">FALSE</definedName>
    <definedName name="QBREPORTCOMPARECOL_PREVYEAR" localSheetId="1">FALSE</definedName>
    <definedName name="QBREPORTCOMPARECOL_PREVYEAR" localSheetId="3">FALSE</definedName>
    <definedName name="QBREPORTCOMPARECOL_PYDIFF" localSheetId="5">FALSE</definedName>
    <definedName name="QBREPORTCOMPARECOL_PYDIFF" localSheetId="2">FALSE</definedName>
    <definedName name="QBREPORTCOMPARECOL_PYDIFF" localSheetId="0">FALSE</definedName>
    <definedName name="QBREPORTCOMPARECOL_PYDIFF" localSheetId="1">FALSE</definedName>
    <definedName name="QBREPORTCOMPARECOL_PYDIFF" localSheetId="3">FALSE</definedName>
    <definedName name="QBREPORTCOMPARECOL_PYPCT" localSheetId="5">FALSE</definedName>
    <definedName name="QBREPORTCOMPARECOL_PYPCT" localSheetId="2">FALSE</definedName>
    <definedName name="QBREPORTCOMPARECOL_PYPCT" localSheetId="0">FALSE</definedName>
    <definedName name="QBREPORTCOMPARECOL_PYPCT" localSheetId="1">FALSE</definedName>
    <definedName name="QBREPORTCOMPARECOL_PYPCT" localSheetId="3">FALSE</definedName>
    <definedName name="QBREPORTCOMPARECOL_QTY" localSheetId="5">FALSE</definedName>
    <definedName name="QBREPORTCOMPARECOL_QTY" localSheetId="2">FALSE</definedName>
    <definedName name="QBREPORTCOMPARECOL_QTY" localSheetId="0">FALSE</definedName>
    <definedName name="QBREPORTCOMPARECOL_QTY" localSheetId="1">FALSE</definedName>
    <definedName name="QBREPORTCOMPARECOL_QTY" localSheetId="3">FALSE</definedName>
    <definedName name="QBREPORTCOMPARECOL_RATE" localSheetId="5">FALSE</definedName>
    <definedName name="QBREPORTCOMPARECOL_RATE" localSheetId="2">FALSE</definedName>
    <definedName name="QBREPORTCOMPARECOL_RATE" localSheetId="0">FALSE</definedName>
    <definedName name="QBREPORTCOMPARECOL_RATE" localSheetId="1">FALSE</definedName>
    <definedName name="QBREPORTCOMPARECOL_RATE" localSheetId="3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5">FALSE</definedName>
    <definedName name="QBREPORTCOMPARECOL_TRIPMILES" localSheetId="2">FALSE</definedName>
    <definedName name="QBREPORTCOMPARECOL_TRIPMILES" localSheetId="0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3">FALSE</definedName>
    <definedName name="QBREPORTCOMPARECOL_YTD" localSheetId="5">FALSE</definedName>
    <definedName name="QBREPORTCOMPARECOL_YTD" localSheetId="2">FALSE</definedName>
    <definedName name="QBREPORTCOMPARECOL_YTD" localSheetId="0">FALSE</definedName>
    <definedName name="QBREPORTCOMPARECOL_YTD" localSheetId="1">FALSE</definedName>
    <definedName name="QBREPORTCOMPARECOL_YTD" localSheetId="3">FALSE</definedName>
    <definedName name="QBREPORTCOMPARECOL_YTDBUDGET" localSheetId="5">FALSE</definedName>
    <definedName name="QBREPORTCOMPARECOL_YTDBUDGET" localSheetId="2">FALSE</definedName>
    <definedName name="QBREPORTCOMPARECOL_YTDBUDGET" localSheetId="0">FALSE</definedName>
    <definedName name="QBREPORTCOMPARECOL_YTDBUDGET" localSheetId="1">FALSE</definedName>
    <definedName name="QBREPORTCOMPARECOL_YTDBUDGET" localSheetId="3">FALSE</definedName>
    <definedName name="QBREPORTCOMPARECOL_YTDPCT" localSheetId="5">FALSE</definedName>
    <definedName name="QBREPORTCOMPARECOL_YTDPCT" localSheetId="2">FALSE</definedName>
    <definedName name="QBREPORTCOMPARECOL_YTDPCT" localSheetId="0">FALSE</definedName>
    <definedName name="QBREPORTCOMPARECOL_YTDPCT" localSheetId="1">FALSE</definedName>
    <definedName name="QBREPORTCOMPARECOL_YTDPCT" localSheetId="3">FALSE</definedName>
    <definedName name="QBREPORTROWAXIS" localSheetId="5">11</definedName>
    <definedName name="QBREPORTROWAXIS" localSheetId="2">11</definedName>
    <definedName name="QBREPORTROWAXIS" localSheetId="0">9</definedName>
    <definedName name="QBREPORTROWAXIS" localSheetId="1">11</definedName>
    <definedName name="QBREPORTROWAXIS" localSheetId="3">12</definedName>
    <definedName name="QBREPORTSUBCOLAXIS" localSheetId="5">24</definedName>
    <definedName name="QBREPORTSUBCOLAXIS" localSheetId="2">24</definedName>
    <definedName name="QBREPORTSUBCOLAXIS" localSheetId="0">0</definedName>
    <definedName name="QBREPORTSUBCOLAXIS" localSheetId="1">24</definedName>
    <definedName name="QBREPORTSUBCOLAXIS" localSheetId="3">0</definedName>
    <definedName name="QBREPORTTYPE" localSheetId="5">288</definedName>
    <definedName name="QBREPORTTYPE" localSheetId="2">288</definedName>
    <definedName name="QBREPORTTYPE" localSheetId="0">5</definedName>
    <definedName name="QBREPORTTYPE" localSheetId="1">288</definedName>
    <definedName name="QBREPORTTYPE" localSheetId="3">230</definedName>
    <definedName name="QBROWHEADERS" localSheetId="5">9</definedName>
    <definedName name="QBROWHEADERS" localSheetId="2">9</definedName>
    <definedName name="QBROWHEADERS" localSheetId="0">6</definedName>
    <definedName name="QBROWHEADERS" localSheetId="1">9</definedName>
    <definedName name="QBROWHEADERS" localSheetId="3">6</definedName>
    <definedName name="QBSTARTDATE" localSheetId="5">20230101</definedName>
    <definedName name="QBSTARTDATE" localSheetId="2">20230101</definedName>
    <definedName name="QBSTARTDATE" localSheetId="0">20230101</definedName>
    <definedName name="QBSTARTDATE" localSheetId="1">20230901</definedName>
    <definedName name="QBSTARTDATE" localSheetId="3">20230801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9" i="5" l="1"/>
  <c r="L249" i="5"/>
  <c r="K249" i="5"/>
  <c r="J249" i="5"/>
  <c r="M248" i="5"/>
  <c r="L248" i="5"/>
  <c r="K248" i="5"/>
  <c r="J248" i="5"/>
  <c r="M247" i="5"/>
  <c r="L247" i="5"/>
  <c r="K247" i="5"/>
  <c r="J247" i="5"/>
  <c r="M246" i="5"/>
  <c r="L246" i="5"/>
  <c r="K246" i="5"/>
  <c r="J246" i="5"/>
  <c r="M245" i="5"/>
  <c r="L245" i="5"/>
  <c r="M244" i="5"/>
  <c r="L244" i="5"/>
  <c r="M243" i="5"/>
  <c r="L243" i="5"/>
  <c r="J241" i="5"/>
  <c r="J239" i="5"/>
  <c r="J234" i="5"/>
  <c r="M230" i="5"/>
  <c r="L230" i="5"/>
  <c r="K230" i="5"/>
  <c r="J230" i="5"/>
  <c r="M229" i="5"/>
  <c r="L229" i="5"/>
  <c r="K229" i="5"/>
  <c r="J229" i="5"/>
  <c r="J228" i="5"/>
  <c r="M222" i="5"/>
  <c r="L222" i="5"/>
  <c r="J220" i="5"/>
  <c r="M215" i="5"/>
  <c r="L215" i="5"/>
  <c r="K215" i="5"/>
  <c r="J215" i="5"/>
  <c r="M214" i="5"/>
  <c r="L214" i="5"/>
  <c r="K214" i="5"/>
  <c r="J214" i="5"/>
  <c r="M212" i="5"/>
  <c r="L212" i="5"/>
  <c r="K212" i="5"/>
  <c r="J212" i="5"/>
  <c r="M210" i="5"/>
  <c r="L210" i="5"/>
  <c r="K210" i="5"/>
  <c r="J210" i="5"/>
  <c r="M209" i="5"/>
  <c r="L209" i="5"/>
  <c r="M208" i="5"/>
  <c r="L208" i="5"/>
  <c r="M206" i="5"/>
  <c r="L206" i="5"/>
  <c r="M205" i="5"/>
  <c r="L205" i="5"/>
  <c r="M204" i="5"/>
  <c r="L204" i="5"/>
  <c r="M203" i="5"/>
  <c r="L203" i="5"/>
  <c r="M202" i="5"/>
  <c r="L202" i="5"/>
  <c r="M199" i="5"/>
  <c r="L199" i="5"/>
  <c r="K199" i="5"/>
  <c r="J199" i="5"/>
  <c r="M198" i="5"/>
  <c r="L198" i="5"/>
  <c r="K198" i="5"/>
  <c r="J198" i="5"/>
  <c r="M195" i="5"/>
  <c r="L195" i="5"/>
  <c r="M193" i="5"/>
  <c r="L193" i="5"/>
  <c r="K193" i="5"/>
  <c r="J193" i="5"/>
  <c r="M192" i="5"/>
  <c r="L192" i="5"/>
  <c r="M191" i="5"/>
  <c r="L191" i="5"/>
  <c r="M190" i="5"/>
  <c r="L190" i="5"/>
  <c r="M189" i="5"/>
  <c r="L189" i="5"/>
  <c r="M186" i="5"/>
  <c r="L186" i="5"/>
  <c r="M184" i="5"/>
  <c r="L184" i="5"/>
  <c r="K184" i="5"/>
  <c r="J184" i="5"/>
  <c r="M182" i="5"/>
  <c r="L182" i="5"/>
  <c r="M180" i="5"/>
  <c r="L180" i="5"/>
  <c r="K180" i="5"/>
  <c r="J180" i="5"/>
  <c r="M179" i="5"/>
  <c r="L179" i="5"/>
  <c r="K179" i="5"/>
  <c r="J179" i="5"/>
  <c r="M178" i="5"/>
  <c r="L178" i="5"/>
  <c r="M160" i="5"/>
  <c r="L160" i="5"/>
  <c r="K160" i="5"/>
  <c r="J160" i="5"/>
  <c r="M157" i="5"/>
  <c r="L157" i="5"/>
  <c r="M156" i="5"/>
  <c r="L156" i="5"/>
  <c r="M155" i="5"/>
  <c r="L155" i="5"/>
  <c r="M154" i="5"/>
  <c r="L154" i="5"/>
  <c r="M153" i="5"/>
  <c r="L153" i="5"/>
  <c r="M152" i="5"/>
  <c r="L152" i="5"/>
  <c r="M151" i="5"/>
  <c r="L151" i="5"/>
  <c r="M150" i="5"/>
  <c r="L150" i="5"/>
  <c r="M148" i="5"/>
  <c r="L148" i="5"/>
  <c r="M147" i="5"/>
  <c r="L147" i="5"/>
  <c r="M145" i="5"/>
  <c r="L145" i="5"/>
  <c r="K145" i="5"/>
  <c r="J145" i="5"/>
  <c r="M144" i="5"/>
  <c r="L144" i="5"/>
  <c r="M143" i="5"/>
  <c r="L143" i="5"/>
  <c r="M142" i="5"/>
  <c r="L142" i="5"/>
  <c r="M141" i="5"/>
  <c r="L141" i="5"/>
  <c r="M140" i="5"/>
  <c r="L140" i="5"/>
  <c r="M138" i="5"/>
  <c r="L138" i="5"/>
  <c r="K138" i="5"/>
  <c r="J138" i="5"/>
  <c r="M137" i="5"/>
  <c r="L137" i="5"/>
  <c r="M136" i="5"/>
  <c r="L136" i="5"/>
  <c r="M134" i="5"/>
  <c r="L134" i="5"/>
  <c r="K134" i="5"/>
  <c r="J134" i="5"/>
  <c r="M133" i="5"/>
  <c r="L133" i="5"/>
  <c r="K133" i="5"/>
  <c r="J133" i="5"/>
  <c r="M132" i="5"/>
  <c r="L132" i="5"/>
  <c r="M131" i="5"/>
  <c r="L131" i="5"/>
  <c r="K131" i="5"/>
  <c r="J131" i="5"/>
  <c r="M130" i="5"/>
  <c r="L130" i="5"/>
  <c r="M129" i="5"/>
  <c r="L129" i="5"/>
  <c r="M128" i="5"/>
  <c r="L128" i="5"/>
  <c r="K128" i="5"/>
  <c r="J128" i="5"/>
  <c r="M126" i="5"/>
  <c r="L126" i="5"/>
  <c r="M125" i="5"/>
  <c r="L125" i="5"/>
  <c r="M124" i="5"/>
  <c r="L124" i="5"/>
  <c r="M121" i="5"/>
  <c r="L121" i="5"/>
  <c r="K121" i="5"/>
  <c r="J121" i="5"/>
  <c r="M120" i="5"/>
  <c r="L120" i="5"/>
  <c r="M119" i="5"/>
  <c r="L119" i="5"/>
  <c r="M118" i="5"/>
  <c r="L118" i="5"/>
  <c r="M117" i="5"/>
  <c r="L117" i="5"/>
  <c r="M116" i="5"/>
  <c r="L116" i="5"/>
  <c r="M113" i="5"/>
  <c r="L113" i="5"/>
  <c r="K113" i="5"/>
  <c r="J113" i="5"/>
  <c r="M112" i="5"/>
  <c r="L112" i="5"/>
  <c r="M111" i="5"/>
  <c r="L111" i="5"/>
  <c r="M110" i="5"/>
  <c r="L110" i="5"/>
  <c r="M109" i="5"/>
  <c r="L109" i="5"/>
  <c r="K109" i="5"/>
  <c r="J109" i="5"/>
  <c r="M108" i="5"/>
  <c r="L108" i="5"/>
  <c r="M103" i="5"/>
  <c r="L103" i="5"/>
  <c r="K103" i="5"/>
  <c r="J103" i="5"/>
  <c r="M102" i="5"/>
  <c r="L102" i="5"/>
  <c r="M101" i="5"/>
  <c r="L101" i="5"/>
  <c r="M100" i="5"/>
  <c r="L100" i="5"/>
  <c r="M98" i="5"/>
  <c r="L98" i="5"/>
  <c r="K98" i="5"/>
  <c r="J98" i="5"/>
  <c r="M96" i="5"/>
  <c r="L96" i="5"/>
  <c r="K96" i="5"/>
  <c r="J96" i="5"/>
  <c r="M95" i="5"/>
  <c r="L95" i="5"/>
  <c r="M94" i="5"/>
  <c r="L94" i="5"/>
  <c r="M93" i="5"/>
  <c r="L93" i="5"/>
  <c r="M91" i="5"/>
  <c r="L91" i="5"/>
  <c r="K91" i="5"/>
  <c r="J91" i="5"/>
  <c r="M90" i="5"/>
  <c r="L90" i="5"/>
  <c r="M89" i="5"/>
  <c r="L89" i="5"/>
  <c r="M88" i="5"/>
  <c r="L88" i="5"/>
  <c r="M87" i="5"/>
  <c r="L87" i="5"/>
  <c r="M86" i="5"/>
  <c r="L86" i="5"/>
  <c r="M85" i="5"/>
  <c r="L85" i="5"/>
  <c r="M81" i="5"/>
  <c r="L81" i="5"/>
  <c r="K81" i="5"/>
  <c r="J81" i="5"/>
  <c r="M79" i="5"/>
  <c r="L79" i="5"/>
  <c r="M78" i="5"/>
  <c r="L78" i="5"/>
  <c r="M77" i="5"/>
  <c r="L77" i="5"/>
  <c r="M76" i="5"/>
  <c r="L76" i="5"/>
  <c r="M75" i="5"/>
  <c r="L75" i="5"/>
  <c r="M74" i="5"/>
  <c r="L74" i="5"/>
  <c r="K74" i="5"/>
  <c r="J74" i="5"/>
  <c r="M72" i="5"/>
  <c r="L72" i="5"/>
  <c r="M70" i="5"/>
  <c r="L70" i="5"/>
  <c r="M69" i="5"/>
  <c r="L69" i="5"/>
  <c r="M68" i="5"/>
  <c r="L68" i="5"/>
  <c r="M63" i="5"/>
  <c r="L63" i="5"/>
  <c r="K63" i="5"/>
  <c r="J63" i="5"/>
  <c r="M62" i="5"/>
  <c r="L62" i="5"/>
  <c r="M60" i="5"/>
  <c r="L60" i="5"/>
  <c r="M59" i="5"/>
  <c r="L59" i="5"/>
  <c r="M58" i="5"/>
  <c r="L58" i="5"/>
  <c r="M57" i="5"/>
  <c r="L57" i="5"/>
  <c r="M56" i="5"/>
  <c r="L56" i="5"/>
  <c r="M54" i="5"/>
  <c r="L54" i="5"/>
  <c r="K54" i="5"/>
  <c r="J54" i="5"/>
  <c r="M52" i="5"/>
  <c r="L52" i="5"/>
  <c r="M51" i="5"/>
  <c r="L51" i="5"/>
  <c r="M50" i="5"/>
  <c r="L50" i="5"/>
  <c r="M49" i="5"/>
  <c r="L49" i="5"/>
  <c r="M47" i="5"/>
  <c r="L47" i="5"/>
  <c r="K47" i="5"/>
  <c r="J47" i="5"/>
  <c r="M44" i="5"/>
  <c r="L44" i="5"/>
  <c r="M42" i="5"/>
  <c r="L42" i="5"/>
  <c r="M41" i="5"/>
  <c r="L41" i="5"/>
  <c r="K41" i="5"/>
  <c r="J41" i="5"/>
  <c r="M40" i="5"/>
  <c r="L40" i="5"/>
  <c r="M37" i="5"/>
  <c r="L37" i="5"/>
  <c r="M36" i="5"/>
  <c r="L36" i="5"/>
  <c r="M35" i="5"/>
  <c r="L35" i="5"/>
  <c r="M34" i="5"/>
  <c r="L34" i="5"/>
  <c r="M32" i="5"/>
  <c r="L32" i="5"/>
  <c r="K32" i="5"/>
  <c r="J32" i="5"/>
  <c r="M31" i="5"/>
  <c r="L31" i="5"/>
  <c r="M30" i="5"/>
  <c r="L30" i="5"/>
  <c r="M26" i="5"/>
  <c r="L26" i="5"/>
  <c r="K26" i="5"/>
  <c r="J26" i="5"/>
  <c r="M25" i="5"/>
  <c r="L25" i="5"/>
  <c r="K25" i="5"/>
  <c r="J25" i="5"/>
  <c r="M24" i="5"/>
  <c r="L24" i="5"/>
  <c r="K24" i="5"/>
  <c r="J24" i="5"/>
  <c r="M19" i="5"/>
  <c r="L19" i="5"/>
  <c r="M18" i="5"/>
  <c r="L18" i="5"/>
  <c r="M16" i="5"/>
  <c r="L16" i="5"/>
  <c r="M15" i="5"/>
  <c r="L15" i="5"/>
  <c r="M14" i="5"/>
  <c r="L14" i="5"/>
  <c r="M13" i="5"/>
  <c r="L13" i="5"/>
  <c r="M12" i="5"/>
  <c r="L12" i="5"/>
  <c r="M8" i="5"/>
  <c r="L8" i="5"/>
  <c r="M7" i="5"/>
  <c r="L7" i="5"/>
  <c r="M6" i="5"/>
  <c r="L6" i="5"/>
  <c r="Q390" i="4"/>
  <c r="P390" i="4"/>
  <c r="Q389" i="4"/>
  <c r="P389" i="4"/>
  <c r="Q388" i="4"/>
  <c r="P388" i="4"/>
  <c r="Q387" i="4"/>
  <c r="P387" i="4"/>
  <c r="Q386" i="4"/>
  <c r="Q385" i="4"/>
  <c r="Q381" i="4"/>
  <c r="P381" i="4"/>
  <c r="Q380" i="4"/>
  <c r="P380" i="4"/>
  <c r="Q379" i="4"/>
  <c r="Q377" i="4"/>
  <c r="P377" i="4"/>
  <c r="Q376" i="4"/>
  <c r="Q375" i="4"/>
  <c r="Q373" i="4"/>
  <c r="P373" i="4"/>
  <c r="Q372" i="4"/>
  <c r="Q369" i="4"/>
  <c r="P369" i="4"/>
  <c r="Q368" i="4"/>
  <c r="P368" i="4"/>
  <c r="Q367" i="4"/>
  <c r="P367" i="4"/>
  <c r="Q366" i="4"/>
  <c r="Q365" i="4"/>
  <c r="Q362" i="4"/>
  <c r="P362" i="4"/>
  <c r="Q361" i="4"/>
  <c r="P361" i="4"/>
  <c r="Q360" i="4"/>
  <c r="Q359" i="4"/>
  <c r="Q358" i="4"/>
  <c r="Q356" i="4"/>
  <c r="P356" i="4"/>
  <c r="Q355" i="4"/>
  <c r="Q354" i="4"/>
  <c r="Q353" i="4"/>
  <c r="Q352" i="4"/>
  <c r="Q351" i="4"/>
  <c r="Q350" i="4"/>
  <c r="Q349" i="4"/>
  <c r="Q348" i="4"/>
  <c r="Q347" i="4"/>
  <c r="Q346" i="4"/>
  <c r="Q345" i="4"/>
  <c r="Q344" i="4"/>
  <c r="Q343" i="4"/>
  <c r="Q342" i="4"/>
  <c r="Q341" i="4"/>
  <c r="Q340" i="4"/>
  <c r="Q339" i="4"/>
  <c r="Q338" i="4"/>
  <c r="Q337" i="4"/>
  <c r="Q336" i="4"/>
  <c r="Q335" i="4"/>
  <c r="Q334" i="4"/>
  <c r="Q333" i="4"/>
  <c r="Q332" i="4"/>
  <c r="Q331" i="4"/>
  <c r="Q327" i="4"/>
  <c r="P327" i="4"/>
  <c r="Q326" i="4"/>
  <c r="P326" i="4"/>
  <c r="Q325" i="4"/>
  <c r="P325" i="4"/>
  <c r="Q324" i="4"/>
  <c r="Q322" i="4"/>
  <c r="P322" i="4"/>
  <c r="Q321" i="4"/>
  <c r="Q319" i="4"/>
  <c r="P319" i="4"/>
  <c r="Q318" i="4"/>
  <c r="Q316" i="4"/>
  <c r="P316" i="4"/>
  <c r="Q315" i="4"/>
  <c r="Q314" i="4"/>
  <c r="Q312" i="4"/>
  <c r="P312" i="4"/>
  <c r="Q311" i="4"/>
  <c r="Q309" i="4"/>
  <c r="P309" i="4"/>
  <c r="Q308" i="4"/>
  <c r="Q307" i="4"/>
  <c r="Q305" i="4"/>
  <c r="P305" i="4"/>
  <c r="Q304" i="4"/>
  <c r="Q301" i="4"/>
  <c r="P301" i="4"/>
  <c r="Q300" i="4"/>
  <c r="P300" i="4"/>
  <c r="Q299" i="4"/>
  <c r="Q297" i="4"/>
  <c r="P297" i="4"/>
  <c r="Q296" i="4"/>
  <c r="Q295" i="4"/>
  <c r="Q292" i="4"/>
  <c r="P292" i="4"/>
  <c r="Q291" i="4"/>
  <c r="Q290" i="4"/>
  <c r="Q287" i="4"/>
  <c r="P287" i="4"/>
  <c r="Q286" i="4"/>
  <c r="P286" i="4"/>
  <c r="Q285" i="4"/>
  <c r="Q284" i="4"/>
  <c r="Q282" i="4"/>
  <c r="P282" i="4"/>
  <c r="Q281" i="4"/>
  <c r="Q280" i="4"/>
  <c r="Q279" i="4"/>
  <c r="Q278" i="4"/>
  <c r="Q277" i="4"/>
  <c r="Q276" i="4"/>
  <c r="Q275" i="4"/>
  <c r="Q274" i="4"/>
  <c r="Q271" i="4"/>
  <c r="P271" i="4"/>
  <c r="Q270" i="4"/>
  <c r="P270" i="4"/>
  <c r="Q269" i="4"/>
  <c r="P269" i="4"/>
  <c r="Q268" i="4"/>
  <c r="P268" i="4"/>
  <c r="Q267" i="4"/>
  <c r="Q266" i="4"/>
  <c r="Q265" i="4"/>
  <c r="Q264" i="4"/>
  <c r="Q263" i="4"/>
  <c r="Q261" i="4"/>
  <c r="P261" i="4"/>
  <c r="Q260" i="4"/>
  <c r="Q259" i="4"/>
  <c r="Q257" i="4"/>
  <c r="P257" i="4"/>
  <c r="Q256" i="4"/>
  <c r="P256" i="4"/>
  <c r="Q255" i="4"/>
  <c r="Q254" i="4"/>
  <c r="Q252" i="4"/>
  <c r="P252" i="4"/>
  <c r="Q251" i="4"/>
  <c r="Q250" i="4"/>
  <c r="Q248" i="4"/>
  <c r="P248" i="4"/>
  <c r="Q247" i="4"/>
  <c r="Q246" i="4"/>
  <c r="Q242" i="4"/>
  <c r="P242" i="4"/>
  <c r="Q241" i="4"/>
  <c r="P241" i="4"/>
  <c r="Q240" i="4"/>
  <c r="Q239" i="4"/>
  <c r="Q237" i="4"/>
  <c r="P237" i="4"/>
  <c r="Q236" i="4"/>
  <c r="Q235" i="4"/>
  <c r="Q234" i="4"/>
  <c r="Q233" i="4"/>
  <c r="Q232" i="4"/>
  <c r="Q231" i="4"/>
  <c r="Q230" i="4"/>
  <c r="Q227" i="4"/>
  <c r="P227" i="4"/>
  <c r="Q226" i="4"/>
  <c r="P226" i="4"/>
  <c r="Q225" i="4"/>
  <c r="P225" i="4"/>
  <c r="Q224" i="4"/>
  <c r="Q223" i="4"/>
  <c r="Q222" i="4"/>
  <c r="Q220" i="4"/>
  <c r="P220" i="4"/>
  <c r="Q219" i="4"/>
  <c r="Q214" i="4"/>
  <c r="P214" i="4"/>
  <c r="Q213" i="4"/>
  <c r="P213" i="4"/>
  <c r="Q212" i="4"/>
  <c r="Q211" i="4"/>
  <c r="Q210" i="4"/>
  <c r="Q208" i="4"/>
  <c r="P208" i="4"/>
  <c r="Q207" i="4"/>
  <c r="Q206" i="4"/>
  <c r="Q205" i="4"/>
  <c r="Q204" i="4"/>
  <c r="Q201" i="4"/>
  <c r="P201" i="4"/>
  <c r="Q200" i="4"/>
  <c r="P200" i="4"/>
  <c r="Q199" i="4"/>
  <c r="Q197" i="4"/>
  <c r="P197" i="4"/>
  <c r="Q196" i="4"/>
  <c r="P196" i="4"/>
  <c r="Q195" i="4"/>
  <c r="Q194" i="4"/>
  <c r="Q193" i="4"/>
  <c r="Q192" i="4"/>
  <c r="Q191" i="4"/>
  <c r="Q190" i="4"/>
  <c r="Q189" i="4"/>
  <c r="Q188" i="4"/>
  <c r="Q187" i="4"/>
  <c r="Q185" i="4"/>
  <c r="P185" i="4"/>
  <c r="Q184" i="4"/>
  <c r="Q183" i="4"/>
  <c r="Q182" i="4"/>
  <c r="Q181" i="4"/>
  <c r="Q180" i="4"/>
  <c r="Q179" i="4"/>
  <c r="Q178" i="4"/>
  <c r="Q177" i="4"/>
  <c r="Q176" i="4"/>
  <c r="Q174" i="4"/>
  <c r="P174" i="4"/>
  <c r="Q173" i="4"/>
  <c r="Q172" i="4"/>
  <c r="Q171" i="4"/>
  <c r="Q170" i="4"/>
  <c r="Q169" i="4"/>
  <c r="Q166" i="4"/>
  <c r="P166" i="4"/>
  <c r="Q165" i="4"/>
  <c r="P165" i="4"/>
  <c r="Q164" i="4"/>
  <c r="Q163" i="4"/>
  <c r="Q161" i="4"/>
  <c r="P161" i="4"/>
  <c r="Q160" i="4"/>
  <c r="Q159" i="4"/>
  <c r="Q158" i="4"/>
  <c r="Q156" i="4"/>
  <c r="P156" i="4"/>
  <c r="Q155" i="4"/>
  <c r="Q154" i="4"/>
  <c r="Q153" i="4"/>
  <c r="Q152" i="4"/>
  <c r="Q150" i="4"/>
  <c r="P150" i="4"/>
  <c r="Q149" i="4"/>
  <c r="Q148" i="4"/>
  <c r="Q147" i="4"/>
  <c r="Q144" i="4"/>
  <c r="P144" i="4"/>
  <c r="Q143" i="4"/>
  <c r="Q142" i="4"/>
  <c r="Q140" i="4"/>
  <c r="P140" i="4"/>
  <c r="Q139" i="4"/>
  <c r="P139" i="4"/>
  <c r="Q138" i="4"/>
  <c r="Q137" i="4"/>
  <c r="Q136" i="4"/>
  <c r="Q135" i="4"/>
  <c r="Q134" i="4"/>
  <c r="Q132" i="4"/>
  <c r="P132" i="4"/>
  <c r="Q131" i="4"/>
  <c r="Q130" i="4"/>
  <c r="Q129" i="4"/>
  <c r="Q127" i="4"/>
  <c r="P127" i="4"/>
  <c r="Q126" i="4"/>
  <c r="Q124" i="4"/>
  <c r="P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0" i="4"/>
  <c r="P110" i="4"/>
  <c r="Q109" i="4"/>
  <c r="Q108" i="4"/>
  <c r="Q107" i="4"/>
  <c r="Q106" i="4"/>
  <c r="Q105" i="4"/>
  <c r="Q101" i="4"/>
  <c r="P101" i="4"/>
  <c r="Q100" i="4"/>
  <c r="P100" i="4"/>
  <c r="Q99" i="4"/>
  <c r="Q98" i="4"/>
  <c r="Q96" i="4"/>
  <c r="P96" i="4"/>
  <c r="Q95" i="4"/>
  <c r="Q93" i="4"/>
  <c r="P93" i="4"/>
  <c r="Q92" i="4"/>
  <c r="Q91" i="4"/>
  <c r="Q88" i="4"/>
  <c r="P88" i="4"/>
  <c r="Q87" i="4"/>
  <c r="P87" i="4"/>
  <c r="Q86" i="4"/>
  <c r="Q83" i="4"/>
  <c r="P83" i="4"/>
  <c r="Q82" i="4"/>
  <c r="P82" i="4"/>
  <c r="Q81" i="4"/>
  <c r="Q80" i="4"/>
  <c r="Q79" i="4"/>
  <c r="Q78" i="4"/>
  <c r="Q75" i="4"/>
  <c r="P75" i="4"/>
  <c r="Q74" i="4"/>
  <c r="Q73" i="4"/>
  <c r="Q71" i="4"/>
  <c r="P71" i="4"/>
  <c r="Q70" i="4"/>
  <c r="Q68" i="4"/>
  <c r="P68" i="4"/>
  <c r="Q67" i="4"/>
  <c r="Q64" i="4"/>
  <c r="P64" i="4"/>
  <c r="Q63" i="4"/>
  <c r="Q61" i="4"/>
  <c r="P61" i="4"/>
  <c r="Q60" i="4"/>
  <c r="P60" i="4"/>
  <c r="Q59" i="4"/>
  <c r="Q58" i="4"/>
  <c r="Q57" i="4"/>
  <c r="Q56" i="4"/>
  <c r="Q54" i="4"/>
  <c r="P54" i="4"/>
  <c r="Q53" i="4"/>
  <c r="Q51" i="4"/>
  <c r="P51" i="4"/>
  <c r="Q50" i="4"/>
  <c r="Q49" i="4"/>
  <c r="Q48" i="4"/>
  <c r="Q46" i="4"/>
  <c r="P46" i="4"/>
  <c r="Q45" i="4"/>
  <c r="Q43" i="4"/>
  <c r="P43" i="4"/>
  <c r="Q42" i="4"/>
  <c r="Q40" i="4"/>
  <c r="P40" i="4"/>
  <c r="Q39" i="4"/>
  <c r="Q38" i="4"/>
  <c r="Q37" i="4"/>
  <c r="Q36" i="4"/>
  <c r="Q34" i="4"/>
  <c r="P34" i="4"/>
  <c r="Q33" i="4"/>
  <c r="Q31" i="4"/>
  <c r="P31" i="4"/>
  <c r="Q30" i="4"/>
  <c r="Q28" i="4"/>
  <c r="P28" i="4"/>
  <c r="Q27" i="4"/>
  <c r="Q26" i="4"/>
  <c r="Q24" i="4"/>
  <c r="P24" i="4"/>
  <c r="Q23" i="4"/>
  <c r="Q21" i="4"/>
  <c r="P21" i="4"/>
  <c r="Q20" i="4"/>
  <c r="Q17" i="4"/>
  <c r="P17" i="4"/>
  <c r="Q16" i="4"/>
  <c r="Q15" i="4"/>
  <c r="Q14" i="4"/>
  <c r="Q13" i="4"/>
  <c r="Q12" i="4"/>
  <c r="Q11" i="4"/>
  <c r="Q9" i="4"/>
  <c r="P9" i="4"/>
  <c r="Q8" i="4"/>
  <c r="Q6" i="4"/>
  <c r="P6" i="4"/>
  <c r="Q5" i="4"/>
  <c r="Q4" i="4"/>
  <c r="Q3" i="4"/>
  <c r="M249" i="3"/>
  <c r="L249" i="3"/>
  <c r="K249" i="3"/>
  <c r="J249" i="3"/>
  <c r="M248" i="3"/>
  <c r="L248" i="3"/>
  <c r="K248" i="3"/>
  <c r="J248" i="3"/>
  <c r="M247" i="3"/>
  <c r="L247" i="3"/>
  <c r="K247" i="3"/>
  <c r="J247" i="3"/>
  <c r="M246" i="3"/>
  <c r="L246" i="3"/>
  <c r="K246" i="3"/>
  <c r="J246" i="3"/>
  <c r="M245" i="3"/>
  <c r="L245" i="3"/>
  <c r="M244" i="3"/>
  <c r="L244" i="3"/>
  <c r="M243" i="3"/>
  <c r="L243" i="3"/>
  <c r="J241" i="3"/>
  <c r="J239" i="3"/>
  <c r="J234" i="3"/>
  <c r="M230" i="3"/>
  <c r="L230" i="3"/>
  <c r="K230" i="3"/>
  <c r="J230" i="3"/>
  <c r="M229" i="3"/>
  <c r="L229" i="3"/>
  <c r="K229" i="3"/>
  <c r="J229" i="3"/>
  <c r="J228" i="3"/>
  <c r="M222" i="3"/>
  <c r="L222" i="3"/>
  <c r="J220" i="3"/>
  <c r="M215" i="3"/>
  <c r="L215" i="3"/>
  <c r="K215" i="3"/>
  <c r="J215" i="3"/>
  <c r="M214" i="3"/>
  <c r="L214" i="3"/>
  <c r="K214" i="3"/>
  <c r="J214" i="3"/>
  <c r="M212" i="3"/>
  <c r="L212" i="3"/>
  <c r="K212" i="3"/>
  <c r="J212" i="3"/>
  <c r="M210" i="3"/>
  <c r="L210" i="3"/>
  <c r="K210" i="3"/>
  <c r="J210" i="3"/>
  <c r="M209" i="3"/>
  <c r="L209" i="3"/>
  <c r="M208" i="3"/>
  <c r="L208" i="3"/>
  <c r="M206" i="3"/>
  <c r="L206" i="3"/>
  <c r="M205" i="3"/>
  <c r="L205" i="3"/>
  <c r="M204" i="3"/>
  <c r="L204" i="3"/>
  <c r="M203" i="3"/>
  <c r="L203" i="3"/>
  <c r="M202" i="3"/>
  <c r="L202" i="3"/>
  <c r="M199" i="3"/>
  <c r="L199" i="3"/>
  <c r="K199" i="3"/>
  <c r="J199" i="3"/>
  <c r="M198" i="3"/>
  <c r="L198" i="3"/>
  <c r="K198" i="3"/>
  <c r="J198" i="3"/>
  <c r="M195" i="3"/>
  <c r="L195" i="3"/>
  <c r="M193" i="3"/>
  <c r="L193" i="3"/>
  <c r="K193" i="3"/>
  <c r="J193" i="3"/>
  <c r="M192" i="3"/>
  <c r="L192" i="3"/>
  <c r="M191" i="3"/>
  <c r="L191" i="3"/>
  <c r="M190" i="3"/>
  <c r="L190" i="3"/>
  <c r="M189" i="3"/>
  <c r="L189" i="3"/>
  <c r="M186" i="3"/>
  <c r="L186" i="3"/>
  <c r="M184" i="3"/>
  <c r="L184" i="3"/>
  <c r="K184" i="3"/>
  <c r="J184" i="3"/>
  <c r="M182" i="3"/>
  <c r="L182" i="3"/>
  <c r="M180" i="3"/>
  <c r="L180" i="3"/>
  <c r="K180" i="3"/>
  <c r="J180" i="3"/>
  <c r="M179" i="3"/>
  <c r="L179" i="3"/>
  <c r="K179" i="3"/>
  <c r="J179" i="3"/>
  <c r="M178" i="3"/>
  <c r="L178" i="3"/>
  <c r="M160" i="3"/>
  <c r="L160" i="3"/>
  <c r="K160" i="3"/>
  <c r="J160" i="3"/>
  <c r="M157" i="3"/>
  <c r="L157" i="3"/>
  <c r="M156" i="3"/>
  <c r="L156" i="3"/>
  <c r="M155" i="3"/>
  <c r="L155" i="3"/>
  <c r="M154" i="3"/>
  <c r="L154" i="3"/>
  <c r="M153" i="3"/>
  <c r="L153" i="3"/>
  <c r="M152" i="3"/>
  <c r="L152" i="3"/>
  <c r="M151" i="3"/>
  <c r="L151" i="3"/>
  <c r="M150" i="3"/>
  <c r="L150" i="3"/>
  <c r="M148" i="3"/>
  <c r="L148" i="3"/>
  <c r="M147" i="3"/>
  <c r="L147" i="3"/>
  <c r="M145" i="3"/>
  <c r="L145" i="3"/>
  <c r="K145" i="3"/>
  <c r="J145" i="3"/>
  <c r="M144" i="3"/>
  <c r="L144" i="3"/>
  <c r="M143" i="3"/>
  <c r="L143" i="3"/>
  <c r="M142" i="3"/>
  <c r="L142" i="3"/>
  <c r="M141" i="3"/>
  <c r="L141" i="3"/>
  <c r="M140" i="3"/>
  <c r="L140" i="3"/>
  <c r="M138" i="3"/>
  <c r="L138" i="3"/>
  <c r="K138" i="3"/>
  <c r="J138" i="3"/>
  <c r="M137" i="3"/>
  <c r="L137" i="3"/>
  <c r="M136" i="3"/>
  <c r="L136" i="3"/>
  <c r="M134" i="3"/>
  <c r="L134" i="3"/>
  <c r="K134" i="3"/>
  <c r="J134" i="3"/>
  <c r="M133" i="3"/>
  <c r="L133" i="3"/>
  <c r="K133" i="3"/>
  <c r="J133" i="3"/>
  <c r="M132" i="3"/>
  <c r="L132" i="3"/>
  <c r="M131" i="3"/>
  <c r="L131" i="3"/>
  <c r="K131" i="3"/>
  <c r="J131" i="3"/>
  <c r="M130" i="3"/>
  <c r="L130" i="3"/>
  <c r="M129" i="3"/>
  <c r="L129" i="3"/>
  <c r="M128" i="3"/>
  <c r="L128" i="3"/>
  <c r="K128" i="3"/>
  <c r="J128" i="3"/>
  <c r="M126" i="3"/>
  <c r="L126" i="3"/>
  <c r="M125" i="3"/>
  <c r="L125" i="3"/>
  <c r="M124" i="3"/>
  <c r="L124" i="3"/>
  <c r="M121" i="3"/>
  <c r="L121" i="3"/>
  <c r="K121" i="3"/>
  <c r="J121" i="3"/>
  <c r="M120" i="3"/>
  <c r="L120" i="3"/>
  <c r="M119" i="3"/>
  <c r="L119" i="3"/>
  <c r="M118" i="3"/>
  <c r="L118" i="3"/>
  <c r="M117" i="3"/>
  <c r="L117" i="3"/>
  <c r="M116" i="3"/>
  <c r="L116" i="3"/>
  <c r="M113" i="3"/>
  <c r="L113" i="3"/>
  <c r="K113" i="3"/>
  <c r="J113" i="3"/>
  <c r="M112" i="3"/>
  <c r="L112" i="3"/>
  <c r="M111" i="3"/>
  <c r="L111" i="3"/>
  <c r="M110" i="3"/>
  <c r="L110" i="3"/>
  <c r="M109" i="3"/>
  <c r="L109" i="3"/>
  <c r="K109" i="3"/>
  <c r="J109" i="3"/>
  <c r="M108" i="3"/>
  <c r="L108" i="3"/>
  <c r="M103" i="3"/>
  <c r="L103" i="3"/>
  <c r="K103" i="3"/>
  <c r="J103" i="3"/>
  <c r="M102" i="3"/>
  <c r="L102" i="3"/>
  <c r="M101" i="3"/>
  <c r="L101" i="3"/>
  <c r="M100" i="3"/>
  <c r="L100" i="3"/>
  <c r="M98" i="3"/>
  <c r="L98" i="3"/>
  <c r="K98" i="3"/>
  <c r="J98" i="3"/>
  <c r="M96" i="3"/>
  <c r="L96" i="3"/>
  <c r="K96" i="3"/>
  <c r="J96" i="3"/>
  <c r="M95" i="3"/>
  <c r="L95" i="3"/>
  <c r="M94" i="3"/>
  <c r="L94" i="3"/>
  <c r="M93" i="3"/>
  <c r="L93" i="3"/>
  <c r="M91" i="3"/>
  <c r="L91" i="3"/>
  <c r="K91" i="3"/>
  <c r="J91" i="3"/>
  <c r="M90" i="3"/>
  <c r="L90" i="3"/>
  <c r="M89" i="3"/>
  <c r="L89" i="3"/>
  <c r="M88" i="3"/>
  <c r="L88" i="3"/>
  <c r="M87" i="3"/>
  <c r="L87" i="3"/>
  <c r="M86" i="3"/>
  <c r="L86" i="3"/>
  <c r="M85" i="3"/>
  <c r="L85" i="3"/>
  <c r="M81" i="3"/>
  <c r="L81" i="3"/>
  <c r="K81" i="3"/>
  <c r="J81" i="3"/>
  <c r="M79" i="3"/>
  <c r="L79" i="3"/>
  <c r="M78" i="3"/>
  <c r="L78" i="3"/>
  <c r="M77" i="3"/>
  <c r="L77" i="3"/>
  <c r="M76" i="3"/>
  <c r="L76" i="3"/>
  <c r="M75" i="3"/>
  <c r="L75" i="3"/>
  <c r="M74" i="3"/>
  <c r="L74" i="3"/>
  <c r="K74" i="3"/>
  <c r="J74" i="3"/>
  <c r="M72" i="3"/>
  <c r="L72" i="3"/>
  <c r="M70" i="3"/>
  <c r="L70" i="3"/>
  <c r="M69" i="3"/>
  <c r="L69" i="3"/>
  <c r="M68" i="3"/>
  <c r="L68" i="3"/>
  <c r="M63" i="3"/>
  <c r="L63" i="3"/>
  <c r="K63" i="3"/>
  <c r="J63" i="3"/>
  <c r="M62" i="3"/>
  <c r="L62" i="3"/>
  <c r="M60" i="3"/>
  <c r="L60" i="3"/>
  <c r="M59" i="3"/>
  <c r="L59" i="3"/>
  <c r="M58" i="3"/>
  <c r="L58" i="3"/>
  <c r="M57" i="3"/>
  <c r="L57" i="3"/>
  <c r="M56" i="3"/>
  <c r="L56" i="3"/>
  <c r="M54" i="3"/>
  <c r="L54" i="3"/>
  <c r="K54" i="3"/>
  <c r="J54" i="3"/>
  <c r="M52" i="3"/>
  <c r="L52" i="3"/>
  <c r="M51" i="3"/>
  <c r="L51" i="3"/>
  <c r="M50" i="3"/>
  <c r="L50" i="3"/>
  <c r="M49" i="3"/>
  <c r="L49" i="3"/>
  <c r="M47" i="3"/>
  <c r="L47" i="3"/>
  <c r="K47" i="3"/>
  <c r="J47" i="3"/>
  <c r="M44" i="3"/>
  <c r="L44" i="3"/>
  <c r="M42" i="3"/>
  <c r="L42" i="3"/>
  <c r="M41" i="3"/>
  <c r="L41" i="3"/>
  <c r="K41" i="3"/>
  <c r="J41" i="3"/>
  <c r="M40" i="3"/>
  <c r="L40" i="3"/>
  <c r="M37" i="3"/>
  <c r="L37" i="3"/>
  <c r="M36" i="3"/>
  <c r="L36" i="3"/>
  <c r="M35" i="3"/>
  <c r="L35" i="3"/>
  <c r="M34" i="3"/>
  <c r="L34" i="3"/>
  <c r="M32" i="3"/>
  <c r="L32" i="3"/>
  <c r="K32" i="3"/>
  <c r="J32" i="3"/>
  <c r="M31" i="3"/>
  <c r="L31" i="3"/>
  <c r="M30" i="3"/>
  <c r="L30" i="3"/>
  <c r="M26" i="3"/>
  <c r="L26" i="3"/>
  <c r="K26" i="3"/>
  <c r="J26" i="3"/>
  <c r="M25" i="3"/>
  <c r="L25" i="3"/>
  <c r="K25" i="3"/>
  <c r="J25" i="3"/>
  <c r="M24" i="3"/>
  <c r="L24" i="3"/>
  <c r="K24" i="3"/>
  <c r="J24" i="3"/>
  <c r="M19" i="3"/>
  <c r="L19" i="3"/>
  <c r="M18" i="3"/>
  <c r="L18" i="3"/>
  <c r="M16" i="3"/>
  <c r="L16" i="3"/>
  <c r="M15" i="3"/>
  <c r="L15" i="3"/>
  <c r="M14" i="3"/>
  <c r="L14" i="3"/>
  <c r="M13" i="3"/>
  <c r="L13" i="3"/>
  <c r="M12" i="3"/>
  <c r="L12" i="3"/>
  <c r="M8" i="3"/>
  <c r="L8" i="3"/>
  <c r="M7" i="3"/>
  <c r="L7" i="3"/>
  <c r="M6" i="3"/>
  <c r="L6" i="3"/>
  <c r="M206" i="2"/>
  <c r="L206" i="2"/>
  <c r="K206" i="2"/>
  <c r="J206" i="2"/>
  <c r="M205" i="2"/>
  <c r="L205" i="2"/>
  <c r="K205" i="2"/>
  <c r="J205" i="2"/>
  <c r="M204" i="2"/>
  <c r="L204" i="2"/>
  <c r="K204" i="2"/>
  <c r="J204" i="2"/>
  <c r="M203" i="2"/>
  <c r="L203" i="2"/>
  <c r="K203" i="2"/>
  <c r="J203" i="2"/>
  <c r="M202" i="2"/>
  <c r="L202" i="2"/>
  <c r="M201" i="2"/>
  <c r="L201" i="2"/>
  <c r="M200" i="2"/>
  <c r="L200" i="2"/>
  <c r="J198" i="2"/>
  <c r="M193" i="2"/>
  <c r="L193" i="2"/>
  <c r="K193" i="2"/>
  <c r="J193" i="2"/>
  <c r="M192" i="2"/>
  <c r="L192" i="2"/>
  <c r="K192" i="2"/>
  <c r="J192" i="2"/>
  <c r="J191" i="2"/>
  <c r="M186" i="2"/>
  <c r="L186" i="2"/>
  <c r="M182" i="2"/>
  <c r="L182" i="2"/>
  <c r="K182" i="2"/>
  <c r="J182" i="2"/>
  <c r="M181" i="2"/>
  <c r="L181" i="2"/>
  <c r="K181" i="2"/>
  <c r="J181" i="2"/>
  <c r="M179" i="2"/>
  <c r="L179" i="2"/>
  <c r="K179" i="2"/>
  <c r="J179" i="2"/>
  <c r="M178" i="2"/>
  <c r="L178" i="2"/>
  <c r="K178" i="2"/>
  <c r="J178" i="2"/>
  <c r="M177" i="2"/>
  <c r="L177" i="2"/>
  <c r="M176" i="2"/>
  <c r="L176" i="2"/>
  <c r="M174" i="2"/>
  <c r="L174" i="2"/>
  <c r="M173" i="2"/>
  <c r="L173" i="2"/>
  <c r="M172" i="2"/>
  <c r="L172" i="2"/>
  <c r="M171" i="2"/>
  <c r="L171" i="2"/>
  <c r="M170" i="2"/>
  <c r="L170" i="2"/>
  <c r="M167" i="2"/>
  <c r="L167" i="2"/>
  <c r="K167" i="2"/>
  <c r="J167" i="2"/>
  <c r="M166" i="2"/>
  <c r="L166" i="2"/>
  <c r="K166" i="2"/>
  <c r="J166" i="2"/>
  <c r="M165" i="2"/>
  <c r="L165" i="2"/>
  <c r="M163" i="2"/>
  <c r="L163" i="2"/>
  <c r="K163" i="2"/>
  <c r="J163" i="2"/>
  <c r="M162" i="2"/>
  <c r="L162" i="2"/>
  <c r="M161" i="2"/>
  <c r="L161" i="2"/>
  <c r="M160" i="2"/>
  <c r="L160" i="2"/>
  <c r="M159" i="2"/>
  <c r="L159" i="2"/>
  <c r="M156" i="2"/>
  <c r="L156" i="2"/>
  <c r="M154" i="2"/>
  <c r="L154" i="2"/>
  <c r="K154" i="2"/>
  <c r="J154" i="2"/>
  <c r="M153" i="2"/>
  <c r="L153" i="2"/>
  <c r="M151" i="2"/>
  <c r="L151" i="2"/>
  <c r="K151" i="2"/>
  <c r="J151" i="2"/>
  <c r="M150" i="2"/>
  <c r="L150" i="2"/>
  <c r="K150" i="2"/>
  <c r="J150" i="2"/>
  <c r="M149" i="2"/>
  <c r="L149" i="2"/>
  <c r="M143" i="2"/>
  <c r="L143" i="2"/>
  <c r="K143" i="2"/>
  <c r="J143" i="2"/>
  <c r="M142" i="2"/>
  <c r="L142" i="2"/>
  <c r="M141" i="2"/>
  <c r="L141" i="2"/>
  <c r="M140" i="2"/>
  <c r="L140" i="2"/>
  <c r="M139" i="2"/>
  <c r="L139" i="2"/>
  <c r="M138" i="2"/>
  <c r="L138" i="2"/>
  <c r="M137" i="2"/>
  <c r="L137" i="2"/>
  <c r="M136" i="2"/>
  <c r="L136" i="2"/>
  <c r="M135" i="2"/>
  <c r="L135" i="2"/>
  <c r="M133" i="2"/>
  <c r="L133" i="2"/>
  <c r="M132" i="2"/>
  <c r="L132" i="2"/>
  <c r="M130" i="2"/>
  <c r="L130" i="2"/>
  <c r="K130" i="2"/>
  <c r="J130" i="2"/>
  <c r="M129" i="2"/>
  <c r="L129" i="2"/>
  <c r="M128" i="2"/>
  <c r="L128" i="2"/>
  <c r="M127" i="2"/>
  <c r="L127" i="2"/>
  <c r="M126" i="2"/>
  <c r="L126" i="2"/>
  <c r="M125" i="2"/>
  <c r="L125" i="2"/>
  <c r="M123" i="2"/>
  <c r="L123" i="2"/>
  <c r="K123" i="2"/>
  <c r="J123" i="2"/>
  <c r="M122" i="2"/>
  <c r="L122" i="2"/>
  <c r="M121" i="2"/>
  <c r="L121" i="2"/>
  <c r="M119" i="2"/>
  <c r="L119" i="2"/>
  <c r="K119" i="2"/>
  <c r="J119" i="2"/>
  <c r="M118" i="2"/>
  <c r="L118" i="2"/>
  <c r="K118" i="2"/>
  <c r="J118" i="2"/>
  <c r="M117" i="2"/>
  <c r="L117" i="2"/>
  <c r="M116" i="2"/>
  <c r="L116" i="2"/>
  <c r="K116" i="2"/>
  <c r="J116" i="2"/>
  <c r="M115" i="2"/>
  <c r="L115" i="2"/>
  <c r="M114" i="2"/>
  <c r="L114" i="2"/>
  <c r="M113" i="2"/>
  <c r="L113" i="2"/>
  <c r="K113" i="2"/>
  <c r="J113" i="2"/>
  <c r="M112" i="2"/>
  <c r="L112" i="2"/>
  <c r="M111" i="2"/>
  <c r="L111" i="2"/>
  <c r="M110" i="2"/>
  <c r="L110" i="2"/>
  <c r="M107" i="2"/>
  <c r="L107" i="2"/>
  <c r="K107" i="2"/>
  <c r="J107" i="2"/>
  <c r="M106" i="2"/>
  <c r="L106" i="2"/>
  <c r="M105" i="2"/>
  <c r="L105" i="2"/>
  <c r="M104" i="2"/>
  <c r="L104" i="2"/>
  <c r="M103" i="2"/>
  <c r="L103" i="2"/>
  <c r="M102" i="2"/>
  <c r="L102" i="2"/>
  <c r="M100" i="2"/>
  <c r="L100" i="2"/>
  <c r="K100" i="2"/>
  <c r="J100" i="2"/>
  <c r="M99" i="2"/>
  <c r="L99" i="2"/>
  <c r="M98" i="2"/>
  <c r="L98" i="2"/>
  <c r="M97" i="2"/>
  <c r="L97" i="2"/>
  <c r="M96" i="2"/>
  <c r="L96" i="2"/>
  <c r="K96" i="2"/>
  <c r="J96" i="2"/>
  <c r="M95" i="2"/>
  <c r="L95" i="2"/>
  <c r="M90" i="2"/>
  <c r="L90" i="2"/>
  <c r="K90" i="2"/>
  <c r="J90" i="2"/>
  <c r="M89" i="2"/>
  <c r="L89" i="2"/>
  <c r="M88" i="2"/>
  <c r="L88" i="2"/>
  <c r="M87" i="2"/>
  <c r="L87" i="2"/>
  <c r="M85" i="2"/>
  <c r="L85" i="2"/>
  <c r="K85" i="2"/>
  <c r="J85" i="2"/>
  <c r="M84" i="2"/>
  <c r="L84" i="2"/>
  <c r="K84" i="2"/>
  <c r="J84" i="2"/>
  <c r="M83" i="2"/>
  <c r="L83" i="2"/>
  <c r="M82" i="2"/>
  <c r="L82" i="2"/>
  <c r="M81" i="2"/>
  <c r="L81" i="2"/>
  <c r="M79" i="2"/>
  <c r="L79" i="2"/>
  <c r="K79" i="2"/>
  <c r="J79" i="2"/>
  <c r="M78" i="2"/>
  <c r="L78" i="2"/>
  <c r="M77" i="2"/>
  <c r="L77" i="2"/>
  <c r="M76" i="2"/>
  <c r="L76" i="2"/>
  <c r="M75" i="2"/>
  <c r="L75" i="2"/>
  <c r="M74" i="2"/>
  <c r="L74" i="2"/>
  <c r="M73" i="2"/>
  <c r="L73" i="2"/>
  <c r="M69" i="2"/>
  <c r="L69" i="2"/>
  <c r="K69" i="2"/>
  <c r="J69" i="2"/>
  <c r="M68" i="2"/>
  <c r="L68" i="2"/>
  <c r="M67" i="2"/>
  <c r="L67" i="2"/>
  <c r="M66" i="2"/>
  <c r="L66" i="2"/>
  <c r="M65" i="2"/>
  <c r="L65" i="2"/>
  <c r="M64" i="2"/>
  <c r="L64" i="2"/>
  <c r="M63" i="2"/>
  <c r="L63" i="2"/>
  <c r="K63" i="2"/>
  <c r="J63" i="2"/>
  <c r="M62" i="2"/>
  <c r="L62" i="2"/>
  <c r="M61" i="2"/>
  <c r="L61" i="2"/>
  <c r="M60" i="2"/>
  <c r="L60" i="2"/>
  <c r="M59" i="2"/>
  <c r="L59" i="2"/>
  <c r="M54" i="2"/>
  <c r="L54" i="2"/>
  <c r="K54" i="2"/>
  <c r="J54" i="2"/>
  <c r="M53" i="2"/>
  <c r="L53" i="2"/>
  <c r="M51" i="2"/>
  <c r="L51" i="2"/>
  <c r="M50" i="2"/>
  <c r="L50" i="2"/>
  <c r="M49" i="2"/>
  <c r="L49" i="2"/>
  <c r="M48" i="2"/>
  <c r="L48" i="2"/>
  <c r="M47" i="2"/>
  <c r="L47" i="2"/>
  <c r="M45" i="2"/>
  <c r="L45" i="2"/>
  <c r="K45" i="2"/>
  <c r="J45" i="2"/>
  <c r="M44" i="2"/>
  <c r="L44" i="2"/>
  <c r="M43" i="2"/>
  <c r="L43" i="2"/>
  <c r="M42" i="2"/>
  <c r="L42" i="2"/>
  <c r="M41" i="2"/>
  <c r="L41" i="2"/>
  <c r="M39" i="2"/>
  <c r="L39" i="2"/>
  <c r="K39" i="2"/>
  <c r="J39" i="2"/>
  <c r="M38" i="2"/>
  <c r="L38" i="2"/>
  <c r="M36" i="2"/>
  <c r="L36" i="2"/>
  <c r="M35" i="2"/>
  <c r="L35" i="2"/>
  <c r="M34" i="2"/>
  <c r="L34" i="2"/>
  <c r="M33" i="2"/>
  <c r="L33" i="2"/>
  <c r="M32" i="2"/>
  <c r="L32" i="2"/>
  <c r="M31" i="2"/>
  <c r="L31" i="2"/>
  <c r="M29" i="2"/>
  <c r="L29" i="2"/>
  <c r="K29" i="2"/>
  <c r="J29" i="2"/>
  <c r="M28" i="2"/>
  <c r="L28" i="2"/>
  <c r="M27" i="2"/>
  <c r="L27" i="2"/>
  <c r="M23" i="2"/>
  <c r="L23" i="2"/>
  <c r="K23" i="2"/>
  <c r="J23" i="2"/>
  <c r="M22" i="2"/>
  <c r="L22" i="2"/>
  <c r="K22" i="2"/>
  <c r="J22" i="2"/>
  <c r="M21" i="2"/>
  <c r="L21" i="2"/>
  <c r="K21" i="2"/>
  <c r="J21" i="2"/>
  <c r="M18" i="2"/>
  <c r="L18" i="2"/>
  <c r="M17" i="2"/>
  <c r="L17" i="2"/>
  <c r="M15" i="2"/>
  <c r="L15" i="2"/>
  <c r="M14" i="2"/>
  <c r="L14" i="2"/>
  <c r="M13" i="2"/>
  <c r="L13" i="2"/>
  <c r="M12" i="2"/>
  <c r="L12" i="2"/>
  <c r="M11" i="2"/>
  <c r="L11" i="2"/>
  <c r="M8" i="2"/>
  <c r="L8" i="2"/>
  <c r="M7" i="2"/>
  <c r="L7" i="2"/>
  <c r="M6" i="2"/>
  <c r="L6" i="2"/>
  <c r="G72" i="1"/>
  <c r="G71" i="1"/>
  <c r="G67" i="1"/>
  <c r="G57" i="1"/>
  <c r="G56" i="1"/>
  <c r="G55" i="1"/>
  <c r="G54" i="1"/>
  <c r="G51" i="1"/>
  <c r="G44" i="1"/>
  <c r="G40" i="1"/>
  <c r="G37" i="1"/>
  <c r="G31" i="1"/>
  <c r="G30" i="1"/>
  <c r="G19" i="1"/>
  <c r="G18" i="1"/>
  <c r="G13" i="1"/>
  <c r="G12" i="1"/>
</calcChain>
</file>

<file path=xl/sharedStrings.xml><?xml version="1.0" encoding="utf-8"?>
<sst xmlns="http://schemas.openxmlformats.org/spreadsheetml/2006/main" count="2104" uniqueCount="611">
  <si>
    <t>Sep 30, 23</t>
  </si>
  <si>
    <t>ASSETS</t>
  </si>
  <si>
    <t>Current Assets</t>
  </si>
  <si>
    <t>Checking/Savings</t>
  </si>
  <si>
    <t>1000 · Bank Accounts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</si>
  <si>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</si>
  <si>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</si>
  <si>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</si>
  <si>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</si>
  <si>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</si>
  <si>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</si>
  <si>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</si>
  <si>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</si>
  <si>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</si>
  <si>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</si>
  <si>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1110 · Wildland Fire Billing</t>
  </si>
  <si>
    <t>1115 · Accts Receivable Inspection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</si>
  <si>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</si>
  <si>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</si>
  <si>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</si>
  <si>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</si>
  <si>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</si>
  <si>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</si>
  <si>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</si>
  <si>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</si>
  <si>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</si>
  <si>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</si>
  <si>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</si>
  <si>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</si>
  <si>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</si>
  <si>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</si>
  <si>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</si>
  <si>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</si>
  <si>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</si>
  <si>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</si>
  <si>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</si>
  <si>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</si>
  <si>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</si>
  <si>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</si>
  <si>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</si>
  <si>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</si>
  <si>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</si>
  <si>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</si>
  <si>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</si>
  <si>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</si>
  <si>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</si>
  <si>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</si>
  <si>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</si>
  <si>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</si>
  <si>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</si>
  <si>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</si>
  <si>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</si>
  <si>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</si>
  <si>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</si>
  <si>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</si>
  <si>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</si>
  <si>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</si>
  <si>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</si>
  <si>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</si>
  <si>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</si>
  <si>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</si>
  <si>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</si>
  <si>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</si>
  <si>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</si>
  <si>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</si>
  <si>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</si>
  <si>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</si>
  <si>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</si>
  <si>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</si>
  <si>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</si>
  <si>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</si>
  <si>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</si>
  <si>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Sep 23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</si>
  <si>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</si>
  <si>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</si>
  <si>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</si>
  <si>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</si>
  <si>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</si>
  <si>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</si>
  <si>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</si>
  <si>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</si>
  <si>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</si>
  <si>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</si>
  <si>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4156 · Other/RAR SOT</t>
  </si>
  <si>
    <t>4105 · Tax-Vehicle/Apparatus Fund %</t>
  </si>
  <si>
    <t>4110 · Real Estate Tax</t>
  </si>
  <si>
    <t>4115 · SOT</t>
  </si>
  <si>
    <t>4120 · Tax-Pension %</t>
  </si>
  <si>
    <t>4121 · SOT-Pension %</t>
  </si>
  <si>
    <t>4130 · Current Interest</t>
  </si>
  <si>
    <t>4176 · Prior Year Refund/Abate</t>
  </si>
  <si>
    <t>4155 · Other/RAR Impact Reduction</t>
  </si>
  <si>
    <t>4116 · TIF</t>
  </si>
  <si>
    <t>4122 · TIF-Pension %</t>
  </si>
  <si>
    <t>Total 4100 · Tax Rev</t>
  </si>
  <si>
    <t>Total Income</t>
  </si>
  <si>
    <t>Gross Profit</t>
  </si>
  <si>
    <t>Expense</t>
  </si>
  <si>
    <t>66900 · Reconciliation Discrepancies</t>
  </si>
  <si>
    <t>9000 · CAPITAL OUTLAY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</si>
  <si>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</si>
  <si>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</si>
  <si>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</si>
  <si>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</si>
  <si>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</si>
  <si>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</si>
  <si>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</si>
  <si>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</si>
  <si>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</si>
  <si>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</si>
  <si>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</si>
  <si>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</si>
  <si>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</si>
  <si>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</si>
  <si>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</si>
  <si>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</si>
  <si>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</si>
  <si>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</si>
  <si>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</si>
  <si>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</si>
  <si>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</si>
  <si>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</si>
  <si>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</si>
  <si>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</si>
  <si>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</si>
  <si>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</si>
  <si>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</si>
  <si>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</si>
  <si>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</si>
  <si>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</si>
  <si>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</si>
  <si>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</si>
  <si>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</si>
  <si>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</si>
  <si>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</si>
  <si>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</si>
  <si>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</si>
  <si>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</si>
  <si>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</si>
  <si>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</si>
  <si>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</si>
  <si>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</si>
  <si>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</si>
  <si>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</si>
  <si>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</si>
  <si>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</si>
  <si>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</si>
  <si>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</si>
  <si>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</si>
  <si>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6464 · Backfill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</si>
  <si>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</si>
  <si>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</si>
  <si>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</si>
  <si>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</si>
  <si>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</si>
  <si>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</si>
  <si>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</si>
  <si>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</si>
  <si>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</si>
  <si>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</si>
  <si>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</si>
  <si>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</si>
  <si>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</si>
  <si>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</si>
  <si>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</si>
  <si>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</si>
  <si>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</si>
  <si>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</si>
  <si>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</si>
  <si>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</si>
  <si>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</si>
  <si>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</si>
  <si>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</si>
  <si>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Total 6610 · Building Maintanence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</si>
  <si>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</si>
  <si>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</si>
  <si>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</si>
  <si>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</si>
  <si>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</si>
  <si>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</si>
  <si>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</si>
  <si>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</si>
  <si>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</si>
  <si>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</si>
  <si>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</si>
  <si>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</si>
  <si>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</si>
  <si>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</si>
  <si>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</si>
  <si>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</si>
  <si>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</si>
  <si>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</si>
  <si>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</si>
  <si>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</si>
  <si>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</si>
  <si>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</si>
  <si>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</si>
  <si>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</si>
  <si>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</si>
  <si>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</si>
  <si>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</si>
  <si>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</si>
  <si>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</si>
  <si>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</si>
  <si>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</si>
  <si>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</si>
  <si>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</si>
  <si>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</si>
  <si>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</si>
  <si>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</si>
  <si>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</si>
  <si>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</si>
  <si>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</si>
  <si>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</si>
  <si>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</si>
  <si>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</si>
  <si>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Total 6720 · Fire Equipment</t>
  </si>
  <si>
    <t>6800 · Vehicle Maintenance</t>
  </si>
  <si>
    <t>5632 Brush 2 Truck</t>
  </si>
  <si>
    <t>5641 Tanker 1</t>
  </si>
  <si>
    <t>5642 Tanker-2 (2021)</t>
  </si>
  <si>
    <t>5653-Chevy Plow Truck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</si>
  <si>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</si>
  <si>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</si>
  <si>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</si>
  <si>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</si>
  <si>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</si>
  <si>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</si>
  <si>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</si>
  <si>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</si>
  <si>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</si>
  <si>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</si>
  <si>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</si>
  <si>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</si>
  <si>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</si>
  <si>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</si>
  <si>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</si>
  <si>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6880 · Travel</t>
  </si>
  <si>
    <t>6882 · Meals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</si>
  <si>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</si>
  <si>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</si>
  <si>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</si>
  <si>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</si>
  <si>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</si>
  <si>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</si>
  <si>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</si>
  <si>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</si>
  <si>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</si>
  <si>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</si>
  <si>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6899 · Training Center Usage Fees</t>
  </si>
  <si>
    <t>Fire Training - Other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</si>
  <si>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</si>
  <si>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</si>
  <si>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</si>
  <si>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</si>
  <si>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</si>
  <si>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</si>
  <si>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</si>
  <si>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</si>
  <si>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4310 · Fire Inspection Billing</t>
  </si>
  <si>
    <t>4400 · Wildland Fire Fighting Reimburs</t>
  </si>
  <si>
    <t>4420 · Wildland Fire Staff</t>
  </si>
  <si>
    <t>4430 · Wildland Exp Reimb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</si>
  <si>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</si>
  <si>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</si>
  <si>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</si>
  <si>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</si>
  <si>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</si>
  <si>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8300 · Other Expenses</t>
  </si>
  <si>
    <t>8400 · Wild Fire</t>
  </si>
  <si>
    <t>8300 · Other Expenses - Other</t>
  </si>
  <si>
    <t>Total 8300 · Other Expenses</t>
  </si>
  <si>
    <t>Reserve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</si>
  <si>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</si>
  <si>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</si>
  <si>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</si>
  <si>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</si>
  <si>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</si>
  <si>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</si>
  <si>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Sep 23</t>
  </si>
  <si>
    <t>4157 · Other/RAR TIF</t>
  </si>
  <si>
    <t>4170 · Prior Year Abatement</t>
  </si>
  <si>
    <t>4100 · Tax Rev - Other</t>
  </si>
  <si>
    <t>Public Notice-Ad</t>
  </si>
  <si>
    <t>6020 · Advertising/Public Notice - Other</t>
  </si>
  <si>
    <t>Total 6020 · Advertising/Public Notice</t>
  </si>
  <si>
    <t>6040 · Pension Treasurer Bank Fees</t>
  </si>
  <si>
    <t>6030 · Bank Fees - Other</t>
  </si>
  <si>
    <t>6100 · Insurance - Other</t>
  </si>
  <si>
    <t>6420 · Health Insurance Chief</t>
  </si>
  <si>
    <t>6410 · Chief - Other</t>
  </si>
  <si>
    <t>CoVid Pay</t>
  </si>
  <si>
    <t>6400 · Payroll Expenses - Other</t>
  </si>
  <si>
    <t>6620 · Licenses and Permits</t>
  </si>
  <si>
    <t>6652 · Gas and Electric - Other</t>
  </si>
  <si>
    <t>6736 · Bunker Gear</t>
  </si>
  <si>
    <t>6738 · Wildland fire fighting equipmen</t>
  </si>
  <si>
    <t>5601 Engine 1</t>
  </si>
  <si>
    <t>5617-Ladder Truck</t>
  </si>
  <si>
    <t>5621 · 5621(Lifeline) Ambulance</t>
  </si>
  <si>
    <t>5622 (MedTec) Ambulance</t>
  </si>
  <si>
    <t>5624 Rescue 12-SOLD</t>
  </si>
  <si>
    <t>5654-Flatbed Truck</t>
  </si>
  <si>
    <t>5631 Brush 1</t>
  </si>
  <si>
    <t>5640-Tanker</t>
  </si>
  <si>
    <t>5644-5 Ton Tanker</t>
  </si>
  <si>
    <t>5650-Dodge Durango</t>
  </si>
  <si>
    <t>5651- Command 1</t>
  </si>
  <si>
    <t>5652-Command 2</t>
  </si>
  <si>
    <t>6850 · Fire Inspection Program - Other</t>
  </si>
  <si>
    <t>6884 · Travel</t>
  </si>
  <si>
    <t>6880 · Travel - Other</t>
  </si>
  <si>
    <t>6890 · Training - Other</t>
  </si>
  <si>
    <t>4200 · Grant Income</t>
  </si>
  <si>
    <t>FFSDP Grant</t>
  </si>
  <si>
    <t>Total 4200 · Grant Income</t>
  </si>
  <si>
    <t>4410 · Wildland Labor Volunteer</t>
  </si>
  <si>
    <t>8200 · Grant Expenses</t>
  </si>
  <si>
    <t>AFG Expense</t>
  </si>
  <si>
    <t>Total 8200 · Grant Expenses</t>
  </si>
  <si>
    <t>8420 · Wildland Fire Fighting-Payroll</t>
  </si>
  <si>
    <t>8400 · Wild Fire - Other</t>
  </si>
  <si>
    <t>Total 8400 · Wild Fire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</si>
  <si>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</si>
  <si>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</si>
  <si>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</si>
  <si>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</si>
  <si>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</si>
  <si>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</si>
  <si>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</si>
  <si>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</si>
  <si>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</si>
  <si>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</si>
  <si>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Invoice</t>
  </si>
  <si>
    <t>2023-020</t>
  </si>
  <si>
    <t>Grabau Roofing</t>
  </si>
  <si>
    <t>Hot work permit - 20 Lakeview Dr, working without a permit (double fees), split tar with no safe...</t>
  </si>
  <si>
    <t>GENERAL</t>
  </si>
  <si>
    <t>Compliance Inspection - double fees for working without a permit</t>
  </si>
  <si>
    <t>2023-021</t>
  </si>
  <si>
    <t>City of Boulder - Director of Utilities</t>
  </si>
  <si>
    <t>IGA for Water Use and Hydrant Facilities - Cold Springs Hyrdant Maintenance</t>
  </si>
  <si>
    <t>Total 49900 · Uncategorized Income</t>
  </si>
  <si>
    <t>Deposit</t>
  </si>
  <si>
    <t>2039</t>
  </si>
  <si>
    <t>Kaleidoscope Kitchen</t>
  </si>
  <si>
    <t>hogtwister biker rally</t>
  </si>
  <si>
    <t>Total 4020 · Donations</t>
  </si>
  <si>
    <t>Interest</t>
  </si>
  <si>
    <t>Total 4025 · Interest Income</t>
  </si>
  <si>
    <t>SOT</t>
  </si>
  <si>
    <t>Total 4156 · Other/RAR SOT</t>
  </si>
  <si>
    <t>Boulder County Treasurer</t>
  </si>
  <si>
    <t>current and future tax</t>
  </si>
  <si>
    <t>Total 4110 · Real Estate Tax</t>
  </si>
  <si>
    <t>Total 4115 · SOT</t>
  </si>
  <si>
    <t>current &amp; future tax</t>
  </si>
  <si>
    <t>Total 4120 · Tax-Pension %</t>
  </si>
  <si>
    <t>Total 4121 · SOT-Pension %</t>
  </si>
  <si>
    <t>current interest</t>
  </si>
  <si>
    <t>Total 4130 · Current Interest</t>
  </si>
  <si>
    <t>Total 4176 · Prior Year Refund/Abate</t>
  </si>
  <si>
    <t>Total 4155 · Other/RAR Impact Reduction</t>
  </si>
  <si>
    <t>TIF</t>
  </si>
  <si>
    <t>Total 4116 · TIF</t>
  </si>
  <si>
    <t>Total 4122 · TIF-Pension %</t>
  </si>
  <si>
    <t>abatements &amp; prior abatements</t>
  </si>
  <si>
    <t>abatements &amp; prior year abatements</t>
  </si>
  <si>
    <t>abatements</t>
  </si>
  <si>
    <t>Total 4170 · Prior Year Abatement</t>
  </si>
  <si>
    <t>General Journal</t>
  </si>
  <si>
    <t>FPPA Paymen</t>
  </si>
  <si>
    <t>Balance Adjustment - overpayment to FPPA (Schmidtmann)</t>
  </si>
  <si>
    <t>Total 66900 · Reconciliation Discrepancies</t>
  </si>
  <si>
    <t>Credit Card Charge</t>
  </si>
  <si>
    <t>Amazon</t>
  </si>
  <si>
    <t>EXPO m arkers, printer paper, NFPD check stamp</t>
  </si>
  <si>
    <t>Total 6005 · Office Supplies</t>
  </si>
  <si>
    <t>USPS</t>
  </si>
  <si>
    <t>report to coroner</t>
  </si>
  <si>
    <t>Total 6015 · Postage and Delivery</t>
  </si>
  <si>
    <t>Moo Print</t>
  </si>
  <si>
    <t>Business cards - Chief, Captain &amp; Fire Marshal</t>
  </si>
  <si>
    <t>Vistaprint</t>
  </si>
  <si>
    <t>business cards - directions to BCH</t>
  </si>
  <si>
    <t>Total 6018 · Printing and Reproduction</t>
  </si>
  <si>
    <t>Treasurer's and bank fees</t>
  </si>
  <si>
    <t>Treasurer's fees</t>
  </si>
  <si>
    <t>Treasurer's &amp; bank fees</t>
  </si>
  <si>
    <t>Total 6035 · Treasurer &amp; Bank Fees</t>
  </si>
  <si>
    <t>Bill</t>
  </si>
  <si>
    <t>21387006</t>
  </si>
  <si>
    <t>Pinnacol</t>
  </si>
  <si>
    <t>worker's comp premium</t>
  </si>
  <si>
    <t>Total 6130 · Workman's Compensation</t>
  </si>
  <si>
    <t>Adobe Systems</t>
  </si>
  <si>
    <t>Joslin, Chief &amp; Snyder</t>
  </si>
  <si>
    <t>Microsoft</t>
  </si>
  <si>
    <t>Office 365</t>
  </si>
  <si>
    <t>Total 6210 · Software</t>
  </si>
  <si>
    <t>E6C5FC8D-0040</t>
  </si>
  <si>
    <t>Streamline</t>
  </si>
  <si>
    <t>July 2023</t>
  </si>
  <si>
    <t>Total 6215 · Website</t>
  </si>
  <si>
    <t>TMobile</t>
  </si>
  <si>
    <t>Internet station1</t>
  </si>
  <si>
    <t>late fee</t>
  </si>
  <si>
    <t>Total 6230 · Internet expense</t>
  </si>
  <si>
    <t>Paycheck</t>
  </si>
  <si>
    <t>2023-48</t>
  </si>
  <si>
    <t>Biscardi, Alec</t>
  </si>
  <si>
    <t>Direct Deposit</t>
  </si>
  <si>
    <t>2023-49</t>
  </si>
  <si>
    <t>Dennis, Brock</t>
  </si>
  <si>
    <t>2023-50</t>
  </si>
  <si>
    <t>Faes, Nicholas I</t>
  </si>
  <si>
    <t>2023-51</t>
  </si>
  <si>
    <t>Henrikson, Carl H</t>
  </si>
  <si>
    <t>2023-53</t>
  </si>
  <si>
    <t>Moran, Cameron</t>
  </si>
  <si>
    <t>Total 6448 · PRN Medic Hourly</t>
  </si>
  <si>
    <t>2023-54</t>
  </si>
  <si>
    <t>Moran, Conor D</t>
  </si>
  <si>
    <t>2023-55</t>
  </si>
  <si>
    <t>Schmidtmann, Charles P</t>
  </si>
  <si>
    <t>Total 6430 · Fire Fighters</t>
  </si>
  <si>
    <t>2023-56</t>
  </si>
  <si>
    <t>Snyder, Sherry A</t>
  </si>
  <si>
    <t>Total 6440 · Administrator</t>
  </si>
  <si>
    <t>1756</t>
  </si>
  <si>
    <t>Murphy's Garage</t>
  </si>
  <si>
    <t>labor</t>
  </si>
  <si>
    <t>1752</t>
  </si>
  <si>
    <t>1765</t>
  </si>
  <si>
    <t>Total 6442 · Mechanic</t>
  </si>
  <si>
    <t>2023-52</t>
  </si>
  <si>
    <t>Joslin, Jon A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</si>
  <si>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</si>
  <si>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</si>
  <si>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</si>
  <si>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</si>
  <si>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</si>
  <si>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Liability Check</t>
  </si>
  <si>
    <t>ACH</t>
  </si>
  <si>
    <t>CEBT</t>
  </si>
  <si>
    <t>SDW5</t>
  </si>
  <si>
    <t>AUG 2023</t>
  </si>
  <si>
    <t>Total 6456 · Health Insurance Staff</t>
  </si>
  <si>
    <t>Total 6484 · FICA</t>
  </si>
  <si>
    <t>Total 6486 · Medicare</t>
  </si>
  <si>
    <t>Total 6488 · SUI</t>
  </si>
  <si>
    <t>Intuit</t>
  </si>
  <si>
    <t>QB plus and payroll annual subscription</t>
  </si>
  <si>
    <t>Total 6400 · Payroll Expenses - Other</t>
  </si>
  <si>
    <t>Lyons Gaddis</t>
  </si>
  <si>
    <t>review and respond to email from Lucy with legislative update</t>
  </si>
  <si>
    <t>review email from Sherry regarding credit from the IRS</t>
  </si>
  <si>
    <t>teleconference with IRS</t>
  </si>
  <si>
    <t>reviewe and analyze IRS notice for refunding tax credit</t>
  </si>
  <si>
    <t>Total 6510 · Legal Fees</t>
  </si>
  <si>
    <t>08012023</t>
  </si>
  <si>
    <t>Smarter HR Solutions, LLC</t>
  </si>
  <si>
    <t>August retainer</t>
  </si>
  <si>
    <t>Additional on-site visit</t>
  </si>
  <si>
    <t>Additional remote support hours &gt; 20 (fire chief process)</t>
  </si>
  <si>
    <t>Total 6512 · HR Consulting</t>
  </si>
  <si>
    <t>mops, armor all, ethernet switch</t>
  </si>
  <si>
    <t>Total 6612.1 · Station #1 Operating Suppllies</t>
  </si>
  <si>
    <t>Pearcy's Landscaping LLC</t>
  </si>
  <si>
    <t>Mowing &amp; wedding general property clean-up</t>
  </si>
  <si>
    <t>Home Depot</t>
  </si>
  <si>
    <t>FEIT 8ft LED light bulbs</t>
  </si>
  <si>
    <t>Acme Tools</t>
  </si>
  <si>
    <t>shop vac</t>
  </si>
  <si>
    <t>Total 6612 · Station #1 - Other</t>
  </si>
  <si>
    <t>21712682</t>
  </si>
  <si>
    <t>AT&amp;T Carol Stream</t>
  </si>
  <si>
    <t>Chief-6097</t>
  </si>
  <si>
    <t>Bretlyn-6021</t>
  </si>
  <si>
    <t>Fire Marshall - 9687</t>
  </si>
  <si>
    <t>Charlie - 3243</t>
  </si>
  <si>
    <t>Ned - 1129</t>
  </si>
  <si>
    <t>Bretlyn - 8319</t>
  </si>
  <si>
    <t>Total 6632 · Mobile</t>
  </si>
  <si>
    <t>Ned - 1161</t>
  </si>
  <si>
    <t>Charlie - 0014</t>
  </si>
  <si>
    <t>Total 6634 · Cellular Data</t>
  </si>
  <si>
    <t>838453477</t>
  </si>
  <si>
    <t>Xcel Energy</t>
  </si>
  <si>
    <t>Station 1</t>
  </si>
  <si>
    <t>842684914</t>
  </si>
  <si>
    <t>Total 6654 · Station #1 utilities</t>
  </si>
  <si>
    <t>Eldora</t>
  </si>
  <si>
    <t>Ridge Rd</t>
  </si>
  <si>
    <t>Total 6656 · Station #2 Utilities</t>
  </si>
  <si>
    <t>Ridge Rd.</t>
  </si>
  <si>
    <t>Total 6658 · Station #3 Utilities</t>
  </si>
  <si>
    <t>Town of Nederland-AP</t>
  </si>
  <si>
    <t>Water &amp; sewer</t>
  </si>
  <si>
    <t>08312023</t>
  </si>
  <si>
    <t>Total 6660 · Water</t>
  </si>
  <si>
    <t>230824</t>
  </si>
  <si>
    <t>Direct TV</t>
  </si>
  <si>
    <t>2of2 monthly</t>
  </si>
  <si>
    <t>Business Xtra package 1of2 monthly</t>
  </si>
  <si>
    <t>advance receiver DVR monthly</t>
  </si>
  <si>
    <t>TV access fee quantity 2</t>
  </si>
  <si>
    <t>RSN fee</t>
  </si>
  <si>
    <t>Total 6662 · DirectTV</t>
  </si>
  <si>
    <t>85067963</t>
  </si>
  <si>
    <t>Bound Tree</t>
  </si>
  <si>
    <t>PDI super sani cloth wipes</t>
  </si>
  <si>
    <t>85069248</t>
  </si>
  <si>
    <t>ventolin hfa inhaler</t>
  </si>
  <si>
    <t>ondanstron</t>
  </si>
  <si>
    <t>gloves</t>
  </si>
  <si>
    <t>catheter IV</t>
  </si>
  <si>
    <t>field cric kit</t>
  </si>
  <si>
    <t>ARS for needle decompression</t>
  </si>
  <si>
    <t>assure prism orange kit BASIC</t>
  </si>
  <si>
    <t>Total 6686 · Medical Supplies</t>
  </si>
  <si>
    <t>95672834-1</t>
  </si>
  <si>
    <t>General Air</t>
  </si>
  <si>
    <t>Cylinder Rental &amp; oxygen</t>
  </si>
  <si>
    <t>95726190-1</t>
  </si>
  <si>
    <t>Total 6688 · Oxygen</t>
  </si>
  <si>
    <t>1924046</t>
  </si>
  <si>
    <t>Boulder County</t>
  </si>
  <si>
    <t>Fuel August 2023</t>
  </si>
  <si>
    <t>Fuel surcharge August 2023</t>
  </si>
  <si>
    <t>Total 6708 · Vehicle Fuel</t>
  </si>
  <si>
    <t>reverse american flags</t>
  </si>
  <si>
    <t>Perry's Shoe Shop Inc</t>
  </si>
  <si>
    <t>Chief - shoe stretch</t>
  </si>
  <si>
    <t>Total 6732 · Uniform</t>
  </si>
  <si>
    <t>0015118-0</t>
  </si>
  <si>
    <t>Kinsco, LLC</t>
  </si>
  <si>
    <t>NFPD Scramble Hats</t>
  </si>
  <si>
    <t>Total 6734 · Clothing</t>
  </si>
  <si>
    <t>flood light</t>
  </si>
  <si>
    <t>Total 5601 Engine 1</t>
  </si>
  <si>
    <t>Ace Hardware</t>
  </si>
  <si>
    <t>battery</t>
  </si>
  <si>
    <t>loose sway bar</t>
  </si>
  <si>
    <t>Total 5621 · 5621(Lifeline) Ambulance</t>
  </si>
  <si>
    <t>battery Universe</t>
  </si>
  <si>
    <t>suction battery</t>
  </si>
  <si>
    <t>Total 5622 (MedTec) Ambulance</t>
  </si>
  <si>
    <t>oil change</t>
  </si>
  <si>
    <t>shop supply/cleaning/disposal</t>
  </si>
  <si>
    <t>Total 5631 Brush 1</t>
  </si>
  <si>
    <t>cabletie, cable lug, fasteners and electrical tape</t>
  </si>
  <si>
    <t>Total 5632 Brush 2 Truck</t>
  </si>
  <si>
    <t>DEF fluid</t>
  </si>
  <si>
    <t>Total 5650-Dodge Durango</t>
  </si>
  <si>
    <t>5624 - shore charge plug in LH fender</t>
  </si>
  <si>
    <t>Total 6800 · Vehicle Maintenance - Other</t>
  </si>
  <si>
    <t>136667</t>
  </si>
  <si>
    <t>Choice Screening</t>
  </si>
  <si>
    <t>Prasun Rovtar comprehensive package</t>
  </si>
  <si>
    <t>Prasun Rovtar MVR state fee</t>
  </si>
  <si>
    <t>Prasun Rovtar Denver County fee</t>
  </si>
  <si>
    <t>Otto Schmidtmann comprehensive package</t>
  </si>
  <si>
    <t>Otto Schmidtmann MVR state fee</t>
  </si>
  <si>
    <t>Otto Schmidtmann Denver county fee</t>
  </si>
  <si>
    <t>Staci McNeal comprehensive package</t>
  </si>
  <si>
    <t>Staci McNeal MVR state fee</t>
  </si>
  <si>
    <t>Crosscut Pizza</t>
  </si>
  <si>
    <t>Fire Chief interviews</t>
  </si>
  <si>
    <t>Safeway</t>
  </si>
  <si>
    <t>recruit &amp; captain interviews</t>
  </si>
  <si>
    <t>23 Fire Chief Search</t>
  </si>
  <si>
    <t>Michael Rodriguez</t>
  </si>
  <si>
    <t>Spirit flight to Denver</t>
  </si>
  <si>
    <t>Rental Car</t>
  </si>
  <si>
    <t>Southwest Flight to Fort Lauderdale</t>
  </si>
  <si>
    <t>Per diem meals</t>
  </si>
  <si>
    <t>Lodging (including taxes and fees)</t>
  </si>
  <si>
    <t>Incidentals</t>
  </si>
  <si>
    <t>Martin Rafacz</t>
  </si>
  <si>
    <t>American Airlines flight round-trip Chicago to Denver</t>
  </si>
  <si>
    <t>137821</t>
  </si>
  <si>
    <t>Elektra Greer comprehensive package</t>
  </si>
  <si>
    <t>Elektra Greer MVR state fee</t>
  </si>
  <si>
    <t>Elektra Greer Denver County fee</t>
  </si>
  <si>
    <t>Staci McNeal Denver county fee</t>
  </si>
  <si>
    <t>Total 6868 · Membership Applicant Screening</t>
  </si>
  <si>
    <t>B&amp;F Super Foods</t>
  </si>
  <si>
    <t>Groceries</t>
  </si>
  <si>
    <t>3399</t>
  </si>
  <si>
    <t>Salto Coffee Works</t>
  </si>
  <si>
    <t>Coffee</t>
  </si>
  <si>
    <t>propane for 4th of July BBQ</t>
  </si>
  <si>
    <t>Total 6864 · Incentives - Other</t>
  </si>
  <si>
    <t>New Moon Bakery &amp; Cafe</t>
  </si>
  <si>
    <t>wolf tongue fire</t>
  </si>
  <si>
    <t>Covered Wagon</t>
  </si>
  <si>
    <t>fire investigation de-brief</t>
  </si>
  <si>
    <t>Total 6882 · Meals</t>
  </si>
  <si>
    <t>toy cars for tabletop exercises</t>
  </si>
  <si>
    <t>Total 6894 · 6894 - Fire Training</t>
  </si>
  <si>
    <t>smoke alarms, batteries, fasteners, uposts</t>
  </si>
  <si>
    <t>Meyer Fire Unniversity</t>
  </si>
  <si>
    <t>annual subscription</t>
  </si>
  <si>
    <t>Total 6896 · Prevention Education</t>
  </si>
  <si>
    <t>Worldpoint</t>
  </si>
  <si>
    <t>AHA ACLS &amp; PALS coursebooks &amp; videos</t>
  </si>
  <si>
    <t>Total 6892 · Medical Training</t>
  </si>
  <si>
    <t>Total 8420 · Wildland Fire Fighting-Payroll</t>
  </si>
  <si>
    <t>TOTAL</t>
  </si>
  <si>
    <t>Jan - Dec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</si>
</sst>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 applyAlignment="1"/>
  </cellXfs>
  <cellStyles count="2">
    <cellStyle name="Normal" xfId="0" builtinId="0"/>
    <cellStyle name="Normal 2" xfId="1" xr:uid="{93B55733-4949-409F-A064-60545F5A8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317500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F335EDFF-0A57-47F4-9C3C-6ECBF0BE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61500" cy="446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64A2A930-568D-072A-7D77-2CDB5B2F89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D4E0-7FFE-43EC-B5D8-3A8418F1F92D}">
  <sheetPr codeName="Sheet1"/>
  <dimension ref="A1:G73"/>
  <sheetViews>
    <sheetView workbookViewId="0">
      <pane xSplit="6" ySplit="1" topLeftCell="G55" activePane="bottomRight" state="frozenSplit"/>
      <selection pane="bottomRight" activeCell="G11" sqref="G11"/>
      <selection pane="bottomLeft" activeCell="A2" sqref="A2"/>
      <selection pane="topRight" activeCell="G1" sqref="G1"/>
    </sheetView>
  </sheetViews>
  <sheetFormatPr defaultRowHeight="14.45"/>
  <cols>
    <col min="1" max="5" width="2.85546875" style="12" customWidth="1"/>
    <col min="6" max="6" width="25.42578125" style="12" customWidth="1"/>
    <col min="7" max="7" width="11.140625" customWidth="1"/>
  </cols>
  <sheetData>
    <row r="1" spans="1:7" s="11" customFormat="1" ht="15" thickBot="1">
      <c r="A1" s="9"/>
      <c r="B1" s="9"/>
      <c r="C1" s="9"/>
      <c r="D1" s="9"/>
      <c r="E1" s="9"/>
      <c r="F1" s="9"/>
      <c r="G1" s="10" t="s">
        <v>0</v>
      </c>
    </row>
    <row r="2" spans="1:7" ht="15" thickTop="1">
      <c r="A2" s="1" t="s">
        <v>1</v>
      </c>
      <c r="B2" s="1"/>
      <c r="C2" s="1"/>
      <c r="D2" s="1"/>
      <c r="E2" s="1"/>
      <c r="F2" s="1"/>
      <c r="G2" s="2"/>
    </row>
    <row r="3" spans="1:7">
      <c r="A3" s="1"/>
      <c r="B3" s="1" t="s">
        <v>2</v>
      </c>
      <c r="C3" s="1"/>
      <c r="D3" s="1"/>
      <c r="E3" s="1"/>
      <c r="F3" s="1"/>
      <c r="G3" s="2"/>
    </row>
    <row r="4" spans="1:7">
      <c r="A4" s="1"/>
      <c r="B4" s="1"/>
      <c r="C4" s="1" t="s">
        <v>3</v>
      </c>
      <c r="D4" s="1"/>
      <c r="E4" s="1"/>
      <c r="F4" s="1"/>
      <c r="G4" s="2"/>
    </row>
    <row r="5" spans="1:7">
      <c r="A5" s="1"/>
      <c r="B5" s="1"/>
      <c r="C5" s="1"/>
      <c r="D5" s="1" t="s">
        <v>4</v>
      </c>
      <c r="E5" s="1"/>
      <c r="F5" s="1"/>
      <c r="G5" s="2"/>
    </row>
    <row r="6" spans="1:7">
      <c r="A6" s="1"/>
      <c r="B6" s="1"/>
      <c r="C6" s="1"/>
      <c r="D6" s="1"/>
      <c r="E6" s="1" t="s">
        <v>5</v>
      </c>
      <c r="F6" s="1"/>
      <c r="G6" s="2">
        <v>693231.86</v>
      </c>
    </row>
    <row r="7" spans="1:7">
      <c r="A7" s="1"/>
      <c r="B7" s="1"/>
      <c r="C7" s="1"/>
      <c r="D7" s="1"/>
      <c r="E7" s="1" t="s">
        <v>6</v>
      </c>
      <c r="F7" s="1"/>
      <c r="G7" s="2">
        <v>206915.18</v>
      </c>
    </row>
    <row r="8" spans="1:7">
      <c r="A8" s="1"/>
      <c r="B8" s="1"/>
      <c r="C8" s="1"/>
      <c r="D8" s="1"/>
      <c r="E8" s="1" t="s">
        <v>7</v>
      </c>
      <c r="F8" s="1"/>
      <c r="G8" s="2">
        <v>28290.06</v>
      </c>
    </row>
    <row r="9" spans="1:7">
      <c r="A9" s="1"/>
      <c r="B9" s="1"/>
      <c r="C9" s="1"/>
      <c r="D9" s="1"/>
      <c r="E9" s="1" t="s">
        <v>8</v>
      </c>
      <c r="F9" s="1"/>
      <c r="G9" s="2">
        <v>41078.43</v>
      </c>
    </row>
    <row r="10" spans="1:7">
      <c r="A10" s="1"/>
      <c r="B10" s="1"/>
      <c r="C10" s="1"/>
      <c r="D10" s="1"/>
      <c r="E10" s="1" t="s">
        <v>9</v>
      </c>
      <c r="F10" s="1"/>
      <c r="G10" s="2">
        <v>141436.5</v>
      </c>
    </row>
    <row r="11" spans="1:7" ht="15" thickBot="1">
      <c r="A11" s="1"/>
      <c r="B11" s="1"/>
      <c r="C11" s="1"/>
      <c r="D11" s="1"/>
      <c r="E11" s="1" t="s">
        <v>10</v>
      </c>
      <c r="F11" s="1"/>
      <c r="G11" s="2">
        <v>10704.53</v>
      </c>
    </row>
    <row r="12" spans="1:7" ht="15" thickBot="1">
      <c r="A12" s="1"/>
      <c r="B12" s="1"/>
      <c r="C12" s="1"/>
      <c r="D12" s="1" t="s">
        <v>11</v>
      </c>
      <c r="E12" s="1"/>
      <c r="F12" s="1"/>
      <c r="G12" s="3">
        <f>ROUND(SUM(G5:G11),5)</f>
        <v>1121656.56</v>
      </c>
    </row>
    <row r="13" spans="1:7">
      <c r="A13" s="1"/>
      <c r="B13" s="1"/>
      <c r="C13" s="1" t="s">
        <v>12</v>
      </c>
      <c r="D13" s="1"/>
      <c r="E13" s="1"/>
      <c r="F13" s="1"/>
      <c r="G13" s="2">
        <f>ROUND(G4+G12,5)</f>
        <v>1121656.56</v>
      </c>
    </row>
    <row r="14" spans="1:7">
      <c r="A14" s="1"/>
      <c r="B14" s="1"/>
      <c r="C14" s="1" t="s">
        <v>13</v>
      </c>
      <c r="D14" s="1"/>
      <c r="E14" s="1"/>
      <c r="F14" s="1"/>
      <c r="G14" s="2"/>
    </row>
    <row r="15" spans="1:7">
      <c r="A15" s="1"/>
      <c r="B15" s="1"/>
      <c r="C15" s="1"/>
      <c r="D15" s="1" t="s">
        <v>14</v>
      </c>
      <c r="E15" s="1"/>
      <c r="F15" s="1"/>
      <c r="G15" s="2">
        <v>-2755.88</v>
      </c>
    </row>
    <row r="16" spans="1:7">
      <c r="A16" s="1"/>
      <c r="B16" s="1"/>
      <c r="C16" s="1"/>
      <c r="D16" s="1" t="s">
        <v>15</v>
      </c>
      <c r="E16" s="1"/>
      <c r="F16" s="1"/>
      <c r="G16" s="2">
        <v>38255.839999999997</v>
      </c>
    </row>
    <row r="17" spans="1:7" ht="15" thickBot="1">
      <c r="A17" s="1"/>
      <c r="B17" s="1"/>
      <c r="C17" s="1"/>
      <c r="D17" s="1" t="s">
        <v>16</v>
      </c>
      <c r="E17" s="1"/>
      <c r="F17" s="1"/>
      <c r="G17" s="2">
        <v>2475</v>
      </c>
    </row>
    <row r="18" spans="1:7" ht="15" thickBot="1">
      <c r="A18" s="1"/>
      <c r="B18" s="1"/>
      <c r="C18" s="1" t="s">
        <v>17</v>
      </c>
      <c r="D18" s="1"/>
      <c r="E18" s="1"/>
      <c r="F18" s="1"/>
      <c r="G18" s="3">
        <f>ROUND(SUM(G14:G17),5)</f>
        <v>37974.959999999999</v>
      </c>
    </row>
    <row r="19" spans="1:7">
      <c r="A19" s="1"/>
      <c r="B19" s="1" t="s">
        <v>18</v>
      </c>
      <c r="C19" s="1"/>
      <c r="D19" s="1"/>
      <c r="E19" s="1"/>
      <c r="F19" s="1"/>
      <c r="G19" s="2">
        <f>ROUND(G3+G13+G18,5)</f>
        <v>1159631.52</v>
      </c>
    </row>
    <row r="20" spans="1:7">
      <c r="A20" s="1"/>
      <c r="B20" s="1" t="s">
        <v>19</v>
      </c>
      <c r="C20" s="1"/>
      <c r="D20" s="1"/>
      <c r="E20" s="1"/>
      <c r="F20" s="1"/>
      <c r="G20" s="2"/>
    </row>
    <row r="21" spans="1:7">
      <c r="A21" s="1"/>
      <c r="B21" s="1"/>
      <c r="C21" s="1" t="s">
        <v>20</v>
      </c>
      <c r="D21" s="1"/>
      <c r="E21" s="1"/>
      <c r="F21" s="1"/>
      <c r="G21" s="2">
        <v>2442425.06</v>
      </c>
    </row>
    <row r="22" spans="1:7">
      <c r="A22" s="1"/>
      <c r="B22" s="1"/>
      <c r="C22" s="1" t="s">
        <v>21</v>
      </c>
      <c r="D22" s="1"/>
      <c r="E22" s="1"/>
      <c r="F22" s="1"/>
      <c r="G22" s="2">
        <v>430111.73</v>
      </c>
    </row>
    <row r="23" spans="1:7">
      <c r="A23" s="1"/>
      <c r="B23" s="1"/>
      <c r="C23" s="1" t="s">
        <v>22</v>
      </c>
      <c r="D23" s="1"/>
      <c r="E23" s="1"/>
      <c r="F23" s="1"/>
      <c r="G23" s="2">
        <v>129838</v>
      </c>
    </row>
    <row r="24" spans="1:7">
      <c r="A24" s="1"/>
      <c r="B24" s="1"/>
      <c r="C24" s="1" t="s">
        <v>23</v>
      </c>
      <c r="D24" s="1"/>
      <c r="E24" s="1"/>
      <c r="F24" s="1"/>
      <c r="G24" s="2">
        <v>141816.29999999999</v>
      </c>
    </row>
    <row r="25" spans="1:7">
      <c r="A25" s="1"/>
      <c r="B25" s="1"/>
      <c r="C25" s="1" t="s">
        <v>24</v>
      </c>
      <c r="D25" s="1"/>
      <c r="E25" s="1"/>
      <c r="F25" s="1"/>
      <c r="G25" s="2">
        <v>7000</v>
      </c>
    </row>
    <row r="26" spans="1:7">
      <c r="A26" s="1"/>
      <c r="B26" s="1"/>
      <c r="C26" s="1" t="s">
        <v>25</v>
      </c>
      <c r="D26" s="1"/>
      <c r="E26" s="1"/>
      <c r="F26" s="1"/>
      <c r="G26" s="2">
        <v>90735.85</v>
      </c>
    </row>
    <row r="27" spans="1:7">
      <c r="A27" s="1"/>
      <c r="B27" s="1"/>
      <c r="C27" s="1" t="s">
        <v>26</v>
      </c>
      <c r="D27" s="1"/>
      <c r="E27" s="1"/>
      <c r="F27" s="1"/>
      <c r="G27" s="2">
        <v>1591932.98</v>
      </c>
    </row>
    <row r="28" spans="1:7">
      <c r="A28" s="1"/>
      <c r="B28" s="1"/>
      <c r="C28" s="1" t="s">
        <v>27</v>
      </c>
      <c r="D28" s="1"/>
      <c r="E28" s="1"/>
      <c r="F28" s="1"/>
      <c r="G28" s="2">
        <v>-2841758</v>
      </c>
    </row>
    <row r="29" spans="1:7" ht="15" thickBot="1">
      <c r="A29" s="1"/>
      <c r="B29" s="1"/>
      <c r="C29" s="1" t="s">
        <v>28</v>
      </c>
      <c r="D29" s="1"/>
      <c r="E29" s="1"/>
      <c r="F29" s="1"/>
      <c r="G29" s="2">
        <v>-1992101.92</v>
      </c>
    </row>
    <row r="30" spans="1:7" ht="15" thickBot="1">
      <c r="A30" s="1"/>
      <c r="B30" s="1" t="s">
        <v>29</v>
      </c>
      <c r="C30" s="1"/>
      <c r="D30" s="1"/>
      <c r="E30" s="1"/>
      <c r="F30" s="1"/>
      <c r="G30" s="4">
        <f>ROUND(SUM(G20:G29),5)</f>
        <v>0</v>
      </c>
    </row>
    <row r="31" spans="1:7" s="7" customFormat="1" ht="11.1" thickBot="1">
      <c r="A31" s="5" t="s">
        <v>30</v>
      </c>
      <c r="B31" s="5"/>
      <c r="C31" s="5"/>
      <c r="D31" s="5"/>
      <c r="E31" s="5"/>
      <c r="F31" s="5"/>
      <c r="G31" s="6">
        <f>ROUND(G2+G19+G30,5)</f>
        <v>1159631.52</v>
      </c>
    </row>
    <row r="32" spans="1:7" ht="15" thickTop="1">
      <c r="A32" s="1" t="s">
        <v>31</v>
      </c>
      <c r="B32" s="1"/>
      <c r="C32" s="1"/>
      <c r="D32" s="1"/>
      <c r="E32" s="1"/>
      <c r="F32" s="1"/>
      <c r="G32" s="2"/>
    </row>
    <row r="33" spans="1:7">
      <c r="A33" s="1"/>
      <c r="B33" s="1" t="s">
        <v>32</v>
      </c>
      <c r="C33" s="1"/>
      <c r="D33" s="1"/>
      <c r="E33" s="1"/>
      <c r="F33" s="1"/>
      <c r="G33" s="2"/>
    </row>
    <row r="34" spans="1:7">
      <c r="A34" s="1"/>
      <c r="B34" s="1"/>
      <c r="C34" s="1" t="s">
        <v>33</v>
      </c>
      <c r="D34" s="1"/>
      <c r="E34" s="1"/>
      <c r="F34" s="1"/>
      <c r="G34" s="2"/>
    </row>
    <row r="35" spans="1:7">
      <c r="A35" s="1"/>
      <c r="B35" s="1"/>
      <c r="C35" s="1"/>
      <c r="D35" s="1" t="s">
        <v>34</v>
      </c>
      <c r="E35" s="1"/>
      <c r="F35" s="1"/>
      <c r="G35" s="2"/>
    </row>
    <row r="36" spans="1:7" ht="15" thickBot="1">
      <c r="A36" s="1"/>
      <c r="B36" s="1"/>
      <c r="C36" s="1"/>
      <c r="D36" s="1"/>
      <c r="E36" s="1" t="s">
        <v>35</v>
      </c>
      <c r="F36" s="1"/>
      <c r="G36" s="8">
        <v>1442.45</v>
      </c>
    </row>
    <row r="37" spans="1:7">
      <c r="A37" s="1"/>
      <c r="B37" s="1"/>
      <c r="C37" s="1"/>
      <c r="D37" s="1" t="s">
        <v>36</v>
      </c>
      <c r="E37" s="1"/>
      <c r="F37" s="1"/>
      <c r="G37" s="2">
        <f>ROUND(SUM(G35:G36),5)</f>
        <v>1442.45</v>
      </c>
    </row>
    <row r="38" spans="1:7">
      <c r="A38" s="1"/>
      <c r="B38" s="1"/>
      <c r="C38" s="1"/>
      <c r="D38" s="1" t="s">
        <v>37</v>
      </c>
      <c r="E38" s="1"/>
      <c r="F38" s="1"/>
      <c r="G38" s="2"/>
    </row>
    <row r="39" spans="1:7" ht="15" thickBot="1">
      <c r="A39" s="1"/>
      <c r="B39" s="1"/>
      <c r="C39" s="1"/>
      <c r="D39" s="1"/>
      <c r="E39" s="1" t="s">
        <v>38</v>
      </c>
      <c r="F39" s="1"/>
      <c r="G39" s="8">
        <v>2360.64</v>
      </c>
    </row>
    <row r="40" spans="1:7">
      <c r="A40" s="1"/>
      <c r="B40" s="1"/>
      <c r="C40" s="1"/>
      <c r="D40" s="1" t="s">
        <v>39</v>
      </c>
      <c r="E40" s="1"/>
      <c r="F40" s="1"/>
      <c r="G40" s="2">
        <f>ROUND(SUM(G38:G39),5)</f>
        <v>2360.64</v>
      </c>
    </row>
    <row r="41" spans="1:7">
      <c r="A41" s="1"/>
      <c r="B41" s="1"/>
      <c r="C41" s="1"/>
      <c r="D41" s="1" t="s">
        <v>40</v>
      </c>
      <c r="E41" s="1"/>
      <c r="F41" s="1"/>
      <c r="G41" s="2"/>
    </row>
    <row r="42" spans="1:7">
      <c r="A42" s="1"/>
      <c r="B42" s="1"/>
      <c r="C42" s="1"/>
      <c r="D42" s="1"/>
      <c r="E42" s="1" t="s">
        <v>41</v>
      </c>
      <c r="F42" s="1"/>
      <c r="G42" s="2"/>
    </row>
    <row r="43" spans="1:7" ht="15" thickBot="1">
      <c r="A43" s="1"/>
      <c r="B43" s="1"/>
      <c r="C43" s="1"/>
      <c r="D43" s="1"/>
      <c r="E43" s="1"/>
      <c r="F43" s="1" t="s">
        <v>42</v>
      </c>
      <c r="G43" s="8">
        <v>-567.84</v>
      </c>
    </row>
    <row r="44" spans="1:7">
      <c r="A44" s="1"/>
      <c r="B44" s="1"/>
      <c r="C44" s="1"/>
      <c r="D44" s="1"/>
      <c r="E44" s="1" t="s">
        <v>43</v>
      </c>
      <c r="F44" s="1"/>
      <c r="G44" s="2">
        <f>ROUND(SUM(G42:G43),5)</f>
        <v>-567.84</v>
      </c>
    </row>
    <row r="45" spans="1:7">
      <c r="A45" s="1"/>
      <c r="B45" s="1"/>
      <c r="C45" s="1"/>
      <c r="D45" s="1"/>
      <c r="E45" s="1" t="s">
        <v>44</v>
      </c>
      <c r="F45" s="1"/>
      <c r="G45" s="2"/>
    </row>
    <row r="46" spans="1:7">
      <c r="A46" s="1"/>
      <c r="B46" s="1"/>
      <c r="C46" s="1"/>
      <c r="D46" s="1"/>
      <c r="E46" s="1"/>
      <c r="F46" s="1" t="s">
        <v>45</v>
      </c>
      <c r="G46" s="2">
        <v>-50.9</v>
      </c>
    </row>
    <row r="47" spans="1:7">
      <c r="A47" s="1"/>
      <c r="B47" s="1"/>
      <c r="C47" s="1"/>
      <c r="D47" s="1"/>
      <c r="E47" s="1"/>
      <c r="F47" s="1" t="s">
        <v>46</v>
      </c>
      <c r="G47" s="2">
        <v>-174.38</v>
      </c>
    </row>
    <row r="48" spans="1:7">
      <c r="A48" s="1"/>
      <c r="B48" s="1"/>
      <c r="C48" s="1"/>
      <c r="D48" s="1"/>
      <c r="E48" s="1"/>
      <c r="F48" s="1" t="s">
        <v>47</v>
      </c>
      <c r="G48" s="2">
        <v>-5328.62</v>
      </c>
    </row>
    <row r="49" spans="1:7">
      <c r="A49" s="1"/>
      <c r="B49" s="1"/>
      <c r="C49" s="1"/>
      <c r="D49" s="1"/>
      <c r="E49" s="1"/>
      <c r="F49" s="1" t="s">
        <v>48</v>
      </c>
      <c r="G49" s="2">
        <v>220.7</v>
      </c>
    </row>
    <row r="50" spans="1:7" ht="15" thickBot="1">
      <c r="A50" s="1"/>
      <c r="B50" s="1"/>
      <c r="C50" s="1"/>
      <c r="D50" s="1"/>
      <c r="E50" s="1"/>
      <c r="F50" s="1" t="s">
        <v>49</v>
      </c>
      <c r="G50" s="8">
        <v>8397.08</v>
      </c>
    </row>
    <row r="51" spans="1:7">
      <c r="A51" s="1"/>
      <c r="B51" s="1"/>
      <c r="C51" s="1"/>
      <c r="D51" s="1"/>
      <c r="E51" s="1" t="s">
        <v>50</v>
      </c>
      <c r="F51" s="1"/>
      <c r="G51" s="2">
        <f>ROUND(SUM(G45:G50),5)</f>
        <v>3063.88</v>
      </c>
    </row>
    <row r="52" spans="1:7">
      <c r="A52" s="1"/>
      <c r="B52" s="1"/>
      <c r="C52" s="1"/>
      <c r="D52" s="1"/>
      <c r="E52" s="1" t="s">
        <v>51</v>
      </c>
      <c r="F52" s="1"/>
      <c r="G52" s="2"/>
    </row>
    <row r="53" spans="1:7" ht="15" thickBot="1">
      <c r="A53" s="1"/>
      <c r="B53" s="1"/>
      <c r="C53" s="1"/>
      <c r="D53" s="1"/>
      <c r="E53" s="1"/>
      <c r="F53" s="1" t="s">
        <v>52</v>
      </c>
      <c r="G53" s="2">
        <v>-0.05</v>
      </c>
    </row>
    <row r="54" spans="1:7" ht="15" thickBot="1">
      <c r="A54" s="1"/>
      <c r="B54" s="1"/>
      <c r="C54" s="1"/>
      <c r="D54" s="1"/>
      <c r="E54" s="1" t="s">
        <v>53</v>
      </c>
      <c r="F54" s="1"/>
      <c r="G54" s="4">
        <f>ROUND(SUM(G52:G53),5)</f>
        <v>-0.05</v>
      </c>
    </row>
    <row r="55" spans="1:7" ht="15" thickBot="1">
      <c r="A55" s="1"/>
      <c r="B55" s="1"/>
      <c r="C55" s="1"/>
      <c r="D55" s="1" t="s">
        <v>54</v>
      </c>
      <c r="E55" s="1"/>
      <c r="F55" s="1"/>
      <c r="G55" s="4">
        <f>ROUND(G41+G44+G51+G54,5)</f>
        <v>2495.9899999999998</v>
      </c>
    </row>
    <row r="56" spans="1:7" ht="15" thickBot="1">
      <c r="A56" s="1"/>
      <c r="B56" s="1"/>
      <c r="C56" s="1" t="s">
        <v>55</v>
      </c>
      <c r="D56" s="1"/>
      <c r="E56" s="1"/>
      <c r="F56" s="1"/>
      <c r="G56" s="3">
        <f>ROUND(G34+G37+G40+G55,5)</f>
        <v>6299.08</v>
      </c>
    </row>
    <row r="57" spans="1:7">
      <c r="A57" s="1"/>
      <c r="B57" s="1" t="s">
        <v>56</v>
      </c>
      <c r="C57" s="1"/>
      <c r="D57" s="1"/>
      <c r="E57" s="1"/>
      <c r="F57" s="1"/>
      <c r="G57" s="2">
        <f>ROUND(G33+G56,5)</f>
        <v>6299.08</v>
      </c>
    </row>
    <row r="58" spans="1:7">
      <c r="A58" s="1"/>
      <c r="B58" s="1" t="s">
        <v>57</v>
      </c>
      <c r="C58" s="1"/>
      <c r="D58" s="1"/>
      <c r="E58" s="1"/>
      <c r="F58" s="1"/>
      <c r="G58" s="2"/>
    </row>
    <row r="59" spans="1:7">
      <c r="A59" s="1"/>
      <c r="B59" s="1"/>
      <c r="C59" s="1" t="s">
        <v>58</v>
      </c>
      <c r="D59" s="1"/>
      <c r="E59" s="1"/>
      <c r="F59" s="1"/>
      <c r="G59" s="2">
        <v>3399.75</v>
      </c>
    </row>
    <row r="60" spans="1:7">
      <c r="A60" s="1"/>
      <c r="B60" s="1"/>
      <c r="C60" s="1" t="s">
        <v>59</v>
      </c>
      <c r="D60" s="1"/>
      <c r="E60" s="1"/>
      <c r="F60" s="1"/>
      <c r="G60" s="2"/>
    </row>
    <row r="61" spans="1:7">
      <c r="A61" s="1"/>
      <c r="B61" s="1"/>
      <c r="C61" s="1"/>
      <c r="D61" s="1" t="s">
        <v>60</v>
      </c>
      <c r="E61" s="1"/>
      <c r="F61" s="1"/>
      <c r="G61" s="2">
        <v>6580.22</v>
      </c>
    </row>
    <row r="62" spans="1:7">
      <c r="A62" s="1"/>
      <c r="B62" s="1"/>
      <c r="C62" s="1"/>
      <c r="D62" s="1" t="s">
        <v>61</v>
      </c>
      <c r="E62" s="1"/>
      <c r="F62" s="1"/>
      <c r="G62" s="2">
        <v>20000</v>
      </c>
    </row>
    <row r="63" spans="1:7">
      <c r="A63" s="1"/>
      <c r="B63" s="1"/>
      <c r="C63" s="1"/>
      <c r="D63" s="1" t="s">
        <v>62</v>
      </c>
      <c r="E63" s="1"/>
      <c r="F63" s="1"/>
      <c r="G63" s="2">
        <v>106902.33</v>
      </c>
    </row>
    <row r="64" spans="1:7">
      <c r="A64" s="1"/>
      <c r="B64" s="1"/>
      <c r="C64" s="1"/>
      <c r="D64" s="1" t="s">
        <v>63</v>
      </c>
      <c r="E64" s="1"/>
      <c r="F64" s="1"/>
      <c r="G64" s="2">
        <v>37300.39</v>
      </c>
    </row>
    <row r="65" spans="1:7">
      <c r="A65" s="1"/>
      <c r="B65" s="1"/>
      <c r="C65" s="1"/>
      <c r="D65" s="1" t="s">
        <v>64</v>
      </c>
      <c r="E65" s="1"/>
      <c r="F65" s="1"/>
      <c r="G65" s="2">
        <v>5000</v>
      </c>
    </row>
    <row r="66" spans="1:7" ht="15" thickBot="1">
      <c r="A66" s="1"/>
      <c r="B66" s="1"/>
      <c r="C66" s="1"/>
      <c r="D66" s="1" t="s">
        <v>65</v>
      </c>
      <c r="E66" s="1"/>
      <c r="F66" s="1"/>
      <c r="G66" s="8">
        <v>29760</v>
      </c>
    </row>
    <row r="67" spans="1:7">
      <c r="A67" s="1"/>
      <c r="B67" s="1"/>
      <c r="C67" s="1" t="s">
        <v>66</v>
      </c>
      <c r="D67" s="1"/>
      <c r="E67" s="1"/>
      <c r="F67" s="1"/>
      <c r="G67" s="2">
        <f>ROUND(SUM(G60:G66),5)</f>
        <v>205542.94</v>
      </c>
    </row>
    <row r="68" spans="1:7">
      <c r="A68" s="1"/>
      <c r="B68" s="1"/>
      <c r="C68" s="1" t="s">
        <v>67</v>
      </c>
      <c r="D68" s="1"/>
      <c r="E68" s="1"/>
      <c r="F68" s="1"/>
      <c r="G68" s="2">
        <v>256512.74</v>
      </c>
    </row>
    <row r="69" spans="1:7">
      <c r="A69" s="1"/>
      <c r="B69" s="1"/>
      <c r="C69" s="1" t="s">
        <v>68</v>
      </c>
      <c r="D69" s="1"/>
      <c r="E69" s="1"/>
      <c r="F69" s="1"/>
      <c r="G69" s="2">
        <v>109991.5</v>
      </c>
    </row>
    <row r="70" spans="1:7" ht="15" thickBot="1">
      <c r="A70" s="1"/>
      <c r="B70" s="1"/>
      <c r="C70" s="1" t="s">
        <v>69</v>
      </c>
      <c r="D70" s="1"/>
      <c r="E70" s="1"/>
      <c r="F70" s="1"/>
      <c r="G70" s="2">
        <v>577885.51</v>
      </c>
    </row>
    <row r="71" spans="1:7" ht="15" thickBot="1">
      <c r="A71" s="1"/>
      <c r="B71" s="1" t="s">
        <v>70</v>
      </c>
      <c r="C71" s="1"/>
      <c r="D71" s="1"/>
      <c r="E71" s="1"/>
      <c r="F71" s="1"/>
      <c r="G71" s="4">
        <f>ROUND(SUM(G58:G59)+SUM(G67:G70),5)</f>
        <v>1153332.44</v>
      </c>
    </row>
    <row r="72" spans="1:7" s="7" customFormat="1" ht="11.1" thickBot="1">
      <c r="A72" s="5" t="s">
        <v>71</v>
      </c>
      <c r="B72" s="5"/>
      <c r="C72" s="5"/>
      <c r="D72" s="5"/>
      <c r="E72" s="5"/>
      <c r="F72" s="5"/>
      <c r="G72" s="6">
        <f>ROUND(G32+G57+G71,5)</f>
        <v>1159631.52</v>
      </c>
    </row>
    <row r="73" spans="1:7" ht="15" thickTop="1"/>
  </sheetData>
  <pageMargins left="0.7" right="0.7" top="0.75" bottom="0.75" header="0.1" footer="0.3"/>
  <pageSetup orientation="portrait" r:id="rId1"/>
  <headerFooter>
    <oddHeader>&amp;L&amp;"Arial,Bold"&amp;8 12:44 PM
&amp;"Arial,Bold"&amp;8 10/06/23
&amp;"Arial,Bold"&amp;8 Accrual Basis&amp;C&amp;"Arial,Bold"&amp;12 Nederland Fire Protection District
&amp;"Arial,Bold"&amp;14 Balance Sheet
&amp;"Arial,Bold"&amp;10 As of September 30,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58505-7E42-43AE-BA7C-23E561C841FC}">
  <sheetPr codeName="Sheet2"/>
  <dimension ref="A1:M207"/>
  <sheetViews>
    <sheetView workbookViewId="0">
      <pane xSplit="9" ySplit="2" topLeftCell="J69" activePane="bottomRight" state="frozenSplit"/>
      <selection pane="bottomRight"/>
      <selection pane="bottomLeft" activeCell="A3" sqref="A3"/>
      <selection pane="topRight" activeCell="J1" sqref="J1"/>
    </sheetView>
  </sheetViews>
  <sheetFormatPr defaultRowHeight="14.45"/>
  <cols>
    <col min="1" max="8" width="2.85546875" style="12" customWidth="1"/>
    <col min="9" max="9" width="27.7109375" style="12" customWidth="1"/>
    <col min="10" max="10" width="7.7109375" bestFit="1" customWidth="1"/>
    <col min="11" max="11" width="5.85546875" bestFit="1" customWidth="1"/>
    <col min="12" max="12" width="10.7109375" bestFit="1" customWidth="1"/>
    <col min="13" max="13" width="9.42578125" bestFit="1" customWidth="1"/>
  </cols>
  <sheetData>
    <row r="1" spans="1:13" ht="15" thickBot="1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5.6" thickTop="1" thickBot="1">
      <c r="A2" s="9"/>
      <c r="B2" s="9"/>
      <c r="C2" s="9"/>
      <c r="D2" s="9"/>
      <c r="E2" s="9"/>
      <c r="F2" s="9"/>
      <c r="G2" s="9"/>
      <c r="H2" s="9"/>
      <c r="I2" s="9"/>
      <c r="J2" s="20" t="s">
        <v>72</v>
      </c>
      <c r="K2" s="20" t="s">
        <v>73</v>
      </c>
      <c r="L2" s="20" t="s">
        <v>74</v>
      </c>
      <c r="M2" s="20" t="s">
        <v>75</v>
      </c>
    </row>
    <row r="3" spans="1:13" ht="15" thickTop="1">
      <c r="A3" s="1"/>
      <c r="B3" s="1" t="s">
        <v>76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>
      <c r="A4" s="1"/>
      <c r="B4" s="1"/>
      <c r="C4" s="1"/>
      <c r="D4" s="1" t="s">
        <v>77</v>
      </c>
      <c r="E4" s="1"/>
      <c r="F4" s="1"/>
      <c r="G4" s="1"/>
      <c r="H4" s="1"/>
      <c r="I4" s="1"/>
      <c r="J4" s="2"/>
      <c r="K4" s="2"/>
      <c r="L4" s="2"/>
      <c r="M4" s="15"/>
    </row>
    <row r="5" spans="1:13">
      <c r="A5" s="1"/>
      <c r="B5" s="1"/>
      <c r="C5" s="1"/>
      <c r="D5" s="1"/>
      <c r="E5" s="1" t="s">
        <v>78</v>
      </c>
      <c r="F5" s="1"/>
      <c r="G5" s="1"/>
      <c r="H5" s="1"/>
      <c r="I5" s="1"/>
      <c r="J5" s="2">
        <v>100</v>
      </c>
      <c r="K5" s="2"/>
      <c r="L5" s="2"/>
      <c r="M5" s="15"/>
    </row>
    <row r="6" spans="1:13">
      <c r="A6" s="1"/>
      <c r="B6" s="1"/>
      <c r="C6" s="1"/>
      <c r="D6" s="1"/>
      <c r="E6" s="1" t="s">
        <v>79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>
      <c r="A7" s="1"/>
      <c r="B7" s="1"/>
      <c r="C7" s="1"/>
      <c r="D7" s="1"/>
      <c r="E7" s="1" t="s">
        <v>80</v>
      </c>
      <c r="F7" s="1"/>
      <c r="G7" s="1"/>
      <c r="H7" s="1"/>
      <c r="I7" s="1"/>
      <c r="J7" s="2">
        <v>0</v>
      </c>
      <c r="K7" s="2">
        <v>0</v>
      </c>
      <c r="L7" s="2">
        <f>ROUND((J7-K7),5)</f>
        <v>0</v>
      </c>
      <c r="M7" s="15">
        <f>ROUND(IF(K7=0, IF(J7=0, 0, 1), J7/K7),5)</f>
        <v>0</v>
      </c>
    </row>
    <row r="8" spans="1:13">
      <c r="A8" s="1"/>
      <c r="B8" s="1"/>
      <c r="C8" s="1"/>
      <c r="D8" s="1"/>
      <c r="E8" s="1" t="s">
        <v>81</v>
      </c>
      <c r="F8" s="1"/>
      <c r="G8" s="1"/>
      <c r="H8" s="1"/>
      <c r="I8" s="1"/>
      <c r="J8" s="2">
        <v>3926.33</v>
      </c>
      <c r="K8" s="2">
        <v>0</v>
      </c>
      <c r="L8" s="2">
        <f>ROUND((J8-K8),5)</f>
        <v>3926.33</v>
      </c>
      <c r="M8" s="15">
        <f>ROUND(IF(K8=0, IF(J8=0, 0, 1), J8/K8),5)</f>
        <v>1</v>
      </c>
    </row>
    <row r="9" spans="1:13">
      <c r="A9" s="1"/>
      <c r="B9" s="1"/>
      <c r="C9" s="1"/>
      <c r="D9" s="1"/>
      <c r="E9" s="1" t="s">
        <v>82</v>
      </c>
      <c r="F9" s="1"/>
      <c r="G9" s="1"/>
      <c r="H9" s="1"/>
      <c r="I9" s="1"/>
      <c r="J9" s="2"/>
      <c r="K9" s="2"/>
      <c r="L9" s="2"/>
      <c r="M9" s="15"/>
    </row>
    <row r="10" spans="1:13">
      <c r="A10" s="1"/>
      <c r="B10" s="1"/>
      <c r="C10" s="1"/>
      <c r="D10" s="1"/>
      <c r="E10" s="1"/>
      <c r="F10" s="1" t="s">
        <v>83</v>
      </c>
      <c r="G10" s="1"/>
      <c r="H10" s="1"/>
      <c r="I10" s="1"/>
      <c r="J10" s="2">
        <v>240.61</v>
      </c>
      <c r="K10" s="2"/>
      <c r="L10" s="2"/>
      <c r="M10" s="15"/>
    </row>
    <row r="11" spans="1:13">
      <c r="A11" s="1"/>
      <c r="B11" s="1"/>
      <c r="C11" s="1"/>
      <c r="D11" s="1"/>
      <c r="E11" s="1"/>
      <c r="F11" s="1" t="s">
        <v>84</v>
      </c>
      <c r="G11" s="1"/>
      <c r="H11" s="1"/>
      <c r="I11" s="1"/>
      <c r="J11" s="2">
        <v>0</v>
      </c>
      <c r="K11" s="2">
        <v>0</v>
      </c>
      <c r="L11" s="2">
        <f>ROUND((J11-K11),5)</f>
        <v>0</v>
      </c>
      <c r="M11" s="15">
        <f>ROUND(IF(K11=0, IF(J11=0, 0, 1), J11/K11),5)</f>
        <v>0</v>
      </c>
    </row>
    <row r="12" spans="1:13">
      <c r="A12" s="1"/>
      <c r="B12" s="1"/>
      <c r="C12" s="1"/>
      <c r="D12" s="1"/>
      <c r="E12" s="1"/>
      <c r="F12" s="1" t="s">
        <v>85</v>
      </c>
      <c r="G12" s="1"/>
      <c r="H12" s="1"/>
      <c r="I12" s="1"/>
      <c r="J12" s="2">
        <v>5681.1</v>
      </c>
      <c r="K12" s="2">
        <v>0</v>
      </c>
      <c r="L12" s="2">
        <f>ROUND((J12-K12),5)</f>
        <v>5681.1</v>
      </c>
      <c r="M12" s="15">
        <f>ROUND(IF(K12=0, IF(J12=0, 0, 1), J12/K12),5)</f>
        <v>1</v>
      </c>
    </row>
    <row r="13" spans="1:13">
      <c r="A13" s="1"/>
      <c r="B13" s="1"/>
      <c r="C13" s="1"/>
      <c r="D13" s="1"/>
      <c r="E13" s="1"/>
      <c r="F13" s="1" t="s">
        <v>86</v>
      </c>
      <c r="G13" s="1"/>
      <c r="H13" s="1"/>
      <c r="I13" s="1"/>
      <c r="J13" s="2">
        <v>4350.72</v>
      </c>
      <c r="K13" s="2">
        <v>0</v>
      </c>
      <c r="L13" s="2">
        <f>ROUND((J13-K13),5)</f>
        <v>4350.72</v>
      </c>
      <c r="M13" s="15">
        <f>ROUND(IF(K13=0, IF(J13=0, 0, 1), J13/K13),5)</f>
        <v>1</v>
      </c>
    </row>
    <row r="14" spans="1:13">
      <c r="A14" s="1"/>
      <c r="B14" s="1"/>
      <c r="C14" s="1"/>
      <c r="D14" s="1"/>
      <c r="E14" s="1"/>
      <c r="F14" s="1" t="s">
        <v>87</v>
      </c>
      <c r="G14" s="1"/>
      <c r="H14" s="1"/>
      <c r="I14" s="1"/>
      <c r="J14" s="2">
        <v>221.12</v>
      </c>
      <c r="K14" s="2">
        <v>0</v>
      </c>
      <c r="L14" s="2">
        <f>ROUND((J14-K14),5)</f>
        <v>221.12</v>
      </c>
      <c r="M14" s="15">
        <f>ROUND(IF(K14=0, IF(J14=0, 0, 1), J14/K14),5)</f>
        <v>1</v>
      </c>
    </row>
    <row r="15" spans="1:13">
      <c r="A15" s="1"/>
      <c r="B15" s="1"/>
      <c r="C15" s="1"/>
      <c r="D15" s="1"/>
      <c r="E15" s="1"/>
      <c r="F15" s="1" t="s">
        <v>88</v>
      </c>
      <c r="G15" s="1"/>
      <c r="H15" s="1"/>
      <c r="I15" s="1"/>
      <c r="J15" s="2">
        <v>306.89999999999998</v>
      </c>
      <c r="K15" s="2">
        <v>0</v>
      </c>
      <c r="L15" s="2">
        <f>ROUND((J15-K15),5)</f>
        <v>306.89999999999998</v>
      </c>
      <c r="M15" s="15">
        <f>ROUND(IF(K15=0, IF(J15=0, 0, 1), J15/K15),5)</f>
        <v>1</v>
      </c>
    </row>
    <row r="16" spans="1:13">
      <c r="A16" s="1"/>
      <c r="B16" s="1"/>
      <c r="C16" s="1"/>
      <c r="D16" s="1"/>
      <c r="E16" s="1"/>
      <c r="F16" s="1" t="s">
        <v>89</v>
      </c>
      <c r="G16" s="1"/>
      <c r="H16" s="1"/>
      <c r="I16" s="1"/>
      <c r="J16" s="2">
        <v>382.34</v>
      </c>
      <c r="K16" s="2"/>
      <c r="L16" s="2"/>
      <c r="M16" s="15"/>
    </row>
    <row r="17" spans="1:13">
      <c r="A17" s="1"/>
      <c r="B17" s="1"/>
      <c r="C17" s="1"/>
      <c r="D17" s="1"/>
      <c r="E17" s="1"/>
      <c r="F17" s="1" t="s">
        <v>90</v>
      </c>
      <c r="G17" s="1"/>
      <c r="H17" s="1"/>
      <c r="I17" s="1"/>
      <c r="J17" s="2">
        <v>7.53</v>
      </c>
      <c r="K17" s="2">
        <v>0</v>
      </c>
      <c r="L17" s="2">
        <f>ROUND((J17-K17),5)</f>
        <v>7.53</v>
      </c>
      <c r="M17" s="15">
        <f>ROUND(IF(K17=0, IF(J17=0, 0, 1), J17/K17),5)</f>
        <v>1</v>
      </c>
    </row>
    <row r="18" spans="1:13">
      <c r="A18" s="1"/>
      <c r="B18" s="1"/>
      <c r="C18" s="1"/>
      <c r="D18" s="1"/>
      <c r="E18" s="1"/>
      <c r="F18" s="1" t="s">
        <v>91</v>
      </c>
      <c r="G18" s="1"/>
      <c r="H18" s="1"/>
      <c r="I18" s="1"/>
      <c r="J18" s="2">
        <v>160.4</v>
      </c>
      <c r="K18" s="2">
        <v>0</v>
      </c>
      <c r="L18" s="2">
        <f>ROUND((J18-K18),5)</f>
        <v>160.4</v>
      </c>
      <c r="M18" s="15">
        <f>ROUND(IF(K18=0, IF(J18=0, 0, 1), J18/K18),5)</f>
        <v>1</v>
      </c>
    </row>
    <row r="19" spans="1:13">
      <c r="A19" s="1"/>
      <c r="B19" s="1"/>
      <c r="C19" s="1"/>
      <c r="D19" s="1"/>
      <c r="E19" s="1"/>
      <c r="F19" s="1" t="s">
        <v>92</v>
      </c>
      <c r="G19" s="1"/>
      <c r="H19" s="1"/>
      <c r="I19" s="1"/>
      <c r="J19" s="2">
        <v>-190.51</v>
      </c>
      <c r="K19" s="2"/>
      <c r="L19" s="2"/>
      <c r="M19" s="15"/>
    </row>
    <row r="20" spans="1:13" ht="15" thickBot="1">
      <c r="A20" s="1"/>
      <c r="B20" s="1"/>
      <c r="C20" s="1"/>
      <c r="D20" s="1"/>
      <c r="E20" s="1"/>
      <c r="F20" s="1" t="s">
        <v>93</v>
      </c>
      <c r="G20" s="1"/>
      <c r="H20" s="1"/>
      <c r="I20" s="1"/>
      <c r="J20" s="2">
        <v>-6.61</v>
      </c>
      <c r="K20" s="2"/>
      <c r="L20" s="2"/>
      <c r="M20" s="15"/>
    </row>
    <row r="21" spans="1:13" ht="15" thickBot="1">
      <c r="A21" s="1"/>
      <c r="B21" s="1"/>
      <c r="C21" s="1"/>
      <c r="D21" s="1"/>
      <c r="E21" s="1" t="s">
        <v>94</v>
      </c>
      <c r="F21" s="1"/>
      <c r="G21" s="1"/>
      <c r="H21" s="1"/>
      <c r="I21" s="1"/>
      <c r="J21" s="4">
        <f>ROUND(SUM(J9:J20),5)</f>
        <v>11153.6</v>
      </c>
      <c r="K21" s="4">
        <f>ROUND(SUM(K9:K20),5)</f>
        <v>0</v>
      </c>
      <c r="L21" s="4">
        <f>ROUND((J21-K21),5)</f>
        <v>11153.6</v>
      </c>
      <c r="M21" s="16">
        <f>ROUND(IF(K21=0, IF(J21=0, 0, 1), J21/K21),5)</f>
        <v>1</v>
      </c>
    </row>
    <row r="22" spans="1:13" ht="15" thickBot="1">
      <c r="A22" s="1"/>
      <c r="B22" s="1"/>
      <c r="C22" s="1"/>
      <c r="D22" s="1" t="s">
        <v>95</v>
      </c>
      <c r="E22" s="1"/>
      <c r="F22" s="1"/>
      <c r="G22" s="1"/>
      <c r="H22" s="1"/>
      <c r="I22" s="1"/>
      <c r="J22" s="3">
        <f>ROUND(SUM(J4:J8)+J21,5)</f>
        <v>15179.93</v>
      </c>
      <c r="K22" s="3">
        <f>ROUND(SUM(K4:K8)+K21,5)</f>
        <v>0</v>
      </c>
      <c r="L22" s="3">
        <f>ROUND((J22-K22),5)</f>
        <v>15179.93</v>
      </c>
      <c r="M22" s="17">
        <f>ROUND(IF(K22=0, IF(J22=0, 0, 1), J22/K22),5)</f>
        <v>1</v>
      </c>
    </row>
    <row r="23" spans="1:13">
      <c r="A23" s="1"/>
      <c r="B23" s="1"/>
      <c r="C23" s="1" t="s">
        <v>96</v>
      </c>
      <c r="D23" s="1"/>
      <c r="E23" s="1"/>
      <c r="F23" s="1"/>
      <c r="G23" s="1"/>
      <c r="H23" s="1"/>
      <c r="I23" s="1"/>
      <c r="J23" s="2">
        <f>J22</f>
        <v>15179.93</v>
      </c>
      <c r="K23" s="2">
        <f>K22</f>
        <v>0</v>
      </c>
      <c r="L23" s="2">
        <f>ROUND((J23-K23),5)</f>
        <v>15179.93</v>
      </c>
      <c r="M23" s="15">
        <f>ROUND(IF(K23=0, IF(J23=0, 0, 1), J23/K23),5)</f>
        <v>1</v>
      </c>
    </row>
    <row r="24" spans="1:13">
      <c r="A24" s="1"/>
      <c r="B24" s="1"/>
      <c r="C24" s="1"/>
      <c r="D24" s="1" t="s">
        <v>97</v>
      </c>
      <c r="E24" s="1"/>
      <c r="F24" s="1"/>
      <c r="G24" s="1"/>
      <c r="H24" s="1"/>
      <c r="I24" s="1"/>
      <c r="J24" s="2"/>
      <c r="K24" s="2"/>
      <c r="L24" s="2"/>
      <c r="M24" s="15"/>
    </row>
    <row r="25" spans="1:13">
      <c r="A25" s="1"/>
      <c r="B25" s="1"/>
      <c r="C25" s="1"/>
      <c r="D25" s="1"/>
      <c r="E25" s="1" t="s">
        <v>98</v>
      </c>
      <c r="F25" s="1"/>
      <c r="G25" s="1"/>
      <c r="H25" s="1"/>
      <c r="I25" s="1"/>
      <c r="J25" s="2">
        <v>199.72</v>
      </c>
      <c r="K25" s="2"/>
      <c r="L25" s="2"/>
      <c r="M25" s="15"/>
    </row>
    <row r="26" spans="1:13">
      <c r="A26" s="1"/>
      <c r="B26" s="1"/>
      <c r="C26" s="1"/>
      <c r="D26" s="1"/>
      <c r="E26" s="1" t="s">
        <v>99</v>
      </c>
      <c r="F26" s="1"/>
      <c r="G26" s="1"/>
      <c r="H26" s="1"/>
      <c r="I26" s="1"/>
      <c r="J26" s="2"/>
      <c r="K26" s="2"/>
      <c r="L26" s="2"/>
      <c r="M26" s="15"/>
    </row>
    <row r="27" spans="1:13">
      <c r="A27" s="1"/>
      <c r="B27" s="1"/>
      <c r="C27" s="1"/>
      <c r="D27" s="1"/>
      <c r="E27" s="1"/>
      <c r="F27" s="1" t="s">
        <v>100</v>
      </c>
      <c r="G27" s="1"/>
      <c r="H27" s="1"/>
      <c r="I27" s="1"/>
      <c r="J27" s="2">
        <v>0</v>
      </c>
      <c r="K27" s="2">
        <v>0</v>
      </c>
      <c r="L27" s="2">
        <f>ROUND((J27-K27),5)</f>
        <v>0</v>
      </c>
      <c r="M27" s="15">
        <f>ROUND(IF(K27=0, IF(J27=0, 0, 1), J27/K27),5)</f>
        <v>0</v>
      </c>
    </row>
    <row r="28" spans="1:13" ht="15" thickBot="1">
      <c r="A28" s="1"/>
      <c r="B28" s="1"/>
      <c r="C28" s="1"/>
      <c r="D28" s="1"/>
      <c r="E28" s="1"/>
      <c r="F28" s="1" t="s">
        <v>101</v>
      </c>
      <c r="G28" s="1"/>
      <c r="H28" s="1"/>
      <c r="I28" s="1"/>
      <c r="J28" s="8">
        <v>0</v>
      </c>
      <c r="K28" s="8">
        <v>0</v>
      </c>
      <c r="L28" s="8">
        <f>ROUND((J28-K28),5)</f>
        <v>0</v>
      </c>
      <c r="M28" s="18">
        <f>ROUND(IF(K28=0, IF(J28=0, 0, 1), J28/K28),5)</f>
        <v>0</v>
      </c>
    </row>
    <row r="29" spans="1:13">
      <c r="A29" s="1"/>
      <c r="B29" s="1"/>
      <c r="C29" s="1"/>
      <c r="D29" s="1"/>
      <c r="E29" s="1" t="s">
        <v>102</v>
      </c>
      <c r="F29" s="1"/>
      <c r="G29" s="1"/>
      <c r="H29" s="1"/>
      <c r="I29" s="1"/>
      <c r="J29" s="2">
        <f>ROUND(SUM(J26:J28),5)</f>
        <v>0</v>
      </c>
      <c r="K29" s="2">
        <f>ROUND(SUM(K26:K28),5)</f>
        <v>0</v>
      </c>
      <c r="L29" s="2">
        <f>ROUND((J29-K29),5)</f>
        <v>0</v>
      </c>
      <c r="M29" s="15">
        <f>ROUND(IF(K29=0, IF(J29=0, 0, 1), J29/K29),5)</f>
        <v>0</v>
      </c>
    </row>
    <row r="30" spans="1:13">
      <c r="A30" s="1"/>
      <c r="B30" s="1"/>
      <c r="C30" s="1"/>
      <c r="D30" s="1"/>
      <c r="E30" s="1" t="s">
        <v>103</v>
      </c>
      <c r="F30" s="1"/>
      <c r="G30" s="1"/>
      <c r="H30" s="1"/>
      <c r="I30" s="1"/>
      <c r="J30" s="2"/>
      <c r="K30" s="2"/>
      <c r="L30" s="2"/>
      <c r="M30" s="15"/>
    </row>
    <row r="31" spans="1:13">
      <c r="A31" s="1"/>
      <c r="B31" s="1"/>
      <c r="C31" s="1"/>
      <c r="D31" s="1"/>
      <c r="E31" s="1"/>
      <c r="F31" s="1" t="s">
        <v>104</v>
      </c>
      <c r="G31" s="1"/>
      <c r="H31" s="1"/>
      <c r="I31" s="1"/>
      <c r="J31" s="2">
        <v>203.8</v>
      </c>
      <c r="K31" s="2">
        <v>0</v>
      </c>
      <c r="L31" s="2">
        <f t="shared" ref="L31:L36" si="0">ROUND((J31-K31),5)</f>
        <v>203.8</v>
      </c>
      <c r="M31" s="15">
        <f t="shared" ref="M31:M36" si="1">ROUND(IF(K31=0, IF(J31=0, 0, 1), J31/K31),5)</f>
        <v>1</v>
      </c>
    </row>
    <row r="32" spans="1:13">
      <c r="A32" s="1"/>
      <c r="B32" s="1"/>
      <c r="C32" s="1"/>
      <c r="D32" s="1"/>
      <c r="E32" s="1"/>
      <c r="F32" s="1" t="s">
        <v>105</v>
      </c>
      <c r="G32" s="1"/>
      <c r="H32" s="1"/>
      <c r="I32" s="1"/>
      <c r="J32" s="2">
        <v>0</v>
      </c>
      <c r="K32" s="2">
        <v>0</v>
      </c>
      <c r="L32" s="2">
        <f t="shared" si="0"/>
        <v>0</v>
      </c>
      <c r="M32" s="15">
        <f t="shared" si="1"/>
        <v>0</v>
      </c>
    </row>
    <row r="33" spans="1:13">
      <c r="A33" s="1"/>
      <c r="B33" s="1"/>
      <c r="C33" s="1"/>
      <c r="D33" s="1"/>
      <c r="E33" s="1"/>
      <c r="F33" s="1" t="s">
        <v>106</v>
      </c>
      <c r="G33" s="1"/>
      <c r="H33" s="1"/>
      <c r="I33" s="1"/>
      <c r="J33" s="2">
        <v>0</v>
      </c>
      <c r="K33" s="2">
        <v>0</v>
      </c>
      <c r="L33" s="2">
        <f t="shared" si="0"/>
        <v>0</v>
      </c>
      <c r="M33" s="15">
        <f t="shared" si="1"/>
        <v>0</v>
      </c>
    </row>
    <row r="34" spans="1:13">
      <c r="A34" s="1"/>
      <c r="B34" s="1"/>
      <c r="C34" s="1"/>
      <c r="D34" s="1"/>
      <c r="E34" s="1"/>
      <c r="F34" s="1" t="s">
        <v>107</v>
      </c>
      <c r="G34" s="1"/>
      <c r="H34" s="1"/>
      <c r="I34" s="1"/>
      <c r="J34" s="2">
        <v>66.27</v>
      </c>
      <c r="K34" s="2">
        <v>0</v>
      </c>
      <c r="L34" s="2">
        <f t="shared" si="0"/>
        <v>66.27</v>
      </c>
      <c r="M34" s="15">
        <f t="shared" si="1"/>
        <v>1</v>
      </c>
    </row>
    <row r="35" spans="1:13">
      <c r="A35" s="1"/>
      <c r="B35" s="1"/>
      <c r="C35" s="1"/>
      <c r="D35" s="1"/>
      <c r="E35" s="1"/>
      <c r="F35" s="1" t="s">
        <v>108</v>
      </c>
      <c r="G35" s="1"/>
      <c r="H35" s="1"/>
      <c r="I35" s="1"/>
      <c r="J35" s="2">
        <v>0</v>
      </c>
      <c r="K35" s="2">
        <v>0</v>
      </c>
      <c r="L35" s="2">
        <f t="shared" si="0"/>
        <v>0</v>
      </c>
      <c r="M35" s="15">
        <f t="shared" si="1"/>
        <v>0</v>
      </c>
    </row>
    <row r="36" spans="1:13">
      <c r="A36" s="1"/>
      <c r="B36" s="1"/>
      <c r="C36" s="1"/>
      <c r="D36" s="1"/>
      <c r="E36" s="1"/>
      <c r="F36" s="1" t="s">
        <v>109</v>
      </c>
      <c r="G36" s="1"/>
      <c r="H36" s="1"/>
      <c r="I36" s="1"/>
      <c r="J36" s="2">
        <v>0</v>
      </c>
      <c r="K36" s="2">
        <v>0</v>
      </c>
      <c r="L36" s="2">
        <f t="shared" si="0"/>
        <v>0</v>
      </c>
      <c r="M36" s="15">
        <f t="shared" si="1"/>
        <v>0</v>
      </c>
    </row>
    <row r="37" spans="1:13">
      <c r="A37" s="1"/>
      <c r="B37" s="1"/>
      <c r="C37" s="1"/>
      <c r="D37" s="1"/>
      <c r="E37" s="1"/>
      <c r="F37" s="1" t="s">
        <v>110</v>
      </c>
      <c r="G37" s="1"/>
      <c r="H37" s="1"/>
      <c r="I37" s="1"/>
      <c r="J37" s="2"/>
      <c r="K37" s="2"/>
      <c r="L37" s="2"/>
      <c r="M37" s="15"/>
    </row>
    <row r="38" spans="1:13" ht="15" thickBot="1">
      <c r="A38" s="1"/>
      <c r="B38" s="1"/>
      <c r="C38" s="1"/>
      <c r="D38" s="1"/>
      <c r="E38" s="1"/>
      <c r="F38" s="1"/>
      <c r="G38" s="1" t="s">
        <v>111</v>
      </c>
      <c r="H38" s="1"/>
      <c r="I38" s="1"/>
      <c r="J38" s="8">
        <v>93.84</v>
      </c>
      <c r="K38" s="8">
        <v>0</v>
      </c>
      <c r="L38" s="8">
        <f>ROUND((J38-K38),5)</f>
        <v>93.84</v>
      </c>
      <c r="M38" s="18">
        <f>ROUND(IF(K38=0, IF(J38=0, 0, 1), J38/K38),5)</f>
        <v>1</v>
      </c>
    </row>
    <row r="39" spans="1:13">
      <c r="A39" s="1"/>
      <c r="B39" s="1"/>
      <c r="C39" s="1"/>
      <c r="D39" s="1"/>
      <c r="E39" s="1"/>
      <c r="F39" s="1" t="s">
        <v>112</v>
      </c>
      <c r="G39" s="1"/>
      <c r="H39" s="1"/>
      <c r="I39" s="1"/>
      <c r="J39" s="2">
        <f>ROUND(SUM(J37:J38),5)</f>
        <v>93.84</v>
      </c>
      <c r="K39" s="2">
        <f>ROUND(SUM(K37:K38),5)</f>
        <v>0</v>
      </c>
      <c r="L39" s="2">
        <f>ROUND((J39-K39),5)</f>
        <v>93.84</v>
      </c>
      <c r="M39" s="15">
        <f>ROUND(IF(K39=0, IF(J39=0, 0, 1), J39/K39),5)</f>
        <v>1</v>
      </c>
    </row>
    <row r="40" spans="1:13">
      <c r="A40" s="1"/>
      <c r="B40" s="1"/>
      <c r="C40" s="1"/>
      <c r="D40" s="1"/>
      <c r="E40" s="1"/>
      <c r="F40" s="1" t="s">
        <v>113</v>
      </c>
      <c r="G40" s="1"/>
      <c r="H40" s="1"/>
      <c r="I40" s="1"/>
      <c r="J40" s="2"/>
      <c r="K40" s="2"/>
      <c r="L40" s="2"/>
      <c r="M40" s="15"/>
    </row>
    <row r="41" spans="1:13">
      <c r="A41" s="1"/>
      <c r="B41" s="1"/>
      <c r="C41" s="1"/>
      <c r="D41" s="1"/>
      <c r="E41" s="1"/>
      <c r="F41" s="1"/>
      <c r="G41" s="1" t="s">
        <v>114</v>
      </c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>
      <c r="A42" s="1"/>
      <c r="B42" s="1"/>
      <c r="C42" s="1"/>
      <c r="D42" s="1"/>
      <c r="E42" s="1"/>
      <c r="F42" s="1"/>
      <c r="G42" s="1" t="s">
        <v>115</v>
      </c>
      <c r="H42" s="1"/>
      <c r="I42" s="1"/>
      <c r="J42" s="2">
        <v>0</v>
      </c>
      <c r="K42" s="2">
        <v>0</v>
      </c>
      <c r="L42" s="2">
        <f>ROUND((J42-K42),5)</f>
        <v>0</v>
      </c>
      <c r="M42" s="15">
        <f>ROUND(IF(K42=0, IF(J42=0, 0, 1), J42/K42),5)</f>
        <v>0</v>
      </c>
    </row>
    <row r="43" spans="1:13">
      <c r="A43" s="1"/>
      <c r="B43" s="1"/>
      <c r="C43" s="1"/>
      <c r="D43" s="1"/>
      <c r="E43" s="1"/>
      <c r="F43" s="1"/>
      <c r="G43" s="1" t="s">
        <v>116</v>
      </c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ht="15" thickBot="1">
      <c r="A44" s="1"/>
      <c r="B44" s="1"/>
      <c r="C44" s="1"/>
      <c r="D44" s="1"/>
      <c r="E44" s="1"/>
      <c r="F44" s="1"/>
      <c r="G44" s="1" t="s">
        <v>117</v>
      </c>
      <c r="H44" s="1"/>
      <c r="I44" s="1"/>
      <c r="J44" s="8">
        <v>3493</v>
      </c>
      <c r="K44" s="8">
        <v>0</v>
      </c>
      <c r="L44" s="8">
        <f>ROUND((J44-K44),5)</f>
        <v>3493</v>
      </c>
      <c r="M44" s="18">
        <f>ROUND(IF(K44=0, IF(J44=0, 0, 1), J44/K44),5)</f>
        <v>1</v>
      </c>
    </row>
    <row r="45" spans="1:13">
      <c r="A45" s="1"/>
      <c r="B45" s="1"/>
      <c r="C45" s="1"/>
      <c r="D45" s="1"/>
      <c r="E45" s="1"/>
      <c r="F45" s="1" t="s">
        <v>118</v>
      </c>
      <c r="G45" s="1"/>
      <c r="H45" s="1"/>
      <c r="I45" s="1"/>
      <c r="J45" s="2">
        <f>ROUND(SUM(J40:J44),5)</f>
        <v>3493</v>
      </c>
      <c r="K45" s="2">
        <f>ROUND(SUM(K40:K44),5)</f>
        <v>0</v>
      </c>
      <c r="L45" s="2">
        <f>ROUND((J45-K45),5)</f>
        <v>3493</v>
      </c>
      <c r="M45" s="15">
        <f>ROUND(IF(K45=0, IF(J45=0, 0, 1), J45/K45),5)</f>
        <v>1</v>
      </c>
    </row>
    <row r="46" spans="1:13">
      <c r="A46" s="1"/>
      <c r="B46" s="1"/>
      <c r="C46" s="1"/>
      <c r="D46" s="1"/>
      <c r="E46" s="1"/>
      <c r="F46" s="1" t="s">
        <v>119</v>
      </c>
      <c r="G46" s="1"/>
      <c r="H46" s="1"/>
      <c r="I46" s="1"/>
      <c r="J46" s="2"/>
      <c r="K46" s="2"/>
      <c r="L46" s="2"/>
      <c r="M46" s="15"/>
    </row>
    <row r="47" spans="1:13">
      <c r="A47" s="1"/>
      <c r="B47" s="1"/>
      <c r="C47" s="1"/>
      <c r="D47" s="1"/>
      <c r="E47" s="1"/>
      <c r="F47" s="1"/>
      <c r="G47" s="1" t="s">
        <v>120</v>
      </c>
      <c r="H47" s="1"/>
      <c r="I47" s="1"/>
      <c r="J47" s="2">
        <v>0</v>
      </c>
      <c r="K47" s="2">
        <v>0</v>
      </c>
      <c r="L47" s="2">
        <f>ROUND((J47-K47),5)</f>
        <v>0</v>
      </c>
      <c r="M47" s="15">
        <f>ROUND(IF(K47=0, IF(J47=0, 0, 1), J47/K47),5)</f>
        <v>0</v>
      </c>
    </row>
    <row r="48" spans="1:13">
      <c r="A48" s="1"/>
      <c r="B48" s="1"/>
      <c r="C48" s="1"/>
      <c r="D48" s="1"/>
      <c r="E48" s="1"/>
      <c r="F48" s="1"/>
      <c r="G48" s="1" t="s">
        <v>121</v>
      </c>
      <c r="H48" s="1"/>
      <c r="I48" s="1"/>
      <c r="J48" s="2">
        <v>0</v>
      </c>
      <c r="K48" s="2">
        <v>0</v>
      </c>
      <c r="L48" s="2">
        <f>ROUND((J48-K48),5)</f>
        <v>0</v>
      </c>
      <c r="M48" s="15">
        <f>ROUND(IF(K48=0, IF(J48=0, 0, 1), J48/K48),5)</f>
        <v>0</v>
      </c>
    </row>
    <row r="49" spans="1:13">
      <c r="A49" s="1"/>
      <c r="B49" s="1"/>
      <c r="C49" s="1"/>
      <c r="D49" s="1"/>
      <c r="E49" s="1"/>
      <c r="F49" s="1"/>
      <c r="G49" s="1" t="s">
        <v>122</v>
      </c>
      <c r="H49" s="1"/>
      <c r="I49" s="1"/>
      <c r="J49" s="2">
        <v>0</v>
      </c>
      <c r="K49" s="2">
        <v>0</v>
      </c>
      <c r="L49" s="2">
        <f>ROUND((J49-K49),5)</f>
        <v>0</v>
      </c>
      <c r="M49" s="15">
        <f>ROUND(IF(K49=0, IF(J49=0, 0, 1), J49/K49),5)</f>
        <v>0</v>
      </c>
    </row>
    <row r="50" spans="1:13">
      <c r="A50" s="1"/>
      <c r="B50" s="1"/>
      <c r="C50" s="1"/>
      <c r="D50" s="1"/>
      <c r="E50" s="1"/>
      <c r="F50" s="1"/>
      <c r="G50" s="1" t="s">
        <v>123</v>
      </c>
      <c r="H50" s="1"/>
      <c r="I50" s="1"/>
      <c r="J50" s="2">
        <v>536.20000000000005</v>
      </c>
      <c r="K50" s="2">
        <v>0</v>
      </c>
      <c r="L50" s="2">
        <f>ROUND((J50-K50),5)</f>
        <v>536.20000000000005</v>
      </c>
      <c r="M50" s="15">
        <f>ROUND(IF(K50=0, IF(J50=0, 0, 1), J50/K50),5)</f>
        <v>1</v>
      </c>
    </row>
    <row r="51" spans="1:13">
      <c r="A51" s="1"/>
      <c r="B51" s="1"/>
      <c r="C51" s="1"/>
      <c r="D51" s="1"/>
      <c r="E51" s="1"/>
      <c r="F51" s="1"/>
      <c r="G51" s="1" t="s">
        <v>124</v>
      </c>
      <c r="H51" s="1"/>
      <c r="I51" s="1"/>
      <c r="J51" s="2">
        <v>126</v>
      </c>
      <c r="K51" s="2">
        <v>0</v>
      </c>
      <c r="L51" s="2">
        <f>ROUND((J51-K51),5)</f>
        <v>126</v>
      </c>
      <c r="M51" s="15">
        <f>ROUND(IF(K51=0, IF(J51=0, 0, 1), J51/K51),5)</f>
        <v>1</v>
      </c>
    </row>
    <row r="52" spans="1:13">
      <c r="A52" s="1"/>
      <c r="B52" s="1"/>
      <c r="C52" s="1"/>
      <c r="D52" s="1"/>
      <c r="E52" s="1"/>
      <c r="F52" s="1"/>
      <c r="G52" s="1" t="s">
        <v>125</v>
      </c>
      <c r="H52" s="1"/>
      <c r="I52" s="1"/>
      <c r="J52" s="2">
        <v>50</v>
      </c>
      <c r="K52" s="2"/>
      <c r="L52" s="2"/>
      <c r="M52" s="15"/>
    </row>
    <row r="53" spans="1:13" ht="15" thickBot="1">
      <c r="A53" s="1"/>
      <c r="B53" s="1"/>
      <c r="C53" s="1"/>
      <c r="D53" s="1"/>
      <c r="E53" s="1"/>
      <c r="F53" s="1"/>
      <c r="G53" s="1" t="s">
        <v>126</v>
      </c>
      <c r="H53" s="1"/>
      <c r="I53" s="1"/>
      <c r="J53" s="8">
        <v>139</v>
      </c>
      <c r="K53" s="8">
        <v>0</v>
      </c>
      <c r="L53" s="8">
        <f>ROUND((J53-K53),5)</f>
        <v>139</v>
      </c>
      <c r="M53" s="18">
        <f>ROUND(IF(K53=0, IF(J53=0, 0, 1), J53/K53),5)</f>
        <v>1</v>
      </c>
    </row>
    <row r="54" spans="1:13">
      <c r="A54" s="1"/>
      <c r="B54" s="1"/>
      <c r="C54" s="1"/>
      <c r="D54" s="1"/>
      <c r="E54" s="1"/>
      <c r="F54" s="1" t="s">
        <v>127</v>
      </c>
      <c r="G54" s="1"/>
      <c r="H54" s="1"/>
      <c r="I54" s="1"/>
      <c r="J54" s="2">
        <f>ROUND(SUM(J46:J53),5)</f>
        <v>851.2</v>
      </c>
      <c r="K54" s="2">
        <f>ROUND(SUM(K46:K53),5)</f>
        <v>0</v>
      </c>
      <c r="L54" s="2">
        <f>ROUND((J54-K54),5)</f>
        <v>851.2</v>
      </c>
      <c r="M54" s="15">
        <f>ROUND(IF(K54=0, IF(J54=0, 0, 1), J54/K54),5)</f>
        <v>1</v>
      </c>
    </row>
    <row r="55" spans="1:13">
      <c r="A55" s="1"/>
      <c r="B55" s="1"/>
      <c r="C55" s="1"/>
      <c r="D55" s="1"/>
      <c r="E55" s="1"/>
      <c r="F55" s="1" t="s">
        <v>128</v>
      </c>
      <c r="G55" s="1"/>
      <c r="H55" s="1"/>
      <c r="I55" s="1"/>
      <c r="J55" s="2"/>
      <c r="K55" s="2"/>
      <c r="L55" s="2"/>
      <c r="M55" s="15"/>
    </row>
    <row r="56" spans="1:13">
      <c r="A56" s="1"/>
      <c r="B56" s="1"/>
      <c r="C56" s="1"/>
      <c r="D56" s="1"/>
      <c r="E56" s="1"/>
      <c r="F56" s="1"/>
      <c r="G56" s="1" t="s">
        <v>129</v>
      </c>
      <c r="H56" s="1"/>
      <c r="I56" s="1"/>
      <c r="J56" s="2"/>
      <c r="K56" s="2"/>
      <c r="L56" s="2"/>
      <c r="M56" s="15"/>
    </row>
    <row r="57" spans="1:13">
      <c r="A57" s="1"/>
      <c r="B57" s="1"/>
      <c r="C57" s="1"/>
      <c r="D57" s="1"/>
      <c r="E57" s="1"/>
      <c r="F57" s="1"/>
      <c r="G57" s="1"/>
      <c r="H57" s="1" t="s">
        <v>130</v>
      </c>
      <c r="I57" s="1"/>
      <c r="J57" s="2">
        <v>8765.8799999999992</v>
      </c>
      <c r="K57" s="2"/>
      <c r="L57" s="2"/>
      <c r="M57" s="15"/>
    </row>
    <row r="58" spans="1:13">
      <c r="A58" s="1"/>
      <c r="B58" s="1"/>
      <c r="C58" s="1"/>
      <c r="D58" s="1"/>
      <c r="E58" s="1"/>
      <c r="F58" s="1"/>
      <c r="G58" s="1"/>
      <c r="H58" s="1" t="s">
        <v>131</v>
      </c>
      <c r="I58" s="1"/>
      <c r="J58" s="2"/>
      <c r="K58" s="2"/>
      <c r="L58" s="2"/>
      <c r="M58" s="15"/>
    </row>
    <row r="59" spans="1:13">
      <c r="A59" s="1"/>
      <c r="B59" s="1"/>
      <c r="C59" s="1"/>
      <c r="D59" s="1"/>
      <c r="E59" s="1"/>
      <c r="F59" s="1"/>
      <c r="G59" s="1"/>
      <c r="H59" s="1"/>
      <c r="I59" s="1" t="s">
        <v>132</v>
      </c>
      <c r="J59" s="2">
        <v>20408.509999999998</v>
      </c>
      <c r="K59" s="2">
        <v>0</v>
      </c>
      <c r="L59" s="2">
        <f t="shared" ref="L59:L69" si="2">ROUND((J59-K59),5)</f>
        <v>20408.509999999998</v>
      </c>
      <c r="M59" s="15">
        <f t="shared" ref="M59:M69" si="3">ROUND(IF(K59=0, IF(J59=0, 0, 1), J59/K59),5)</f>
        <v>1</v>
      </c>
    </row>
    <row r="60" spans="1:13">
      <c r="A60" s="1"/>
      <c r="B60" s="1"/>
      <c r="C60" s="1"/>
      <c r="D60" s="1"/>
      <c r="E60" s="1"/>
      <c r="F60" s="1"/>
      <c r="G60" s="1"/>
      <c r="H60" s="1"/>
      <c r="I60" s="1" t="s">
        <v>133</v>
      </c>
      <c r="J60" s="2">
        <v>0</v>
      </c>
      <c r="K60" s="2">
        <v>0</v>
      </c>
      <c r="L60" s="2">
        <f t="shared" si="2"/>
        <v>0</v>
      </c>
      <c r="M60" s="15">
        <f t="shared" si="3"/>
        <v>0</v>
      </c>
    </row>
    <row r="61" spans="1:13">
      <c r="A61" s="1"/>
      <c r="B61" s="1"/>
      <c r="C61" s="1"/>
      <c r="D61" s="1"/>
      <c r="E61" s="1"/>
      <c r="F61" s="1"/>
      <c r="G61" s="1"/>
      <c r="H61" s="1"/>
      <c r="I61" s="1" t="s">
        <v>134</v>
      </c>
      <c r="J61" s="2">
        <v>0</v>
      </c>
      <c r="K61" s="2">
        <v>0</v>
      </c>
      <c r="L61" s="2">
        <f t="shared" si="2"/>
        <v>0</v>
      </c>
      <c r="M61" s="15">
        <f t="shared" si="3"/>
        <v>0</v>
      </c>
    </row>
    <row r="62" spans="1:13" ht="15" thickBot="1">
      <c r="A62" s="1"/>
      <c r="B62" s="1"/>
      <c r="C62" s="1"/>
      <c r="D62" s="1"/>
      <c r="E62" s="1"/>
      <c r="F62" s="1"/>
      <c r="G62" s="1"/>
      <c r="H62" s="1"/>
      <c r="I62" s="1" t="s">
        <v>135</v>
      </c>
      <c r="J62" s="8">
        <v>0</v>
      </c>
      <c r="K62" s="8">
        <v>0</v>
      </c>
      <c r="L62" s="8">
        <f t="shared" si="2"/>
        <v>0</v>
      </c>
      <c r="M62" s="18">
        <f t="shared" si="3"/>
        <v>0</v>
      </c>
    </row>
    <row r="63" spans="1:13">
      <c r="A63" s="1"/>
      <c r="B63" s="1"/>
      <c r="C63" s="1"/>
      <c r="D63" s="1"/>
      <c r="E63" s="1"/>
      <c r="F63" s="1"/>
      <c r="G63" s="1"/>
      <c r="H63" s="1" t="s">
        <v>136</v>
      </c>
      <c r="I63" s="1"/>
      <c r="J63" s="2">
        <f>ROUND(SUM(J58:J62),5)</f>
        <v>20408.509999999998</v>
      </c>
      <c r="K63" s="2">
        <f>ROUND(SUM(K58:K62),5)</f>
        <v>0</v>
      </c>
      <c r="L63" s="2">
        <f t="shared" si="2"/>
        <v>20408.509999999998</v>
      </c>
      <c r="M63" s="15">
        <f t="shared" si="3"/>
        <v>1</v>
      </c>
    </row>
    <row r="64" spans="1:13">
      <c r="A64" s="1"/>
      <c r="B64" s="1"/>
      <c r="C64" s="1"/>
      <c r="D64" s="1"/>
      <c r="E64" s="1"/>
      <c r="F64" s="1"/>
      <c r="G64" s="1"/>
      <c r="H64" s="1" t="s">
        <v>137</v>
      </c>
      <c r="I64" s="1"/>
      <c r="J64" s="2">
        <v>8326.3700000000008</v>
      </c>
      <c r="K64" s="2">
        <v>0</v>
      </c>
      <c r="L64" s="2">
        <f t="shared" si="2"/>
        <v>8326.3700000000008</v>
      </c>
      <c r="M64" s="15">
        <f t="shared" si="3"/>
        <v>1</v>
      </c>
    </row>
    <row r="65" spans="1:13">
      <c r="A65" s="1"/>
      <c r="B65" s="1"/>
      <c r="C65" s="1"/>
      <c r="D65" s="1"/>
      <c r="E65" s="1"/>
      <c r="F65" s="1"/>
      <c r="G65" s="1"/>
      <c r="H65" s="1" t="s">
        <v>138</v>
      </c>
      <c r="I65" s="1"/>
      <c r="J65" s="2">
        <v>3930</v>
      </c>
      <c r="K65" s="2">
        <v>0</v>
      </c>
      <c r="L65" s="2">
        <f t="shared" si="2"/>
        <v>3930</v>
      </c>
      <c r="M65" s="15">
        <f t="shared" si="3"/>
        <v>1</v>
      </c>
    </row>
    <row r="66" spans="1:13">
      <c r="A66" s="1"/>
      <c r="B66" s="1"/>
      <c r="C66" s="1"/>
      <c r="D66" s="1"/>
      <c r="E66" s="1"/>
      <c r="F66" s="1"/>
      <c r="G66" s="1"/>
      <c r="H66" s="1" t="s">
        <v>139</v>
      </c>
      <c r="I66" s="1"/>
      <c r="J66" s="2">
        <v>1845</v>
      </c>
      <c r="K66" s="2">
        <v>0</v>
      </c>
      <c r="L66" s="2">
        <f t="shared" si="2"/>
        <v>1845</v>
      </c>
      <c r="M66" s="15">
        <f t="shared" si="3"/>
        <v>1</v>
      </c>
    </row>
    <row r="67" spans="1:13">
      <c r="A67" s="1"/>
      <c r="B67" s="1"/>
      <c r="C67" s="1"/>
      <c r="D67" s="1"/>
      <c r="E67" s="1"/>
      <c r="F67" s="1"/>
      <c r="G67" s="1"/>
      <c r="H67" s="1" t="s">
        <v>140</v>
      </c>
      <c r="I67" s="1"/>
      <c r="J67" s="2">
        <v>0</v>
      </c>
      <c r="K67" s="2">
        <v>0</v>
      </c>
      <c r="L67" s="2">
        <f t="shared" si="2"/>
        <v>0</v>
      </c>
      <c r="M67" s="15">
        <f t="shared" si="3"/>
        <v>0</v>
      </c>
    </row>
    <row r="68" spans="1:13" ht="15" thickBot="1">
      <c r="A68" s="1"/>
      <c r="B68" s="1"/>
      <c r="C68" s="1"/>
      <c r="D68" s="1"/>
      <c r="E68" s="1"/>
      <c r="F68" s="1"/>
      <c r="G68" s="1"/>
      <c r="H68" s="1" t="s">
        <v>141</v>
      </c>
      <c r="I68" s="1"/>
      <c r="J68" s="8">
        <v>5186.7</v>
      </c>
      <c r="K68" s="8">
        <v>0</v>
      </c>
      <c r="L68" s="8">
        <f t="shared" si="2"/>
        <v>5186.7</v>
      </c>
      <c r="M68" s="18">
        <f t="shared" si="3"/>
        <v>1</v>
      </c>
    </row>
    <row r="69" spans="1:13">
      <c r="A69" s="1"/>
      <c r="B69" s="1"/>
      <c r="C69" s="1"/>
      <c r="D69" s="1"/>
      <c r="E69" s="1"/>
      <c r="F69" s="1"/>
      <c r="G69" s="1" t="s">
        <v>142</v>
      </c>
      <c r="H69" s="1"/>
      <c r="I69" s="1"/>
      <c r="J69" s="2">
        <f>ROUND(SUM(J56:J57)+SUM(J63:J68),5)</f>
        <v>48462.46</v>
      </c>
      <c r="K69" s="2">
        <f>ROUND(SUM(K56:K57)+SUM(K63:K68),5)</f>
        <v>0</v>
      </c>
      <c r="L69" s="2">
        <f t="shared" si="2"/>
        <v>48462.46</v>
      </c>
      <c r="M69" s="15">
        <f t="shared" si="3"/>
        <v>1</v>
      </c>
    </row>
    <row r="70" spans="1:13">
      <c r="A70" s="1"/>
      <c r="B70" s="1"/>
      <c r="C70" s="1"/>
      <c r="D70" s="1"/>
      <c r="E70" s="1"/>
      <c r="F70" s="1"/>
      <c r="G70" s="1" t="s">
        <v>143</v>
      </c>
      <c r="H70" s="1"/>
      <c r="I70" s="1"/>
      <c r="J70" s="2">
        <v>3010.89</v>
      </c>
      <c r="K70" s="2"/>
      <c r="L70" s="2"/>
      <c r="M70" s="15"/>
    </row>
    <row r="71" spans="1:13">
      <c r="A71" s="1"/>
      <c r="B71" s="1"/>
      <c r="C71" s="1"/>
      <c r="D71" s="1"/>
      <c r="E71" s="1"/>
      <c r="F71" s="1"/>
      <c r="G71" s="1" t="s">
        <v>144</v>
      </c>
      <c r="H71" s="1"/>
      <c r="I71" s="1"/>
      <c r="J71" s="2"/>
      <c r="K71" s="2"/>
      <c r="L71" s="2"/>
      <c r="M71" s="15"/>
    </row>
    <row r="72" spans="1:13">
      <c r="A72" s="1"/>
      <c r="B72" s="1"/>
      <c r="C72" s="1"/>
      <c r="D72" s="1"/>
      <c r="E72" s="1"/>
      <c r="F72" s="1"/>
      <c r="G72" s="1"/>
      <c r="H72" s="1" t="s">
        <v>145</v>
      </c>
      <c r="I72" s="1"/>
      <c r="J72" s="2">
        <v>21.21</v>
      </c>
      <c r="K72" s="2"/>
      <c r="L72" s="2"/>
      <c r="M72" s="15"/>
    </row>
    <row r="73" spans="1:13">
      <c r="A73" s="1"/>
      <c r="B73" s="1"/>
      <c r="C73" s="1"/>
      <c r="D73" s="1"/>
      <c r="E73" s="1"/>
      <c r="F73" s="1"/>
      <c r="G73" s="1"/>
      <c r="H73" s="1" t="s">
        <v>146</v>
      </c>
      <c r="I73" s="1"/>
      <c r="J73" s="2">
        <v>2667.55</v>
      </c>
      <c r="K73" s="2">
        <v>0</v>
      </c>
      <c r="L73" s="2">
        <f t="shared" ref="L73:L79" si="4">ROUND((J73-K73),5)</f>
        <v>2667.55</v>
      </c>
      <c r="M73" s="15">
        <f t="shared" ref="M73:M79" si="5">ROUND(IF(K73=0, IF(J73=0, 0, 1), J73/K73),5)</f>
        <v>1</v>
      </c>
    </row>
    <row r="74" spans="1:13">
      <c r="A74" s="1"/>
      <c r="B74" s="1"/>
      <c r="C74" s="1"/>
      <c r="D74" s="1"/>
      <c r="E74" s="1"/>
      <c r="F74" s="1"/>
      <c r="G74" s="1"/>
      <c r="H74" s="1" t="s">
        <v>147</v>
      </c>
      <c r="I74" s="1"/>
      <c r="J74" s="2">
        <v>821.09</v>
      </c>
      <c r="K74" s="2">
        <v>0</v>
      </c>
      <c r="L74" s="2">
        <f t="shared" si="4"/>
        <v>821.09</v>
      </c>
      <c r="M74" s="15">
        <f t="shared" si="5"/>
        <v>1</v>
      </c>
    </row>
    <row r="75" spans="1:13">
      <c r="A75" s="1"/>
      <c r="B75" s="1"/>
      <c r="C75" s="1"/>
      <c r="D75" s="1"/>
      <c r="E75" s="1"/>
      <c r="F75" s="1"/>
      <c r="G75" s="1"/>
      <c r="H75" s="1" t="s">
        <v>148</v>
      </c>
      <c r="I75" s="1"/>
      <c r="J75" s="2">
        <v>-493.39</v>
      </c>
      <c r="K75" s="2">
        <v>0</v>
      </c>
      <c r="L75" s="2">
        <f t="shared" si="4"/>
        <v>-493.39</v>
      </c>
      <c r="M75" s="15">
        <f t="shared" si="5"/>
        <v>1</v>
      </c>
    </row>
    <row r="76" spans="1:13">
      <c r="A76" s="1"/>
      <c r="B76" s="1"/>
      <c r="C76" s="1"/>
      <c r="D76" s="1"/>
      <c r="E76" s="1"/>
      <c r="F76" s="1"/>
      <c r="G76" s="1"/>
      <c r="H76" s="1" t="s">
        <v>149</v>
      </c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>
      <c r="A77" s="1"/>
      <c r="B77" s="1"/>
      <c r="C77" s="1"/>
      <c r="D77" s="1"/>
      <c r="E77" s="1"/>
      <c r="F77" s="1"/>
      <c r="G77" s="1"/>
      <c r="H77" s="1" t="s">
        <v>150</v>
      </c>
      <c r="I77" s="1"/>
      <c r="J77" s="2">
        <v>0</v>
      </c>
      <c r="K77" s="2">
        <v>0</v>
      </c>
      <c r="L77" s="2">
        <f t="shared" si="4"/>
        <v>0</v>
      </c>
      <c r="M77" s="15">
        <f t="shared" si="5"/>
        <v>0</v>
      </c>
    </row>
    <row r="78" spans="1:13" ht="15" thickBot="1">
      <c r="A78" s="1"/>
      <c r="B78" s="1"/>
      <c r="C78" s="1"/>
      <c r="D78" s="1"/>
      <c r="E78" s="1"/>
      <c r="F78" s="1"/>
      <c r="G78" s="1"/>
      <c r="H78" s="1" t="s">
        <v>151</v>
      </c>
      <c r="I78" s="1"/>
      <c r="J78" s="8">
        <v>0</v>
      </c>
      <c r="K78" s="8">
        <v>0</v>
      </c>
      <c r="L78" s="8">
        <f t="shared" si="4"/>
        <v>0</v>
      </c>
      <c r="M78" s="18">
        <f t="shared" si="5"/>
        <v>0</v>
      </c>
    </row>
    <row r="79" spans="1:13">
      <c r="A79" s="1"/>
      <c r="B79" s="1"/>
      <c r="C79" s="1"/>
      <c r="D79" s="1"/>
      <c r="E79" s="1"/>
      <c r="F79" s="1"/>
      <c r="G79" s="1" t="s">
        <v>152</v>
      </c>
      <c r="H79" s="1"/>
      <c r="I79" s="1"/>
      <c r="J79" s="2">
        <f>ROUND(SUM(J71:J78),5)</f>
        <v>3016.46</v>
      </c>
      <c r="K79" s="2">
        <f>ROUND(SUM(K71:K78),5)</f>
        <v>0</v>
      </c>
      <c r="L79" s="2">
        <f t="shared" si="4"/>
        <v>3016.46</v>
      </c>
      <c r="M79" s="15">
        <f t="shared" si="5"/>
        <v>1</v>
      </c>
    </row>
    <row r="80" spans="1:13">
      <c r="A80" s="1"/>
      <c r="B80" s="1"/>
      <c r="C80" s="1"/>
      <c r="D80" s="1"/>
      <c r="E80" s="1"/>
      <c r="F80" s="1"/>
      <c r="G80" s="1" t="s">
        <v>153</v>
      </c>
      <c r="H80" s="1"/>
      <c r="I80" s="1"/>
      <c r="J80" s="2"/>
      <c r="K80" s="2"/>
      <c r="L80" s="2"/>
      <c r="M80" s="15"/>
    </row>
    <row r="81" spans="1:13">
      <c r="A81" s="1"/>
      <c r="B81" s="1"/>
      <c r="C81" s="1"/>
      <c r="D81" s="1"/>
      <c r="E81" s="1"/>
      <c r="F81" s="1"/>
      <c r="G81" s="1"/>
      <c r="H81" s="1" t="s">
        <v>154</v>
      </c>
      <c r="I81" s="1"/>
      <c r="J81" s="2">
        <v>543.47</v>
      </c>
      <c r="K81" s="2">
        <v>0</v>
      </c>
      <c r="L81" s="2">
        <f>ROUND((J81-K81),5)</f>
        <v>543.47</v>
      </c>
      <c r="M81" s="15">
        <f>ROUND(IF(K81=0, IF(J81=0, 0, 1), J81/K81),5)</f>
        <v>1</v>
      </c>
    </row>
    <row r="82" spans="1:13">
      <c r="A82" s="1"/>
      <c r="B82" s="1"/>
      <c r="C82" s="1"/>
      <c r="D82" s="1"/>
      <c r="E82" s="1"/>
      <c r="F82" s="1"/>
      <c r="G82" s="1"/>
      <c r="H82" s="1" t="s">
        <v>155</v>
      </c>
      <c r="I82" s="1"/>
      <c r="J82" s="2">
        <v>666.48</v>
      </c>
      <c r="K82" s="2">
        <v>0</v>
      </c>
      <c r="L82" s="2">
        <f>ROUND((J82-K82),5)</f>
        <v>666.48</v>
      </c>
      <c r="M82" s="15">
        <f>ROUND(IF(K82=0, IF(J82=0, 0, 1), J82/K82),5)</f>
        <v>1</v>
      </c>
    </row>
    <row r="83" spans="1:13" ht="15" thickBot="1">
      <c r="A83" s="1"/>
      <c r="B83" s="1"/>
      <c r="C83" s="1"/>
      <c r="D83" s="1"/>
      <c r="E83" s="1"/>
      <c r="F83" s="1"/>
      <c r="G83" s="1"/>
      <c r="H83" s="1" t="s">
        <v>156</v>
      </c>
      <c r="I83" s="1"/>
      <c r="J83" s="2">
        <v>73.680000000000007</v>
      </c>
      <c r="K83" s="2">
        <v>0</v>
      </c>
      <c r="L83" s="2">
        <f>ROUND((J83-K83),5)</f>
        <v>73.680000000000007</v>
      </c>
      <c r="M83" s="15">
        <f>ROUND(IF(K83=0, IF(J83=0, 0, 1), J83/K83),5)</f>
        <v>1</v>
      </c>
    </row>
    <row r="84" spans="1:13" ht="15" thickBot="1">
      <c r="A84" s="1"/>
      <c r="B84" s="1"/>
      <c r="C84" s="1"/>
      <c r="D84" s="1"/>
      <c r="E84" s="1"/>
      <c r="F84" s="1"/>
      <c r="G84" s="1" t="s">
        <v>157</v>
      </c>
      <c r="H84" s="1"/>
      <c r="I84" s="1"/>
      <c r="J84" s="3">
        <f>ROUND(SUM(J80:J83),5)</f>
        <v>1283.6300000000001</v>
      </c>
      <c r="K84" s="3">
        <f>ROUND(SUM(K80:K83),5)</f>
        <v>0</v>
      </c>
      <c r="L84" s="3">
        <f>ROUND((J84-K84),5)</f>
        <v>1283.6300000000001</v>
      </c>
      <c r="M84" s="17">
        <f>ROUND(IF(K84=0, IF(J84=0, 0, 1), J84/K84),5)</f>
        <v>1</v>
      </c>
    </row>
    <row r="85" spans="1:13">
      <c r="A85" s="1"/>
      <c r="B85" s="1"/>
      <c r="C85" s="1"/>
      <c r="D85" s="1"/>
      <c r="E85" s="1"/>
      <c r="F85" s="1" t="s">
        <v>158</v>
      </c>
      <c r="G85" s="1"/>
      <c r="H85" s="1"/>
      <c r="I85" s="1"/>
      <c r="J85" s="2">
        <f>ROUND(J55+SUM(J69:J70)+J79+J84,5)</f>
        <v>55773.440000000002</v>
      </c>
      <c r="K85" s="2">
        <f>ROUND(K55+SUM(K69:K70)+K79+K84,5)</f>
        <v>0</v>
      </c>
      <c r="L85" s="2">
        <f>ROUND((J85-K85),5)</f>
        <v>55773.440000000002</v>
      </c>
      <c r="M85" s="15">
        <f>ROUND(IF(K85=0, IF(J85=0, 0, 1), J85/K85),5)</f>
        <v>1</v>
      </c>
    </row>
    <row r="86" spans="1:13">
      <c r="A86" s="1"/>
      <c r="B86" s="1"/>
      <c r="C86" s="1"/>
      <c r="D86" s="1"/>
      <c r="E86" s="1"/>
      <c r="F86" s="1" t="s">
        <v>159</v>
      </c>
      <c r="G86" s="1"/>
      <c r="H86" s="1"/>
      <c r="I86" s="1"/>
      <c r="J86" s="2"/>
      <c r="K86" s="2"/>
      <c r="L86" s="2"/>
      <c r="M86" s="15"/>
    </row>
    <row r="87" spans="1:13">
      <c r="A87" s="1"/>
      <c r="B87" s="1"/>
      <c r="C87" s="1"/>
      <c r="D87" s="1"/>
      <c r="E87" s="1"/>
      <c r="F87" s="1"/>
      <c r="G87" s="1" t="s">
        <v>160</v>
      </c>
      <c r="H87" s="1"/>
      <c r="I87" s="1"/>
      <c r="J87" s="2">
        <v>0</v>
      </c>
      <c r="K87" s="2">
        <v>0</v>
      </c>
      <c r="L87" s="2">
        <f>ROUND((J87-K87),5)</f>
        <v>0</v>
      </c>
      <c r="M87" s="15">
        <f>ROUND(IF(K87=0, IF(J87=0, 0, 1), J87/K87),5)</f>
        <v>0</v>
      </c>
    </row>
    <row r="88" spans="1:13">
      <c r="A88" s="1"/>
      <c r="B88" s="1"/>
      <c r="C88" s="1"/>
      <c r="D88" s="1"/>
      <c r="E88" s="1"/>
      <c r="F88" s="1"/>
      <c r="G88" s="1" t="s">
        <v>161</v>
      </c>
      <c r="H88" s="1"/>
      <c r="I88" s="1"/>
      <c r="J88" s="2">
        <v>3050</v>
      </c>
      <c r="K88" s="2">
        <v>0</v>
      </c>
      <c r="L88" s="2">
        <f>ROUND((J88-K88),5)</f>
        <v>3050</v>
      </c>
      <c r="M88" s="15">
        <f>ROUND(IF(K88=0, IF(J88=0, 0, 1), J88/K88),5)</f>
        <v>1</v>
      </c>
    </row>
    <row r="89" spans="1:13" ht="15" thickBot="1">
      <c r="A89" s="1"/>
      <c r="B89" s="1"/>
      <c r="C89" s="1"/>
      <c r="D89" s="1"/>
      <c r="E89" s="1"/>
      <c r="F89" s="1"/>
      <c r="G89" s="1" t="s">
        <v>162</v>
      </c>
      <c r="H89" s="1"/>
      <c r="I89" s="1"/>
      <c r="J89" s="8">
        <v>43.75</v>
      </c>
      <c r="K89" s="8">
        <v>0</v>
      </c>
      <c r="L89" s="8">
        <f>ROUND((J89-K89),5)</f>
        <v>43.75</v>
      </c>
      <c r="M89" s="18">
        <f>ROUND(IF(K89=0, IF(J89=0, 0, 1), J89/K89),5)</f>
        <v>1</v>
      </c>
    </row>
    <row r="90" spans="1:13">
      <c r="A90" s="1"/>
      <c r="B90" s="1"/>
      <c r="C90" s="1"/>
      <c r="D90" s="1"/>
      <c r="E90" s="1"/>
      <c r="F90" s="1" t="s">
        <v>163</v>
      </c>
      <c r="G90" s="1"/>
      <c r="H90" s="1"/>
      <c r="I90" s="1"/>
      <c r="J90" s="2">
        <f>ROUND(SUM(J86:J89),5)</f>
        <v>3093.75</v>
      </c>
      <c r="K90" s="2">
        <f>ROUND(SUM(K86:K89),5)</f>
        <v>0</v>
      </c>
      <c r="L90" s="2">
        <f>ROUND((J90-K90),5)</f>
        <v>3093.75</v>
      </c>
      <c r="M90" s="15">
        <f>ROUND(IF(K90=0, IF(J90=0, 0, 1), J90/K90),5)</f>
        <v>1</v>
      </c>
    </row>
    <row r="91" spans="1:13">
      <c r="A91" s="1"/>
      <c r="B91" s="1"/>
      <c r="C91" s="1"/>
      <c r="D91" s="1"/>
      <c r="E91" s="1"/>
      <c r="F91" s="1" t="s">
        <v>164</v>
      </c>
      <c r="G91" s="1"/>
      <c r="H91" s="1"/>
      <c r="I91" s="1"/>
      <c r="J91" s="2"/>
      <c r="K91" s="2"/>
      <c r="L91" s="2"/>
      <c r="M91" s="15"/>
    </row>
    <row r="92" spans="1:13">
      <c r="A92" s="1"/>
      <c r="B92" s="1"/>
      <c r="C92" s="1"/>
      <c r="D92" s="1"/>
      <c r="E92" s="1"/>
      <c r="F92" s="1"/>
      <c r="G92" s="1" t="s">
        <v>165</v>
      </c>
      <c r="H92" s="1"/>
      <c r="I92" s="1"/>
      <c r="J92" s="2"/>
      <c r="K92" s="2"/>
      <c r="L92" s="2"/>
      <c r="M92" s="15"/>
    </row>
    <row r="93" spans="1:13">
      <c r="A93" s="1"/>
      <c r="B93" s="1"/>
      <c r="C93" s="1"/>
      <c r="D93" s="1"/>
      <c r="E93" s="1"/>
      <c r="F93" s="1"/>
      <c r="G93" s="1"/>
      <c r="H93" s="1" t="s">
        <v>166</v>
      </c>
      <c r="I93" s="1"/>
      <c r="J93" s="2"/>
      <c r="K93" s="2"/>
      <c r="L93" s="2"/>
      <c r="M93" s="15"/>
    </row>
    <row r="94" spans="1:13">
      <c r="A94" s="1"/>
      <c r="B94" s="1"/>
      <c r="C94" s="1"/>
      <c r="D94" s="1"/>
      <c r="E94" s="1"/>
      <c r="F94" s="1"/>
      <c r="G94" s="1"/>
      <c r="H94" s="1"/>
      <c r="I94" s="1" t="s">
        <v>167</v>
      </c>
      <c r="J94" s="2">
        <v>294.79000000000002</v>
      </c>
      <c r="K94" s="2"/>
      <c r="L94" s="2"/>
      <c r="M94" s="15"/>
    </row>
    <row r="95" spans="1:13" ht="15" thickBot="1">
      <c r="A95" s="1"/>
      <c r="B95" s="1"/>
      <c r="C95" s="1"/>
      <c r="D95" s="1"/>
      <c r="E95" s="1"/>
      <c r="F95" s="1"/>
      <c r="G95" s="1"/>
      <c r="H95" s="1"/>
      <c r="I95" s="1" t="s">
        <v>168</v>
      </c>
      <c r="J95" s="8">
        <v>1421.8</v>
      </c>
      <c r="K95" s="8">
        <v>0</v>
      </c>
      <c r="L95" s="8">
        <f t="shared" ref="L95:L100" si="6">ROUND((J95-K95),5)</f>
        <v>1421.8</v>
      </c>
      <c r="M95" s="18">
        <f t="shared" ref="M95:M100" si="7">ROUND(IF(K95=0, IF(J95=0, 0, 1), J95/K95),5)</f>
        <v>1</v>
      </c>
    </row>
    <row r="96" spans="1:13">
      <c r="A96" s="1"/>
      <c r="B96" s="1"/>
      <c r="C96" s="1"/>
      <c r="D96" s="1"/>
      <c r="E96" s="1"/>
      <c r="F96" s="1"/>
      <c r="G96" s="1"/>
      <c r="H96" s="1" t="s">
        <v>169</v>
      </c>
      <c r="I96" s="1"/>
      <c r="J96" s="2">
        <f>ROUND(SUM(J93:J95),5)</f>
        <v>1716.59</v>
      </c>
      <c r="K96" s="2">
        <f>ROUND(SUM(K93:K95),5)</f>
        <v>0</v>
      </c>
      <c r="L96" s="2">
        <f t="shared" si="6"/>
        <v>1716.59</v>
      </c>
      <c r="M96" s="15">
        <f t="shared" si="7"/>
        <v>1</v>
      </c>
    </row>
    <row r="97" spans="1:13">
      <c r="A97" s="1"/>
      <c r="B97" s="1"/>
      <c r="C97" s="1"/>
      <c r="D97" s="1"/>
      <c r="E97" s="1"/>
      <c r="F97" s="1"/>
      <c r="G97" s="1"/>
      <c r="H97" s="1" t="s">
        <v>170</v>
      </c>
      <c r="I97" s="1"/>
      <c r="J97" s="2">
        <v>0</v>
      </c>
      <c r="K97" s="2">
        <v>0</v>
      </c>
      <c r="L97" s="2">
        <f t="shared" si="6"/>
        <v>0</v>
      </c>
      <c r="M97" s="15">
        <f t="shared" si="7"/>
        <v>0</v>
      </c>
    </row>
    <row r="98" spans="1:13">
      <c r="A98" s="1"/>
      <c r="B98" s="1"/>
      <c r="C98" s="1"/>
      <c r="D98" s="1"/>
      <c r="E98" s="1"/>
      <c r="F98" s="1"/>
      <c r="G98" s="1"/>
      <c r="H98" s="1" t="s">
        <v>171</v>
      </c>
      <c r="I98" s="1"/>
      <c r="J98" s="2">
        <v>0</v>
      </c>
      <c r="K98" s="2">
        <v>0</v>
      </c>
      <c r="L98" s="2">
        <f t="shared" si="6"/>
        <v>0</v>
      </c>
      <c r="M98" s="15">
        <f t="shared" si="7"/>
        <v>0</v>
      </c>
    </row>
    <row r="99" spans="1:13" ht="15" thickBot="1">
      <c r="A99" s="1"/>
      <c r="B99" s="1"/>
      <c r="C99" s="1"/>
      <c r="D99" s="1"/>
      <c r="E99" s="1"/>
      <c r="F99" s="1"/>
      <c r="G99" s="1"/>
      <c r="H99" s="1" t="s">
        <v>172</v>
      </c>
      <c r="I99" s="1"/>
      <c r="J99" s="8">
        <v>0</v>
      </c>
      <c r="K99" s="8">
        <v>0</v>
      </c>
      <c r="L99" s="8">
        <f t="shared" si="6"/>
        <v>0</v>
      </c>
      <c r="M99" s="18">
        <f t="shared" si="7"/>
        <v>0</v>
      </c>
    </row>
    <row r="100" spans="1:13">
      <c r="A100" s="1"/>
      <c r="B100" s="1"/>
      <c r="C100" s="1"/>
      <c r="D100" s="1"/>
      <c r="E100" s="1"/>
      <c r="F100" s="1"/>
      <c r="G100" s="1" t="s">
        <v>173</v>
      </c>
      <c r="H100" s="1"/>
      <c r="I100" s="1"/>
      <c r="J100" s="2">
        <f>ROUND(J92+SUM(J96:J99),5)</f>
        <v>1716.59</v>
      </c>
      <c r="K100" s="2">
        <f>ROUND(K92+SUM(K96:K99),5)</f>
        <v>0</v>
      </c>
      <c r="L100" s="2">
        <f t="shared" si="6"/>
        <v>1716.59</v>
      </c>
      <c r="M100" s="15">
        <f t="shared" si="7"/>
        <v>1</v>
      </c>
    </row>
    <row r="101" spans="1:13">
      <c r="A101" s="1"/>
      <c r="B101" s="1"/>
      <c r="C101" s="1"/>
      <c r="D101" s="1"/>
      <c r="E101" s="1"/>
      <c r="F101" s="1"/>
      <c r="G101" s="1" t="s">
        <v>174</v>
      </c>
      <c r="H101" s="1"/>
      <c r="I101" s="1"/>
      <c r="J101" s="2"/>
      <c r="K101" s="2"/>
      <c r="L101" s="2"/>
      <c r="M101" s="15"/>
    </row>
    <row r="102" spans="1:13">
      <c r="A102" s="1"/>
      <c r="B102" s="1"/>
      <c r="C102" s="1"/>
      <c r="D102" s="1"/>
      <c r="E102" s="1"/>
      <c r="F102" s="1"/>
      <c r="G102" s="1"/>
      <c r="H102" s="1" t="s">
        <v>175</v>
      </c>
      <c r="I102" s="1"/>
      <c r="J102" s="2">
        <v>137.76</v>
      </c>
      <c r="K102" s="2">
        <v>0</v>
      </c>
      <c r="L102" s="2">
        <f t="shared" ref="L102:L107" si="8">ROUND((J102-K102),5)</f>
        <v>137.76</v>
      </c>
      <c r="M102" s="15">
        <f t="shared" ref="M102:M107" si="9">ROUND(IF(K102=0, IF(J102=0, 0, 1), J102/K102),5)</f>
        <v>1</v>
      </c>
    </row>
    <row r="103" spans="1:13">
      <c r="A103" s="1"/>
      <c r="B103" s="1"/>
      <c r="C103" s="1"/>
      <c r="D103" s="1"/>
      <c r="E103" s="1"/>
      <c r="F103" s="1"/>
      <c r="G103" s="1"/>
      <c r="H103" s="1" t="s">
        <v>176</v>
      </c>
      <c r="I103" s="1"/>
      <c r="J103" s="2">
        <v>80.08</v>
      </c>
      <c r="K103" s="2">
        <v>0</v>
      </c>
      <c r="L103" s="2">
        <f t="shared" si="8"/>
        <v>80.08</v>
      </c>
      <c r="M103" s="15">
        <f t="shared" si="9"/>
        <v>1</v>
      </c>
    </row>
    <row r="104" spans="1:13">
      <c r="A104" s="1"/>
      <c r="B104" s="1"/>
      <c r="C104" s="1"/>
      <c r="D104" s="1"/>
      <c r="E104" s="1"/>
      <c r="F104" s="1"/>
      <c r="G104" s="1"/>
      <c r="H104" s="1" t="s">
        <v>177</v>
      </c>
      <c r="I104" s="1"/>
      <c r="J104" s="2">
        <v>0</v>
      </c>
      <c r="K104" s="2">
        <v>0</v>
      </c>
      <c r="L104" s="2">
        <f t="shared" si="8"/>
        <v>0</v>
      </c>
      <c r="M104" s="15">
        <f t="shared" si="9"/>
        <v>0</v>
      </c>
    </row>
    <row r="105" spans="1:13">
      <c r="A105" s="1"/>
      <c r="B105" s="1"/>
      <c r="C105" s="1"/>
      <c r="D105" s="1"/>
      <c r="E105" s="1"/>
      <c r="F105" s="1"/>
      <c r="G105" s="1"/>
      <c r="H105" s="1" t="s">
        <v>178</v>
      </c>
      <c r="I105" s="1"/>
      <c r="J105" s="2">
        <v>0</v>
      </c>
      <c r="K105" s="2">
        <v>0</v>
      </c>
      <c r="L105" s="2">
        <f t="shared" si="8"/>
        <v>0</v>
      </c>
      <c r="M105" s="15">
        <f t="shared" si="9"/>
        <v>0</v>
      </c>
    </row>
    <row r="106" spans="1:13" ht="15" thickBot="1">
      <c r="A106" s="1"/>
      <c r="B106" s="1"/>
      <c r="C106" s="1"/>
      <c r="D106" s="1"/>
      <c r="E106" s="1"/>
      <c r="F106" s="1"/>
      <c r="G106" s="1"/>
      <c r="H106" s="1" t="s">
        <v>179</v>
      </c>
      <c r="I106" s="1"/>
      <c r="J106" s="8">
        <v>0</v>
      </c>
      <c r="K106" s="8">
        <v>0</v>
      </c>
      <c r="L106" s="8">
        <f t="shared" si="8"/>
        <v>0</v>
      </c>
      <c r="M106" s="18">
        <f t="shared" si="9"/>
        <v>0</v>
      </c>
    </row>
    <row r="107" spans="1:13">
      <c r="A107" s="1"/>
      <c r="B107" s="1"/>
      <c r="C107" s="1"/>
      <c r="D107" s="1"/>
      <c r="E107" s="1"/>
      <c r="F107" s="1"/>
      <c r="G107" s="1" t="s">
        <v>180</v>
      </c>
      <c r="H107" s="1"/>
      <c r="I107" s="1"/>
      <c r="J107" s="2">
        <f>ROUND(SUM(J101:J106),5)</f>
        <v>217.84</v>
      </c>
      <c r="K107" s="2">
        <f>ROUND(SUM(K101:K106),5)</f>
        <v>0</v>
      </c>
      <c r="L107" s="2">
        <f t="shared" si="8"/>
        <v>217.84</v>
      </c>
      <c r="M107" s="15">
        <f t="shared" si="9"/>
        <v>1</v>
      </c>
    </row>
    <row r="108" spans="1:13">
      <c r="A108" s="1"/>
      <c r="B108" s="1"/>
      <c r="C108" s="1"/>
      <c r="D108" s="1"/>
      <c r="E108" s="1"/>
      <c r="F108" s="1"/>
      <c r="G108" s="1" t="s">
        <v>181</v>
      </c>
      <c r="H108" s="1"/>
      <c r="I108" s="1"/>
      <c r="J108" s="2"/>
      <c r="K108" s="2"/>
      <c r="L108" s="2"/>
      <c r="M108" s="15"/>
    </row>
    <row r="109" spans="1:13">
      <c r="A109" s="1"/>
      <c r="B109" s="1"/>
      <c r="C109" s="1"/>
      <c r="D109" s="1"/>
      <c r="E109" s="1"/>
      <c r="F109" s="1"/>
      <c r="G109" s="1"/>
      <c r="H109" s="1" t="s">
        <v>182</v>
      </c>
      <c r="I109" s="1"/>
      <c r="J109" s="2"/>
      <c r="K109" s="2"/>
      <c r="L109" s="2"/>
      <c r="M109" s="15"/>
    </row>
    <row r="110" spans="1:13">
      <c r="A110" s="1"/>
      <c r="B110" s="1"/>
      <c r="C110" s="1"/>
      <c r="D110" s="1"/>
      <c r="E110" s="1"/>
      <c r="F110" s="1"/>
      <c r="G110" s="1"/>
      <c r="H110" s="1"/>
      <c r="I110" s="1" t="s">
        <v>183</v>
      </c>
      <c r="J110" s="2">
        <v>719.47</v>
      </c>
      <c r="K110" s="2">
        <v>0</v>
      </c>
      <c r="L110" s="2">
        <f t="shared" ref="L110:L119" si="10">ROUND((J110-K110),5)</f>
        <v>719.47</v>
      </c>
      <c r="M110" s="15">
        <f t="shared" ref="M110:M119" si="11">ROUND(IF(K110=0, IF(J110=0, 0, 1), J110/K110),5)</f>
        <v>1</v>
      </c>
    </row>
    <row r="111" spans="1:13">
      <c r="A111" s="1"/>
      <c r="B111" s="1"/>
      <c r="C111" s="1"/>
      <c r="D111" s="1"/>
      <c r="E111" s="1"/>
      <c r="F111" s="1"/>
      <c r="G111" s="1"/>
      <c r="H111" s="1"/>
      <c r="I111" s="1" t="s">
        <v>184</v>
      </c>
      <c r="J111" s="2">
        <v>39.79</v>
      </c>
      <c r="K111" s="2">
        <v>0</v>
      </c>
      <c r="L111" s="2">
        <f t="shared" si="10"/>
        <v>39.79</v>
      </c>
      <c r="M111" s="15">
        <f t="shared" si="11"/>
        <v>1</v>
      </c>
    </row>
    <row r="112" spans="1:13" ht="15" thickBot="1">
      <c r="A112" s="1"/>
      <c r="B112" s="1"/>
      <c r="C112" s="1"/>
      <c r="D112" s="1"/>
      <c r="E112" s="1"/>
      <c r="F112" s="1"/>
      <c r="G112" s="1"/>
      <c r="H112" s="1"/>
      <c r="I112" s="1" t="s">
        <v>185</v>
      </c>
      <c r="J112" s="8">
        <v>23.09</v>
      </c>
      <c r="K112" s="8">
        <v>0</v>
      </c>
      <c r="L112" s="8">
        <f t="shared" si="10"/>
        <v>23.09</v>
      </c>
      <c r="M112" s="18">
        <f t="shared" si="11"/>
        <v>1</v>
      </c>
    </row>
    <row r="113" spans="1:13">
      <c r="A113" s="1"/>
      <c r="B113" s="1"/>
      <c r="C113" s="1"/>
      <c r="D113" s="1"/>
      <c r="E113" s="1"/>
      <c r="F113" s="1"/>
      <c r="G113" s="1"/>
      <c r="H113" s="1" t="s">
        <v>186</v>
      </c>
      <c r="I113" s="1"/>
      <c r="J113" s="2">
        <f>ROUND(SUM(J109:J112),5)</f>
        <v>782.35</v>
      </c>
      <c r="K113" s="2">
        <f>ROUND(SUM(K109:K112),5)</f>
        <v>0</v>
      </c>
      <c r="L113" s="2">
        <f t="shared" si="10"/>
        <v>782.35</v>
      </c>
      <c r="M113" s="15">
        <f t="shared" si="11"/>
        <v>1</v>
      </c>
    </row>
    <row r="114" spans="1:13">
      <c r="A114" s="1"/>
      <c r="B114" s="1"/>
      <c r="C114" s="1"/>
      <c r="D114" s="1"/>
      <c r="E114" s="1"/>
      <c r="F114" s="1"/>
      <c r="G114" s="1"/>
      <c r="H114" s="1" t="s">
        <v>187</v>
      </c>
      <c r="I114" s="1"/>
      <c r="J114" s="2">
        <v>0</v>
      </c>
      <c r="K114" s="2">
        <v>0</v>
      </c>
      <c r="L114" s="2">
        <f t="shared" si="10"/>
        <v>0</v>
      </c>
      <c r="M114" s="15">
        <f t="shared" si="11"/>
        <v>0</v>
      </c>
    </row>
    <row r="115" spans="1:13" ht="15" thickBot="1">
      <c r="A115" s="1"/>
      <c r="B115" s="1"/>
      <c r="C115" s="1"/>
      <c r="D115" s="1"/>
      <c r="E115" s="1"/>
      <c r="F115" s="1"/>
      <c r="G115" s="1"/>
      <c r="H115" s="1" t="s">
        <v>188</v>
      </c>
      <c r="I115" s="1"/>
      <c r="J115" s="8">
        <v>175.99</v>
      </c>
      <c r="K115" s="8">
        <v>0</v>
      </c>
      <c r="L115" s="8">
        <f t="shared" si="10"/>
        <v>175.99</v>
      </c>
      <c r="M115" s="18">
        <f t="shared" si="11"/>
        <v>1</v>
      </c>
    </row>
    <row r="116" spans="1:13">
      <c r="A116" s="1"/>
      <c r="B116" s="1"/>
      <c r="C116" s="1"/>
      <c r="D116" s="1"/>
      <c r="E116" s="1"/>
      <c r="F116" s="1"/>
      <c r="G116" s="1" t="s">
        <v>189</v>
      </c>
      <c r="H116" s="1"/>
      <c r="I116" s="1"/>
      <c r="J116" s="2">
        <f>ROUND(J108+SUM(J113:J115),5)</f>
        <v>958.34</v>
      </c>
      <c r="K116" s="2">
        <f>ROUND(K108+SUM(K113:K115),5)</f>
        <v>0</v>
      </c>
      <c r="L116" s="2">
        <f t="shared" si="10"/>
        <v>958.34</v>
      </c>
      <c r="M116" s="15">
        <f t="shared" si="11"/>
        <v>1</v>
      </c>
    </row>
    <row r="117" spans="1:13" ht="15" thickBot="1">
      <c r="A117" s="1"/>
      <c r="B117" s="1"/>
      <c r="C117" s="1"/>
      <c r="D117" s="1"/>
      <c r="E117" s="1"/>
      <c r="F117" s="1"/>
      <c r="G117" s="1" t="s">
        <v>190</v>
      </c>
      <c r="H117" s="1"/>
      <c r="I117" s="1"/>
      <c r="J117" s="2">
        <v>50</v>
      </c>
      <c r="K117" s="2">
        <v>0</v>
      </c>
      <c r="L117" s="2">
        <f t="shared" si="10"/>
        <v>50</v>
      </c>
      <c r="M117" s="15">
        <f t="shared" si="11"/>
        <v>1</v>
      </c>
    </row>
    <row r="118" spans="1:13" ht="15" thickBot="1">
      <c r="A118" s="1"/>
      <c r="B118" s="1"/>
      <c r="C118" s="1"/>
      <c r="D118" s="1"/>
      <c r="E118" s="1"/>
      <c r="F118" s="1" t="s">
        <v>191</v>
      </c>
      <c r="G118" s="1"/>
      <c r="H118" s="1"/>
      <c r="I118" s="1"/>
      <c r="J118" s="3">
        <f>ROUND(J91+J100+J107+SUM(J116:J117),5)</f>
        <v>2942.77</v>
      </c>
      <c r="K118" s="3">
        <f>ROUND(K91+K100+K107+SUM(K116:K117),5)</f>
        <v>0</v>
      </c>
      <c r="L118" s="3">
        <f t="shared" si="10"/>
        <v>2942.77</v>
      </c>
      <c r="M118" s="17">
        <f t="shared" si="11"/>
        <v>1</v>
      </c>
    </row>
    <row r="119" spans="1:13">
      <c r="A119" s="1"/>
      <c r="B119" s="1"/>
      <c r="C119" s="1"/>
      <c r="D119" s="1"/>
      <c r="E119" s="1" t="s">
        <v>192</v>
      </c>
      <c r="F119" s="1"/>
      <c r="G119" s="1"/>
      <c r="H119" s="1"/>
      <c r="I119" s="1"/>
      <c r="J119" s="2">
        <f>ROUND(SUM(J30:J36)+J39+J45+J54+J85+J90+J118,5)</f>
        <v>66518.070000000007</v>
      </c>
      <c r="K119" s="2">
        <f>ROUND(SUM(K30:K36)+K39+K45+K54+K85+K90+K118,5)</f>
        <v>0</v>
      </c>
      <c r="L119" s="2">
        <f t="shared" si="10"/>
        <v>66518.070000000007</v>
      </c>
      <c r="M119" s="15">
        <f t="shared" si="11"/>
        <v>1</v>
      </c>
    </row>
    <row r="120" spans="1:13">
      <c r="A120" s="1"/>
      <c r="B120" s="1"/>
      <c r="C120" s="1"/>
      <c r="D120" s="1"/>
      <c r="E120" s="1" t="s">
        <v>193</v>
      </c>
      <c r="F120" s="1"/>
      <c r="G120" s="1"/>
      <c r="H120" s="1"/>
      <c r="I120" s="1"/>
      <c r="J120" s="2"/>
      <c r="K120" s="2"/>
      <c r="L120" s="2"/>
      <c r="M120" s="15"/>
    </row>
    <row r="121" spans="1:13">
      <c r="A121" s="1"/>
      <c r="B121" s="1"/>
      <c r="C121" s="1"/>
      <c r="D121" s="1"/>
      <c r="E121" s="1"/>
      <c r="F121" s="1" t="s">
        <v>194</v>
      </c>
      <c r="G121" s="1"/>
      <c r="H121" s="1"/>
      <c r="I121" s="1"/>
      <c r="J121" s="2">
        <v>0</v>
      </c>
      <c r="K121" s="2">
        <v>0</v>
      </c>
      <c r="L121" s="2">
        <f>ROUND((J121-K121),5)</f>
        <v>0</v>
      </c>
      <c r="M121" s="15">
        <f>ROUND(IF(K121=0, IF(J121=0, 0, 1), J121/K121),5)</f>
        <v>0</v>
      </c>
    </row>
    <row r="122" spans="1:13" ht="15" thickBot="1">
      <c r="A122" s="1"/>
      <c r="B122" s="1"/>
      <c r="C122" s="1"/>
      <c r="D122" s="1"/>
      <c r="E122" s="1"/>
      <c r="F122" s="1" t="s">
        <v>195</v>
      </c>
      <c r="G122" s="1"/>
      <c r="H122" s="1"/>
      <c r="I122" s="1"/>
      <c r="J122" s="8">
        <v>0</v>
      </c>
      <c r="K122" s="8">
        <v>0</v>
      </c>
      <c r="L122" s="8">
        <f>ROUND((J122-K122),5)</f>
        <v>0</v>
      </c>
      <c r="M122" s="18">
        <f>ROUND(IF(K122=0, IF(J122=0, 0, 1), J122/K122),5)</f>
        <v>0</v>
      </c>
    </row>
    <row r="123" spans="1:13">
      <c r="A123" s="1"/>
      <c r="B123" s="1"/>
      <c r="C123" s="1"/>
      <c r="D123" s="1"/>
      <c r="E123" s="1" t="s">
        <v>196</v>
      </c>
      <c r="F123" s="1"/>
      <c r="G123" s="1"/>
      <c r="H123" s="1"/>
      <c r="I123" s="1"/>
      <c r="J123" s="2">
        <f>ROUND(SUM(J120:J122),5)</f>
        <v>0</v>
      </c>
      <c r="K123" s="2">
        <f>ROUND(SUM(K120:K122),5)</f>
        <v>0</v>
      </c>
      <c r="L123" s="2">
        <f>ROUND((J123-K123),5)</f>
        <v>0</v>
      </c>
      <c r="M123" s="15">
        <f>ROUND(IF(K123=0, IF(J123=0, 0, 1), J123/K123),5)</f>
        <v>0</v>
      </c>
    </row>
    <row r="124" spans="1:13">
      <c r="A124" s="1"/>
      <c r="B124" s="1"/>
      <c r="C124" s="1"/>
      <c r="D124" s="1"/>
      <c r="E124" s="1" t="s">
        <v>197</v>
      </c>
      <c r="F124" s="1"/>
      <c r="G124" s="1"/>
      <c r="H124" s="1"/>
      <c r="I124" s="1"/>
      <c r="J124" s="2"/>
      <c r="K124" s="2"/>
      <c r="L124" s="2"/>
      <c r="M124" s="15"/>
    </row>
    <row r="125" spans="1:13">
      <c r="A125" s="1"/>
      <c r="B125" s="1"/>
      <c r="C125" s="1"/>
      <c r="D125" s="1"/>
      <c r="E125" s="1"/>
      <c r="F125" s="1" t="s">
        <v>198</v>
      </c>
      <c r="G125" s="1"/>
      <c r="H125" s="1"/>
      <c r="I125" s="1"/>
      <c r="J125" s="2">
        <v>0</v>
      </c>
      <c r="K125" s="2">
        <v>0</v>
      </c>
      <c r="L125" s="2">
        <f t="shared" ref="L125:L130" si="12">ROUND((J125-K125),5)</f>
        <v>0</v>
      </c>
      <c r="M125" s="15">
        <f t="shared" ref="M125:M130" si="13">ROUND(IF(K125=0, IF(J125=0, 0, 1), J125/K125),5)</f>
        <v>0</v>
      </c>
    </row>
    <row r="126" spans="1:13">
      <c r="A126" s="1"/>
      <c r="B126" s="1"/>
      <c r="C126" s="1"/>
      <c r="D126" s="1"/>
      <c r="E126" s="1"/>
      <c r="F126" s="1" t="s">
        <v>199</v>
      </c>
      <c r="G126" s="1"/>
      <c r="H126" s="1"/>
      <c r="I126" s="1"/>
      <c r="J126" s="2">
        <v>0</v>
      </c>
      <c r="K126" s="2">
        <v>0</v>
      </c>
      <c r="L126" s="2">
        <f t="shared" si="12"/>
        <v>0</v>
      </c>
      <c r="M126" s="15">
        <f t="shared" si="13"/>
        <v>0</v>
      </c>
    </row>
    <row r="127" spans="1:13">
      <c r="A127" s="1"/>
      <c r="B127" s="1"/>
      <c r="C127" s="1"/>
      <c r="D127" s="1"/>
      <c r="E127" s="1"/>
      <c r="F127" s="1" t="s">
        <v>200</v>
      </c>
      <c r="G127" s="1"/>
      <c r="H127" s="1"/>
      <c r="I127" s="1"/>
      <c r="J127" s="2">
        <v>1468.27</v>
      </c>
      <c r="K127" s="2">
        <v>0</v>
      </c>
      <c r="L127" s="2">
        <f t="shared" si="12"/>
        <v>1468.27</v>
      </c>
      <c r="M127" s="15">
        <f t="shared" si="13"/>
        <v>1</v>
      </c>
    </row>
    <row r="128" spans="1:13">
      <c r="A128" s="1"/>
      <c r="B128" s="1"/>
      <c r="C128" s="1"/>
      <c r="D128" s="1"/>
      <c r="E128" s="1"/>
      <c r="F128" s="1" t="s">
        <v>201</v>
      </c>
      <c r="G128" s="1"/>
      <c r="H128" s="1"/>
      <c r="I128" s="1"/>
      <c r="J128" s="2">
        <v>125.42</v>
      </c>
      <c r="K128" s="2">
        <v>0</v>
      </c>
      <c r="L128" s="2">
        <f t="shared" si="12"/>
        <v>125.42</v>
      </c>
      <c r="M128" s="15">
        <f t="shared" si="13"/>
        <v>1</v>
      </c>
    </row>
    <row r="129" spans="1:13" ht="15" thickBot="1">
      <c r="A129" s="1"/>
      <c r="B129" s="1"/>
      <c r="C129" s="1"/>
      <c r="D129" s="1"/>
      <c r="E129" s="1"/>
      <c r="F129" s="1" t="s">
        <v>202</v>
      </c>
      <c r="G129" s="1"/>
      <c r="H129" s="1"/>
      <c r="I129" s="1"/>
      <c r="J129" s="8">
        <v>0</v>
      </c>
      <c r="K129" s="8">
        <v>0</v>
      </c>
      <c r="L129" s="8">
        <f t="shared" si="12"/>
        <v>0</v>
      </c>
      <c r="M129" s="18">
        <f t="shared" si="13"/>
        <v>0</v>
      </c>
    </row>
    <row r="130" spans="1:13">
      <c r="A130" s="1"/>
      <c r="B130" s="1"/>
      <c r="C130" s="1"/>
      <c r="D130" s="1"/>
      <c r="E130" s="1" t="s">
        <v>203</v>
      </c>
      <c r="F130" s="1"/>
      <c r="G130" s="1"/>
      <c r="H130" s="1"/>
      <c r="I130" s="1"/>
      <c r="J130" s="2">
        <f>ROUND(SUM(J124:J129),5)</f>
        <v>1593.69</v>
      </c>
      <c r="K130" s="2">
        <f>ROUND(SUM(K124:K129),5)</f>
        <v>0</v>
      </c>
      <c r="L130" s="2">
        <f t="shared" si="12"/>
        <v>1593.69</v>
      </c>
      <c r="M130" s="15">
        <f t="shared" si="13"/>
        <v>1</v>
      </c>
    </row>
    <row r="131" spans="1:13">
      <c r="A131" s="1"/>
      <c r="B131" s="1"/>
      <c r="C131" s="1"/>
      <c r="D131" s="1"/>
      <c r="E131" s="1" t="s">
        <v>204</v>
      </c>
      <c r="F131" s="1"/>
      <c r="G131" s="1"/>
      <c r="H131" s="1"/>
      <c r="I131" s="1"/>
      <c r="J131" s="2"/>
      <c r="K131" s="2"/>
      <c r="L131" s="2"/>
      <c r="M131" s="15"/>
    </row>
    <row r="132" spans="1:13">
      <c r="A132" s="1"/>
      <c r="B132" s="1"/>
      <c r="C132" s="1"/>
      <c r="D132" s="1"/>
      <c r="E132" s="1"/>
      <c r="F132" s="1" t="s">
        <v>205</v>
      </c>
      <c r="G132" s="1"/>
      <c r="H132" s="1"/>
      <c r="I132" s="1"/>
      <c r="J132" s="2">
        <v>0</v>
      </c>
      <c r="K132" s="2">
        <v>0</v>
      </c>
      <c r="L132" s="2">
        <f>ROUND((J132-K132),5)</f>
        <v>0</v>
      </c>
      <c r="M132" s="15">
        <f>ROUND(IF(K132=0, IF(J132=0, 0, 1), J132/K132),5)</f>
        <v>0</v>
      </c>
    </row>
    <row r="133" spans="1:13">
      <c r="A133" s="1"/>
      <c r="B133" s="1"/>
      <c r="C133" s="1"/>
      <c r="D133" s="1"/>
      <c r="E133" s="1"/>
      <c r="F133" s="1" t="s">
        <v>206</v>
      </c>
      <c r="G133" s="1"/>
      <c r="H133" s="1"/>
      <c r="I133" s="1"/>
      <c r="J133" s="2">
        <v>0</v>
      </c>
      <c r="K133" s="2">
        <v>0</v>
      </c>
      <c r="L133" s="2">
        <f>ROUND((J133-K133),5)</f>
        <v>0</v>
      </c>
      <c r="M133" s="15">
        <f>ROUND(IF(K133=0, IF(J133=0, 0, 1), J133/K133),5)</f>
        <v>0</v>
      </c>
    </row>
    <row r="134" spans="1:13">
      <c r="A134" s="1"/>
      <c r="B134" s="1"/>
      <c r="C134" s="1"/>
      <c r="D134" s="1"/>
      <c r="E134" s="1"/>
      <c r="F134" s="1" t="s">
        <v>207</v>
      </c>
      <c r="G134" s="1"/>
      <c r="H134" s="1"/>
      <c r="I134" s="1"/>
      <c r="J134" s="2"/>
      <c r="K134" s="2"/>
      <c r="L134" s="2"/>
      <c r="M134" s="15"/>
    </row>
    <row r="135" spans="1:13">
      <c r="A135" s="1"/>
      <c r="B135" s="1"/>
      <c r="C135" s="1"/>
      <c r="D135" s="1"/>
      <c r="E135" s="1"/>
      <c r="F135" s="1"/>
      <c r="G135" s="1" t="s">
        <v>208</v>
      </c>
      <c r="H135" s="1"/>
      <c r="I135" s="1"/>
      <c r="J135" s="2">
        <v>0</v>
      </c>
      <c r="K135" s="2">
        <v>0</v>
      </c>
      <c r="L135" s="2">
        <f t="shared" ref="L135:L143" si="14">ROUND((J135-K135),5)</f>
        <v>0</v>
      </c>
      <c r="M135" s="15">
        <f t="shared" ref="M135:M143" si="15">ROUND(IF(K135=0, IF(J135=0, 0, 1), J135/K135),5)</f>
        <v>0</v>
      </c>
    </row>
    <row r="136" spans="1:13">
      <c r="A136" s="1"/>
      <c r="B136" s="1"/>
      <c r="C136" s="1"/>
      <c r="D136" s="1"/>
      <c r="E136" s="1"/>
      <c r="F136" s="1"/>
      <c r="G136" s="1" t="s">
        <v>209</v>
      </c>
      <c r="H136" s="1"/>
      <c r="I136" s="1"/>
      <c r="J136" s="2">
        <v>0</v>
      </c>
      <c r="K136" s="2">
        <v>0</v>
      </c>
      <c r="L136" s="2">
        <f t="shared" si="14"/>
        <v>0</v>
      </c>
      <c r="M136" s="15">
        <f t="shared" si="15"/>
        <v>0</v>
      </c>
    </row>
    <row r="137" spans="1:13">
      <c r="A137" s="1"/>
      <c r="B137" s="1"/>
      <c r="C137" s="1"/>
      <c r="D137" s="1"/>
      <c r="E137" s="1"/>
      <c r="F137" s="1"/>
      <c r="G137" s="1" t="s">
        <v>210</v>
      </c>
      <c r="H137" s="1"/>
      <c r="I137" s="1"/>
      <c r="J137" s="2">
        <v>0</v>
      </c>
      <c r="K137" s="2">
        <v>0</v>
      </c>
      <c r="L137" s="2">
        <f t="shared" si="14"/>
        <v>0</v>
      </c>
      <c r="M137" s="15">
        <f t="shared" si="15"/>
        <v>0</v>
      </c>
    </row>
    <row r="138" spans="1:13">
      <c r="A138" s="1"/>
      <c r="B138" s="1"/>
      <c r="C138" s="1"/>
      <c r="D138" s="1"/>
      <c r="E138" s="1"/>
      <c r="F138" s="1"/>
      <c r="G138" s="1" t="s">
        <v>211</v>
      </c>
      <c r="H138" s="1"/>
      <c r="I138" s="1"/>
      <c r="J138" s="2">
        <v>0</v>
      </c>
      <c r="K138" s="2">
        <v>0</v>
      </c>
      <c r="L138" s="2">
        <f t="shared" si="14"/>
        <v>0</v>
      </c>
      <c r="M138" s="15">
        <f t="shared" si="15"/>
        <v>0</v>
      </c>
    </row>
    <row r="139" spans="1:13">
      <c r="A139" s="1"/>
      <c r="B139" s="1"/>
      <c r="C139" s="1"/>
      <c r="D139" s="1"/>
      <c r="E139" s="1"/>
      <c r="F139" s="1"/>
      <c r="G139" s="1" t="s">
        <v>212</v>
      </c>
      <c r="H139" s="1"/>
      <c r="I139" s="1"/>
      <c r="J139" s="2">
        <v>0</v>
      </c>
      <c r="K139" s="2">
        <v>0</v>
      </c>
      <c r="L139" s="2">
        <f t="shared" si="14"/>
        <v>0</v>
      </c>
      <c r="M139" s="15">
        <f t="shared" si="15"/>
        <v>0</v>
      </c>
    </row>
    <row r="140" spans="1:13">
      <c r="A140" s="1"/>
      <c r="B140" s="1"/>
      <c r="C140" s="1"/>
      <c r="D140" s="1"/>
      <c r="E140" s="1"/>
      <c r="F140" s="1"/>
      <c r="G140" s="1" t="s">
        <v>213</v>
      </c>
      <c r="H140" s="1"/>
      <c r="I140" s="1"/>
      <c r="J140" s="2">
        <v>0</v>
      </c>
      <c r="K140" s="2">
        <v>0</v>
      </c>
      <c r="L140" s="2">
        <f t="shared" si="14"/>
        <v>0</v>
      </c>
      <c r="M140" s="15">
        <f t="shared" si="15"/>
        <v>0</v>
      </c>
    </row>
    <row r="141" spans="1:13">
      <c r="A141" s="1"/>
      <c r="B141" s="1"/>
      <c r="C141" s="1"/>
      <c r="D141" s="1"/>
      <c r="E141" s="1"/>
      <c r="F141" s="1"/>
      <c r="G141" s="1" t="s">
        <v>214</v>
      </c>
      <c r="H141" s="1"/>
      <c r="I141" s="1"/>
      <c r="J141" s="2">
        <v>0</v>
      </c>
      <c r="K141" s="2">
        <v>0</v>
      </c>
      <c r="L141" s="2">
        <f t="shared" si="14"/>
        <v>0</v>
      </c>
      <c r="M141" s="15">
        <f t="shared" si="15"/>
        <v>0</v>
      </c>
    </row>
    <row r="142" spans="1:13" ht="15" thickBot="1">
      <c r="A142" s="1"/>
      <c r="B142" s="1"/>
      <c r="C142" s="1"/>
      <c r="D142" s="1"/>
      <c r="E142" s="1"/>
      <c r="F142" s="1"/>
      <c r="G142" s="1" t="s">
        <v>215</v>
      </c>
      <c r="H142" s="1"/>
      <c r="I142" s="1"/>
      <c r="J142" s="8">
        <v>0</v>
      </c>
      <c r="K142" s="8">
        <v>0</v>
      </c>
      <c r="L142" s="8">
        <f t="shared" si="14"/>
        <v>0</v>
      </c>
      <c r="M142" s="18">
        <f t="shared" si="15"/>
        <v>0</v>
      </c>
    </row>
    <row r="143" spans="1:13">
      <c r="A143" s="1"/>
      <c r="B143" s="1"/>
      <c r="C143" s="1"/>
      <c r="D143" s="1"/>
      <c r="E143" s="1"/>
      <c r="F143" s="1" t="s">
        <v>216</v>
      </c>
      <c r="G143" s="1"/>
      <c r="H143" s="1"/>
      <c r="I143" s="1"/>
      <c r="J143" s="2">
        <f>ROUND(SUM(J134:J142),5)</f>
        <v>0</v>
      </c>
      <c r="K143" s="2">
        <f>ROUND(SUM(K134:K142),5)</f>
        <v>0</v>
      </c>
      <c r="L143" s="2">
        <f t="shared" si="14"/>
        <v>0</v>
      </c>
      <c r="M143" s="15">
        <f t="shared" si="15"/>
        <v>0</v>
      </c>
    </row>
    <row r="144" spans="1:13">
      <c r="A144" s="1"/>
      <c r="B144" s="1"/>
      <c r="C144" s="1"/>
      <c r="D144" s="1"/>
      <c r="E144" s="1"/>
      <c r="F144" s="1" t="s">
        <v>217</v>
      </c>
      <c r="G144" s="1"/>
      <c r="H144" s="1"/>
      <c r="I144" s="1"/>
      <c r="J144" s="2"/>
      <c r="K144" s="2"/>
      <c r="L144" s="2"/>
      <c r="M144" s="15"/>
    </row>
    <row r="145" spans="1:13">
      <c r="A145" s="1"/>
      <c r="B145" s="1"/>
      <c r="C145" s="1"/>
      <c r="D145" s="1"/>
      <c r="E145" s="1"/>
      <c r="F145" s="1"/>
      <c r="G145" s="1" t="s">
        <v>218</v>
      </c>
      <c r="H145" s="1"/>
      <c r="I145" s="1"/>
      <c r="J145" s="2">
        <v>37.83</v>
      </c>
      <c r="K145" s="2"/>
      <c r="L145" s="2"/>
      <c r="M145" s="15"/>
    </row>
    <row r="146" spans="1:13">
      <c r="A146" s="1"/>
      <c r="B146" s="1"/>
      <c r="C146" s="1"/>
      <c r="D146" s="1"/>
      <c r="E146" s="1"/>
      <c r="F146" s="1"/>
      <c r="G146" s="1" t="s">
        <v>219</v>
      </c>
      <c r="H146" s="1"/>
      <c r="I146" s="1"/>
      <c r="J146" s="2">
        <v>235.96</v>
      </c>
      <c r="K146" s="2"/>
      <c r="L146" s="2"/>
      <c r="M146" s="15"/>
    </row>
    <row r="147" spans="1:13">
      <c r="A147" s="1"/>
      <c r="B147" s="1"/>
      <c r="C147" s="1"/>
      <c r="D147" s="1"/>
      <c r="E147" s="1"/>
      <c r="F147" s="1"/>
      <c r="G147" s="1" t="s">
        <v>220</v>
      </c>
      <c r="H147" s="1"/>
      <c r="I147" s="1"/>
      <c r="J147" s="2">
        <v>16</v>
      </c>
      <c r="K147" s="2"/>
      <c r="L147" s="2"/>
      <c r="M147" s="15"/>
    </row>
    <row r="148" spans="1:13">
      <c r="A148" s="1"/>
      <c r="B148" s="1"/>
      <c r="C148" s="1"/>
      <c r="D148" s="1"/>
      <c r="E148" s="1"/>
      <c r="F148" s="1"/>
      <c r="G148" s="1" t="s">
        <v>221</v>
      </c>
      <c r="H148" s="1"/>
      <c r="I148" s="1"/>
      <c r="J148" s="2">
        <v>1172.98</v>
      </c>
      <c r="K148" s="2"/>
      <c r="L148" s="2"/>
      <c r="M148" s="15"/>
    </row>
    <row r="149" spans="1:13" ht="15" thickBot="1">
      <c r="A149" s="1"/>
      <c r="B149" s="1"/>
      <c r="C149" s="1"/>
      <c r="D149" s="1"/>
      <c r="E149" s="1"/>
      <c r="F149" s="1"/>
      <c r="G149" s="1" t="s">
        <v>222</v>
      </c>
      <c r="H149" s="1"/>
      <c r="I149" s="1"/>
      <c r="J149" s="2">
        <v>876.42</v>
      </c>
      <c r="K149" s="2">
        <v>0</v>
      </c>
      <c r="L149" s="2">
        <f>ROUND((J149-K149),5)</f>
        <v>876.42</v>
      </c>
      <c r="M149" s="15">
        <f>ROUND(IF(K149=0, IF(J149=0, 0, 1), J149/K149),5)</f>
        <v>1</v>
      </c>
    </row>
    <row r="150" spans="1:13" ht="15" thickBot="1">
      <c r="A150" s="1"/>
      <c r="B150" s="1"/>
      <c r="C150" s="1"/>
      <c r="D150" s="1"/>
      <c r="E150" s="1"/>
      <c r="F150" s="1" t="s">
        <v>223</v>
      </c>
      <c r="G150" s="1"/>
      <c r="H150" s="1"/>
      <c r="I150" s="1"/>
      <c r="J150" s="3">
        <f>ROUND(SUM(J144:J149),5)</f>
        <v>2339.19</v>
      </c>
      <c r="K150" s="3">
        <f>ROUND(SUM(K144:K149),5)</f>
        <v>0</v>
      </c>
      <c r="L150" s="3">
        <f>ROUND((J150-K150),5)</f>
        <v>2339.19</v>
      </c>
      <c r="M150" s="17">
        <f>ROUND(IF(K150=0, IF(J150=0, 0, 1), J150/K150),5)</f>
        <v>1</v>
      </c>
    </row>
    <row r="151" spans="1:13">
      <c r="A151" s="1"/>
      <c r="B151" s="1"/>
      <c r="C151" s="1"/>
      <c r="D151" s="1"/>
      <c r="E151" s="1" t="s">
        <v>224</v>
      </c>
      <c r="F151" s="1"/>
      <c r="G151" s="1"/>
      <c r="H151" s="1"/>
      <c r="I151" s="1"/>
      <c r="J151" s="2">
        <f>ROUND(SUM(J131:J133)+J143+J150,5)</f>
        <v>2339.19</v>
      </c>
      <c r="K151" s="2">
        <f>ROUND(SUM(K131:K133)+K143+K150,5)</f>
        <v>0</v>
      </c>
      <c r="L151" s="2">
        <f>ROUND((J151-K151),5)</f>
        <v>2339.19</v>
      </c>
      <c r="M151" s="15">
        <f>ROUND(IF(K151=0, IF(J151=0, 0, 1), J151/K151),5)</f>
        <v>1</v>
      </c>
    </row>
    <row r="152" spans="1:13">
      <c r="A152" s="1"/>
      <c r="B152" s="1"/>
      <c r="C152" s="1"/>
      <c r="D152" s="1"/>
      <c r="E152" s="1" t="s">
        <v>225</v>
      </c>
      <c r="F152" s="1"/>
      <c r="G152" s="1"/>
      <c r="H152" s="1"/>
      <c r="I152" s="1"/>
      <c r="J152" s="2"/>
      <c r="K152" s="2"/>
      <c r="L152" s="2"/>
      <c r="M152" s="15"/>
    </row>
    <row r="153" spans="1:13" ht="15" thickBot="1">
      <c r="A153" s="1"/>
      <c r="B153" s="1"/>
      <c r="C153" s="1"/>
      <c r="D153" s="1"/>
      <c r="E153" s="1"/>
      <c r="F153" s="1" t="s">
        <v>226</v>
      </c>
      <c r="G153" s="1"/>
      <c r="H153" s="1"/>
      <c r="I153" s="1"/>
      <c r="J153" s="8">
        <v>700.45</v>
      </c>
      <c r="K153" s="8">
        <v>0</v>
      </c>
      <c r="L153" s="8">
        <f>ROUND((J153-K153),5)</f>
        <v>700.45</v>
      </c>
      <c r="M153" s="18">
        <f>ROUND(IF(K153=0, IF(J153=0, 0, 1), J153/K153),5)</f>
        <v>1</v>
      </c>
    </row>
    <row r="154" spans="1:13">
      <c r="A154" s="1"/>
      <c r="B154" s="1"/>
      <c r="C154" s="1"/>
      <c r="D154" s="1"/>
      <c r="E154" s="1" t="s">
        <v>227</v>
      </c>
      <c r="F154" s="1"/>
      <c r="G154" s="1"/>
      <c r="H154" s="1"/>
      <c r="I154" s="1"/>
      <c r="J154" s="2">
        <f>ROUND(SUM(J152:J153),5)</f>
        <v>700.45</v>
      </c>
      <c r="K154" s="2">
        <f>ROUND(SUM(K152:K153),5)</f>
        <v>0</v>
      </c>
      <c r="L154" s="2">
        <f>ROUND((J154-K154),5)</f>
        <v>700.45</v>
      </c>
      <c r="M154" s="15">
        <f>ROUND(IF(K154=0, IF(J154=0, 0, 1), J154/K154),5)</f>
        <v>1</v>
      </c>
    </row>
    <row r="155" spans="1:13">
      <c r="A155" s="1"/>
      <c r="B155" s="1"/>
      <c r="C155" s="1"/>
      <c r="D155" s="1"/>
      <c r="E155" s="1" t="s">
        <v>228</v>
      </c>
      <c r="F155" s="1"/>
      <c r="G155" s="1"/>
      <c r="H155" s="1"/>
      <c r="I155" s="1"/>
      <c r="J155" s="2"/>
      <c r="K155" s="2"/>
      <c r="L155" s="2"/>
      <c r="M155" s="15"/>
    </row>
    <row r="156" spans="1:13">
      <c r="A156" s="1"/>
      <c r="B156" s="1"/>
      <c r="C156" s="1"/>
      <c r="D156" s="1"/>
      <c r="E156" s="1"/>
      <c r="F156" s="1" t="s">
        <v>229</v>
      </c>
      <c r="G156" s="1"/>
      <c r="H156" s="1"/>
      <c r="I156" s="1"/>
      <c r="J156" s="2">
        <v>0</v>
      </c>
      <c r="K156" s="2">
        <v>0</v>
      </c>
      <c r="L156" s="2">
        <f>ROUND((J156-K156),5)</f>
        <v>0</v>
      </c>
      <c r="M156" s="15">
        <f>ROUND(IF(K156=0, IF(J156=0, 0, 1), J156/K156),5)</f>
        <v>0</v>
      </c>
    </row>
    <row r="157" spans="1:13">
      <c r="A157" s="1"/>
      <c r="B157" s="1"/>
      <c r="C157" s="1"/>
      <c r="D157" s="1"/>
      <c r="E157" s="1"/>
      <c r="F157" s="1" t="s">
        <v>230</v>
      </c>
      <c r="G157" s="1"/>
      <c r="H157" s="1"/>
      <c r="I157" s="1"/>
      <c r="J157" s="2"/>
      <c r="K157" s="2"/>
      <c r="L157" s="2"/>
      <c r="M157" s="15"/>
    </row>
    <row r="158" spans="1:13">
      <c r="A158" s="1"/>
      <c r="B158" s="1"/>
      <c r="C158" s="1"/>
      <c r="D158" s="1"/>
      <c r="E158" s="1"/>
      <c r="F158" s="1"/>
      <c r="G158" s="1" t="s">
        <v>231</v>
      </c>
      <c r="H158" s="1"/>
      <c r="I158" s="1"/>
      <c r="J158" s="2">
        <v>27.2</v>
      </c>
      <c r="K158" s="2"/>
      <c r="L158" s="2"/>
      <c r="M158" s="15"/>
    </row>
    <row r="159" spans="1:13">
      <c r="A159" s="1"/>
      <c r="B159" s="1"/>
      <c r="C159" s="1"/>
      <c r="D159" s="1"/>
      <c r="E159" s="1"/>
      <c r="F159" s="1"/>
      <c r="G159" s="1" t="s">
        <v>232</v>
      </c>
      <c r="H159" s="1"/>
      <c r="I159" s="1"/>
      <c r="J159" s="2">
        <v>0</v>
      </c>
      <c r="K159" s="2">
        <v>0</v>
      </c>
      <c r="L159" s="2">
        <f>ROUND((J159-K159),5)</f>
        <v>0</v>
      </c>
      <c r="M159" s="15">
        <f>ROUND(IF(K159=0, IF(J159=0, 0, 1), J159/K159),5)</f>
        <v>0</v>
      </c>
    </row>
    <row r="160" spans="1:13">
      <c r="A160" s="1"/>
      <c r="B160" s="1"/>
      <c r="C160" s="1"/>
      <c r="D160" s="1"/>
      <c r="E160" s="1"/>
      <c r="F160" s="1"/>
      <c r="G160" s="1" t="s">
        <v>233</v>
      </c>
      <c r="H160" s="1"/>
      <c r="I160" s="1"/>
      <c r="J160" s="2">
        <v>0</v>
      </c>
      <c r="K160" s="2">
        <v>0</v>
      </c>
      <c r="L160" s="2">
        <f>ROUND((J160-K160),5)</f>
        <v>0</v>
      </c>
      <c r="M160" s="15">
        <f>ROUND(IF(K160=0, IF(J160=0, 0, 1), J160/K160),5)</f>
        <v>0</v>
      </c>
    </row>
    <row r="161" spans="1:13">
      <c r="A161" s="1"/>
      <c r="B161" s="1"/>
      <c r="C161" s="1"/>
      <c r="D161" s="1"/>
      <c r="E161" s="1"/>
      <c r="F161" s="1"/>
      <c r="G161" s="1" t="s">
        <v>234</v>
      </c>
      <c r="H161" s="1"/>
      <c r="I161" s="1"/>
      <c r="J161" s="2">
        <v>0</v>
      </c>
      <c r="K161" s="2">
        <v>0</v>
      </c>
      <c r="L161" s="2">
        <f>ROUND((J161-K161),5)</f>
        <v>0</v>
      </c>
      <c r="M161" s="15">
        <f>ROUND(IF(K161=0, IF(J161=0, 0, 1), J161/K161),5)</f>
        <v>0</v>
      </c>
    </row>
    <row r="162" spans="1:13" ht="15" thickBot="1">
      <c r="A162" s="1"/>
      <c r="B162" s="1"/>
      <c r="C162" s="1"/>
      <c r="D162" s="1"/>
      <c r="E162" s="1"/>
      <c r="F162" s="1"/>
      <c r="G162" s="1" t="s">
        <v>235</v>
      </c>
      <c r="H162" s="1"/>
      <c r="I162" s="1"/>
      <c r="J162" s="8">
        <v>134.38</v>
      </c>
      <c r="K162" s="8">
        <v>0</v>
      </c>
      <c r="L162" s="8">
        <f>ROUND((J162-K162),5)</f>
        <v>134.38</v>
      </c>
      <c r="M162" s="18">
        <f>ROUND(IF(K162=0, IF(J162=0, 0, 1), J162/K162),5)</f>
        <v>1</v>
      </c>
    </row>
    <row r="163" spans="1:13">
      <c r="A163" s="1"/>
      <c r="B163" s="1"/>
      <c r="C163" s="1"/>
      <c r="D163" s="1"/>
      <c r="E163" s="1"/>
      <c r="F163" s="1" t="s">
        <v>236</v>
      </c>
      <c r="G163" s="1"/>
      <c r="H163" s="1"/>
      <c r="I163" s="1"/>
      <c r="J163" s="2">
        <f>ROUND(SUM(J157:J162),5)</f>
        <v>161.58000000000001</v>
      </c>
      <c r="K163" s="2">
        <f>ROUND(SUM(K157:K162),5)</f>
        <v>0</v>
      </c>
      <c r="L163" s="2">
        <f>ROUND((J163-K163),5)</f>
        <v>161.58000000000001</v>
      </c>
      <c r="M163" s="15">
        <f>ROUND(IF(K163=0, IF(J163=0, 0, 1), J163/K163),5)</f>
        <v>1</v>
      </c>
    </row>
    <row r="164" spans="1:13">
      <c r="A164" s="1"/>
      <c r="B164" s="1"/>
      <c r="C164" s="1"/>
      <c r="D164" s="1"/>
      <c r="E164" s="1"/>
      <c r="F164" s="1" t="s">
        <v>237</v>
      </c>
      <c r="G164" s="1"/>
      <c r="H164" s="1"/>
      <c r="I164" s="1"/>
      <c r="J164" s="2"/>
      <c r="K164" s="2"/>
      <c r="L164" s="2"/>
      <c r="M164" s="15"/>
    </row>
    <row r="165" spans="1:13" ht="15" thickBot="1">
      <c r="A165" s="1"/>
      <c r="B165" s="1"/>
      <c r="C165" s="1"/>
      <c r="D165" s="1"/>
      <c r="E165" s="1"/>
      <c r="F165" s="1"/>
      <c r="G165" s="1" t="s">
        <v>238</v>
      </c>
      <c r="H165" s="1"/>
      <c r="I165" s="1"/>
      <c r="J165" s="2">
        <v>214.4</v>
      </c>
      <c r="K165" s="2">
        <v>0</v>
      </c>
      <c r="L165" s="2">
        <f>ROUND((J165-K165),5)</f>
        <v>214.4</v>
      </c>
      <c r="M165" s="15">
        <f>ROUND(IF(K165=0, IF(J165=0, 0, 1), J165/K165),5)</f>
        <v>1</v>
      </c>
    </row>
    <row r="166" spans="1:13" ht="15" thickBot="1">
      <c r="A166" s="1"/>
      <c r="B166" s="1"/>
      <c r="C166" s="1"/>
      <c r="D166" s="1"/>
      <c r="E166" s="1"/>
      <c r="F166" s="1" t="s">
        <v>239</v>
      </c>
      <c r="G166" s="1"/>
      <c r="H166" s="1"/>
      <c r="I166" s="1"/>
      <c r="J166" s="3">
        <f>ROUND(SUM(J164:J165),5)</f>
        <v>214.4</v>
      </c>
      <c r="K166" s="3">
        <f>ROUND(SUM(K164:K165),5)</f>
        <v>0</v>
      </c>
      <c r="L166" s="3">
        <f>ROUND((J166-K166),5)</f>
        <v>214.4</v>
      </c>
      <c r="M166" s="17">
        <f>ROUND(IF(K166=0, IF(J166=0, 0, 1), J166/K166),5)</f>
        <v>1</v>
      </c>
    </row>
    <row r="167" spans="1:13">
      <c r="A167" s="1"/>
      <c r="B167" s="1"/>
      <c r="C167" s="1"/>
      <c r="D167" s="1"/>
      <c r="E167" s="1" t="s">
        <v>240</v>
      </c>
      <c r="F167" s="1"/>
      <c r="G167" s="1"/>
      <c r="H167" s="1"/>
      <c r="I167" s="1"/>
      <c r="J167" s="2">
        <f>ROUND(SUM(J155:J156)+J163+J166,5)</f>
        <v>375.98</v>
      </c>
      <c r="K167" s="2">
        <f>ROUND(SUM(K155:K156)+K163+K166,5)</f>
        <v>0</v>
      </c>
      <c r="L167" s="2">
        <f>ROUND((J167-K167),5)</f>
        <v>375.98</v>
      </c>
      <c r="M167" s="15">
        <f>ROUND(IF(K167=0, IF(J167=0, 0, 1), J167/K167),5)</f>
        <v>1</v>
      </c>
    </row>
    <row r="168" spans="1:13">
      <c r="A168" s="1"/>
      <c r="B168" s="1"/>
      <c r="C168" s="1"/>
      <c r="D168" s="1"/>
      <c r="E168" s="1" t="s">
        <v>241</v>
      </c>
      <c r="F168" s="1"/>
      <c r="G168" s="1"/>
      <c r="H168" s="1"/>
      <c r="I168" s="1"/>
      <c r="J168" s="2"/>
      <c r="K168" s="2"/>
      <c r="L168" s="2"/>
      <c r="M168" s="15"/>
    </row>
    <row r="169" spans="1:13">
      <c r="A169" s="1"/>
      <c r="B169" s="1"/>
      <c r="C169" s="1"/>
      <c r="D169" s="1"/>
      <c r="E169" s="1"/>
      <c r="F169" s="1" t="s">
        <v>242</v>
      </c>
      <c r="G169" s="1"/>
      <c r="H169" s="1"/>
      <c r="I169" s="1"/>
      <c r="J169" s="2">
        <v>470.51</v>
      </c>
      <c r="K169" s="2"/>
      <c r="L169" s="2"/>
      <c r="M169" s="15"/>
    </row>
    <row r="170" spans="1:13">
      <c r="A170" s="1"/>
      <c r="B170" s="1"/>
      <c r="C170" s="1"/>
      <c r="D170" s="1"/>
      <c r="E170" s="1"/>
      <c r="F170" s="1" t="s">
        <v>243</v>
      </c>
      <c r="G170" s="1"/>
      <c r="H170" s="1"/>
      <c r="I170" s="1"/>
      <c r="J170" s="2">
        <v>0</v>
      </c>
      <c r="K170" s="2">
        <v>0</v>
      </c>
      <c r="L170" s="2">
        <f>ROUND((J170-K170),5)</f>
        <v>0</v>
      </c>
      <c r="M170" s="15">
        <f>ROUND(IF(K170=0, IF(J170=0, 0, 1), J170/K170),5)</f>
        <v>0</v>
      </c>
    </row>
    <row r="171" spans="1:13">
      <c r="A171" s="1"/>
      <c r="B171" s="1"/>
      <c r="C171" s="1"/>
      <c r="D171" s="1"/>
      <c r="E171" s="1"/>
      <c r="F171" s="1" t="s">
        <v>244</v>
      </c>
      <c r="G171" s="1"/>
      <c r="H171" s="1"/>
      <c r="I171" s="1"/>
      <c r="J171" s="2">
        <v>0</v>
      </c>
      <c r="K171" s="2">
        <v>0</v>
      </c>
      <c r="L171" s="2">
        <f>ROUND((J171-K171),5)</f>
        <v>0</v>
      </c>
      <c r="M171" s="15">
        <f>ROUND(IF(K171=0, IF(J171=0, 0, 1), J171/K171),5)</f>
        <v>0</v>
      </c>
    </row>
    <row r="172" spans="1:13">
      <c r="A172" s="1"/>
      <c r="B172" s="1"/>
      <c r="C172" s="1"/>
      <c r="D172" s="1"/>
      <c r="E172" s="1"/>
      <c r="F172" s="1" t="s">
        <v>245</v>
      </c>
      <c r="G172" s="1"/>
      <c r="H172" s="1"/>
      <c r="I172" s="1"/>
      <c r="J172" s="2">
        <v>0</v>
      </c>
      <c r="K172" s="2">
        <v>0</v>
      </c>
      <c r="L172" s="2">
        <f>ROUND((J172-K172),5)</f>
        <v>0</v>
      </c>
      <c r="M172" s="15">
        <f>ROUND(IF(K172=0, IF(J172=0, 0, 1), J172/K172),5)</f>
        <v>0</v>
      </c>
    </row>
    <row r="173" spans="1:13">
      <c r="A173" s="1"/>
      <c r="B173" s="1"/>
      <c r="C173" s="1"/>
      <c r="D173" s="1"/>
      <c r="E173" s="1"/>
      <c r="F173" s="1" t="s">
        <v>246</v>
      </c>
      <c r="G173" s="1"/>
      <c r="H173" s="1"/>
      <c r="I173" s="1"/>
      <c r="J173" s="2">
        <v>0</v>
      </c>
      <c r="K173" s="2">
        <v>0</v>
      </c>
      <c r="L173" s="2">
        <f>ROUND((J173-K173),5)</f>
        <v>0</v>
      </c>
      <c r="M173" s="15">
        <f>ROUND(IF(K173=0, IF(J173=0, 0, 1), J173/K173),5)</f>
        <v>0</v>
      </c>
    </row>
    <row r="174" spans="1:13">
      <c r="A174" s="1"/>
      <c r="B174" s="1"/>
      <c r="C174" s="1"/>
      <c r="D174" s="1"/>
      <c r="E174" s="1"/>
      <c r="F174" s="1" t="s">
        <v>247</v>
      </c>
      <c r="G174" s="1"/>
      <c r="H174" s="1"/>
      <c r="I174" s="1"/>
      <c r="J174" s="2">
        <v>439.5</v>
      </c>
      <c r="K174" s="2">
        <v>0</v>
      </c>
      <c r="L174" s="2">
        <f>ROUND((J174-K174),5)</f>
        <v>439.5</v>
      </c>
      <c r="M174" s="15">
        <f>ROUND(IF(K174=0, IF(J174=0, 0, 1), J174/K174),5)</f>
        <v>1</v>
      </c>
    </row>
    <row r="175" spans="1:13">
      <c r="A175" s="1"/>
      <c r="B175" s="1"/>
      <c r="C175" s="1"/>
      <c r="D175" s="1"/>
      <c r="E175" s="1"/>
      <c r="F175" s="1" t="s">
        <v>248</v>
      </c>
      <c r="G175" s="1"/>
      <c r="H175" s="1"/>
      <c r="I175" s="1"/>
      <c r="J175" s="2"/>
      <c r="K175" s="2"/>
      <c r="L175" s="2"/>
      <c r="M175" s="15"/>
    </row>
    <row r="176" spans="1:13">
      <c r="A176" s="1"/>
      <c r="B176" s="1"/>
      <c r="C176" s="1"/>
      <c r="D176" s="1"/>
      <c r="E176" s="1"/>
      <c r="F176" s="1"/>
      <c r="G176" s="1" t="s">
        <v>249</v>
      </c>
      <c r="H176" s="1"/>
      <c r="I176" s="1"/>
      <c r="J176" s="2">
        <v>0</v>
      </c>
      <c r="K176" s="2">
        <v>0</v>
      </c>
      <c r="L176" s="2">
        <f>ROUND((J176-K176),5)</f>
        <v>0</v>
      </c>
      <c r="M176" s="15">
        <f>ROUND(IF(K176=0, IF(J176=0, 0, 1), J176/K176),5)</f>
        <v>0</v>
      </c>
    </row>
    <row r="177" spans="1:13" ht="15" thickBot="1">
      <c r="A177" s="1"/>
      <c r="B177" s="1"/>
      <c r="C177" s="1"/>
      <c r="D177" s="1"/>
      <c r="E177" s="1"/>
      <c r="F177" s="1"/>
      <c r="G177" s="1" t="s">
        <v>250</v>
      </c>
      <c r="H177" s="1"/>
      <c r="I177" s="1"/>
      <c r="J177" s="2">
        <v>0</v>
      </c>
      <c r="K177" s="2">
        <v>0</v>
      </c>
      <c r="L177" s="2">
        <f>ROUND((J177-K177),5)</f>
        <v>0</v>
      </c>
      <c r="M177" s="15">
        <f>ROUND(IF(K177=0, IF(J177=0, 0, 1), J177/K177),5)</f>
        <v>0</v>
      </c>
    </row>
    <row r="178" spans="1:13" ht="15" thickBot="1">
      <c r="A178" s="1"/>
      <c r="B178" s="1"/>
      <c r="C178" s="1"/>
      <c r="D178" s="1"/>
      <c r="E178" s="1"/>
      <c r="F178" s="1" t="s">
        <v>251</v>
      </c>
      <c r="G178" s="1"/>
      <c r="H178" s="1"/>
      <c r="I178" s="1"/>
      <c r="J178" s="3">
        <f>ROUND(SUM(J175:J177),5)</f>
        <v>0</v>
      </c>
      <c r="K178" s="3">
        <f>ROUND(SUM(K175:K177),5)</f>
        <v>0</v>
      </c>
      <c r="L178" s="3">
        <f>ROUND((J178-K178),5)</f>
        <v>0</v>
      </c>
      <c r="M178" s="17">
        <f>ROUND(IF(K178=0, IF(J178=0, 0, 1), J178/K178),5)</f>
        <v>0</v>
      </c>
    </row>
    <row r="179" spans="1:13">
      <c r="A179" s="1"/>
      <c r="B179" s="1"/>
      <c r="C179" s="1"/>
      <c r="D179" s="1"/>
      <c r="E179" s="1" t="s">
        <v>252</v>
      </c>
      <c r="F179" s="1"/>
      <c r="G179" s="1"/>
      <c r="H179" s="1"/>
      <c r="I179" s="1"/>
      <c r="J179" s="2">
        <f>ROUND(SUM(J168:J174)+J178,5)</f>
        <v>910.01</v>
      </c>
      <c r="K179" s="2">
        <f>ROUND(SUM(K168:K174)+K178,5)</f>
        <v>0</v>
      </c>
      <c r="L179" s="2">
        <f>ROUND((J179-K179),5)</f>
        <v>910.01</v>
      </c>
      <c r="M179" s="15">
        <f>ROUND(IF(K179=0, IF(J179=0, 0, 1), J179/K179),5)</f>
        <v>1</v>
      </c>
    </row>
    <row r="180" spans="1:13" ht="15" thickBot="1">
      <c r="A180" s="1"/>
      <c r="B180" s="1"/>
      <c r="C180" s="1"/>
      <c r="D180" s="1"/>
      <c r="E180" s="1" t="s">
        <v>253</v>
      </c>
      <c r="F180" s="1"/>
      <c r="G180" s="1"/>
      <c r="H180" s="1"/>
      <c r="I180" s="1"/>
      <c r="J180" s="2">
        <v>0</v>
      </c>
      <c r="K180" s="2"/>
      <c r="L180" s="2"/>
      <c r="M180" s="15"/>
    </row>
    <row r="181" spans="1:13" ht="15" thickBot="1">
      <c r="A181" s="1"/>
      <c r="B181" s="1"/>
      <c r="C181" s="1"/>
      <c r="D181" s="1" t="s">
        <v>254</v>
      </c>
      <c r="E181" s="1"/>
      <c r="F181" s="1"/>
      <c r="G181" s="1"/>
      <c r="H181" s="1"/>
      <c r="I181" s="1"/>
      <c r="J181" s="3">
        <f>ROUND(SUM(J24:J25)+J29+J119+J123+J130+J151+J154+J167+SUM(J179:J180),5)</f>
        <v>72637.11</v>
      </c>
      <c r="K181" s="3">
        <f>ROUND(SUM(K24:K25)+K29+K119+K123+K130+K151+K154+K167+SUM(K179:K180),5)</f>
        <v>0</v>
      </c>
      <c r="L181" s="3">
        <f>ROUND((J181-K181),5)</f>
        <v>72637.11</v>
      </c>
      <c r="M181" s="17">
        <f>ROUND(IF(K181=0, IF(J181=0, 0, 1), J181/K181),5)</f>
        <v>1</v>
      </c>
    </row>
    <row r="182" spans="1:13">
      <c r="A182" s="1"/>
      <c r="B182" s="1" t="s">
        <v>255</v>
      </c>
      <c r="C182" s="1"/>
      <c r="D182" s="1"/>
      <c r="E182" s="1"/>
      <c r="F182" s="1"/>
      <c r="G182" s="1"/>
      <c r="H182" s="1"/>
      <c r="I182" s="1"/>
      <c r="J182" s="2">
        <f>ROUND(J3+J23-J181,5)</f>
        <v>-57457.18</v>
      </c>
      <c r="K182" s="2">
        <f>ROUND(K3+K23-K181,5)</f>
        <v>0</v>
      </c>
      <c r="L182" s="2">
        <f>ROUND((J182-K182),5)</f>
        <v>-57457.18</v>
      </c>
      <c r="M182" s="15">
        <f>ROUND(IF(K182=0, IF(J182=0, 0, 1), J182/K182),5)</f>
        <v>1</v>
      </c>
    </row>
    <row r="183" spans="1:13">
      <c r="A183" s="1"/>
      <c r="B183" s="1" t="s">
        <v>256</v>
      </c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15"/>
    </row>
    <row r="184" spans="1:13">
      <c r="A184" s="1"/>
      <c r="B184" s="1"/>
      <c r="C184" s="1" t="s">
        <v>257</v>
      </c>
      <c r="D184" s="1"/>
      <c r="E184" s="1"/>
      <c r="F184" s="1"/>
      <c r="G184" s="1"/>
      <c r="H184" s="1"/>
      <c r="I184" s="1"/>
      <c r="J184" s="2"/>
      <c r="K184" s="2"/>
      <c r="L184" s="2"/>
      <c r="M184" s="15"/>
    </row>
    <row r="185" spans="1:13">
      <c r="A185" s="1"/>
      <c r="B185" s="1"/>
      <c r="C185" s="1"/>
      <c r="D185" s="1" t="s">
        <v>258</v>
      </c>
      <c r="E185" s="1"/>
      <c r="F185" s="1"/>
      <c r="G185" s="1"/>
      <c r="H185" s="1"/>
      <c r="I185" s="1"/>
      <c r="J185" s="2"/>
      <c r="K185" s="2"/>
      <c r="L185" s="2"/>
      <c r="M185" s="15"/>
    </row>
    <row r="186" spans="1:13">
      <c r="A186" s="1"/>
      <c r="B186" s="1"/>
      <c r="C186" s="1"/>
      <c r="D186" s="1"/>
      <c r="E186" s="1" t="s">
        <v>259</v>
      </c>
      <c r="F186" s="1"/>
      <c r="G186" s="1"/>
      <c r="H186" s="1"/>
      <c r="I186" s="1"/>
      <c r="J186" s="2">
        <v>0</v>
      </c>
      <c r="K186" s="2">
        <v>0</v>
      </c>
      <c r="L186" s="2">
        <f>ROUND((J186-K186),5)</f>
        <v>0</v>
      </c>
      <c r="M186" s="15">
        <f>ROUND(IF(K186=0, IF(J186=0, 0, 1), J186/K186),5)</f>
        <v>0</v>
      </c>
    </row>
    <row r="187" spans="1:13">
      <c r="A187" s="1"/>
      <c r="B187" s="1"/>
      <c r="C187" s="1"/>
      <c r="D187" s="1"/>
      <c r="E187" s="1" t="s">
        <v>260</v>
      </c>
      <c r="F187" s="1"/>
      <c r="G187" s="1"/>
      <c r="H187" s="1"/>
      <c r="I187" s="1"/>
      <c r="J187" s="2"/>
      <c r="K187" s="2"/>
      <c r="L187" s="2"/>
      <c r="M187" s="15"/>
    </row>
    <row r="188" spans="1:13">
      <c r="A188" s="1"/>
      <c r="B188" s="1"/>
      <c r="C188" s="1"/>
      <c r="D188" s="1"/>
      <c r="E188" s="1"/>
      <c r="F188" s="1" t="s">
        <v>261</v>
      </c>
      <c r="G188" s="1"/>
      <c r="H188" s="1"/>
      <c r="I188" s="1"/>
      <c r="J188" s="2">
        <v>18540.689999999999</v>
      </c>
      <c r="K188" s="2"/>
      <c r="L188" s="2"/>
      <c r="M188" s="15"/>
    </row>
    <row r="189" spans="1:13">
      <c r="A189" s="1"/>
      <c r="B189" s="1"/>
      <c r="C189" s="1"/>
      <c r="D189" s="1"/>
      <c r="E189" s="1"/>
      <c r="F189" s="1" t="s">
        <v>262</v>
      </c>
      <c r="G189" s="1"/>
      <c r="H189" s="1"/>
      <c r="I189" s="1"/>
      <c r="J189" s="2">
        <v>3463.41</v>
      </c>
      <c r="K189" s="2"/>
      <c r="L189" s="2"/>
      <c r="M189" s="15"/>
    </row>
    <row r="190" spans="1:13" ht="15" thickBot="1">
      <c r="A190" s="1"/>
      <c r="B190" s="1"/>
      <c r="C190" s="1"/>
      <c r="D190" s="1"/>
      <c r="E190" s="1"/>
      <c r="F190" s="1" t="s">
        <v>263</v>
      </c>
      <c r="G190" s="1"/>
      <c r="H190" s="1"/>
      <c r="I190" s="1"/>
      <c r="J190" s="2">
        <v>378.77</v>
      </c>
      <c r="K190" s="2"/>
      <c r="L190" s="2"/>
      <c r="M190" s="15"/>
    </row>
    <row r="191" spans="1:13" ht="15" thickBot="1">
      <c r="A191" s="1"/>
      <c r="B191" s="1"/>
      <c r="C191" s="1"/>
      <c r="D191" s="1"/>
      <c r="E191" s="1" t="s">
        <v>264</v>
      </c>
      <c r="F191" s="1"/>
      <c r="G191" s="1"/>
      <c r="H191" s="1"/>
      <c r="I191" s="1"/>
      <c r="J191" s="4">
        <f>ROUND(SUM(J187:J190),5)</f>
        <v>22382.87</v>
      </c>
      <c r="K191" s="2"/>
      <c r="L191" s="2"/>
      <c r="M191" s="15"/>
    </row>
    <row r="192" spans="1:13" ht="15" thickBot="1">
      <c r="A192" s="1"/>
      <c r="B192" s="1"/>
      <c r="C192" s="1"/>
      <c r="D192" s="1" t="s">
        <v>265</v>
      </c>
      <c r="E192" s="1"/>
      <c r="F192" s="1"/>
      <c r="G192" s="1"/>
      <c r="H192" s="1"/>
      <c r="I192" s="1"/>
      <c r="J192" s="3">
        <f>ROUND(SUM(J185:J186)+J191,5)</f>
        <v>22382.87</v>
      </c>
      <c r="K192" s="3">
        <f>ROUND(SUM(K185:K186)+K191,5)</f>
        <v>0</v>
      </c>
      <c r="L192" s="3">
        <f>ROUND((J192-K192),5)</f>
        <v>22382.87</v>
      </c>
      <c r="M192" s="17">
        <f>ROUND(IF(K192=0, IF(J192=0, 0, 1), J192/K192),5)</f>
        <v>1</v>
      </c>
    </row>
    <row r="193" spans="1:13">
      <c r="A193" s="1"/>
      <c r="B193" s="1"/>
      <c r="C193" s="1" t="s">
        <v>266</v>
      </c>
      <c r="D193" s="1"/>
      <c r="E193" s="1"/>
      <c r="F193" s="1"/>
      <c r="G193" s="1"/>
      <c r="H193" s="1"/>
      <c r="I193" s="1"/>
      <c r="J193" s="2">
        <f>ROUND(J184+J192,5)</f>
        <v>22382.87</v>
      </c>
      <c r="K193" s="2">
        <f>ROUND(K184+K192,5)</f>
        <v>0</v>
      </c>
      <c r="L193" s="2">
        <f>ROUND((J193-K193),5)</f>
        <v>22382.87</v>
      </c>
      <c r="M193" s="15">
        <f>ROUND(IF(K193=0, IF(J193=0, 0, 1), J193/K193),5)</f>
        <v>1</v>
      </c>
    </row>
    <row r="194" spans="1:13">
      <c r="A194" s="1"/>
      <c r="B194" s="1"/>
      <c r="C194" s="1" t="s">
        <v>267</v>
      </c>
      <c r="D194" s="1"/>
      <c r="E194" s="1"/>
      <c r="F194" s="1"/>
      <c r="G194" s="1"/>
      <c r="H194" s="1"/>
      <c r="I194" s="1"/>
      <c r="J194" s="2"/>
      <c r="K194" s="2"/>
      <c r="L194" s="2"/>
      <c r="M194" s="15"/>
    </row>
    <row r="195" spans="1:13">
      <c r="A195" s="1"/>
      <c r="B195" s="1"/>
      <c r="C195" s="1"/>
      <c r="D195" s="1" t="s">
        <v>268</v>
      </c>
      <c r="E195" s="1"/>
      <c r="F195" s="1"/>
      <c r="G195" s="1"/>
      <c r="H195" s="1"/>
      <c r="I195" s="1"/>
      <c r="J195" s="2"/>
      <c r="K195" s="2"/>
      <c r="L195" s="2"/>
      <c r="M195" s="15"/>
    </row>
    <row r="196" spans="1:13">
      <c r="A196" s="1"/>
      <c r="B196" s="1"/>
      <c r="C196" s="1"/>
      <c r="D196" s="1"/>
      <c r="E196" s="1" t="s">
        <v>269</v>
      </c>
      <c r="F196" s="1"/>
      <c r="G196" s="1"/>
      <c r="H196" s="1"/>
      <c r="I196" s="1"/>
      <c r="J196" s="2">
        <v>328.26</v>
      </c>
      <c r="K196" s="2"/>
      <c r="L196" s="2"/>
      <c r="M196" s="15"/>
    </row>
    <row r="197" spans="1:13" ht="15" thickBot="1">
      <c r="A197" s="1"/>
      <c r="B197" s="1"/>
      <c r="C197" s="1"/>
      <c r="D197" s="1"/>
      <c r="E197" s="1" t="s">
        <v>270</v>
      </c>
      <c r="F197" s="1"/>
      <c r="G197" s="1"/>
      <c r="H197" s="1"/>
      <c r="I197" s="1"/>
      <c r="J197" s="8">
        <v>13.18</v>
      </c>
      <c r="K197" s="2"/>
      <c r="L197" s="2"/>
      <c r="M197" s="15"/>
    </row>
    <row r="198" spans="1:13">
      <c r="A198" s="1"/>
      <c r="B198" s="1"/>
      <c r="C198" s="1"/>
      <c r="D198" s="1" t="s">
        <v>271</v>
      </c>
      <c r="E198" s="1"/>
      <c r="F198" s="1"/>
      <c r="G198" s="1"/>
      <c r="H198" s="1"/>
      <c r="I198" s="1"/>
      <c r="J198" s="2">
        <f>ROUND(SUM(J195:J197),5)</f>
        <v>341.44</v>
      </c>
      <c r="K198" s="2"/>
      <c r="L198" s="2"/>
      <c r="M198" s="15"/>
    </row>
    <row r="199" spans="1:13">
      <c r="A199" s="1"/>
      <c r="B199" s="1"/>
      <c r="C199" s="1"/>
      <c r="D199" s="1" t="s">
        <v>272</v>
      </c>
      <c r="E199" s="1"/>
      <c r="F199" s="1"/>
      <c r="G199" s="1"/>
      <c r="H199" s="1"/>
      <c r="I199" s="1"/>
      <c r="J199" s="2"/>
      <c r="K199" s="2"/>
      <c r="L199" s="2"/>
      <c r="M199" s="15"/>
    </row>
    <row r="200" spans="1:13">
      <c r="A200" s="1"/>
      <c r="B200" s="1"/>
      <c r="C200" s="1"/>
      <c r="D200" s="1"/>
      <c r="E200" s="1" t="s">
        <v>273</v>
      </c>
      <c r="F200" s="1"/>
      <c r="G200" s="1"/>
      <c r="H200" s="1"/>
      <c r="I200" s="1"/>
      <c r="J200" s="2">
        <v>0</v>
      </c>
      <c r="K200" s="2">
        <v>0</v>
      </c>
      <c r="L200" s="2">
        <f t="shared" ref="L200:L206" si="16">ROUND((J200-K200),5)</f>
        <v>0</v>
      </c>
      <c r="M200" s="15">
        <f t="shared" ref="M200:M206" si="17">ROUND(IF(K200=0, IF(J200=0, 0, 1), J200/K200),5)</f>
        <v>0</v>
      </c>
    </row>
    <row r="201" spans="1:13">
      <c r="A201" s="1"/>
      <c r="B201" s="1"/>
      <c r="C201" s="1"/>
      <c r="D201" s="1"/>
      <c r="E201" s="1" t="s">
        <v>274</v>
      </c>
      <c r="F201" s="1"/>
      <c r="G201" s="1"/>
      <c r="H201" s="1"/>
      <c r="I201" s="1"/>
      <c r="J201" s="2">
        <v>0</v>
      </c>
      <c r="K201" s="2">
        <v>0</v>
      </c>
      <c r="L201" s="2">
        <f t="shared" si="16"/>
        <v>0</v>
      </c>
      <c r="M201" s="15">
        <f t="shared" si="17"/>
        <v>0</v>
      </c>
    </row>
    <row r="202" spans="1:13" ht="15" thickBot="1">
      <c r="A202" s="1"/>
      <c r="B202" s="1"/>
      <c r="C202" s="1"/>
      <c r="D202" s="1"/>
      <c r="E202" s="1" t="s">
        <v>275</v>
      </c>
      <c r="F202" s="1"/>
      <c r="G202" s="1"/>
      <c r="H202" s="1"/>
      <c r="I202" s="1"/>
      <c r="J202" s="2">
        <v>0</v>
      </c>
      <c r="K202" s="2">
        <v>0</v>
      </c>
      <c r="L202" s="2">
        <f t="shared" si="16"/>
        <v>0</v>
      </c>
      <c r="M202" s="15">
        <f t="shared" si="17"/>
        <v>0</v>
      </c>
    </row>
    <row r="203" spans="1:13" ht="15" thickBot="1">
      <c r="A203" s="1"/>
      <c r="B203" s="1"/>
      <c r="C203" s="1"/>
      <c r="D203" s="1" t="s">
        <v>276</v>
      </c>
      <c r="E203" s="1"/>
      <c r="F203" s="1"/>
      <c r="G203" s="1"/>
      <c r="H203" s="1"/>
      <c r="I203" s="1"/>
      <c r="J203" s="4">
        <f>ROUND(SUM(J199:J202),5)</f>
        <v>0</v>
      </c>
      <c r="K203" s="4">
        <f>ROUND(SUM(K199:K202),5)</f>
        <v>0</v>
      </c>
      <c r="L203" s="4">
        <f t="shared" si="16"/>
        <v>0</v>
      </c>
      <c r="M203" s="16">
        <f t="shared" si="17"/>
        <v>0</v>
      </c>
    </row>
    <row r="204" spans="1:13" ht="15" thickBot="1">
      <c r="A204" s="1"/>
      <c r="B204" s="1"/>
      <c r="C204" s="1" t="s">
        <v>277</v>
      </c>
      <c r="D204" s="1"/>
      <c r="E204" s="1"/>
      <c r="F204" s="1"/>
      <c r="G204" s="1"/>
      <c r="H204" s="1"/>
      <c r="I204" s="1"/>
      <c r="J204" s="4">
        <f>ROUND(J194+J198+J203,5)</f>
        <v>341.44</v>
      </c>
      <c r="K204" s="4">
        <f>ROUND(K194+K198+K203,5)</f>
        <v>0</v>
      </c>
      <c r="L204" s="4">
        <f t="shared" si="16"/>
        <v>341.44</v>
      </c>
      <c r="M204" s="16">
        <f t="shared" si="17"/>
        <v>1</v>
      </c>
    </row>
    <row r="205" spans="1:13" ht="15" thickBot="1">
      <c r="A205" s="1"/>
      <c r="B205" s="1" t="s">
        <v>278</v>
      </c>
      <c r="C205" s="1"/>
      <c r="D205" s="1"/>
      <c r="E205" s="1"/>
      <c r="F205" s="1"/>
      <c r="G205" s="1"/>
      <c r="H205" s="1"/>
      <c r="I205" s="1"/>
      <c r="J205" s="4">
        <f>ROUND(J183+J193-J204,5)</f>
        <v>22041.43</v>
      </c>
      <c r="K205" s="4">
        <f>ROUND(K183+K193-K204,5)</f>
        <v>0</v>
      </c>
      <c r="L205" s="4">
        <f t="shared" si="16"/>
        <v>22041.43</v>
      </c>
      <c r="M205" s="16">
        <f t="shared" si="17"/>
        <v>1</v>
      </c>
    </row>
    <row r="206" spans="1:13" s="7" customFormat="1" ht="11.1" thickBot="1">
      <c r="A206" s="5" t="s">
        <v>69</v>
      </c>
      <c r="B206" s="5"/>
      <c r="C206" s="5"/>
      <c r="D206" s="5"/>
      <c r="E206" s="5"/>
      <c r="F206" s="5"/>
      <c r="G206" s="5"/>
      <c r="H206" s="5"/>
      <c r="I206" s="5"/>
      <c r="J206" s="6">
        <f>ROUND(J182+J205,5)</f>
        <v>-35415.75</v>
      </c>
      <c r="K206" s="6">
        <f>ROUND(K182+K205,5)</f>
        <v>0</v>
      </c>
      <c r="L206" s="6">
        <f t="shared" si="16"/>
        <v>-35415.75</v>
      </c>
      <c r="M206" s="19">
        <f t="shared" si="17"/>
        <v>1</v>
      </c>
    </row>
    <row r="207" spans="1:13" ht="15" thickTop="1"/>
  </sheetData>
  <pageMargins left="0.7" right="0.7" top="0.75" bottom="0.75" header="0.1" footer="0.3"/>
  <pageSetup orientation="portrait" r:id="rId1"/>
  <headerFooter>
    <oddHeader>&amp;L&amp;"Arial,Bold"&amp;8 12:47 PM
&amp;"Arial,Bold"&amp;8 10/06/23
&amp;"Arial,Bold"&amp;8 Accrual Basis&amp;C&amp;"Arial,Bold"&amp;12 Nederland Fire Protection District
&amp;"Arial,Bold"&amp;14 Income &amp;&amp; Expense Budget vs. Actual
&amp;"Arial,Bold"&amp;10 September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5121" r:id="rId4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3506-F97E-4559-ABF5-4950F1EA12E6}">
  <sheetPr codeName="Sheet3"/>
  <dimension ref="A1:M250"/>
  <sheetViews>
    <sheetView workbookViewId="0">
      <pane xSplit="9" ySplit="2" topLeftCell="J37" activePane="bottomRight" state="frozenSplit"/>
      <selection pane="bottomRight" activeCell="J28" sqref="J28"/>
      <selection pane="bottomLeft" activeCell="A3" sqref="A3"/>
      <selection pane="topRight" activeCell="J1" sqref="J1"/>
    </sheetView>
  </sheetViews>
  <sheetFormatPr defaultRowHeight="14.45"/>
  <cols>
    <col min="1" max="8" width="2.85546875" style="12" customWidth="1"/>
    <col min="9" max="9" width="27.7109375" style="12" customWidth="1"/>
    <col min="10" max="11" width="10.28515625" bestFit="1" customWidth="1"/>
    <col min="12" max="12" width="10.7109375" bestFit="1" customWidth="1"/>
    <col min="13" max="13" width="9.42578125" bestFit="1" customWidth="1"/>
  </cols>
  <sheetData>
    <row r="1" spans="1:13" ht="15" thickBot="1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5.6" thickTop="1" thickBot="1">
      <c r="A2" s="9"/>
      <c r="B2" s="9"/>
      <c r="C2" s="9"/>
      <c r="D2" s="9"/>
      <c r="E2" s="9"/>
      <c r="F2" s="9"/>
      <c r="G2" s="9"/>
      <c r="H2" s="9"/>
      <c r="I2" s="9"/>
      <c r="J2" s="20" t="s">
        <v>279</v>
      </c>
      <c r="K2" s="20" t="s">
        <v>73</v>
      </c>
      <c r="L2" s="20" t="s">
        <v>74</v>
      </c>
      <c r="M2" s="20" t="s">
        <v>75</v>
      </c>
    </row>
    <row r="3" spans="1:13" ht="15" thickTop="1">
      <c r="A3" s="1"/>
      <c r="B3" s="1" t="s">
        <v>76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>
      <c r="A4" s="1"/>
      <c r="B4" s="1"/>
      <c r="C4" s="1"/>
      <c r="D4" s="1" t="s">
        <v>77</v>
      </c>
      <c r="E4" s="1"/>
      <c r="F4" s="1"/>
      <c r="G4" s="1"/>
      <c r="H4" s="1"/>
      <c r="I4" s="1"/>
      <c r="J4" s="2"/>
      <c r="K4" s="2"/>
      <c r="L4" s="2"/>
      <c r="M4" s="15"/>
    </row>
    <row r="5" spans="1:13">
      <c r="A5" s="1"/>
      <c r="B5" s="1"/>
      <c r="C5" s="1"/>
      <c r="D5" s="1"/>
      <c r="E5" s="1" t="s">
        <v>78</v>
      </c>
      <c r="F5" s="1"/>
      <c r="G5" s="1"/>
      <c r="H5" s="1"/>
      <c r="I5" s="1"/>
      <c r="J5" s="2">
        <v>8018.72</v>
      </c>
      <c r="K5" s="2"/>
      <c r="L5" s="2"/>
      <c r="M5" s="15"/>
    </row>
    <row r="6" spans="1:13">
      <c r="A6" s="1"/>
      <c r="B6" s="1"/>
      <c r="C6" s="1"/>
      <c r="D6" s="1"/>
      <c r="E6" s="1" t="s">
        <v>79</v>
      </c>
      <c r="F6" s="1"/>
      <c r="G6" s="1"/>
      <c r="H6" s="1"/>
      <c r="I6" s="1"/>
      <c r="J6" s="2">
        <v>0</v>
      </c>
      <c r="K6" s="2">
        <v>26688.5</v>
      </c>
      <c r="L6" s="2">
        <f>ROUND((J6-K6),5)</f>
        <v>-26688.5</v>
      </c>
      <c r="M6" s="15">
        <f>ROUND(IF(K6=0, IF(J6=0, 0, 1), J6/K6),5)</f>
        <v>0</v>
      </c>
    </row>
    <row r="7" spans="1:13">
      <c r="A7" s="1"/>
      <c r="B7" s="1"/>
      <c r="C7" s="1"/>
      <c r="D7" s="1"/>
      <c r="E7" s="1" t="s">
        <v>80</v>
      </c>
      <c r="F7" s="1"/>
      <c r="G7" s="1"/>
      <c r="H7" s="1"/>
      <c r="I7" s="1"/>
      <c r="J7" s="2">
        <v>1651.51</v>
      </c>
      <c r="K7" s="2">
        <v>500</v>
      </c>
      <c r="L7" s="2">
        <f>ROUND((J7-K7),5)</f>
        <v>1151.51</v>
      </c>
      <c r="M7" s="15">
        <f>ROUND(IF(K7=0, IF(J7=0, 0, 1), J7/K7),5)</f>
        <v>3.3030200000000001</v>
      </c>
    </row>
    <row r="8" spans="1:13">
      <c r="A8" s="1"/>
      <c r="B8" s="1"/>
      <c r="C8" s="1"/>
      <c r="D8" s="1"/>
      <c r="E8" s="1" t="s">
        <v>81</v>
      </c>
      <c r="F8" s="1"/>
      <c r="G8" s="1"/>
      <c r="H8" s="1"/>
      <c r="I8" s="1"/>
      <c r="J8" s="2">
        <v>22619.85</v>
      </c>
      <c r="K8" s="2">
        <v>150</v>
      </c>
      <c r="L8" s="2">
        <f>ROUND((J8-K8),5)</f>
        <v>22469.85</v>
      </c>
      <c r="M8" s="15">
        <f>ROUND(IF(K8=0, IF(J8=0, 0, 1), J8/K8),5)</f>
        <v>150.79900000000001</v>
      </c>
    </row>
    <row r="9" spans="1:13">
      <c r="A9" s="1"/>
      <c r="B9" s="1"/>
      <c r="C9" s="1"/>
      <c r="D9" s="1"/>
      <c r="E9" s="1" t="s">
        <v>82</v>
      </c>
      <c r="F9" s="1"/>
      <c r="G9" s="1"/>
      <c r="H9" s="1"/>
      <c r="I9" s="1"/>
      <c r="J9" s="2"/>
      <c r="K9" s="2"/>
      <c r="L9" s="2"/>
      <c r="M9" s="15"/>
    </row>
    <row r="10" spans="1:13">
      <c r="A10" s="1"/>
      <c r="B10" s="1"/>
      <c r="C10" s="1"/>
      <c r="D10" s="1"/>
      <c r="E10" s="1"/>
      <c r="F10" s="1" t="s">
        <v>280</v>
      </c>
      <c r="G10" s="1"/>
      <c r="H10" s="1"/>
      <c r="I10" s="1"/>
      <c r="J10" s="2">
        <v>-450.15</v>
      </c>
      <c r="K10" s="2"/>
      <c r="L10" s="2"/>
      <c r="M10" s="15"/>
    </row>
    <row r="11" spans="1:13">
      <c r="A11" s="1"/>
      <c r="B11" s="1"/>
      <c r="C11" s="1"/>
      <c r="D11" s="1"/>
      <c r="E11" s="1"/>
      <c r="F11" s="1" t="s">
        <v>83</v>
      </c>
      <c r="G11" s="1"/>
      <c r="H11" s="1"/>
      <c r="I11" s="1"/>
      <c r="J11" s="2">
        <v>1029.79</v>
      </c>
      <c r="K11" s="2"/>
      <c r="L11" s="2"/>
      <c r="M11" s="15"/>
    </row>
    <row r="12" spans="1:13">
      <c r="A12" s="1"/>
      <c r="B12" s="1"/>
      <c r="C12" s="1"/>
      <c r="D12" s="1"/>
      <c r="E12" s="1"/>
      <c r="F12" s="1" t="s">
        <v>84</v>
      </c>
      <c r="G12" s="1"/>
      <c r="H12" s="1"/>
      <c r="I12" s="1"/>
      <c r="J12" s="2">
        <v>0</v>
      </c>
      <c r="K12" s="2">
        <v>74433</v>
      </c>
      <c r="L12" s="2">
        <f>ROUND((J12-K12),5)</f>
        <v>-74433</v>
      </c>
      <c r="M12" s="15">
        <f>ROUND(IF(K12=0, IF(J12=0, 0, 1), J12/K12),5)</f>
        <v>0</v>
      </c>
    </row>
    <row r="13" spans="1:13">
      <c r="A13" s="1"/>
      <c r="B13" s="1"/>
      <c r="C13" s="1"/>
      <c r="D13" s="1"/>
      <c r="E13" s="1"/>
      <c r="F13" s="1" t="s">
        <v>85</v>
      </c>
      <c r="G13" s="1"/>
      <c r="H13" s="1"/>
      <c r="I13" s="1"/>
      <c r="J13" s="2">
        <v>1122006.3799999999</v>
      </c>
      <c r="K13" s="2">
        <v>1063427.01</v>
      </c>
      <c r="L13" s="2">
        <f>ROUND((J13-K13),5)</f>
        <v>58579.37</v>
      </c>
      <c r="M13" s="15">
        <f>ROUND(IF(K13=0, IF(J13=0, 0, 1), J13/K13),5)</f>
        <v>1.0550900000000001</v>
      </c>
    </row>
    <row r="14" spans="1:13">
      <c r="A14" s="1"/>
      <c r="B14" s="1"/>
      <c r="C14" s="1"/>
      <c r="D14" s="1"/>
      <c r="E14" s="1"/>
      <c r="F14" s="1" t="s">
        <v>86</v>
      </c>
      <c r="G14" s="1"/>
      <c r="H14" s="1"/>
      <c r="I14" s="1"/>
      <c r="J14" s="2">
        <v>35012.17</v>
      </c>
      <c r="K14" s="2">
        <v>53171.35</v>
      </c>
      <c r="L14" s="2">
        <f>ROUND((J14-K14),5)</f>
        <v>-18159.18</v>
      </c>
      <c r="M14" s="15">
        <f>ROUND(IF(K14=0, IF(J14=0, 0, 1), J14/K14),5)</f>
        <v>0.65847999999999995</v>
      </c>
    </row>
    <row r="15" spans="1:13">
      <c r="A15" s="1"/>
      <c r="B15" s="1"/>
      <c r="C15" s="1"/>
      <c r="D15" s="1"/>
      <c r="E15" s="1"/>
      <c r="F15" s="1" t="s">
        <v>87</v>
      </c>
      <c r="G15" s="1"/>
      <c r="H15" s="1"/>
      <c r="I15" s="1"/>
      <c r="J15" s="2">
        <v>36733.31</v>
      </c>
      <c r="K15" s="2">
        <v>37216.6</v>
      </c>
      <c r="L15" s="2">
        <f>ROUND((J15-K15),5)</f>
        <v>-483.29</v>
      </c>
      <c r="M15" s="15">
        <f>ROUND(IF(K15=0, IF(J15=0, 0, 1), J15/K15),5)</f>
        <v>0.98701000000000005</v>
      </c>
    </row>
    <row r="16" spans="1:13">
      <c r="A16" s="1"/>
      <c r="B16" s="1"/>
      <c r="C16" s="1"/>
      <c r="D16" s="1"/>
      <c r="E16" s="1"/>
      <c r="F16" s="1" t="s">
        <v>88</v>
      </c>
      <c r="G16" s="1"/>
      <c r="H16" s="1"/>
      <c r="I16" s="1"/>
      <c r="J16" s="2">
        <v>1309.02</v>
      </c>
      <c r="K16" s="2">
        <v>1860.83</v>
      </c>
      <c r="L16" s="2">
        <f>ROUND((J16-K16),5)</f>
        <v>-551.80999999999995</v>
      </c>
      <c r="M16" s="15">
        <f>ROUND(IF(K16=0, IF(J16=0, 0, 1), J16/K16),5)</f>
        <v>0.70345999999999997</v>
      </c>
    </row>
    <row r="17" spans="1:13">
      <c r="A17" s="1"/>
      <c r="B17" s="1"/>
      <c r="C17" s="1"/>
      <c r="D17" s="1"/>
      <c r="E17" s="1"/>
      <c r="F17" s="1" t="s">
        <v>89</v>
      </c>
      <c r="G17" s="1"/>
      <c r="H17" s="1"/>
      <c r="I17" s="1"/>
      <c r="J17" s="2">
        <v>2827.86</v>
      </c>
      <c r="K17" s="2"/>
      <c r="L17" s="2"/>
      <c r="M17" s="15"/>
    </row>
    <row r="18" spans="1:13">
      <c r="A18" s="1"/>
      <c r="B18" s="1"/>
      <c r="C18" s="1"/>
      <c r="D18" s="1"/>
      <c r="E18" s="1"/>
      <c r="F18" s="1" t="s">
        <v>90</v>
      </c>
      <c r="G18" s="1"/>
      <c r="H18" s="1"/>
      <c r="I18" s="1"/>
      <c r="J18" s="2">
        <v>956.86</v>
      </c>
      <c r="K18" s="2">
        <v>971</v>
      </c>
      <c r="L18" s="2">
        <f>ROUND((J18-K18),5)</f>
        <v>-14.14</v>
      </c>
      <c r="M18" s="15">
        <f>ROUND(IF(K18=0, IF(J18=0, 0, 1), J18/K18),5)</f>
        <v>0.98543999999999998</v>
      </c>
    </row>
    <row r="19" spans="1:13">
      <c r="A19" s="1"/>
      <c r="B19" s="1"/>
      <c r="C19" s="1"/>
      <c r="D19" s="1"/>
      <c r="E19" s="1"/>
      <c r="F19" s="1" t="s">
        <v>91</v>
      </c>
      <c r="G19" s="1"/>
      <c r="H19" s="1"/>
      <c r="I19" s="1"/>
      <c r="J19" s="2">
        <v>28786</v>
      </c>
      <c r="K19" s="2">
        <v>25741</v>
      </c>
      <c r="L19" s="2">
        <f>ROUND((J19-K19),5)</f>
        <v>3045</v>
      </c>
      <c r="M19" s="15">
        <f>ROUND(IF(K19=0, IF(J19=0, 0, 1), J19/K19),5)</f>
        <v>1.11829</v>
      </c>
    </row>
    <row r="20" spans="1:13">
      <c r="A20" s="1"/>
      <c r="B20" s="1"/>
      <c r="C20" s="1"/>
      <c r="D20" s="1"/>
      <c r="E20" s="1"/>
      <c r="F20" s="1" t="s">
        <v>92</v>
      </c>
      <c r="G20" s="1"/>
      <c r="H20" s="1"/>
      <c r="I20" s="1"/>
      <c r="J20" s="2">
        <v>-43080.66</v>
      </c>
      <c r="K20" s="2"/>
      <c r="L20" s="2"/>
      <c r="M20" s="15"/>
    </row>
    <row r="21" spans="1:13">
      <c r="A21" s="1"/>
      <c r="B21" s="1"/>
      <c r="C21" s="1"/>
      <c r="D21" s="1"/>
      <c r="E21" s="1"/>
      <c r="F21" s="1" t="s">
        <v>93</v>
      </c>
      <c r="G21" s="1"/>
      <c r="H21" s="1"/>
      <c r="I21" s="1"/>
      <c r="J21" s="2">
        <v>-1426.09</v>
      </c>
      <c r="K21" s="2"/>
      <c r="L21" s="2"/>
      <c r="M21" s="15"/>
    </row>
    <row r="22" spans="1:13">
      <c r="A22" s="1"/>
      <c r="B22" s="1"/>
      <c r="C22" s="1"/>
      <c r="D22" s="1"/>
      <c r="E22" s="1"/>
      <c r="F22" s="1" t="s">
        <v>281</v>
      </c>
      <c r="G22" s="1"/>
      <c r="H22" s="1"/>
      <c r="I22" s="1"/>
      <c r="J22" s="2">
        <v>-8262.99</v>
      </c>
      <c r="K22" s="2"/>
      <c r="L22" s="2"/>
      <c r="M22" s="15"/>
    </row>
    <row r="23" spans="1:13" ht="15" thickBot="1">
      <c r="A23" s="1"/>
      <c r="B23" s="1"/>
      <c r="C23" s="1"/>
      <c r="D23" s="1"/>
      <c r="E23" s="1"/>
      <c r="F23" s="1" t="s">
        <v>282</v>
      </c>
      <c r="G23" s="1"/>
      <c r="H23" s="1"/>
      <c r="I23" s="1"/>
      <c r="J23" s="2">
        <v>19654.23</v>
      </c>
      <c r="K23" s="2"/>
      <c r="L23" s="2"/>
      <c r="M23" s="15"/>
    </row>
    <row r="24" spans="1:13" ht="15" thickBot="1">
      <c r="A24" s="1"/>
      <c r="B24" s="1"/>
      <c r="C24" s="1"/>
      <c r="D24" s="1"/>
      <c r="E24" s="1" t="s">
        <v>94</v>
      </c>
      <c r="F24" s="1"/>
      <c r="G24" s="1"/>
      <c r="H24" s="1"/>
      <c r="I24" s="1"/>
      <c r="J24" s="4">
        <f>ROUND(SUM(J9:J23),5)</f>
        <v>1195095.73</v>
      </c>
      <c r="K24" s="4">
        <f>ROUND(SUM(K9:K23),5)</f>
        <v>1256820.79</v>
      </c>
      <c r="L24" s="4">
        <f>ROUND((J24-K24),5)</f>
        <v>-61725.06</v>
      </c>
      <c r="M24" s="16">
        <f>ROUND(IF(K24=0, IF(J24=0, 0, 1), J24/K24),5)</f>
        <v>0.95089000000000001</v>
      </c>
    </row>
    <row r="25" spans="1:13" ht="15" thickBot="1">
      <c r="A25" s="1"/>
      <c r="B25" s="1"/>
      <c r="C25" s="1"/>
      <c r="D25" s="1" t="s">
        <v>95</v>
      </c>
      <c r="E25" s="1"/>
      <c r="F25" s="1"/>
      <c r="G25" s="1"/>
      <c r="H25" s="1"/>
      <c r="I25" s="1"/>
      <c r="J25" s="3">
        <f>ROUND(SUM(J4:J8)+J24,5)</f>
        <v>1227385.81</v>
      </c>
      <c r="K25" s="3">
        <f>ROUND(SUM(K4:K8)+K24,5)</f>
        <v>1284159.29</v>
      </c>
      <c r="L25" s="3">
        <f>ROUND((J25-K25),5)</f>
        <v>-56773.48</v>
      </c>
      <c r="M25" s="17">
        <f>ROUND(IF(K25=0, IF(J25=0, 0, 1), J25/K25),5)</f>
        <v>0.95579000000000003</v>
      </c>
    </row>
    <row r="26" spans="1:13">
      <c r="A26" s="1"/>
      <c r="B26" s="1"/>
      <c r="C26" s="1" t="s">
        <v>96</v>
      </c>
      <c r="D26" s="1"/>
      <c r="E26" s="1"/>
      <c r="F26" s="1"/>
      <c r="G26" s="1"/>
      <c r="H26" s="1"/>
      <c r="I26" s="1"/>
      <c r="J26" s="2">
        <f>J25</f>
        <v>1227385.81</v>
      </c>
      <c r="K26" s="2">
        <f>K25</f>
        <v>1284159.29</v>
      </c>
      <c r="L26" s="2">
        <f>ROUND((J26-K26),5)</f>
        <v>-56773.48</v>
      </c>
      <c r="M26" s="15">
        <f>ROUND(IF(K26=0, IF(J26=0, 0, 1), J26/K26),5)</f>
        <v>0.95579000000000003</v>
      </c>
    </row>
    <row r="27" spans="1:13">
      <c r="A27" s="1"/>
      <c r="B27" s="1"/>
      <c r="C27" s="1"/>
      <c r="D27" s="1" t="s">
        <v>97</v>
      </c>
      <c r="E27" s="1"/>
      <c r="F27" s="1"/>
      <c r="G27" s="1"/>
      <c r="H27" s="1"/>
      <c r="I27" s="1"/>
      <c r="J27" s="2"/>
      <c r="K27" s="2"/>
      <c r="L27" s="2"/>
      <c r="M27" s="15"/>
    </row>
    <row r="28" spans="1:13">
      <c r="A28" s="1"/>
      <c r="B28" s="1"/>
      <c r="C28" s="1"/>
      <c r="D28" s="1"/>
      <c r="E28" s="1" t="s">
        <v>98</v>
      </c>
      <c r="F28" s="1"/>
      <c r="G28" s="1"/>
      <c r="H28" s="1"/>
      <c r="I28" s="1"/>
      <c r="J28" s="2">
        <v>-199970.33</v>
      </c>
      <c r="K28" s="2"/>
      <c r="L28" s="2"/>
      <c r="M28" s="15"/>
    </row>
    <row r="29" spans="1:13">
      <c r="A29" s="1"/>
      <c r="B29" s="1"/>
      <c r="C29" s="1"/>
      <c r="D29" s="1"/>
      <c r="E29" s="1" t="s">
        <v>99</v>
      </c>
      <c r="F29" s="1"/>
      <c r="G29" s="1"/>
      <c r="H29" s="1"/>
      <c r="I29" s="1"/>
      <c r="J29" s="2"/>
      <c r="K29" s="2"/>
      <c r="L29" s="2"/>
      <c r="M29" s="15"/>
    </row>
    <row r="30" spans="1:13">
      <c r="A30" s="1"/>
      <c r="B30" s="1"/>
      <c r="C30" s="1"/>
      <c r="D30" s="1"/>
      <c r="E30" s="1"/>
      <c r="F30" s="1" t="s">
        <v>100</v>
      </c>
      <c r="G30" s="1"/>
      <c r="H30" s="1"/>
      <c r="I30" s="1"/>
      <c r="J30" s="2">
        <v>13073.59</v>
      </c>
      <c r="K30" s="2">
        <v>13100</v>
      </c>
      <c r="L30" s="2">
        <f>ROUND((J30-K30),5)</f>
        <v>-26.41</v>
      </c>
      <c r="M30" s="15">
        <f>ROUND(IF(K30=0, IF(J30=0, 0, 1), J30/K30),5)</f>
        <v>0.99797999999999998</v>
      </c>
    </row>
    <row r="31" spans="1:13" ht="15" thickBot="1">
      <c r="A31" s="1"/>
      <c r="B31" s="1"/>
      <c r="C31" s="1"/>
      <c r="D31" s="1"/>
      <c r="E31" s="1"/>
      <c r="F31" s="1" t="s">
        <v>101</v>
      </c>
      <c r="G31" s="1"/>
      <c r="H31" s="1"/>
      <c r="I31" s="1"/>
      <c r="J31" s="8">
        <v>0</v>
      </c>
      <c r="K31" s="8">
        <v>20000</v>
      </c>
      <c r="L31" s="8">
        <f>ROUND((J31-K31),5)</f>
        <v>-20000</v>
      </c>
      <c r="M31" s="18">
        <f>ROUND(IF(K31=0, IF(J31=0, 0, 1), J31/K31),5)</f>
        <v>0</v>
      </c>
    </row>
    <row r="32" spans="1:13">
      <c r="A32" s="1"/>
      <c r="B32" s="1"/>
      <c r="C32" s="1"/>
      <c r="D32" s="1"/>
      <c r="E32" s="1" t="s">
        <v>102</v>
      </c>
      <c r="F32" s="1"/>
      <c r="G32" s="1"/>
      <c r="H32" s="1"/>
      <c r="I32" s="1"/>
      <c r="J32" s="2">
        <f>ROUND(SUM(J29:J31),5)</f>
        <v>13073.59</v>
      </c>
      <c r="K32" s="2">
        <f>ROUND(SUM(K29:K31),5)</f>
        <v>33100</v>
      </c>
      <c r="L32" s="2">
        <f>ROUND((J32-K32),5)</f>
        <v>-20026.41</v>
      </c>
      <c r="M32" s="15">
        <f>ROUND(IF(K32=0, IF(J32=0, 0, 1), J32/K32),5)</f>
        <v>0.39496999999999999</v>
      </c>
    </row>
    <row r="33" spans="1:13">
      <c r="A33" s="1"/>
      <c r="B33" s="1"/>
      <c r="C33" s="1"/>
      <c r="D33" s="1"/>
      <c r="E33" s="1" t="s">
        <v>103</v>
      </c>
      <c r="F33" s="1"/>
      <c r="G33" s="1"/>
      <c r="H33" s="1"/>
      <c r="I33" s="1"/>
      <c r="J33" s="2"/>
      <c r="K33" s="2"/>
      <c r="L33" s="2"/>
      <c r="M33" s="15"/>
    </row>
    <row r="34" spans="1:13">
      <c r="A34" s="1"/>
      <c r="B34" s="1"/>
      <c r="C34" s="1"/>
      <c r="D34" s="1"/>
      <c r="E34" s="1"/>
      <c r="F34" s="1" t="s">
        <v>104</v>
      </c>
      <c r="G34" s="1"/>
      <c r="H34" s="1"/>
      <c r="I34" s="1"/>
      <c r="J34" s="2">
        <v>638.69000000000005</v>
      </c>
      <c r="K34" s="2">
        <v>3300</v>
      </c>
      <c r="L34" s="2">
        <f>ROUND((J34-K34),5)</f>
        <v>-2661.31</v>
      </c>
      <c r="M34" s="15">
        <f>ROUND(IF(K34=0, IF(J34=0, 0, 1), J34/K34),5)</f>
        <v>0.19353999999999999</v>
      </c>
    </row>
    <row r="35" spans="1:13">
      <c r="A35" s="1"/>
      <c r="B35" s="1"/>
      <c r="C35" s="1"/>
      <c r="D35" s="1"/>
      <c r="E35" s="1"/>
      <c r="F35" s="1" t="s">
        <v>105</v>
      </c>
      <c r="G35" s="1"/>
      <c r="H35" s="1"/>
      <c r="I35" s="1"/>
      <c r="J35" s="2">
        <v>582.59</v>
      </c>
      <c r="K35" s="2">
        <v>2500</v>
      </c>
      <c r="L35" s="2">
        <f>ROUND((J35-K35),5)</f>
        <v>-1917.41</v>
      </c>
      <c r="M35" s="15">
        <f>ROUND(IF(K35=0, IF(J35=0, 0, 1), J35/K35),5)</f>
        <v>0.23304</v>
      </c>
    </row>
    <row r="36" spans="1:13">
      <c r="A36" s="1"/>
      <c r="B36" s="1"/>
      <c r="C36" s="1"/>
      <c r="D36" s="1"/>
      <c r="E36" s="1"/>
      <c r="F36" s="1" t="s">
        <v>106</v>
      </c>
      <c r="G36" s="1"/>
      <c r="H36" s="1"/>
      <c r="I36" s="1"/>
      <c r="J36" s="2">
        <v>531.88</v>
      </c>
      <c r="K36" s="2">
        <v>250</v>
      </c>
      <c r="L36" s="2">
        <f>ROUND((J36-K36),5)</f>
        <v>281.88</v>
      </c>
      <c r="M36" s="15">
        <f>ROUND(IF(K36=0, IF(J36=0, 0, 1), J36/K36),5)</f>
        <v>2.1275200000000001</v>
      </c>
    </row>
    <row r="37" spans="1:13">
      <c r="A37" s="1"/>
      <c r="B37" s="1"/>
      <c r="C37" s="1"/>
      <c r="D37" s="1"/>
      <c r="E37" s="1"/>
      <c r="F37" s="1" t="s">
        <v>107</v>
      </c>
      <c r="G37" s="1"/>
      <c r="H37" s="1"/>
      <c r="I37" s="1"/>
      <c r="J37" s="2">
        <v>546.12</v>
      </c>
      <c r="K37" s="2">
        <v>600</v>
      </c>
      <c r="L37" s="2">
        <f>ROUND((J37-K37),5)</f>
        <v>-53.88</v>
      </c>
      <c r="M37" s="15">
        <f>ROUND(IF(K37=0, IF(J37=0, 0, 1), J37/K37),5)</f>
        <v>0.91020000000000001</v>
      </c>
    </row>
    <row r="38" spans="1:13">
      <c r="A38" s="1"/>
      <c r="B38" s="1"/>
      <c r="C38" s="1"/>
      <c r="D38" s="1"/>
      <c r="E38" s="1"/>
      <c r="F38" s="1" t="s">
        <v>108</v>
      </c>
      <c r="G38" s="1"/>
      <c r="H38" s="1"/>
      <c r="I38" s="1"/>
      <c r="J38" s="2"/>
      <c r="K38" s="2"/>
      <c r="L38" s="2"/>
      <c r="M38" s="15"/>
    </row>
    <row r="39" spans="1:13">
      <c r="A39" s="1"/>
      <c r="B39" s="1"/>
      <c r="C39" s="1"/>
      <c r="D39" s="1"/>
      <c r="E39" s="1"/>
      <c r="F39" s="1"/>
      <c r="G39" s="1" t="s">
        <v>283</v>
      </c>
      <c r="H39" s="1"/>
      <c r="I39" s="1"/>
      <c r="J39" s="2">
        <v>20.59</v>
      </c>
      <c r="K39" s="2"/>
      <c r="L39" s="2"/>
      <c r="M39" s="15"/>
    </row>
    <row r="40" spans="1:13" ht="15" thickBot="1">
      <c r="A40" s="1"/>
      <c r="B40" s="1"/>
      <c r="C40" s="1"/>
      <c r="D40" s="1"/>
      <c r="E40" s="1"/>
      <c r="F40" s="1"/>
      <c r="G40" s="1" t="s">
        <v>284</v>
      </c>
      <c r="H40" s="1"/>
      <c r="I40" s="1"/>
      <c r="J40" s="8">
        <v>1517.74</v>
      </c>
      <c r="K40" s="8">
        <v>500</v>
      </c>
      <c r="L40" s="8">
        <f>ROUND((J40-K40),5)</f>
        <v>1017.74</v>
      </c>
      <c r="M40" s="18">
        <f>ROUND(IF(K40=0, IF(J40=0, 0, 1), J40/K40),5)</f>
        <v>3.0354800000000002</v>
      </c>
    </row>
    <row r="41" spans="1:13">
      <c r="A41" s="1"/>
      <c r="B41" s="1"/>
      <c r="C41" s="1"/>
      <c r="D41" s="1"/>
      <c r="E41" s="1"/>
      <c r="F41" s="1" t="s">
        <v>285</v>
      </c>
      <c r="G41" s="1"/>
      <c r="H41" s="1"/>
      <c r="I41" s="1"/>
      <c r="J41" s="2">
        <f>ROUND(SUM(J38:J40),5)</f>
        <v>1538.33</v>
      </c>
      <c r="K41" s="2">
        <f>ROUND(SUM(K38:K40),5)</f>
        <v>500</v>
      </c>
      <c r="L41" s="2">
        <f>ROUND((J41-K41),5)</f>
        <v>1038.33</v>
      </c>
      <c r="M41" s="15">
        <f>ROUND(IF(K41=0, IF(J41=0, 0, 1), J41/K41),5)</f>
        <v>3.07666</v>
      </c>
    </row>
    <row r="42" spans="1:13">
      <c r="A42" s="1"/>
      <c r="B42" s="1"/>
      <c r="C42" s="1"/>
      <c r="D42" s="1"/>
      <c r="E42" s="1"/>
      <c r="F42" s="1" t="s">
        <v>109</v>
      </c>
      <c r="G42" s="1"/>
      <c r="H42" s="1"/>
      <c r="I42" s="1"/>
      <c r="J42" s="2">
        <v>25.96</v>
      </c>
      <c r="K42" s="2">
        <v>1500</v>
      </c>
      <c r="L42" s="2">
        <f>ROUND((J42-K42),5)</f>
        <v>-1474.04</v>
      </c>
      <c r="M42" s="15">
        <f>ROUND(IF(K42=0, IF(J42=0, 0, 1), J42/K42),5)</f>
        <v>1.7309999999999999E-2</v>
      </c>
    </row>
    <row r="43" spans="1:13">
      <c r="A43" s="1"/>
      <c r="B43" s="1"/>
      <c r="C43" s="1"/>
      <c r="D43" s="1"/>
      <c r="E43" s="1"/>
      <c r="F43" s="1" t="s">
        <v>110</v>
      </c>
      <c r="G43" s="1"/>
      <c r="H43" s="1"/>
      <c r="I43" s="1"/>
      <c r="J43" s="2"/>
      <c r="K43" s="2"/>
      <c r="L43" s="2"/>
      <c r="M43" s="15"/>
    </row>
    <row r="44" spans="1:13">
      <c r="A44" s="1"/>
      <c r="B44" s="1"/>
      <c r="C44" s="1"/>
      <c r="D44" s="1"/>
      <c r="E44" s="1"/>
      <c r="F44" s="1"/>
      <c r="G44" s="1" t="s">
        <v>111</v>
      </c>
      <c r="H44" s="1"/>
      <c r="I44" s="1"/>
      <c r="J44" s="2">
        <v>17132.48</v>
      </c>
      <c r="K44" s="2">
        <v>17529.68</v>
      </c>
      <c r="L44" s="2">
        <f>ROUND((J44-K44),5)</f>
        <v>-397.2</v>
      </c>
      <c r="M44" s="15">
        <f>ROUND(IF(K44=0, IF(J44=0, 0, 1), J44/K44),5)</f>
        <v>0.97733999999999999</v>
      </c>
    </row>
    <row r="45" spans="1:13">
      <c r="A45" s="1"/>
      <c r="B45" s="1"/>
      <c r="C45" s="1"/>
      <c r="D45" s="1"/>
      <c r="E45" s="1"/>
      <c r="F45" s="1"/>
      <c r="G45" s="1" t="s">
        <v>286</v>
      </c>
      <c r="H45" s="1"/>
      <c r="I45" s="1"/>
      <c r="J45" s="2">
        <v>215.35</v>
      </c>
      <c r="K45" s="2"/>
      <c r="L45" s="2"/>
      <c r="M45" s="15"/>
    </row>
    <row r="46" spans="1:13" ht="15" thickBot="1">
      <c r="A46" s="1"/>
      <c r="B46" s="1"/>
      <c r="C46" s="1"/>
      <c r="D46" s="1"/>
      <c r="E46" s="1"/>
      <c r="F46" s="1"/>
      <c r="G46" s="1" t="s">
        <v>287</v>
      </c>
      <c r="H46" s="1"/>
      <c r="I46" s="1"/>
      <c r="J46" s="8">
        <v>42.18</v>
      </c>
      <c r="K46" s="8"/>
      <c r="L46" s="8"/>
      <c r="M46" s="18"/>
    </row>
    <row r="47" spans="1:13">
      <c r="A47" s="1"/>
      <c r="B47" s="1"/>
      <c r="C47" s="1"/>
      <c r="D47" s="1"/>
      <c r="E47" s="1"/>
      <c r="F47" s="1" t="s">
        <v>112</v>
      </c>
      <c r="G47" s="1"/>
      <c r="H47" s="1"/>
      <c r="I47" s="1"/>
      <c r="J47" s="2">
        <f>ROUND(SUM(J43:J46),5)</f>
        <v>17390.009999999998</v>
      </c>
      <c r="K47" s="2">
        <f>ROUND(SUM(K43:K46),5)</f>
        <v>17529.68</v>
      </c>
      <c r="L47" s="2">
        <f>ROUND((J47-K47),5)</f>
        <v>-139.66999999999999</v>
      </c>
      <c r="M47" s="15">
        <f>ROUND(IF(K47=0, IF(J47=0, 0, 1), J47/K47),5)</f>
        <v>0.99202999999999997</v>
      </c>
    </row>
    <row r="48" spans="1:13">
      <c r="A48" s="1"/>
      <c r="B48" s="1"/>
      <c r="C48" s="1"/>
      <c r="D48" s="1"/>
      <c r="E48" s="1"/>
      <c r="F48" s="1" t="s">
        <v>113</v>
      </c>
      <c r="G48" s="1"/>
      <c r="H48" s="1"/>
      <c r="I48" s="1"/>
      <c r="J48" s="2"/>
      <c r="K48" s="2"/>
      <c r="L48" s="2"/>
      <c r="M48" s="15"/>
    </row>
    <row r="49" spans="1:13">
      <c r="A49" s="1"/>
      <c r="B49" s="1"/>
      <c r="C49" s="1"/>
      <c r="D49" s="1"/>
      <c r="E49" s="1"/>
      <c r="F49" s="1"/>
      <c r="G49" s="1" t="s">
        <v>114</v>
      </c>
      <c r="H49" s="1"/>
      <c r="I49" s="1"/>
      <c r="J49" s="2">
        <v>0</v>
      </c>
      <c r="K49" s="2">
        <v>3300</v>
      </c>
      <c r="L49" s="2">
        <f>ROUND((J49-K49),5)</f>
        <v>-3300</v>
      </c>
      <c r="M49" s="15">
        <f>ROUND(IF(K49=0, IF(J49=0, 0, 1), J49/K49),5)</f>
        <v>0</v>
      </c>
    </row>
    <row r="50" spans="1:13">
      <c r="A50" s="1"/>
      <c r="B50" s="1"/>
      <c r="C50" s="1"/>
      <c r="D50" s="1"/>
      <c r="E50" s="1"/>
      <c r="F50" s="1"/>
      <c r="G50" s="1" t="s">
        <v>115</v>
      </c>
      <c r="H50" s="1"/>
      <c r="I50" s="1"/>
      <c r="J50" s="2">
        <v>1993.61</v>
      </c>
      <c r="K50" s="2">
        <v>2250</v>
      </c>
      <c r="L50" s="2">
        <f>ROUND((J50-K50),5)</f>
        <v>-256.39</v>
      </c>
      <c r="M50" s="15">
        <f>ROUND(IF(K50=0, IF(J50=0, 0, 1), J50/K50),5)</f>
        <v>0.88605</v>
      </c>
    </row>
    <row r="51" spans="1:13">
      <c r="A51" s="1"/>
      <c r="B51" s="1"/>
      <c r="C51" s="1"/>
      <c r="D51" s="1"/>
      <c r="E51" s="1"/>
      <c r="F51" s="1"/>
      <c r="G51" s="1" t="s">
        <v>116</v>
      </c>
      <c r="H51" s="1"/>
      <c r="I51" s="1"/>
      <c r="J51" s="2">
        <v>24031</v>
      </c>
      <c r="K51" s="2">
        <v>25000</v>
      </c>
      <c r="L51" s="2">
        <f>ROUND((J51-K51),5)</f>
        <v>-969</v>
      </c>
      <c r="M51" s="15">
        <f>ROUND(IF(K51=0, IF(J51=0, 0, 1), J51/K51),5)</f>
        <v>0.96123999999999998</v>
      </c>
    </row>
    <row r="52" spans="1:13">
      <c r="A52" s="1"/>
      <c r="B52" s="1"/>
      <c r="C52" s="1"/>
      <c r="D52" s="1"/>
      <c r="E52" s="1"/>
      <c r="F52" s="1"/>
      <c r="G52" s="1" t="s">
        <v>117</v>
      </c>
      <c r="H52" s="1"/>
      <c r="I52" s="1"/>
      <c r="J52" s="2">
        <v>36912</v>
      </c>
      <c r="K52" s="2">
        <v>25000</v>
      </c>
      <c r="L52" s="2">
        <f>ROUND((J52-K52),5)</f>
        <v>11912</v>
      </c>
      <c r="M52" s="15">
        <f>ROUND(IF(K52=0, IF(J52=0, 0, 1), J52/K52),5)</f>
        <v>1.47648</v>
      </c>
    </row>
    <row r="53" spans="1:13" ht="15" thickBot="1">
      <c r="A53" s="1"/>
      <c r="B53" s="1"/>
      <c r="C53" s="1"/>
      <c r="D53" s="1"/>
      <c r="E53" s="1"/>
      <c r="F53" s="1"/>
      <c r="G53" s="1" t="s">
        <v>288</v>
      </c>
      <c r="H53" s="1"/>
      <c r="I53" s="1"/>
      <c r="J53" s="8">
        <v>100</v>
      </c>
      <c r="K53" s="8"/>
      <c r="L53" s="8"/>
      <c r="M53" s="18"/>
    </row>
    <row r="54" spans="1:13">
      <c r="A54" s="1"/>
      <c r="B54" s="1"/>
      <c r="C54" s="1"/>
      <c r="D54" s="1"/>
      <c r="E54" s="1"/>
      <c r="F54" s="1" t="s">
        <v>118</v>
      </c>
      <c r="G54" s="1"/>
      <c r="H54" s="1"/>
      <c r="I54" s="1"/>
      <c r="J54" s="2">
        <f>ROUND(SUM(J48:J53),5)</f>
        <v>63036.61</v>
      </c>
      <c r="K54" s="2">
        <f>ROUND(SUM(K48:K53),5)</f>
        <v>55550</v>
      </c>
      <c r="L54" s="2">
        <f>ROUND((J54-K54),5)</f>
        <v>7486.61</v>
      </c>
      <c r="M54" s="15">
        <f>ROUND(IF(K54=0, IF(J54=0, 0, 1), J54/K54),5)</f>
        <v>1.1347700000000001</v>
      </c>
    </row>
    <row r="55" spans="1:13">
      <c r="A55" s="1"/>
      <c r="B55" s="1"/>
      <c r="C55" s="1"/>
      <c r="D55" s="1"/>
      <c r="E55" s="1"/>
      <c r="F55" s="1" t="s">
        <v>119</v>
      </c>
      <c r="G55" s="1"/>
      <c r="H55" s="1"/>
      <c r="I55" s="1"/>
      <c r="J55" s="2"/>
      <c r="K55" s="2"/>
      <c r="L55" s="2"/>
      <c r="M55" s="15"/>
    </row>
    <row r="56" spans="1:13">
      <c r="A56" s="1"/>
      <c r="B56" s="1"/>
      <c r="C56" s="1"/>
      <c r="D56" s="1"/>
      <c r="E56" s="1"/>
      <c r="F56" s="1"/>
      <c r="G56" s="1" t="s">
        <v>120</v>
      </c>
      <c r="H56" s="1"/>
      <c r="I56" s="1"/>
      <c r="J56" s="2">
        <v>330</v>
      </c>
      <c r="K56" s="2">
        <v>4400</v>
      </c>
      <c r="L56" s="2">
        <f>ROUND((J56-K56),5)</f>
        <v>-4070</v>
      </c>
      <c r="M56" s="15">
        <f>ROUND(IF(K56=0, IF(J56=0, 0, 1), J56/K56),5)</f>
        <v>7.4999999999999997E-2</v>
      </c>
    </row>
    <row r="57" spans="1:13">
      <c r="A57" s="1"/>
      <c r="B57" s="1"/>
      <c r="C57" s="1"/>
      <c r="D57" s="1"/>
      <c r="E57" s="1"/>
      <c r="F57" s="1"/>
      <c r="G57" s="1" t="s">
        <v>121</v>
      </c>
      <c r="H57" s="1"/>
      <c r="I57" s="1"/>
      <c r="J57" s="2">
        <v>4500</v>
      </c>
      <c r="K57" s="2">
        <v>4500</v>
      </c>
      <c r="L57" s="2">
        <f>ROUND((J57-K57),5)</f>
        <v>0</v>
      </c>
      <c r="M57" s="15">
        <f>ROUND(IF(K57=0, IF(J57=0, 0, 1), J57/K57),5)</f>
        <v>1</v>
      </c>
    </row>
    <row r="58" spans="1:13">
      <c r="A58" s="1"/>
      <c r="B58" s="1"/>
      <c r="C58" s="1"/>
      <c r="D58" s="1"/>
      <c r="E58" s="1"/>
      <c r="F58" s="1"/>
      <c r="G58" s="1" t="s">
        <v>122</v>
      </c>
      <c r="H58" s="1"/>
      <c r="I58" s="1"/>
      <c r="J58" s="2">
        <v>720</v>
      </c>
      <c r="K58" s="2">
        <v>720</v>
      </c>
      <c r="L58" s="2">
        <f>ROUND((J58-K58),5)</f>
        <v>0</v>
      </c>
      <c r="M58" s="15">
        <f>ROUND(IF(K58=0, IF(J58=0, 0, 1), J58/K58),5)</f>
        <v>1</v>
      </c>
    </row>
    <row r="59" spans="1:13">
      <c r="A59" s="1"/>
      <c r="B59" s="1"/>
      <c r="C59" s="1"/>
      <c r="D59" s="1"/>
      <c r="E59" s="1"/>
      <c r="F59" s="1"/>
      <c r="G59" s="1" t="s">
        <v>123</v>
      </c>
      <c r="H59" s="1"/>
      <c r="I59" s="1"/>
      <c r="J59" s="2">
        <v>4436.4399999999996</v>
      </c>
      <c r="K59" s="2">
        <v>3200</v>
      </c>
      <c r="L59" s="2">
        <f>ROUND((J59-K59),5)</f>
        <v>1236.44</v>
      </c>
      <c r="M59" s="15">
        <f>ROUND(IF(K59=0, IF(J59=0, 0, 1), J59/K59),5)</f>
        <v>1.38639</v>
      </c>
    </row>
    <row r="60" spans="1:13">
      <c r="A60" s="1"/>
      <c r="B60" s="1"/>
      <c r="C60" s="1"/>
      <c r="D60" s="1"/>
      <c r="E60" s="1"/>
      <c r="F60" s="1"/>
      <c r="G60" s="1" t="s">
        <v>124</v>
      </c>
      <c r="H60" s="1"/>
      <c r="I60" s="1"/>
      <c r="J60" s="2">
        <v>778</v>
      </c>
      <c r="K60" s="2">
        <v>1800</v>
      </c>
      <c r="L60" s="2">
        <f>ROUND((J60-K60),5)</f>
        <v>-1022</v>
      </c>
      <c r="M60" s="15">
        <f>ROUND(IF(K60=0, IF(J60=0, 0, 1), J60/K60),5)</f>
        <v>0.43221999999999999</v>
      </c>
    </row>
    <row r="61" spans="1:13">
      <c r="A61" s="1"/>
      <c r="B61" s="1"/>
      <c r="C61" s="1"/>
      <c r="D61" s="1"/>
      <c r="E61" s="1"/>
      <c r="F61" s="1"/>
      <c r="G61" s="1" t="s">
        <v>125</v>
      </c>
      <c r="H61" s="1"/>
      <c r="I61" s="1"/>
      <c r="J61" s="2">
        <v>451.88</v>
      </c>
      <c r="K61" s="2"/>
      <c r="L61" s="2"/>
      <c r="M61" s="15"/>
    </row>
    <row r="62" spans="1:13" ht="15" thickBot="1">
      <c r="A62" s="1"/>
      <c r="B62" s="1"/>
      <c r="C62" s="1"/>
      <c r="D62" s="1"/>
      <c r="E62" s="1"/>
      <c r="F62" s="1"/>
      <c r="G62" s="1" t="s">
        <v>126</v>
      </c>
      <c r="H62" s="1"/>
      <c r="I62" s="1"/>
      <c r="J62" s="8">
        <v>2730.2</v>
      </c>
      <c r="K62" s="8">
        <v>0</v>
      </c>
      <c r="L62" s="8">
        <f>ROUND((J62-K62),5)</f>
        <v>2730.2</v>
      </c>
      <c r="M62" s="18">
        <f>ROUND(IF(K62=0, IF(J62=0, 0, 1), J62/K62),5)</f>
        <v>1</v>
      </c>
    </row>
    <row r="63" spans="1:13">
      <c r="A63" s="1"/>
      <c r="B63" s="1"/>
      <c r="C63" s="1"/>
      <c r="D63" s="1"/>
      <c r="E63" s="1"/>
      <c r="F63" s="1" t="s">
        <v>127</v>
      </c>
      <c r="G63" s="1"/>
      <c r="H63" s="1"/>
      <c r="I63" s="1"/>
      <c r="J63" s="2">
        <f>ROUND(SUM(J55:J62),5)</f>
        <v>13946.52</v>
      </c>
      <c r="K63" s="2">
        <f>ROUND(SUM(K55:K62),5)</f>
        <v>14620</v>
      </c>
      <c r="L63" s="2">
        <f>ROUND((J63-K63),5)</f>
        <v>-673.48</v>
      </c>
      <c r="M63" s="15">
        <f>ROUND(IF(K63=0, IF(J63=0, 0, 1), J63/K63),5)</f>
        <v>0.95392999999999994</v>
      </c>
    </row>
    <row r="64" spans="1:13">
      <c r="A64" s="1"/>
      <c r="B64" s="1"/>
      <c r="C64" s="1"/>
      <c r="D64" s="1"/>
      <c r="E64" s="1"/>
      <c r="F64" s="1" t="s">
        <v>128</v>
      </c>
      <c r="G64" s="1"/>
      <c r="H64" s="1"/>
      <c r="I64" s="1"/>
      <c r="J64" s="2"/>
      <c r="K64" s="2"/>
      <c r="L64" s="2"/>
      <c r="M64" s="15"/>
    </row>
    <row r="65" spans="1:13">
      <c r="A65" s="1"/>
      <c r="B65" s="1"/>
      <c r="C65" s="1"/>
      <c r="D65" s="1"/>
      <c r="E65" s="1"/>
      <c r="F65" s="1"/>
      <c r="G65" s="1" t="s">
        <v>129</v>
      </c>
      <c r="H65" s="1"/>
      <c r="I65" s="1"/>
      <c r="J65" s="2"/>
      <c r="K65" s="2"/>
      <c r="L65" s="2"/>
      <c r="M65" s="15"/>
    </row>
    <row r="66" spans="1:13">
      <c r="A66" s="1"/>
      <c r="B66" s="1"/>
      <c r="C66" s="1"/>
      <c r="D66" s="1"/>
      <c r="E66" s="1"/>
      <c r="F66" s="1"/>
      <c r="G66" s="1"/>
      <c r="H66" s="1" t="s">
        <v>130</v>
      </c>
      <c r="I66" s="1"/>
      <c r="J66" s="2">
        <v>49316.67</v>
      </c>
      <c r="K66" s="2"/>
      <c r="L66" s="2"/>
      <c r="M66" s="15"/>
    </row>
    <row r="67" spans="1:13">
      <c r="A67" s="1"/>
      <c r="B67" s="1"/>
      <c r="C67" s="1"/>
      <c r="D67" s="1"/>
      <c r="E67" s="1"/>
      <c r="F67" s="1"/>
      <c r="G67" s="1"/>
      <c r="H67" s="1" t="s">
        <v>131</v>
      </c>
      <c r="I67" s="1"/>
      <c r="J67" s="2"/>
      <c r="K67" s="2"/>
      <c r="L67" s="2"/>
      <c r="M67" s="15"/>
    </row>
    <row r="68" spans="1:13">
      <c r="A68" s="1"/>
      <c r="B68" s="1"/>
      <c r="C68" s="1"/>
      <c r="D68" s="1"/>
      <c r="E68" s="1"/>
      <c r="F68" s="1"/>
      <c r="G68" s="1"/>
      <c r="H68" s="1"/>
      <c r="I68" s="1" t="s">
        <v>132</v>
      </c>
      <c r="J68" s="2">
        <v>58052.51</v>
      </c>
      <c r="K68" s="2">
        <v>132563.26</v>
      </c>
      <c r="L68" s="2">
        <f>ROUND((J68-K68),5)</f>
        <v>-74510.75</v>
      </c>
      <c r="M68" s="15">
        <f>ROUND(IF(K68=0, IF(J68=0, 0, 1), J68/K68),5)</f>
        <v>0.43791999999999998</v>
      </c>
    </row>
    <row r="69" spans="1:13">
      <c r="A69" s="1"/>
      <c r="B69" s="1"/>
      <c r="C69" s="1"/>
      <c r="D69" s="1"/>
      <c r="E69" s="1"/>
      <c r="F69" s="1"/>
      <c r="G69" s="1"/>
      <c r="H69" s="1"/>
      <c r="I69" s="1" t="s">
        <v>133</v>
      </c>
      <c r="J69" s="2">
        <v>2082.7399999999998</v>
      </c>
      <c r="K69" s="2">
        <v>12593.51</v>
      </c>
      <c r="L69" s="2">
        <f>ROUND((J69-K69),5)</f>
        <v>-10510.77</v>
      </c>
      <c r="M69" s="15">
        <f>ROUND(IF(K69=0, IF(J69=0, 0, 1), J69/K69),5)</f>
        <v>0.16538</v>
      </c>
    </row>
    <row r="70" spans="1:13">
      <c r="A70" s="1"/>
      <c r="B70" s="1"/>
      <c r="C70" s="1"/>
      <c r="D70" s="1"/>
      <c r="E70" s="1"/>
      <c r="F70" s="1"/>
      <c r="G70" s="1"/>
      <c r="H70" s="1"/>
      <c r="I70" s="1" t="s">
        <v>134</v>
      </c>
      <c r="J70" s="2">
        <v>745.41</v>
      </c>
      <c r="K70" s="2">
        <v>4032</v>
      </c>
      <c r="L70" s="2">
        <f>ROUND((J70-K70),5)</f>
        <v>-3286.59</v>
      </c>
      <c r="M70" s="15">
        <f>ROUND(IF(K70=0, IF(J70=0, 0, 1), J70/K70),5)</f>
        <v>0.18487000000000001</v>
      </c>
    </row>
    <row r="71" spans="1:13">
      <c r="A71" s="1"/>
      <c r="B71" s="1"/>
      <c r="C71" s="1"/>
      <c r="D71" s="1"/>
      <c r="E71" s="1"/>
      <c r="F71" s="1"/>
      <c r="G71" s="1"/>
      <c r="H71" s="1"/>
      <c r="I71" s="1" t="s">
        <v>289</v>
      </c>
      <c r="J71" s="2">
        <v>1317</v>
      </c>
      <c r="K71" s="2"/>
      <c r="L71" s="2"/>
      <c r="M71" s="15"/>
    </row>
    <row r="72" spans="1:13">
      <c r="A72" s="1"/>
      <c r="B72" s="1"/>
      <c r="C72" s="1"/>
      <c r="D72" s="1"/>
      <c r="E72" s="1"/>
      <c r="F72" s="1"/>
      <c r="G72" s="1"/>
      <c r="H72" s="1"/>
      <c r="I72" s="1" t="s">
        <v>135</v>
      </c>
      <c r="J72" s="2">
        <v>0</v>
      </c>
      <c r="K72" s="2">
        <v>360</v>
      </c>
      <c r="L72" s="2">
        <f>ROUND((J72-K72),5)</f>
        <v>-360</v>
      </c>
      <c r="M72" s="15">
        <f>ROUND(IF(K72=0, IF(J72=0, 0, 1), J72/K72),5)</f>
        <v>0</v>
      </c>
    </row>
    <row r="73" spans="1:13" ht="15" thickBot="1">
      <c r="A73" s="1"/>
      <c r="B73" s="1"/>
      <c r="C73" s="1"/>
      <c r="D73" s="1"/>
      <c r="E73" s="1"/>
      <c r="F73" s="1"/>
      <c r="G73" s="1"/>
      <c r="H73" s="1"/>
      <c r="I73" s="1" t="s">
        <v>290</v>
      </c>
      <c r="J73" s="8">
        <v>2685</v>
      </c>
      <c r="K73" s="8"/>
      <c r="L73" s="8"/>
      <c r="M73" s="18"/>
    </row>
    <row r="74" spans="1:13">
      <c r="A74" s="1"/>
      <c r="B74" s="1"/>
      <c r="C74" s="1"/>
      <c r="D74" s="1"/>
      <c r="E74" s="1"/>
      <c r="F74" s="1"/>
      <c r="G74" s="1"/>
      <c r="H74" s="1" t="s">
        <v>136</v>
      </c>
      <c r="I74" s="1"/>
      <c r="J74" s="2">
        <f>ROUND(SUM(J67:J73),5)</f>
        <v>64882.66</v>
      </c>
      <c r="K74" s="2">
        <f>ROUND(SUM(K67:K73),5)</f>
        <v>149548.76999999999</v>
      </c>
      <c r="L74" s="2">
        <f t="shared" ref="L74:L79" si="0">ROUND((J74-K74),5)</f>
        <v>-84666.11</v>
      </c>
      <c r="M74" s="15">
        <f t="shared" ref="M74:M79" si="1">ROUND(IF(K74=0, IF(J74=0, 0, 1), J74/K74),5)</f>
        <v>0.43386000000000002</v>
      </c>
    </row>
    <row r="75" spans="1:13">
      <c r="A75" s="1"/>
      <c r="B75" s="1"/>
      <c r="C75" s="1"/>
      <c r="D75" s="1"/>
      <c r="E75" s="1"/>
      <c r="F75" s="1"/>
      <c r="G75" s="1"/>
      <c r="H75" s="1" t="s">
        <v>137</v>
      </c>
      <c r="I75" s="1"/>
      <c r="J75" s="2">
        <v>214014.83</v>
      </c>
      <c r="K75" s="2">
        <v>294311.19</v>
      </c>
      <c r="L75" s="2">
        <f t="shared" si="0"/>
        <v>-80296.36</v>
      </c>
      <c r="M75" s="15">
        <f t="shared" si="1"/>
        <v>0.72716999999999998</v>
      </c>
    </row>
    <row r="76" spans="1:13">
      <c r="A76" s="1"/>
      <c r="B76" s="1"/>
      <c r="C76" s="1"/>
      <c r="D76" s="1"/>
      <c r="E76" s="1"/>
      <c r="F76" s="1"/>
      <c r="G76" s="1"/>
      <c r="H76" s="1" t="s">
        <v>138</v>
      </c>
      <c r="I76" s="1"/>
      <c r="J76" s="2">
        <v>30219.360000000001</v>
      </c>
      <c r="K76" s="2">
        <v>41000</v>
      </c>
      <c r="L76" s="2">
        <f t="shared" si="0"/>
        <v>-10780.64</v>
      </c>
      <c r="M76" s="15">
        <f t="shared" si="1"/>
        <v>0.73706000000000005</v>
      </c>
    </row>
    <row r="77" spans="1:13">
      <c r="A77" s="1"/>
      <c r="B77" s="1"/>
      <c r="C77" s="1"/>
      <c r="D77" s="1"/>
      <c r="E77" s="1"/>
      <c r="F77" s="1"/>
      <c r="G77" s="1"/>
      <c r="H77" s="1" t="s">
        <v>139</v>
      </c>
      <c r="I77" s="1"/>
      <c r="J77" s="2">
        <v>7625</v>
      </c>
      <c r="K77" s="2">
        <v>40000</v>
      </c>
      <c r="L77" s="2">
        <f t="shared" si="0"/>
        <v>-32375</v>
      </c>
      <c r="M77" s="15">
        <f t="shared" si="1"/>
        <v>0.19062999999999999</v>
      </c>
    </row>
    <row r="78" spans="1:13">
      <c r="A78" s="1"/>
      <c r="B78" s="1"/>
      <c r="C78" s="1"/>
      <c r="D78" s="1"/>
      <c r="E78" s="1"/>
      <c r="F78" s="1"/>
      <c r="G78" s="1"/>
      <c r="H78" s="1" t="s">
        <v>140</v>
      </c>
      <c r="I78" s="1"/>
      <c r="J78" s="2">
        <v>0</v>
      </c>
      <c r="K78" s="2">
        <v>24000</v>
      </c>
      <c r="L78" s="2">
        <f t="shared" si="0"/>
        <v>-24000</v>
      </c>
      <c r="M78" s="15">
        <f t="shared" si="1"/>
        <v>0</v>
      </c>
    </row>
    <row r="79" spans="1:13">
      <c r="A79" s="1"/>
      <c r="B79" s="1"/>
      <c r="C79" s="1"/>
      <c r="D79" s="1"/>
      <c r="E79" s="1"/>
      <c r="F79" s="1"/>
      <c r="G79" s="1"/>
      <c r="H79" s="1" t="s">
        <v>141</v>
      </c>
      <c r="I79" s="1"/>
      <c r="J79" s="2">
        <v>55090.31</v>
      </c>
      <c r="K79" s="2">
        <v>58250</v>
      </c>
      <c r="L79" s="2">
        <f t="shared" si="0"/>
        <v>-3159.69</v>
      </c>
      <c r="M79" s="15">
        <f t="shared" si="1"/>
        <v>0.94576000000000005</v>
      </c>
    </row>
    <row r="80" spans="1:13" ht="15" thickBot="1">
      <c r="A80" s="1"/>
      <c r="B80" s="1"/>
      <c r="C80" s="1"/>
      <c r="D80" s="1"/>
      <c r="E80" s="1"/>
      <c r="F80" s="1"/>
      <c r="G80" s="1"/>
      <c r="H80" s="1" t="s">
        <v>291</v>
      </c>
      <c r="I80" s="1"/>
      <c r="J80" s="8">
        <v>906.2</v>
      </c>
      <c r="K80" s="8"/>
      <c r="L80" s="8"/>
      <c r="M80" s="18"/>
    </row>
    <row r="81" spans="1:13">
      <c r="A81" s="1"/>
      <c r="B81" s="1"/>
      <c r="C81" s="1"/>
      <c r="D81" s="1"/>
      <c r="E81" s="1"/>
      <c r="F81" s="1"/>
      <c r="G81" s="1" t="s">
        <v>142</v>
      </c>
      <c r="H81" s="1"/>
      <c r="I81" s="1"/>
      <c r="J81" s="2">
        <f>ROUND(SUM(J65:J66)+SUM(J74:J80),5)</f>
        <v>422055.03</v>
      </c>
      <c r="K81" s="2">
        <f>ROUND(SUM(K65:K66)+SUM(K74:K80),5)</f>
        <v>607109.96</v>
      </c>
      <c r="L81" s="2">
        <f>ROUND((J81-K81),5)</f>
        <v>-185054.93</v>
      </c>
      <c r="M81" s="15">
        <f>ROUND(IF(K81=0, IF(J81=0, 0, 1), J81/K81),5)</f>
        <v>0.69518999999999997</v>
      </c>
    </row>
    <row r="82" spans="1:13">
      <c r="A82" s="1"/>
      <c r="B82" s="1"/>
      <c r="C82" s="1"/>
      <c r="D82" s="1"/>
      <c r="E82" s="1"/>
      <c r="F82" s="1"/>
      <c r="G82" s="1" t="s">
        <v>143</v>
      </c>
      <c r="H82" s="1"/>
      <c r="I82" s="1"/>
      <c r="J82" s="2">
        <v>12043.56</v>
      </c>
      <c r="K82" s="2"/>
      <c r="L82" s="2"/>
      <c r="M82" s="15"/>
    </row>
    <row r="83" spans="1:13">
      <c r="A83" s="1"/>
      <c r="B83" s="1"/>
      <c r="C83" s="1"/>
      <c r="D83" s="1"/>
      <c r="E83" s="1"/>
      <c r="F83" s="1"/>
      <c r="G83" s="1" t="s">
        <v>144</v>
      </c>
      <c r="H83" s="1"/>
      <c r="I83" s="1"/>
      <c r="J83" s="2"/>
      <c r="K83" s="2"/>
      <c r="L83" s="2"/>
      <c r="M83" s="15"/>
    </row>
    <row r="84" spans="1:13">
      <c r="A84" s="1"/>
      <c r="B84" s="1"/>
      <c r="C84" s="1"/>
      <c r="D84" s="1"/>
      <c r="E84" s="1"/>
      <c r="F84" s="1"/>
      <c r="G84" s="1"/>
      <c r="H84" s="1" t="s">
        <v>145</v>
      </c>
      <c r="I84" s="1"/>
      <c r="J84" s="2">
        <v>247.45</v>
      </c>
      <c r="K84" s="2"/>
      <c r="L84" s="2"/>
      <c r="M84" s="15"/>
    </row>
    <row r="85" spans="1:13">
      <c r="A85" s="1"/>
      <c r="B85" s="1"/>
      <c r="C85" s="1"/>
      <c r="D85" s="1"/>
      <c r="E85" s="1"/>
      <c r="F85" s="1"/>
      <c r="G85" s="1"/>
      <c r="H85" s="1" t="s">
        <v>146</v>
      </c>
      <c r="I85" s="1"/>
      <c r="J85" s="2">
        <v>25719.15</v>
      </c>
      <c r="K85" s="2">
        <v>37388.31</v>
      </c>
      <c r="L85" s="2">
        <f t="shared" ref="L85:L91" si="2">ROUND((J85-K85),5)</f>
        <v>-11669.16</v>
      </c>
      <c r="M85" s="15">
        <f t="shared" ref="M85:M91" si="3">ROUND(IF(K85=0, IF(J85=0, 0, 1), J85/K85),5)</f>
        <v>0.68789</v>
      </c>
    </row>
    <row r="86" spans="1:13">
      <c r="A86" s="1"/>
      <c r="B86" s="1"/>
      <c r="C86" s="1"/>
      <c r="D86" s="1"/>
      <c r="E86" s="1"/>
      <c r="F86" s="1"/>
      <c r="G86" s="1"/>
      <c r="H86" s="1" t="s">
        <v>147</v>
      </c>
      <c r="I86" s="1"/>
      <c r="J86" s="2">
        <v>8373.3700000000008</v>
      </c>
      <c r="K86" s="2">
        <v>15000</v>
      </c>
      <c r="L86" s="2">
        <f t="shared" si="2"/>
        <v>-6626.63</v>
      </c>
      <c r="M86" s="15">
        <f t="shared" si="3"/>
        <v>0.55822000000000005</v>
      </c>
    </row>
    <row r="87" spans="1:13">
      <c r="A87" s="1"/>
      <c r="B87" s="1"/>
      <c r="C87" s="1"/>
      <c r="D87" s="1"/>
      <c r="E87" s="1"/>
      <c r="F87" s="1"/>
      <c r="G87" s="1"/>
      <c r="H87" s="1" t="s">
        <v>148</v>
      </c>
      <c r="I87" s="1"/>
      <c r="J87" s="2">
        <v>26882.36</v>
      </c>
      <c r="K87" s="2">
        <v>96938.1</v>
      </c>
      <c r="L87" s="2">
        <f t="shared" si="2"/>
        <v>-70055.740000000005</v>
      </c>
      <c r="M87" s="15">
        <f t="shared" si="3"/>
        <v>0.27731</v>
      </c>
    </row>
    <row r="88" spans="1:13">
      <c r="A88" s="1"/>
      <c r="B88" s="1"/>
      <c r="C88" s="1"/>
      <c r="D88" s="1"/>
      <c r="E88" s="1"/>
      <c r="F88" s="1"/>
      <c r="G88" s="1"/>
      <c r="H88" s="1" t="s">
        <v>149</v>
      </c>
      <c r="I88" s="1"/>
      <c r="J88" s="2">
        <v>0</v>
      </c>
      <c r="K88" s="2">
        <v>30000</v>
      </c>
      <c r="L88" s="2">
        <f t="shared" si="2"/>
        <v>-30000</v>
      </c>
      <c r="M88" s="15">
        <f t="shared" si="3"/>
        <v>0</v>
      </c>
    </row>
    <row r="89" spans="1:13">
      <c r="A89" s="1"/>
      <c r="B89" s="1"/>
      <c r="C89" s="1"/>
      <c r="D89" s="1"/>
      <c r="E89" s="1"/>
      <c r="F89" s="1"/>
      <c r="G89" s="1"/>
      <c r="H89" s="1" t="s">
        <v>150</v>
      </c>
      <c r="I89" s="1"/>
      <c r="J89" s="2">
        <v>103.71</v>
      </c>
      <c r="K89" s="2">
        <v>4000</v>
      </c>
      <c r="L89" s="2">
        <f t="shared" si="2"/>
        <v>-3896.29</v>
      </c>
      <c r="M89" s="15">
        <f t="shared" si="3"/>
        <v>2.5930000000000002E-2</v>
      </c>
    </row>
    <row r="90" spans="1:13" ht="15" thickBot="1">
      <c r="A90" s="1"/>
      <c r="B90" s="1"/>
      <c r="C90" s="1"/>
      <c r="D90" s="1"/>
      <c r="E90" s="1"/>
      <c r="F90" s="1"/>
      <c r="G90" s="1"/>
      <c r="H90" s="1" t="s">
        <v>151</v>
      </c>
      <c r="I90" s="1"/>
      <c r="J90" s="8">
        <v>90</v>
      </c>
      <c r="K90" s="8">
        <v>500</v>
      </c>
      <c r="L90" s="8">
        <f t="shared" si="2"/>
        <v>-410</v>
      </c>
      <c r="M90" s="18">
        <f t="shared" si="3"/>
        <v>0.18</v>
      </c>
    </row>
    <row r="91" spans="1:13">
      <c r="A91" s="1"/>
      <c r="B91" s="1"/>
      <c r="C91" s="1"/>
      <c r="D91" s="1"/>
      <c r="E91" s="1"/>
      <c r="F91" s="1"/>
      <c r="G91" s="1" t="s">
        <v>152</v>
      </c>
      <c r="H91" s="1"/>
      <c r="I91" s="1"/>
      <c r="J91" s="2">
        <f>ROUND(SUM(J83:J90),5)</f>
        <v>61416.04</v>
      </c>
      <c r="K91" s="2">
        <f>ROUND(SUM(K83:K90),5)</f>
        <v>183826.41</v>
      </c>
      <c r="L91" s="2">
        <f t="shared" si="2"/>
        <v>-122410.37</v>
      </c>
      <c r="M91" s="15">
        <f t="shared" si="3"/>
        <v>0.33410000000000001</v>
      </c>
    </row>
    <row r="92" spans="1:13">
      <c r="A92" s="1"/>
      <c r="B92" s="1"/>
      <c r="C92" s="1"/>
      <c r="D92" s="1"/>
      <c r="E92" s="1"/>
      <c r="F92" s="1"/>
      <c r="G92" s="1" t="s">
        <v>153</v>
      </c>
      <c r="H92" s="1"/>
      <c r="I92" s="1"/>
      <c r="J92" s="2"/>
      <c r="K92" s="2"/>
      <c r="L92" s="2"/>
      <c r="M92" s="15"/>
    </row>
    <row r="93" spans="1:13">
      <c r="A93" s="1"/>
      <c r="B93" s="1"/>
      <c r="C93" s="1"/>
      <c r="D93" s="1"/>
      <c r="E93" s="1"/>
      <c r="F93" s="1"/>
      <c r="G93" s="1"/>
      <c r="H93" s="1" t="s">
        <v>154</v>
      </c>
      <c r="I93" s="1"/>
      <c r="J93" s="2">
        <v>3922.67</v>
      </c>
      <c r="K93" s="2">
        <v>6480</v>
      </c>
      <c r="L93" s="2">
        <f>ROUND((J93-K93),5)</f>
        <v>-2557.33</v>
      </c>
      <c r="M93" s="15">
        <f>ROUND(IF(K93=0, IF(J93=0, 0, 1), J93/K93),5)</f>
        <v>0.60535000000000005</v>
      </c>
    </row>
    <row r="94" spans="1:13">
      <c r="A94" s="1"/>
      <c r="B94" s="1"/>
      <c r="C94" s="1"/>
      <c r="D94" s="1"/>
      <c r="E94" s="1"/>
      <c r="F94" s="1"/>
      <c r="G94" s="1"/>
      <c r="H94" s="1" t="s">
        <v>155</v>
      </c>
      <c r="I94" s="1"/>
      <c r="J94" s="2">
        <v>5806.44</v>
      </c>
      <c r="K94" s="2">
        <v>9084.49</v>
      </c>
      <c r="L94" s="2">
        <f>ROUND((J94-K94),5)</f>
        <v>-3278.05</v>
      </c>
      <c r="M94" s="15">
        <f>ROUND(IF(K94=0, IF(J94=0, 0, 1), J94/K94),5)</f>
        <v>0.63915999999999995</v>
      </c>
    </row>
    <row r="95" spans="1:13" ht="15" thickBot="1">
      <c r="A95" s="1"/>
      <c r="B95" s="1"/>
      <c r="C95" s="1"/>
      <c r="D95" s="1"/>
      <c r="E95" s="1"/>
      <c r="F95" s="1"/>
      <c r="G95" s="1"/>
      <c r="H95" s="1" t="s">
        <v>156</v>
      </c>
      <c r="I95" s="1"/>
      <c r="J95" s="8">
        <v>785.84</v>
      </c>
      <c r="K95" s="8">
        <v>2109.06</v>
      </c>
      <c r="L95" s="8">
        <f>ROUND((J95-K95),5)</f>
        <v>-1323.22</v>
      </c>
      <c r="M95" s="18">
        <f>ROUND(IF(K95=0, IF(J95=0, 0, 1), J95/K95),5)</f>
        <v>0.37259999999999999</v>
      </c>
    </row>
    <row r="96" spans="1:13">
      <c r="A96" s="1"/>
      <c r="B96" s="1"/>
      <c r="C96" s="1"/>
      <c r="D96" s="1"/>
      <c r="E96" s="1"/>
      <c r="F96" s="1"/>
      <c r="G96" s="1" t="s">
        <v>157</v>
      </c>
      <c r="H96" s="1"/>
      <c r="I96" s="1"/>
      <c r="J96" s="2">
        <f>ROUND(SUM(J92:J95),5)</f>
        <v>10514.95</v>
      </c>
      <c r="K96" s="2">
        <f>ROUND(SUM(K92:K95),5)</f>
        <v>17673.55</v>
      </c>
      <c r="L96" s="2">
        <f>ROUND((J96-K96),5)</f>
        <v>-7158.6</v>
      </c>
      <c r="M96" s="15">
        <f>ROUND(IF(K96=0, IF(J96=0, 0, 1), J96/K96),5)</f>
        <v>0.59494999999999998</v>
      </c>
    </row>
    <row r="97" spans="1:13" ht="15" thickBot="1">
      <c r="A97" s="1"/>
      <c r="B97" s="1"/>
      <c r="C97" s="1"/>
      <c r="D97" s="1"/>
      <c r="E97" s="1"/>
      <c r="F97" s="1"/>
      <c r="G97" s="1" t="s">
        <v>292</v>
      </c>
      <c r="H97" s="1"/>
      <c r="I97" s="1"/>
      <c r="J97" s="8">
        <v>1284</v>
      </c>
      <c r="K97" s="8"/>
      <c r="L97" s="8"/>
      <c r="M97" s="18"/>
    </row>
    <row r="98" spans="1:13">
      <c r="A98" s="1"/>
      <c r="B98" s="1"/>
      <c r="C98" s="1"/>
      <c r="D98" s="1"/>
      <c r="E98" s="1"/>
      <c r="F98" s="1" t="s">
        <v>158</v>
      </c>
      <c r="G98" s="1"/>
      <c r="H98" s="1"/>
      <c r="I98" s="1"/>
      <c r="J98" s="2">
        <f>ROUND(J64+SUM(J81:J82)+J91+SUM(J96:J97),5)</f>
        <v>507313.58</v>
      </c>
      <c r="K98" s="2">
        <f>ROUND(K64+SUM(K81:K82)+K91+SUM(K96:K97),5)</f>
        <v>808609.92</v>
      </c>
      <c r="L98" s="2">
        <f>ROUND((J98-K98),5)</f>
        <v>-301296.34000000003</v>
      </c>
      <c r="M98" s="15">
        <f>ROUND(IF(K98=0, IF(J98=0, 0, 1), J98/K98),5)</f>
        <v>0.62739</v>
      </c>
    </row>
    <row r="99" spans="1:13">
      <c r="A99" s="1"/>
      <c r="B99" s="1"/>
      <c r="C99" s="1"/>
      <c r="D99" s="1"/>
      <c r="E99" s="1"/>
      <c r="F99" s="1" t="s">
        <v>159</v>
      </c>
      <c r="G99" s="1"/>
      <c r="H99" s="1"/>
      <c r="I99" s="1"/>
      <c r="J99" s="2"/>
      <c r="K99" s="2"/>
      <c r="L99" s="2"/>
      <c r="M99" s="15"/>
    </row>
    <row r="100" spans="1:13">
      <c r="A100" s="1"/>
      <c r="B100" s="1"/>
      <c r="C100" s="1"/>
      <c r="D100" s="1"/>
      <c r="E100" s="1"/>
      <c r="F100" s="1"/>
      <c r="G100" s="1" t="s">
        <v>160</v>
      </c>
      <c r="H100" s="1"/>
      <c r="I100" s="1"/>
      <c r="J100" s="2">
        <v>4533.47</v>
      </c>
      <c r="K100" s="2">
        <v>2000</v>
      </c>
      <c r="L100" s="2">
        <f>ROUND((J100-K100),5)</f>
        <v>2533.4699999999998</v>
      </c>
      <c r="M100" s="15">
        <f>ROUND(IF(K100=0, IF(J100=0, 0, 1), J100/K100),5)</f>
        <v>2.26674</v>
      </c>
    </row>
    <row r="101" spans="1:13">
      <c r="A101" s="1"/>
      <c r="B101" s="1"/>
      <c r="C101" s="1"/>
      <c r="D101" s="1"/>
      <c r="E101" s="1"/>
      <c r="F101" s="1"/>
      <c r="G101" s="1" t="s">
        <v>161</v>
      </c>
      <c r="H101" s="1"/>
      <c r="I101" s="1"/>
      <c r="J101" s="2">
        <v>27565</v>
      </c>
      <c r="K101" s="2">
        <v>32000</v>
      </c>
      <c r="L101" s="2">
        <f>ROUND((J101-K101),5)</f>
        <v>-4435</v>
      </c>
      <c r="M101" s="15">
        <f>ROUND(IF(K101=0, IF(J101=0, 0, 1), J101/K101),5)</f>
        <v>0.86141000000000001</v>
      </c>
    </row>
    <row r="102" spans="1:13" ht="15" thickBot="1">
      <c r="A102" s="1"/>
      <c r="B102" s="1"/>
      <c r="C102" s="1"/>
      <c r="D102" s="1"/>
      <c r="E102" s="1"/>
      <c r="F102" s="1"/>
      <c r="G102" s="1" t="s">
        <v>162</v>
      </c>
      <c r="H102" s="1"/>
      <c r="I102" s="1"/>
      <c r="J102" s="8">
        <v>10138.209999999999</v>
      </c>
      <c r="K102" s="8">
        <v>5000</v>
      </c>
      <c r="L102" s="8">
        <f>ROUND((J102-K102),5)</f>
        <v>5138.21</v>
      </c>
      <c r="M102" s="18">
        <f>ROUND(IF(K102=0, IF(J102=0, 0, 1), J102/K102),5)</f>
        <v>2.0276399999999999</v>
      </c>
    </row>
    <row r="103" spans="1:13">
      <c r="A103" s="1"/>
      <c r="B103" s="1"/>
      <c r="C103" s="1"/>
      <c r="D103" s="1"/>
      <c r="E103" s="1"/>
      <c r="F103" s="1" t="s">
        <v>163</v>
      </c>
      <c r="G103" s="1"/>
      <c r="H103" s="1"/>
      <c r="I103" s="1"/>
      <c r="J103" s="2">
        <f>ROUND(SUM(J99:J102),5)</f>
        <v>42236.68</v>
      </c>
      <c r="K103" s="2">
        <f>ROUND(SUM(K99:K102),5)</f>
        <v>39000</v>
      </c>
      <c r="L103" s="2">
        <f>ROUND((J103-K103),5)</f>
        <v>3236.68</v>
      </c>
      <c r="M103" s="15">
        <f>ROUND(IF(K103=0, IF(J103=0, 0, 1), J103/K103),5)</f>
        <v>1.0829899999999999</v>
      </c>
    </row>
    <row r="104" spans="1:13">
      <c r="A104" s="1"/>
      <c r="B104" s="1"/>
      <c r="C104" s="1"/>
      <c r="D104" s="1"/>
      <c r="E104" s="1"/>
      <c r="F104" s="1" t="s">
        <v>164</v>
      </c>
      <c r="G104" s="1"/>
      <c r="H104" s="1"/>
      <c r="I104" s="1"/>
      <c r="J104" s="2"/>
      <c r="K104" s="2"/>
      <c r="L104" s="2"/>
      <c r="M104" s="15"/>
    </row>
    <row r="105" spans="1:13">
      <c r="A105" s="1"/>
      <c r="B105" s="1"/>
      <c r="C105" s="1"/>
      <c r="D105" s="1"/>
      <c r="E105" s="1"/>
      <c r="F105" s="1"/>
      <c r="G105" s="1" t="s">
        <v>165</v>
      </c>
      <c r="H105" s="1"/>
      <c r="I105" s="1"/>
      <c r="J105" s="2"/>
      <c r="K105" s="2"/>
      <c r="L105" s="2"/>
      <c r="M105" s="15"/>
    </row>
    <row r="106" spans="1:13">
      <c r="A106" s="1"/>
      <c r="B106" s="1"/>
      <c r="C106" s="1"/>
      <c r="D106" s="1"/>
      <c r="E106" s="1"/>
      <c r="F106" s="1"/>
      <c r="G106" s="1"/>
      <c r="H106" s="1" t="s">
        <v>166</v>
      </c>
      <c r="I106" s="1"/>
      <c r="J106" s="2"/>
      <c r="K106" s="2"/>
      <c r="L106" s="2"/>
      <c r="M106" s="15"/>
    </row>
    <row r="107" spans="1:13">
      <c r="A107" s="1"/>
      <c r="B107" s="1"/>
      <c r="C107" s="1"/>
      <c r="D107" s="1"/>
      <c r="E107" s="1"/>
      <c r="F107" s="1"/>
      <c r="G107" s="1"/>
      <c r="H107" s="1"/>
      <c r="I107" s="1" t="s">
        <v>167</v>
      </c>
      <c r="J107" s="2">
        <v>1969.19</v>
      </c>
      <c r="K107" s="2"/>
      <c r="L107" s="2"/>
      <c r="M107" s="15"/>
    </row>
    <row r="108" spans="1:13" ht="15" thickBot="1">
      <c r="A108" s="1"/>
      <c r="B108" s="1"/>
      <c r="C108" s="1"/>
      <c r="D108" s="1"/>
      <c r="E108" s="1"/>
      <c r="F108" s="1"/>
      <c r="G108" s="1"/>
      <c r="H108" s="1"/>
      <c r="I108" s="1" t="s">
        <v>168</v>
      </c>
      <c r="J108" s="8">
        <v>8832.74</v>
      </c>
      <c r="K108" s="8">
        <v>12000</v>
      </c>
      <c r="L108" s="8">
        <f t="shared" ref="L108:L113" si="4">ROUND((J108-K108),5)</f>
        <v>-3167.26</v>
      </c>
      <c r="M108" s="18">
        <f t="shared" ref="M108:M113" si="5">ROUND(IF(K108=0, IF(J108=0, 0, 1), J108/K108),5)</f>
        <v>0.73606000000000005</v>
      </c>
    </row>
    <row r="109" spans="1:13">
      <c r="A109" s="1"/>
      <c r="B109" s="1"/>
      <c r="C109" s="1"/>
      <c r="D109" s="1"/>
      <c r="E109" s="1"/>
      <c r="F109" s="1"/>
      <c r="G109" s="1"/>
      <c r="H109" s="1" t="s">
        <v>169</v>
      </c>
      <c r="I109" s="1"/>
      <c r="J109" s="2">
        <f>ROUND(SUM(J106:J108),5)</f>
        <v>10801.93</v>
      </c>
      <c r="K109" s="2">
        <f>ROUND(SUM(K106:K108),5)</f>
        <v>12000</v>
      </c>
      <c r="L109" s="2">
        <f t="shared" si="4"/>
        <v>-1198.07</v>
      </c>
      <c r="M109" s="15">
        <f t="shared" si="5"/>
        <v>0.90015999999999996</v>
      </c>
    </row>
    <row r="110" spans="1:13">
      <c r="A110" s="1"/>
      <c r="B110" s="1"/>
      <c r="C110" s="1"/>
      <c r="D110" s="1"/>
      <c r="E110" s="1"/>
      <c r="F110" s="1"/>
      <c r="G110" s="1"/>
      <c r="H110" s="1" t="s">
        <v>170</v>
      </c>
      <c r="I110" s="1"/>
      <c r="J110" s="2">
        <v>0</v>
      </c>
      <c r="K110" s="2">
        <v>1500</v>
      </c>
      <c r="L110" s="2">
        <f t="shared" si="4"/>
        <v>-1500</v>
      </c>
      <c r="M110" s="15">
        <f t="shared" si="5"/>
        <v>0</v>
      </c>
    </row>
    <row r="111" spans="1:13">
      <c r="A111" s="1"/>
      <c r="B111" s="1"/>
      <c r="C111" s="1"/>
      <c r="D111" s="1"/>
      <c r="E111" s="1"/>
      <c r="F111" s="1"/>
      <c r="G111" s="1"/>
      <c r="H111" s="1" t="s">
        <v>171</v>
      </c>
      <c r="I111" s="1"/>
      <c r="J111" s="2">
        <v>250</v>
      </c>
      <c r="K111" s="2">
        <v>1500</v>
      </c>
      <c r="L111" s="2">
        <f t="shared" si="4"/>
        <v>-1250</v>
      </c>
      <c r="M111" s="15">
        <f t="shared" si="5"/>
        <v>0.16667000000000001</v>
      </c>
    </row>
    <row r="112" spans="1:13" ht="15" thickBot="1">
      <c r="A112" s="1"/>
      <c r="B112" s="1"/>
      <c r="C112" s="1"/>
      <c r="D112" s="1"/>
      <c r="E112" s="1"/>
      <c r="F112" s="1"/>
      <c r="G112" s="1"/>
      <c r="H112" s="1" t="s">
        <v>172</v>
      </c>
      <c r="I112" s="1"/>
      <c r="J112" s="8">
        <v>0</v>
      </c>
      <c r="K112" s="8">
        <v>1500</v>
      </c>
      <c r="L112" s="8">
        <f t="shared" si="4"/>
        <v>-1500</v>
      </c>
      <c r="M112" s="18">
        <f t="shared" si="5"/>
        <v>0</v>
      </c>
    </row>
    <row r="113" spans="1:13">
      <c r="A113" s="1"/>
      <c r="B113" s="1"/>
      <c r="C113" s="1"/>
      <c r="D113" s="1"/>
      <c r="E113" s="1"/>
      <c r="F113" s="1"/>
      <c r="G113" s="1" t="s">
        <v>173</v>
      </c>
      <c r="H113" s="1"/>
      <c r="I113" s="1"/>
      <c r="J113" s="2">
        <f>ROUND(J105+SUM(J109:J112),5)</f>
        <v>11051.93</v>
      </c>
      <c r="K113" s="2">
        <f>ROUND(K105+SUM(K109:K112),5)</f>
        <v>16500</v>
      </c>
      <c r="L113" s="2">
        <f t="shared" si="4"/>
        <v>-5448.07</v>
      </c>
      <c r="M113" s="15">
        <f t="shared" si="5"/>
        <v>0.66981000000000002</v>
      </c>
    </row>
    <row r="114" spans="1:13">
      <c r="A114" s="1"/>
      <c r="B114" s="1"/>
      <c r="C114" s="1"/>
      <c r="D114" s="1"/>
      <c r="E114" s="1"/>
      <c r="F114" s="1"/>
      <c r="G114" s="1" t="s">
        <v>293</v>
      </c>
      <c r="H114" s="1"/>
      <c r="I114" s="1"/>
      <c r="J114" s="2">
        <v>6.25</v>
      </c>
      <c r="K114" s="2"/>
      <c r="L114" s="2"/>
      <c r="M114" s="15"/>
    </row>
    <row r="115" spans="1:13">
      <c r="A115" s="1"/>
      <c r="B115" s="1"/>
      <c r="C115" s="1"/>
      <c r="D115" s="1"/>
      <c r="E115" s="1"/>
      <c r="F115" s="1"/>
      <c r="G115" s="1" t="s">
        <v>174</v>
      </c>
      <c r="H115" s="1"/>
      <c r="I115" s="1"/>
      <c r="J115" s="2"/>
      <c r="K115" s="2"/>
      <c r="L115" s="2"/>
      <c r="M115" s="15"/>
    </row>
    <row r="116" spans="1:13">
      <c r="A116" s="1"/>
      <c r="B116" s="1"/>
      <c r="C116" s="1"/>
      <c r="D116" s="1"/>
      <c r="E116" s="1"/>
      <c r="F116" s="1"/>
      <c r="G116" s="1"/>
      <c r="H116" s="1" t="s">
        <v>175</v>
      </c>
      <c r="I116" s="1"/>
      <c r="J116" s="2">
        <v>948.63</v>
      </c>
      <c r="K116" s="2">
        <v>1200</v>
      </c>
      <c r="L116" s="2">
        <f t="shared" ref="L116:L121" si="6">ROUND((J116-K116),5)</f>
        <v>-251.37</v>
      </c>
      <c r="M116" s="15">
        <f t="shared" ref="M116:M121" si="7">ROUND(IF(K116=0, IF(J116=0, 0, 1), J116/K116),5)</f>
        <v>0.79052999999999995</v>
      </c>
    </row>
    <row r="117" spans="1:13">
      <c r="A117" s="1"/>
      <c r="B117" s="1"/>
      <c r="C117" s="1"/>
      <c r="D117" s="1"/>
      <c r="E117" s="1"/>
      <c r="F117" s="1"/>
      <c r="G117" s="1"/>
      <c r="H117" s="1" t="s">
        <v>176</v>
      </c>
      <c r="I117" s="1"/>
      <c r="J117" s="2">
        <v>640.64</v>
      </c>
      <c r="K117" s="2">
        <v>1500</v>
      </c>
      <c r="L117" s="2">
        <f t="shared" si="6"/>
        <v>-859.36</v>
      </c>
      <c r="M117" s="15">
        <f t="shared" si="7"/>
        <v>0.42709000000000003</v>
      </c>
    </row>
    <row r="118" spans="1:13">
      <c r="A118" s="1"/>
      <c r="B118" s="1"/>
      <c r="C118" s="1"/>
      <c r="D118" s="1"/>
      <c r="E118" s="1"/>
      <c r="F118" s="1"/>
      <c r="G118" s="1"/>
      <c r="H118" s="1" t="s">
        <v>177</v>
      </c>
      <c r="I118" s="1"/>
      <c r="J118" s="2">
        <v>2379.23</v>
      </c>
      <c r="K118" s="2">
        <v>4200</v>
      </c>
      <c r="L118" s="2">
        <f t="shared" si="6"/>
        <v>-1820.77</v>
      </c>
      <c r="M118" s="15">
        <f t="shared" si="7"/>
        <v>0.56647999999999998</v>
      </c>
    </row>
    <row r="119" spans="1:13">
      <c r="A119" s="1"/>
      <c r="B119" s="1"/>
      <c r="C119" s="1"/>
      <c r="D119" s="1"/>
      <c r="E119" s="1"/>
      <c r="F119" s="1"/>
      <c r="G119" s="1"/>
      <c r="H119" s="1" t="s">
        <v>178</v>
      </c>
      <c r="I119" s="1"/>
      <c r="J119" s="2">
        <v>602.78</v>
      </c>
      <c r="K119" s="2">
        <v>900</v>
      </c>
      <c r="L119" s="2">
        <f t="shared" si="6"/>
        <v>-297.22000000000003</v>
      </c>
      <c r="M119" s="15">
        <f t="shared" si="7"/>
        <v>0.66976000000000002</v>
      </c>
    </row>
    <row r="120" spans="1:13" ht="15" thickBot="1">
      <c r="A120" s="1"/>
      <c r="B120" s="1"/>
      <c r="C120" s="1"/>
      <c r="D120" s="1"/>
      <c r="E120" s="1"/>
      <c r="F120" s="1"/>
      <c r="G120" s="1"/>
      <c r="H120" s="1" t="s">
        <v>179</v>
      </c>
      <c r="I120" s="1"/>
      <c r="J120" s="8">
        <v>602.78</v>
      </c>
      <c r="K120" s="8">
        <v>900</v>
      </c>
      <c r="L120" s="8">
        <f t="shared" si="6"/>
        <v>-297.22000000000003</v>
      </c>
      <c r="M120" s="18">
        <f t="shared" si="7"/>
        <v>0.66976000000000002</v>
      </c>
    </row>
    <row r="121" spans="1:13">
      <c r="A121" s="1"/>
      <c r="B121" s="1"/>
      <c r="C121" s="1"/>
      <c r="D121" s="1"/>
      <c r="E121" s="1"/>
      <c r="F121" s="1"/>
      <c r="G121" s="1" t="s">
        <v>180</v>
      </c>
      <c r="H121" s="1"/>
      <c r="I121" s="1"/>
      <c r="J121" s="2">
        <f>ROUND(SUM(J115:J120),5)</f>
        <v>5174.0600000000004</v>
      </c>
      <c r="K121" s="2">
        <f>ROUND(SUM(K115:K120),5)</f>
        <v>8700</v>
      </c>
      <c r="L121" s="2">
        <f t="shared" si="6"/>
        <v>-3525.94</v>
      </c>
      <c r="M121" s="15">
        <f t="shared" si="7"/>
        <v>0.59472000000000003</v>
      </c>
    </row>
    <row r="122" spans="1:13">
      <c r="A122" s="1"/>
      <c r="B122" s="1"/>
      <c r="C122" s="1"/>
      <c r="D122" s="1"/>
      <c r="E122" s="1"/>
      <c r="F122" s="1"/>
      <c r="G122" s="1" t="s">
        <v>181</v>
      </c>
      <c r="H122" s="1"/>
      <c r="I122" s="1"/>
      <c r="J122" s="2"/>
      <c r="K122" s="2"/>
      <c r="L122" s="2"/>
      <c r="M122" s="15"/>
    </row>
    <row r="123" spans="1:13">
      <c r="A123" s="1"/>
      <c r="B123" s="1"/>
      <c r="C123" s="1"/>
      <c r="D123" s="1"/>
      <c r="E123" s="1"/>
      <c r="F123" s="1"/>
      <c r="G123" s="1"/>
      <c r="H123" s="1" t="s">
        <v>182</v>
      </c>
      <c r="I123" s="1"/>
      <c r="J123" s="2"/>
      <c r="K123" s="2"/>
      <c r="L123" s="2"/>
      <c r="M123" s="15"/>
    </row>
    <row r="124" spans="1:13">
      <c r="A124" s="1"/>
      <c r="B124" s="1"/>
      <c r="C124" s="1"/>
      <c r="D124" s="1"/>
      <c r="E124" s="1"/>
      <c r="F124" s="1"/>
      <c r="G124" s="1"/>
      <c r="H124" s="1"/>
      <c r="I124" s="1" t="s">
        <v>183</v>
      </c>
      <c r="J124" s="2">
        <v>14751.31</v>
      </c>
      <c r="K124" s="2">
        <v>14000</v>
      </c>
      <c r="L124" s="2">
        <f>ROUND((J124-K124),5)</f>
        <v>751.31</v>
      </c>
      <c r="M124" s="15">
        <f>ROUND(IF(K124=0, IF(J124=0, 0, 1), J124/K124),5)</f>
        <v>1.0536700000000001</v>
      </c>
    </row>
    <row r="125" spans="1:13">
      <c r="A125" s="1"/>
      <c r="B125" s="1"/>
      <c r="C125" s="1"/>
      <c r="D125" s="1"/>
      <c r="E125" s="1"/>
      <c r="F125" s="1"/>
      <c r="G125" s="1"/>
      <c r="H125" s="1"/>
      <c r="I125" s="1" t="s">
        <v>184</v>
      </c>
      <c r="J125" s="2">
        <v>3205.1</v>
      </c>
      <c r="K125" s="2">
        <v>3000</v>
      </c>
      <c r="L125" s="2">
        <f>ROUND((J125-K125),5)</f>
        <v>205.1</v>
      </c>
      <c r="M125" s="15">
        <f>ROUND(IF(K125=0, IF(J125=0, 0, 1), J125/K125),5)</f>
        <v>1.06837</v>
      </c>
    </row>
    <row r="126" spans="1:13">
      <c r="A126" s="1"/>
      <c r="B126" s="1"/>
      <c r="C126" s="1"/>
      <c r="D126" s="1"/>
      <c r="E126" s="1"/>
      <c r="F126" s="1"/>
      <c r="G126" s="1"/>
      <c r="H126" s="1"/>
      <c r="I126" s="1" t="s">
        <v>185</v>
      </c>
      <c r="J126" s="2">
        <v>996.33</v>
      </c>
      <c r="K126" s="2">
        <v>3000</v>
      </c>
      <c r="L126" s="2">
        <f>ROUND((J126-K126),5)</f>
        <v>-2003.67</v>
      </c>
      <c r="M126" s="15">
        <f>ROUND(IF(K126=0, IF(J126=0, 0, 1), J126/K126),5)</f>
        <v>0.33211000000000002</v>
      </c>
    </row>
    <row r="127" spans="1:13" ht="15" thickBot="1">
      <c r="A127" s="1"/>
      <c r="B127" s="1"/>
      <c r="C127" s="1"/>
      <c r="D127" s="1"/>
      <c r="E127" s="1"/>
      <c r="F127" s="1"/>
      <c r="G127" s="1"/>
      <c r="H127" s="1"/>
      <c r="I127" s="1" t="s">
        <v>294</v>
      </c>
      <c r="J127" s="8">
        <v>50</v>
      </c>
      <c r="K127" s="8"/>
      <c r="L127" s="8"/>
      <c r="M127" s="18"/>
    </row>
    <row r="128" spans="1:13">
      <c r="A128" s="1"/>
      <c r="B128" s="1"/>
      <c r="C128" s="1"/>
      <c r="D128" s="1"/>
      <c r="E128" s="1"/>
      <c r="F128" s="1"/>
      <c r="G128" s="1"/>
      <c r="H128" s="1" t="s">
        <v>186</v>
      </c>
      <c r="I128" s="1"/>
      <c r="J128" s="2">
        <f>ROUND(SUM(J123:J127),5)</f>
        <v>19002.740000000002</v>
      </c>
      <c r="K128" s="2">
        <f>ROUND(SUM(K123:K127),5)</f>
        <v>20000</v>
      </c>
      <c r="L128" s="2">
        <f t="shared" ref="L128:L134" si="8">ROUND((J128-K128),5)</f>
        <v>-997.26</v>
      </c>
      <c r="M128" s="15">
        <f t="shared" ref="M128:M134" si="9">ROUND(IF(K128=0, IF(J128=0, 0, 1), J128/K128),5)</f>
        <v>0.95013999999999998</v>
      </c>
    </row>
    <row r="129" spans="1:13">
      <c r="A129" s="1"/>
      <c r="B129" s="1"/>
      <c r="C129" s="1"/>
      <c r="D129" s="1"/>
      <c r="E129" s="1"/>
      <c r="F129" s="1"/>
      <c r="G129" s="1"/>
      <c r="H129" s="1" t="s">
        <v>187</v>
      </c>
      <c r="I129" s="1"/>
      <c r="J129" s="2">
        <v>1424.13</v>
      </c>
      <c r="K129" s="2">
        <v>1700</v>
      </c>
      <c r="L129" s="2">
        <f t="shared" si="8"/>
        <v>-275.87</v>
      </c>
      <c r="M129" s="15">
        <f t="shared" si="9"/>
        <v>0.83772000000000002</v>
      </c>
    </row>
    <row r="130" spans="1:13" ht="15" thickBot="1">
      <c r="A130" s="1"/>
      <c r="B130" s="1"/>
      <c r="C130" s="1"/>
      <c r="D130" s="1"/>
      <c r="E130" s="1"/>
      <c r="F130" s="1"/>
      <c r="G130" s="1"/>
      <c r="H130" s="1" t="s">
        <v>188</v>
      </c>
      <c r="I130" s="1"/>
      <c r="J130" s="8">
        <v>1421.64</v>
      </c>
      <c r="K130" s="8">
        <v>1560</v>
      </c>
      <c r="L130" s="8">
        <f t="shared" si="8"/>
        <v>-138.36000000000001</v>
      </c>
      <c r="M130" s="18">
        <f t="shared" si="9"/>
        <v>0.91130999999999995</v>
      </c>
    </row>
    <row r="131" spans="1:13">
      <c r="A131" s="1"/>
      <c r="B131" s="1"/>
      <c r="C131" s="1"/>
      <c r="D131" s="1"/>
      <c r="E131" s="1"/>
      <c r="F131" s="1"/>
      <c r="G131" s="1" t="s">
        <v>189</v>
      </c>
      <c r="H131" s="1"/>
      <c r="I131" s="1"/>
      <c r="J131" s="2">
        <f>ROUND(J122+SUM(J128:J130),5)</f>
        <v>21848.51</v>
      </c>
      <c r="K131" s="2">
        <f>ROUND(K122+SUM(K128:K130),5)</f>
        <v>23260</v>
      </c>
      <c r="L131" s="2">
        <f t="shared" si="8"/>
        <v>-1411.49</v>
      </c>
      <c r="M131" s="15">
        <f t="shared" si="9"/>
        <v>0.93932000000000004</v>
      </c>
    </row>
    <row r="132" spans="1:13" ht="15" thickBot="1">
      <c r="A132" s="1"/>
      <c r="B132" s="1"/>
      <c r="C132" s="1"/>
      <c r="D132" s="1"/>
      <c r="E132" s="1"/>
      <c r="F132" s="1"/>
      <c r="G132" s="1" t="s">
        <v>190</v>
      </c>
      <c r="H132" s="1"/>
      <c r="I132" s="1"/>
      <c r="J132" s="2">
        <v>480.5</v>
      </c>
      <c r="K132" s="2">
        <v>1000</v>
      </c>
      <c r="L132" s="2">
        <f t="shared" si="8"/>
        <v>-519.5</v>
      </c>
      <c r="M132" s="15">
        <f t="shared" si="9"/>
        <v>0.48049999999999998</v>
      </c>
    </row>
    <row r="133" spans="1:13" ht="15" thickBot="1">
      <c r="A133" s="1"/>
      <c r="B133" s="1"/>
      <c r="C133" s="1"/>
      <c r="D133" s="1"/>
      <c r="E133" s="1"/>
      <c r="F133" s="1" t="s">
        <v>191</v>
      </c>
      <c r="G133" s="1"/>
      <c r="H133" s="1"/>
      <c r="I133" s="1"/>
      <c r="J133" s="3">
        <f>ROUND(J104+SUM(J113:J114)+J121+SUM(J131:J132),5)</f>
        <v>38561.25</v>
      </c>
      <c r="K133" s="3">
        <f>ROUND(K104+SUM(K113:K114)+K121+SUM(K131:K132),5)</f>
        <v>49460</v>
      </c>
      <c r="L133" s="3">
        <f t="shared" si="8"/>
        <v>-10898.75</v>
      </c>
      <c r="M133" s="17">
        <f t="shared" si="9"/>
        <v>0.77964999999999995</v>
      </c>
    </row>
    <row r="134" spans="1:13">
      <c r="A134" s="1"/>
      <c r="B134" s="1"/>
      <c r="C134" s="1"/>
      <c r="D134" s="1"/>
      <c r="E134" s="1" t="s">
        <v>192</v>
      </c>
      <c r="F134" s="1"/>
      <c r="G134" s="1"/>
      <c r="H134" s="1"/>
      <c r="I134" s="1"/>
      <c r="J134" s="2">
        <f>ROUND(SUM(J33:J37)+SUM(J41:J42)+J47+J54+J63+J98+J103+J133,5)</f>
        <v>686348.22</v>
      </c>
      <c r="K134" s="2">
        <f>ROUND(SUM(K33:K37)+SUM(K41:K42)+K47+K54+K63+K98+K103+K133,5)</f>
        <v>993419.6</v>
      </c>
      <c r="L134" s="2">
        <f t="shared" si="8"/>
        <v>-307071.38</v>
      </c>
      <c r="M134" s="15">
        <f t="shared" si="9"/>
        <v>0.69089</v>
      </c>
    </row>
    <row r="135" spans="1:13">
      <c r="A135" s="1"/>
      <c r="B135" s="1"/>
      <c r="C135" s="1"/>
      <c r="D135" s="1"/>
      <c r="E135" s="1" t="s">
        <v>193</v>
      </c>
      <c r="F135" s="1"/>
      <c r="G135" s="1"/>
      <c r="H135" s="1"/>
      <c r="I135" s="1"/>
      <c r="J135" s="2"/>
      <c r="K135" s="2"/>
      <c r="L135" s="2"/>
      <c r="M135" s="15"/>
    </row>
    <row r="136" spans="1:13">
      <c r="A136" s="1"/>
      <c r="B136" s="1"/>
      <c r="C136" s="1"/>
      <c r="D136" s="1"/>
      <c r="E136" s="1"/>
      <c r="F136" s="1" t="s">
        <v>194</v>
      </c>
      <c r="G136" s="1"/>
      <c r="H136" s="1"/>
      <c r="I136" s="1"/>
      <c r="J136" s="2">
        <v>235.85</v>
      </c>
      <c r="K136" s="2">
        <v>5000</v>
      </c>
      <c r="L136" s="2">
        <f>ROUND((J136-K136),5)</f>
        <v>-4764.1499999999996</v>
      </c>
      <c r="M136" s="15">
        <f>ROUND(IF(K136=0, IF(J136=0, 0, 1), J136/K136),5)</f>
        <v>4.7169999999999997E-2</v>
      </c>
    </row>
    <row r="137" spans="1:13" ht="15" thickBot="1">
      <c r="A137" s="1"/>
      <c r="B137" s="1"/>
      <c r="C137" s="1"/>
      <c r="D137" s="1"/>
      <c r="E137" s="1"/>
      <c r="F137" s="1" t="s">
        <v>195</v>
      </c>
      <c r="G137" s="1"/>
      <c r="H137" s="1"/>
      <c r="I137" s="1"/>
      <c r="J137" s="8">
        <v>9.5500000000000007</v>
      </c>
      <c r="K137" s="8">
        <v>1000</v>
      </c>
      <c r="L137" s="8">
        <f>ROUND((J137-K137),5)</f>
        <v>-990.45</v>
      </c>
      <c r="M137" s="18">
        <f>ROUND(IF(K137=0, IF(J137=0, 0, 1), J137/K137),5)</f>
        <v>9.5499999999999995E-3</v>
      </c>
    </row>
    <row r="138" spans="1:13">
      <c r="A138" s="1"/>
      <c r="B138" s="1"/>
      <c r="C138" s="1"/>
      <c r="D138" s="1"/>
      <c r="E138" s="1" t="s">
        <v>196</v>
      </c>
      <c r="F138" s="1"/>
      <c r="G138" s="1"/>
      <c r="H138" s="1"/>
      <c r="I138" s="1"/>
      <c r="J138" s="2">
        <f>ROUND(SUM(J135:J137),5)</f>
        <v>245.4</v>
      </c>
      <c r="K138" s="2">
        <f>ROUND(SUM(K135:K137),5)</f>
        <v>6000</v>
      </c>
      <c r="L138" s="2">
        <f>ROUND((J138-K138),5)</f>
        <v>-5754.6</v>
      </c>
      <c r="M138" s="15">
        <f>ROUND(IF(K138=0, IF(J138=0, 0, 1), J138/K138),5)</f>
        <v>4.0899999999999999E-2</v>
      </c>
    </row>
    <row r="139" spans="1:13">
      <c r="A139" s="1"/>
      <c r="B139" s="1"/>
      <c r="C139" s="1"/>
      <c r="D139" s="1"/>
      <c r="E139" s="1" t="s">
        <v>197</v>
      </c>
      <c r="F139" s="1"/>
      <c r="G139" s="1"/>
      <c r="H139" s="1"/>
      <c r="I139" s="1"/>
      <c r="J139" s="2"/>
      <c r="K139" s="2"/>
      <c r="L139" s="2"/>
      <c r="M139" s="15"/>
    </row>
    <row r="140" spans="1:13">
      <c r="A140" s="1"/>
      <c r="B140" s="1"/>
      <c r="C140" s="1"/>
      <c r="D140" s="1"/>
      <c r="E140" s="1"/>
      <c r="F140" s="1" t="s">
        <v>198</v>
      </c>
      <c r="G140" s="1"/>
      <c r="H140" s="1"/>
      <c r="I140" s="1"/>
      <c r="J140" s="2">
        <v>7000</v>
      </c>
      <c r="K140" s="2">
        <v>7200</v>
      </c>
      <c r="L140" s="2">
        <f t="shared" ref="L140:L145" si="10">ROUND((J140-K140),5)</f>
        <v>-200</v>
      </c>
      <c r="M140" s="15">
        <f t="shared" ref="M140:M145" si="11">ROUND(IF(K140=0, IF(J140=0, 0, 1), J140/K140),5)</f>
        <v>0.97221999999999997</v>
      </c>
    </row>
    <row r="141" spans="1:13">
      <c r="A141" s="1"/>
      <c r="B141" s="1"/>
      <c r="C141" s="1"/>
      <c r="D141" s="1"/>
      <c r="E141" s="1"/>
      <c r="F141" s="1" t="s">
        <v>199</v>
      </c>
      <c r="G141" s="1"/>
      <c r="H141" s="1"/>
      <c r="I141" s="1"/>
      <c r="J141" s="2">
        <v>73.5</v>
      </c>
      <c r="K141" s="2">
        <v>2000</v>
      </c>
      <c r="L141" s="2">
        <f t="shared" si="10"/>
        <v>-1926.5</v>
      </c>
      <c r="M141" s="15">
        <f t="shared" si="11"/>
        <v>3.6749999999999998E-2</v>
      </c>
    </row>
    <row r="142" spans="1:13">
      <c r="A142" s="1"/>
      <c r="B142" s="1"/>
      <c r="C142" s="1"/>
      <c r="D142" s="1"/>
      <c r="E142" s="1"/>
      <c r="F142" s="1" t="s">
        <v>200</v>
      </c>
      <c r="G142" s="1"/>
      <c r="H142" s="1"/>
      <c r="I142" s="1"/>
      <c r="J142" s="2">
        <v>8472.32</v>
      </c>
      <c r="K142" s="2">
        <v>7500</v>
      </c>
      <c r="L142" s="2">
        <f t="shared" si="10"/>
        <v>972.32</v>
      </c>
      <c r="M142" s="15">
        <f t="shared" si="11"/>
        <v>1.12964</v>
      </c>
    </row>
    <row r="143" spans="1:13">
      <c r="A143" s="1"/>
      <c r="B143" s="1"/>
      <c r="C143" s="1"/>
      <c r="D143" s="1"/>
      <c r="E143" s="1"/>
      <c r="F143" s="1" t="s">
        <v>201</v>
      </c>
      <c r="G143" s="1"/>
      <c r="H143" s="1"/>
      <c r="I143" s="1"/>
      <c r="J143" s="2">
        <v>1271.1500000000001</v>
      </c>
      <c r="K143" s="2">
        <v>1500</v>
      </c>
      <c r="L143" s="2">
        <f t="shared" si="10"/>
        <v>-228.85</v>
      </c>
      <c r="M143" s="15">
        <f t="shared" si="11"/>
        <v>0.84743000000000002</v>
      </c>
    </row>
    <row r="144" spans="1:13" ht="15" thickBot="1">
      <c r="A144" s="1"/>
      <c r="B144" s="1"/>
      <c r="C144" s="1"/>
      <c r="D144" s="1"/>
      <c r="E144" s="1"/>
      <c r="F144" s="1" t="s">
        <v>202</v>
      </c>
      <c r="G144" s="1"/>
      <c r="H144" s="1"/>
      <c r="I144" s="1"/>
      <c r="J144" s="8">
        <v>9130.6</v>
      </c>
      <c r="K144" s="8">
        <v>5430</v>
      </c>
      <c r="L144" s="8">
        <f t="shared" si="10"/>
        <v>3700.6</v>
      </c>
      <c r="M144" s="18">
        <f t="shared" si="11"/>
        <v>1.6815100000000001</v>
      </c>
    </row>
    <row r="145" spans="1:13">
      <c r="A145" s="1"/>
      <c r="B145" s="1"/>
      <c r="C145" s="1"/>
      <c r="D145" s="1"/>
      <c r="E145" s="1" t="s">
        <v>203</v>
      </c>
      <c r="F145" s="1"/>
      <c r="G145" s="1"/>
      <c r="H145" s="1"/>
      <c r="I145" s="1"/>
      <c r="J145" s="2">
        <f>ROUND(SUM(J139:J144),5)</f>
        <v>25947.57</v>
      </c>
      <c r="K145" s="2">
        <f>ROUND(SUM(K139:K144),5)</f>
        <v>23630</v>
      </c>
      <c r="L145" s="2">
        <f t="shared" si="10"/>
        <v>2317.5700000000002</v>
      </c>
      <c r="M145" s="15">
        <f t="shared" si="11"/>
        <v>1.0980799999999999</v>
      </c>
    </row>
    <row r="146" spans="1:13">
      <c r="A146" s="1"/>
      <c r="B146" s="1"/>
      <c r="C146" s="1"/>
      <c r="D146" s="1"/>
      <c r="E146" s="1" t="s">
        <v>204</v>
      </c>
      <c r="F146" s="1"/>
      <c r="G146" s="1"/>
      <c r="H146" s="1"/>
      <c r="I146" s="1"/>
      <c r="J146" s="2"/>
      <c r="K146" s="2"/>
      <c r="L146" s="2"/>
      <c r="M146" s="15"/>
    </row>
    <row r="147" spans="1:13">
      <c r="A147" s="1"/>
      <c r="B147" s="1"/>
      <c r="C147" s="1"/>
      <c r="D147" s="1"/>
      <c r="E147" s="1"/>
      <c r="F147" s="1" t="s">
        <v>205</v>
      </c>
      <c r="G147" s="1"/>
      <c r="H147" s="1"/>
      <c r="I147" s="1"/>
      <c r="J147" s="2">
        <v>0</v>
      </c>
      <c r="K147" s="2">
        <v>1000</v>
      </c>
      <c r="L147" s="2">
        <f>ROUND((J147-K147),5)</f>
        <v>-1000</v>
      </c>
      <c r="M147" s="15">
        <f>ROUND(IF(K147=0, IF(J147=0, 0, 1), J147/K147),5)</f>
        <v>0</v>
      </c>
    </row>
    <row r="148" spans="1:13">
      <c r="A148" s="1"/>
      <c r="B148" s="1"/>
      <c r="C148" s="1"/>
      <c r="D148" s="1"/>
      <c r="E148" s="1"/>
      <c r="F148" s="1" t="s">
        <v>206</v>
      </c>
      <c r="G148" s="1"/>
      <c r="H148" s="1"/>
      <c r="I148" s="1"/>
      <c r="J148" s="2">
        <v>7084.04</v>
      </c>
      <c r="K148" s="2">
        <v>8000</v>
      </c>
      <c r="L148" s="2">
        <f>ROUND((J148-K148),5)</f>
        <v>-915.96</v>
      </c>
      <c r="M148" s="15">
        <f>ROUND(IF(K148=0, IF(J148=0, 0, 1), J148/K148),5)</f>
        <v>0.88551000000000002</v>
      </c>
    </row>
    <row r="149" spans="1:13">
      <c r="A149" s="1"/>
      <c r="B149" s="1"/>
      <c r="C149" s="1"/>
      <c r="D149" s="1"/>
      <c r="E149" s="1"/>
      <c r="F149" s="1" t="s">
        <v>207</v>
      </c>
      <c r="G149" s="1"/>
      <c r="H149" s="1"/>
      <c r="I149" s="1"/>
      <c r="J149" s="2"/>
      <c r="K149" s="2"/>
      <c r="L149" s="2"/>
      <c r="M149" s="15"/>
    </row>
    <row r="150" spans="1:13">
      <c r="A150" s="1"/>
      <c r="B150" s="1"/>
      <c r="C150" s="1"/>
      <c r="D150" s="1"/>
      <c r="E150" s="1"/>
      <c r="F150" s="1"/>
      <c r="G150" s="1" t="s">
        <v>208</v>
      </c>
      <c r="H150" s="1"/>
      <c r="I150" s="1"/>
      <c r="J150" s="2">
        <v>258.98</v>
      </c>
      <c r="K150" s="2">
        <v>6000</v>
      </c>
      <c r="L150" s="2">
        <f t="shared" ref="L150:L157" si="12">ROUND((J150-K150),5)</f>
        <v>-5741.02</v>
      </c>
      <c r="M150" s="15">
        <f t="shared" ref="M150:M157" si="13">ROUND(IF(K150=0, IF(J150=0, 0, 1), J150/K150),5)</f>
        <v>4.3159999999999997E-2</v>
      </c>
    </row>
    <row r="151" spans="1:13">
      <c r="A151" s="1"/>
      <c r="B151" s="1"/>
      <c r="C151" s="1"/>
      <c r="D151" s="1"/>
      <c r="E151" s="1"/>
      <c r="F151" s="1"/>
      <c r="G151" s="1" t="s">
        <v>209</v>
      </c>
      <c r="H151" s="1"/>
      <c r="I151" s="1"/>
      <c r="J151" s="2">
        <v>0</v>
      </c>
      <c r="K151" s="2">
        <v>8000</v>
      </c>
      <c r="L151" s="2">
        <f t="shared" si="12"/>
        <v>-8000</v>
      </c>
      <c r="M151" s="15">
        <f t="shared" si="13"/>
        <v>0</v>
      </c>
    </row>
    <row r="152" spans="1:13">
      <c r="A152" s="1"/>
      <c r="B152" s="1"/>
      <c r="C152" s="1"/>
      <c r="D152" s="1"/>
      <c r="E152" s="1"/>
      <c r="F152" s="1"/>
      <c r="G152" s="1" t="s">
        <v>210</v>
      </c>
      <c r="H152" s="1"/>
      <c r="I152" s="1"/>
      <c r="J152" s="2">
        <v>1406.74</v>
      </c>
      <c r="K152" s="2">
        <v>5000</v>
      </c>
      <c r="L152" s="2">
        <f t="shared" si="12"/>
        <v>-3593.26</v>
      </c>
      <c r="M152" s="15">
        <f t="shared" si="13"/>
        <v>0.28134999999999999</v>
      </c>
    </row>
    <row r="153" spans="1:13">
      <c r="A153" s="1"/>
      <c r="B153" s="1"/>
      <c r="C153" s="1"/>
      <c r="D153" s="1"/>
      <c r="E153" s="1"/>
      <c r="F153" s="1"/>
      <c r="G153" s="1" t="s">
        <v>211</v>
      </c>
      <c r="H153" s="1"/>
      <c r="I153" s="1"/>
      <c r="J153" s="2">
        <v>1861.12</v>
      </c>
      <c r="K153" s="2">
        <v>15000</v>
      </c>
      <c r="L153" s="2">
        <f t="shared" si="12"/>
        <v>-13138.88</v>
      </c>
      <c r="M153" s="15">
        <f t="shared" si="13"/>
        <v>0.12407</v>
      </c>
    </row>
    <row r="154" spans="1:13">
      <c r="A154" s="1"/>
      <c r="B154" s="1"/>
      <c r="C154" s="1"/>
      <c r="D154" s="1"/>
      <c r="E154" s="1"/>
      <c r="F154" s="1"/>
      <c r="G154" s="1" t="s">
        <v>212</v>
      </c>
      <c r="H154" s="1"/>
      <c r="I154" s="1"/>
      <c r="J154" s="2">
        <v>0</v>
      </c>
      <c r="K154" s="2">
        <v>1500</v>
      </c>
      <c r="L154" s="2">
        <f t="shared" si="12"/>
        <v>-1500</v>
      </c>
      <c r="M154" s="15">
        <f t="shared" si="13"/>
        <v>0</v>
      </c>
    </row>
    <row r="155" spans="1:13">
      <c r="A155" s="1"/>
      <c r="B155" s="1"/>
      <c r="C155" s="1"/>
      <c r="D155" s="1"/>
      <c r="E155" s="1"/>
      <c r="F155" s="1"/>
      <c r="G155" s="1" t="s">
        <v>213</v>
      </c>
      <c r="H155" s="1"/>
      <c r="I155" s="1"/>
      <c r="J155" s="2">
        <v>3885.38</v>
      </c>
      <c r="K155" s="2">
        <v>1000</v>
      </c>
      <c r="L155" s="2">
        <f t="shared" si="12"/>
        <v>2885.38</v>
      </c>
      <c r="M155" s="15">
        <f t="shared" si="13"/>
        <v>3.8853800000000001</v>
      </c>
    </row>
    <row r="156" spans="1:13">
      <c r="A156" s="1"/>
      <c r="B156" s="1"/>
      <c r="C156" s="1"/>
      <c r="D156" s="1"/>
      <c r="E156" s="1"/>
      <c r="F156" s="1"/>
      <c r="G156" s="1" t="s">
        <v>214</v>
      </c>
      <c r="H156" s="1"/>
      <c r="I156" s="1"/>
      <c r="J156" s="2">
        <v>3043.98</v>
      </c>
      <c r="K156" s="2">
        <v>3600</v>
      </c>
      <c r="L156" s="2">
        <f t="shared" si="12"/>
        <v>-556.02</v>
      </c>
      <c r="M156" s="15">
        <f t="shared" si="13"/>
        <v>0.84555000000000002</v>
      </c>
    </row>
    <row r="157" spans="1:13">
      <c r="A157" s="1"/>
      <c r="B157" s="1"/>
      <c r="C157" s="1"/>
      <c r="D157" s="1"/>
      <c r="E157" s="1"/>
      <c r="F157" s="1"/>
      <c r="G157" s="1" t="s">
        <v>215</v>
      </c>
      <c r="H157" s="1"/>
      <c r="I157" s="1"/>
      <c r="J157" s="2">
        <v>1000</v>
      </c>
      <c r="K157" s="2">
        <v>3000</v>
      </c>
      <c r="L157" s="2">
        <f t="shared" si="12"/>
        <v>-2000</v>
      </c>
      <c r="M157" s="15">
        <f t="shared" si="13"/>
        <v>0.33333000000000002</v>
      </c>
    </row>
    <row r="158" spans="1:13">
      <c r="A158" s="1"/>
      <c r="B158" s="1"/>
      <c r="C158" s="1"/>
      <c r="D158" s="1"/>
      <c r="E158" s="1"/>
      <c r="F158" s="1"/>
      <c r="G158" s="1" t="s">
        <v>295</v>
      </c>
      <c r="H158" s="1"/>
      <c r="I158" s="1"/>
      <c r="J158" s="2">
        <v>197.1</v>
      </c>
      <c r="K158" s="2"/>
      <c r="L158" s="2"/>
      <c r="M158" s="15"/>
    </row>
    <row r="159" spans="1:13" ht="15" thickBot="1">
      <c r="A159" s="1"/>
      <c r="B159" s="1"/>
      <c r="C159" s="1"/>
      <c r="D159" s="1"/>
      <c r="E159" s="1"/>
      <c r="F159" s="1"/>
      <c r="G159" s="1" t="s">
        <v>296</v>
      </c>
      <c r="H159" s="1"/>
      <c r="I159" s="1"/>
      <c r="J159" s="8">
        <v>569.87</v>
      </c>
      <c r="K159" s="8"/>
      <c r="L159" s="8"/>
      <c r="M159" s="18"/>
    </row>
    <row r="160" spans="1:13">
      <c r="A160" s="1"/>
      <c r="B160" s="1"/>
      <c r="C160" s="1"/>
      <c r="D160" s="1"/>
      <c r="E160" s="1"/>
      <c r="F160" s="1" t="s">
        <v>216</v>
      </c>
      <c r="G160" s="1"/>
      <c r="H160" s="1"/>
      <c r="I160" s="1"/>
      <c r="J160" s="2">
        <f>ROUND(SUM(J149:J159),5)</f>
        <v>12223.17</v>
      </c>
      <c r="K160" s="2">
        <f>ROUND(SUM(K149:K159),5)</f>
        <v>43100</v>
      </c>
      <c r="L160" s="2">
        <f>ROUND((J160-K160),5)</f>
        <v>-30876.83</v>
      </c>
      <c r="M160" s="15">
        <f>ROUND(IF(K160=0, IF(J160=0, 0, 1), J160/K160),5)</f>
        <v>0.28360000000000002</v>
      </c>
    </row>
    <row r="161" spans="1:13">
      <c r="A161" s="1"/>
      <c r="B161" s="1"/>
      <c r="C161" s="1"/>
      <c r="D161" s="1"/>
      <c r="E161" s="1"/>
      <c r="F161" s="1" t="s">
        <v>217</v>
      </c>
      <c r="G161" s="1"/>
      <c r="H161" s="1"/>
      <c r="I161" s="1"/>
      <c r="J161" s="2"/>
      <c r="K161" s="2"/>
      <c r="L161" s="2"/>
      <c r="M161" s="15"/>
    </row>
    <row r="162" spans="1:13">
      <c r="A162" s="1"/>
      <c r="B162" s="1"/>
      <c r="C162" s="1"/>
      <c r="D162" s="1"/>
      <c r="E162" s="1"/>
      <c r="F162" s="1"/>
      <c r="G162" s="1" t="s">
        <v>297</v>
      </c>
      <c r="H162" s="1"/>
      <c r="I162" s="1"/>
      <c r="J162" s="2">
        <v>5698.99</v>
      </c>
      <c r="K162" s="2"/>
      <c r="L162" s="2"/>
      <c r="M162" s="15"/>
    </row>
    <row r="163" spans="1:13">
      <c r="A163" s="1"/>
      <c r="B163" s="1"/>
      <c r="C163" s="1"/>
      <c r="D163" s="1"/>
      <c r="E163" s="1"/>
      <c r="F163" s="1"/>
      <c r="G163" s="1" t="s">
        <v>298</v>
      </c>
      <c r="H163" s="1"/>
      <c r="I163" s="1"/>
      <c r="J163" s="2">
        <v>11676.07</v>
      </c>
      <c r="K163" s="2"/>
      <c r="L163" s="2"/>
      <c r="M163" s="15"/>
    </row>
    <row r="164" spans="1:13">
      <c r="A164" s="1"/>
      <c r="B164" s="1"/>
      <c r="C164" s="1"/>
      <c r="D164" s="1"/>
      <c r="E164" s="1"/>
      <c r="F164" s="1"/>
      <c r="G164" s="1" t="s">
        <v>299</v>
      </c>
      <c r="H164" s="1"/>
      <c r="I164" s="1"/>
      <c r="J164" s="2">
        <v>1123.05</v>
      </c>
      <c r="K164" s="2"/>
      <c r="L164" s="2"/>
      <c r="M164" s="15"/>
    </row>
    <row r="165" spans="1:13">
      <c r="A165" s="1"/>
      <c r="B165" s="1"/>
      <c r="C165" s="1"/>
      <c r="D165" s="1"/>
      <c r="E165" s="1"/>
      <c r="F165" s="1"/>
      <c r="G165" s="1" t="s">
        <v>300</v>
      </c>
      <c r="H165" s="1"/>
      <c r="I165" s="1"/>
      <c r="J165" s="2">
        <v>365.91</v>
      </c>
      <c r="K165" s="2"/>
      <c r="L165" s="2"/>
      <c r="M165" s="15"/>
    </row>
    <row r="166" spans="1:13">
      <c r="A166" s="1"/>
      <c r="B166" s="1"/>
      <c r="C166" s="1"/>
      <c r="D166" s="1"/>
      <c r="E166" s="1"/>
      <c r="F166" s="1"/>
      <c r="G166" s="1" t="s">
        <v>301</v>
      </c>
      <c r="H166" s="1"/>
      <c r="I166" s="1"/>
      <c r="J166" s="2">
        <v>3021.97</v>
      </c>
      <c r="K166" s="2"/>
      <c r="L166" s="2"/>
      <c r="M166" s="15"/>
    </row>
    <row r="167" spans="1:13">
      <c r="A167" s="1"/>
      <c r="B167" s="1"/>
      <c r="C167" s="1"/>
      <c r="D167" s="1"/>
      <c r="E167" s="1"/>
      <c r="F167" s="1"/>
      <c r="G167" s="1" t="s">
        <v>302</v>
      </c>
      <c r="H167" s="1"/>
      <c r="I167" s="1"/>
      <c r="J167" s="2">
        <v>1336.64</v>
      </c>
      <c r="K167" s="2"/>
      <c r="L167" s="2"/>
      <c r="M167" s="15"/>
    </row>
    <row r="168" spans="1:13">
      <c r="A168" s="1"/>
      <c r="B168" s="1"/>
      <c r="C168" s="1"/>
      <c r="D168" s="1"/>
      <c r="E168" s="1"/>
      <c r="F168" s="1"/>
      <c r="G168" s="1" t="s">
        <v>303</v>
      </c>
      <c r="H168" s="1"/>
      <c r="I168" s="1"/>
      <c r="J168" s="2">
        <v>6416.82</v>
      </c>
      <c r="K168" s="2"/>
      <c r="L168" s="2"/>
      <c r="M168" s="15"/>
    </row>
    <row r="169" spans="1:13">
      <c r="A169" s="1"/>
      <c r="B169" s="1"/>
      <c r="C169" s="1"/>
      <c r="D169" s="1"/>
      <c r="E169" s="1"/>
      <c r="F169" s="1"/>
      <c r="G169" s="1" t="s">
        <v>218</v>
      </c>
      <c r="H169" s="1"/>
      <c r="I169" s="1"/>
      <c r="J169" s="2">
        <v>4988.87</v>
      </c>
      <c r="K169" s="2"/>
      <c r="L169" s="2"/>
      <c r="M169" s="15"/>
    </row>
    <row r="170" spans="1:13">
      <c r="A170" s="1"/>
      <c r="B170" s="1"/>
      <c r="C170" s="1"/>
      <c r="D170" s="1"/>
      <c r="E170" s="1"/>
      <c r="F170" s="1"/>
      <c r="G170" s="1" t="s">
        <v>304</v>
      </c>
      <c r="H170" s="1"/>
      <c r="I170" s="1"/>
      <c r="J170" s="2">
        <v>200</v>
      </c>
      <c r="K170" s="2"/>
      <c r="L170" s="2"/>
      <c r="M170" s="15"/>
    </row>
    <row r="171" spans="1:13">
      <c r="A171" s="1"/>
      <c r="B171" s="1"/>
      <c r="C171" s="1"/>
      <c r="D171" s="1"/>
      <c r="E171" s="1"/>
      <c r="F171" s="1"/>
      <c r="G171" s="1" t="s">
        <v>219</v>
      </c>
      <c r="H171" s="1"/>
      <c r="I171" s="1"/>
      <c r="J171" s="2">
        <v>1039.1300000000001</v>
      </c>
      <c r="K171" s="2"/>
      <c r="L171" s="2"/>
      <c r="M171" s="15"/>
    </row>
    <row r="172" spans="1:13">
      <c r="A172" s="1"/>
      <c r="B172" s="1"/>
      <c r="C172" s="1"/>
      <c r="D172" s="1"/>
      <c r="E172" s="1"/>
      <c r="F172" s="1"/>
      <c r="G172" s="1" t="s">
        <v>220</v>
      </c>
      <c r="H172" s="1"/>
      <c r="I172" s="1"/>
      <c r="J172" s="2">
        <v>16</v>
      </c>
      <c r="K172" s="2"/>
      <c r="L172" s="2"/>
      <c r="M172" s="15"/>
    </row>
    <row r="173" spans="1:13">
      <c r="A173" s="1"/>
      <c r="B173" s="1"/>
      <c r="C173" s="1"/>
      <c r="D173" s="1"/>
      <c r="E173" s="1"/>
      <c r="F173" s="1"/>
      <c r="G173" s="1" t="s">
        <v>305</v>
      </c>
      <c r="H173" s="1"/>
      <c r="I173" s="1"/>
      <c r="J173" s="2">
        <v>200</v>
      </c>
      <c r="K173" s="2"/>
      <c r="L173" s="2"/>
      <c r="M173" s="15"/>
    </row>
    <row r="174" spans="1:13">
      <c r="A174" s="1"/>
      <c r="B174" s="1"/>
      <c r="C174" s="1"/>
      <c r="D174" s="1"/>
      <c r="E174" s="1"/>
      <c r="F174" s="1"/>
      <c r="G174" s="1" t="s">
        <v>306</v>
      </c>
      <c r="H174" s="1"/>
      <c r="I174" s="1"/>
      <c r="J174" s="2">
        <v>1280.69</v>
      </c>
      <c r="K174" s="2"/>
      <c r="L174" s="2"/>
      <c r="M174" s="15"/>
    </row>
    <row r="175" spans="1:13">
      <c r="A175" s="1"/>
      <c r="B175" s="1"/>
      <c r="C175" s="1"/>
      <c r="D175" s="1"/>
      <c r="E175" s="1"/>
      <c r="F175" s="1"/>
      <c r="G175" s="1" t="s">
        <v>307</v>
      </c>
      <c r="H175" s="1"/>
      <c r="I175" s="1"/>
      <c r="J175" s="2">
        <v>467.33</v>
      </c>
      <c r="K175" s="2"/>
      <c r="L175" s="2"/>
      <c r="M175" s="15"/>
    </row>
    <row r="176" spans="1:13">
      <c r="A176" s="1"/>
      <c r="B176" s="1"/>
      <c r="C176" s="1"/>
      <c r="D176" s="1"/>
      <c r="E176" s="1"/>
      <c r="F176" s="1"/>
      <c r="G176" s="1" t="s">
        <v>308</v>
      </c>
      <c r="H176" s="1"/>
      <c r="I176" s="1"/>
      <c r="J176" s="2">
        <v>819.04</v>
      </c>
      <c r="K176" s="2"/>
      <c r="L176" s="2"/>
      <c r="M176" s="15"/>
    </row>
    <row r="177" spans="1:13">
      <c r="A177" s="1"/>
      <c r="B177" s="1"/>
      <c r="C177" s="1"/>
      <c r="D177" s="1"/>
      <c r="E177" s="1"/>
      <c r="F177" s="1"/>
      <c r="G177" s="1" t="s">
        <v>221</v>
      </c>
      <c r="H177" s="1"/>
      <c r="I177" s="1"/>
      <c r="J177" s="2">
        <v>1523.95</v>
      </c>
      <c r="K177" s="2"/>
      <c r="L177" s="2"/>
      <c r="M177" s="15"/>
    </row>
    <row r="178" spans="1:13" ht="15" thickBot="1">
      <c r="A178" s="1"/>
      <c r="B178" s="1"/>
      <c r="C178" s="1"/>
      <c r="D178" s="1"/>
      <c r="E178" s="1"/>
      <c r="F178" s="1"/>
      <c r="G178" s="1" t="s">
        <v>222</v>
      </c>
      <c r="H178" s="1"/>
      <c r="I178" s="1"/>
      <c r="J178" s="2">
        <v>24820.66</v>
      </c>
      <c r="K178" s="2">
        <v>35000</v>
      </c>
      <c r="L178" s="2">
        <f>ROUND((J178-K178),5)</f>
        <v>-10179.34</v>
      </c>
      <c r="M178" s="15">
        <f>ROUND(IF(K178=0, IF(J178=0, 0, 1), J178/K178),5)</f>
        <v>0.70916000000000001</v>
      </c>
    </row>
    <row r="179" spans="1:13" ht="15" thickBot="1">
      <c r="A179" s="1"/>
      <c r="B179" s="1"/>
      <c r="C179" s="1"/>
      <c r="D179" s="1"/>
      <c r="E179" s="1"/>
      <c r="F179" s="1" t="s">
        <v>223</v>
      </c>
      <c r="G179" s="1"/>
      <c r="H179" s="1"/>
      <c r="I179" s="1"/>
      <c r="J179" s="3">
        <f>ROUND(SUM(J161:J178),5)</f>
        <v>64995.12</v>
      </c>
      <c r="K179" s="3">
        <f>ROUND(SUM(K161:K178),5)</f>
        <v>35000</v>
      </c>
      <c r="L179" s="3">
        <f>ROUND((J179-K179),5)</f>
        <v>29995.119999999999</v>
      </c>
      <c r="M179" s="17">
        <f>ROUND(IF(K179=0, IF(J179=0, 0, 1), J179/K179),5)</f>
        <v>1.857</v>
      </c>
    </row>
    <row r="180" spans="1:13">
      <c r="A180" s="1"/>
      <c r="B180" s="1"/>
      <c r="C180" s="1"/>
      <c r="D180" s="1"/>
      <c r="E180" s="1" t="s">
        <v>224</v>
      </c>
      <c r="F180" s="1"/>
      <c r="G180" s="1"/>
      <c r="H180" s="1"/>
      <c r="I180" s="1"/>
      <c r="J180" s="2">
        <f>ROUND(SUM(J146:J148)+J160+J179,5)</f>
        <v>84302.33</v>
      </c>
      <c r="K180" s="2">
        <f>ROUND(SUM(K146:K148)+K160+K179,5)</f>
        <v>87100</v>
      </c>
      <c r="L180" s="2">
        <f>ROUND((J180-K180),5)</f>
        <v>-2797.67</v>
      </c>
      <c r="M180" s="15">
        <f>ROUND(IF(K180=0, IF(J180=0, 0, 1), J180/K180),5)</f>
        <v>0.96787999999999996</v>
      </c>
    </row>
    <row r="181" spans="1:13">
      <c r="A181" s="1"/>
      <c r="B181" s="1"/>
      <c r="C181" s="1"/>
      <c r="D181" s="1"/>
      <c r="E181" s="1" t="s">
        <v>225</v>
      </c>
      <c r="F181" s="1"/>
      <c r="G181" s="1"/>
      <c r="H181" s="1"/>
      <c r="I181" s="1"/>
      <c r="J181" s="2"/>
      <c r="K181" s="2"/>
      <c r="L181" s="2"/>
      <c r="M181" s="15"/>
    </row>
    <row r="182" spans="1:13">
      <c r="A182" s="1"/>
      <c r="B182" s="1"/>
      <c r="C182" s="1"/>
      <c r="D182" s="1"/>
      <c r="E182" s="1"/>
      <c r="F182" s="1" t="s">
        <v>226</v>
      </c>
      <c r="G182" s="1"/>
      <c r="H182" s="1"/>
      <c r="I182" s="1"/>
      <c r="J182" s="2">
        <v>700.45</v>
      </c>
      <c r="K182" s="2">
        <v>1500</v>
      </c>
      <c r="L182" s="2">
        <f>ROUND((J182-K182),5)</f>
        <v>-799.55</v>
      </c>
      <c r="M182" s="15">
        <f>ROUND(IF(K182=0, IF(J182=0, 0, 1), J182/K182),5)</f>
        <v>0.46697</v>
      </c>
    </row>
    <row r="183" spans="1:13" ht="15" thickBot="1">
      <c r="A183" s="1"/>
      <c r="B183" s="1"/>
      <c r="C183" s="1"/>
      <c r="D183" s="1"/>
      <c r="E183" s="1"/>
      <c r="F183" s="1" t="s">
        <v>309</v>
      </c>
      <c r="G183" s="1"/>
      <c r="H183" s="1"/>
      <c r="I183" s="1"/>
      <c r="J183" s="8">
        <v>429.54</v>
      </c>
      <c r="K183" s="8"/>
      <c r="L183" s="8"/>
      <c r="M183" s="18"/>
    </row>
    <row r="184" spans="1:13">
      <c r="A184" s="1"/>
      <c r="B184" s="1"/>
      <c r="C184" s="1"/>
      <c r="D184" s="1"/>
      <c r="E184" s="1" t="s">
        <v>227</v>
      </c>
      <c r="F184" s="1"/>
      <c r="G184" s="1"/>
      <c r="H184" s="1"/>
      <c r="I184" s="1"/>
      <c r="J184" s="2">
        <f>ROUND(SUM(J181:J183),5)</f>
        <v>1129.99</v>
      </c>
      <c r="K184" s="2">
        <f>ROUND(SUM(K181:K183),5)</f>
        <v>1500</v>
      </c>
      <c r="L184" s="2">
        <f>ROUND((J184-K184),5)</f>
        <v>-370.01</v>
      </c>
      <c r="M184" s="15">
        <f>ROUND(IF(K184=0, IF(J184=0, 0, 1), J184/K184),5)</f>
        <v>0.75333000000000006</v>
      </c>
    </row>
    <row r="185" spans="1:13">
      <c r="A185" s="1"/>
      <c r="B185" s="1"/>
      <c r="C185" s="1"/>
      <c r="D185" s="1"/>
      <c r="E185" s="1" t="s">
        <v>228</v>
      </c>
      <c r="F185" s="1"/>
      <c r="G185" s="1"/>
      <c r="H185" s="1"/>
      <c r="I185" s="1"/>
      <c r="J185" s="2"/>
      <c r="K185" s="2"/>
      <c r="L185" s="2"/>
      <c r="M185" s="15"/>
    </row>
    <row r="186" spans="1:13">
      <c r="A186" s="1"/>
      <c r="B186" s="1"/>
      <c r="C186" s="1"/>
      <c r="D186" s="1"/>
      <c r="E186" s="1"/>
      <c r="F186" s="1" t="s">
        <v>229</v>
      </c>
      <c r="G186" s="1"/>
      <c r="H186" s="1"/>
      <c r="I186" s="1"/>
      <c r="J186" s="2">
        <v>1431.5</v>
      </c>
      <c r="K186" s="2">
        <v>2100</v>
      </c>
      <c r="L186" s="2">
        <f>ROUND((J186-K186),5)</f>
        <v>-668.5</v>
      </c>
      <c r="M186" s="15">
        <f>ROUND(IF(K186=0, IF(J186=0, 0, 1), J186/K186),5)</f>
        <v>0.68167</v>
      </c>
    </row>
    <row r="187" spans="1:13">
      <c r="A187" s="1"/>
      <c r="B187" s="1"/>
      <c r="C187" s="1"/>
      <c r="D187" s="1"/>
      <c r="E187" s="1"/>
      <c r="F187" s="1" t="s">
        <v>230</v>
      </c>
      <c r="G187" s="1"/>
      <c r="H187" s="1"/>
      <c r="I187" s="1"/>
      <c r="J187" s="2"/>
      <c r="K187" s="2"/>
      <c r="L187" s="2"/>
      <c r="M187" s="15"/>
    </row>
    <row r="188" spans="1:13">
      <c r="A188" s="1"/>
      <c r="B188" s="1"/>
      <c r="C188" s="1"/>
      <c r="D188" s="1"/>
      <c r="E188" s="1"/>
      <c r="F188" s="1"/>
      <c r="G188" s="1" t="s">
        <v>231</v>
      </c>
      <c r="H188" s="1"/>
      <c r="I188" s="1"/>
      <c r="J188" s="2">
        <v>3080.24</v>
      </c>
      <c r="K188" s="2"/>
      <c r="L188" s="2"/>
      <c r="M188" s="15"/>
    </row>
    <row r="189" spans="1:13">
      <c r="A189" s="1"/>
      <c r="B189" s="1"/>
      <c r="C189" s="1"/>
      <c r="D189" s="1"/>
      <c r="E189" s="1"/>
      <c r="F189" s="1"/>
      <c r="G189" s="1" t="s">
        <v>232</v>
      </c>
      <c r="H189" s="1"/>
      <c r="I189" s="1"/>
      <c r="J189" s="2">
        <v>1384.03</v>
      </c>
      <c r="K189" s="2">
        <v>5000</v>
      </c>
      <c r="L189" s="2">
        <f>ROUND((J189-K189),5)</f>
        <v>-3615.97</v>
      </c>
      <c r="M189" s="15">
        <f>ROUND(IF(K189=0, IF(J189=0, 0, 1), J189/K189),5)</f>
        <v>0.27681</v>
      </c>
    </row>
    <row r="190" spans="1:13">
      <c r="A190" s="1"/>
      <c r="B190" s="1"/>
      <c r="C190" s="1"/>
      <c r="D190" s="1"/>
      <c r="E190" s="1"/>
      <c r="F190" s="1"/>
      <c r="G190" s="1" t="s">
        <v>233</v>
      </c>
      <c r="H190" s="1"/>
      <c r="I190" s="1"/>
      <c r="J190" s="2">
        <v>0</v>
      </c>
      <c r="K190" s="2">
        <v>1100</v>
      </c>
      <c r="L190" s="2">
        <f>ROUND((J190-K190),5)</f>
        <v>-1100</v>
      </c>
      <c r="M190" s="15">
        <f>ROUND(IF(K190=0, IF(J190=0, 0, 1), J190/K190),5)</f>
        <v>0</v>
      </c>
    </row>
    <row r="191" spans="1:13">
      <c r="A191" s="1"/>
      <c r="B191" s="1"/>
      <c r="C191" s="1"/>
      <c r="D191" s="1"/>
      <c r="E191" s="1"/>
      <c r="F191" s="1"/>
      <c r="G191" s="1" t="s">
        <v>234</v>
      </c>
      <c r="H191" s="1"/>
      <c r="I191" s="1"/>
      <c r="J191" s="2">
        <v>0</v>
      </c>
      <c r="K191" s="2">
        <v>6000</v>
      </c>
      <c r="L191" s="2">
        <f>ROUND((J191-K191),5)</f>
        <v>-6000</v>
      </c>
      <c r="M191" s="15">
        <f>ROUND(IF(K191=0, IF(J191=0, 0, 1), J191/K191),5)</f>
        <v>0</v>
      </c>
    </row>
    <row r="192" spans="1:13" ht="15" thickBot="1">
      <c r="A192" s="1"/>
      <c r="B192" s="1"/>
      <c r="C192" s="1"/>
      <c r="D192" s="1"/>
      <c r="E192" s="1"/>
      <c r="F192" s="1"/>
      <c r="G192" s="1" t="s">
        <v>235</v>
      </c>
      <c r="H192" s="1"/>
      <c r="I192" s="1"/>
      <c r="J192" s="8">
        <v>6114.1</v>
      </c>
      <c r="K192" s="8">
        <v>6000</v>
      </c>
      <c r="L192" s="8">
        <f>ROUND((J192-K192),5)</f>
        <v>114.1</v>
      </c>
      <c r="M192" s="18">
        <f>ROUND(IF(K192=0, IF(J192=0, 0, 1), J192/K192),5)</f>
        <v>1.01902</v>
      </c>
    </row>
    <row r="193" spans="1:13">
      <c r="A193" s="1"/>
      <c r="B193" s="1"/>
      <c r="C193" s="1"/>
      <c r="D193" s="1"/>
      <c r="E193" s="1"/>
      <c r="F193" s="1" t="s">
        <v>236</v>
      </c>
      <c r="G193" s="1"/>
      <c r="H193" s="1"/>
      <c r="I193" s="1"/>
      <c r="J193" s="2">
        <f>ROUND(SUM(J187:J192),5)</f>
        <v>10578.37</v>
      </c>
      <c r="K193" s="2">
        <f>ROUND(SUM(K187:K192),5)</f>
        <v>18100</v>
      </c>
      <c r="L193" s="2">
        <f>ROUND((J193-K193),5)</f>
        <v>-7521.63</v>
      </c>
      <c r="M193" s="15">
        <f>ROUND(IF(K193=0, IF(J193=0, 0, 1), J193/K193),5)</f>
        <v>0.58443999999999996</v>
      </c>
    </row>
    <row r="194" spans="1:13">
      <c r="A194" s="1"/>
      <c r="B194" s="1"/>
      <c r="C194" s="1"/>
      <c r="D194" s="1"/>
      <c r="E194" s="1"/>
      <c r="F194" s="1" t="s">
        <v>237</v>
      </c>
      <c r="G194" s="1"/>
      <c r="H194" s="1"/>
      <c r="I194" s="1"/>
      <c r="J194" s="2"/>
      <c r="K194" s="2"/>
      <c r="L194" s="2"/>
      <c r="M194" s="15"/>
    </row>
    <row r="195" spans="1:13">
      <c r="A195" s="1"/>
      <c r="B195" s="1"/>
      <c r="C195" s="1"/>
      <c r="D195" s="1"/>
      <c r="E195" s="1"/>
      <c r="F195" s="1"/>
      <c r="G195" s="1" t="s">
        <v>238</v>
      </c>
      <c r="H195" s="1"/>
      <c r="I195" s="1"/>
      <c r="J195" s="2">
        <v>2440.75</v>
      </c>
      <c r="K195" s="2">
        <v>1500</v>
      </c>
      <c r="L195" s="2">
        <f>ROUND((J195-K195),5)</f>
        <v>940.75</v>
      </c>
      <c r="M195" s="15">
        <f>ROUND(IF(K195=0, IF(J195=0, 0, 1), J195/K195),5)</f>
        <v>1.62717</v>
      </c>
    </row>
    <row r="196" spans="1:13">
      <c r="A196" s="1"/>
      <c r="B196" s="1"/>
      <c r="C196" s="1"/>
      <c r="D196" s="1"/>
      <c r="E196" s="1"/>
      <c r="F196" s="1"/>
      <c r="G196" s="1" t="s">
        <v>310</v>
      </c>
      <c r="H196" s="1"/>
      <c r="I196" s="1"/>
      <c r="J196" s="2">
        <v>289.42</v>
      </c>
      <c r="K196" s="2"/>
      <c r="L196" s="2"/>
      <c r="M196" s="15"/>
    </row>
    <row r="197" spans="1:13" ht="15" thickBot="1">
      <c r="A197" s="1"/>
      <c r="B197" s="1"/>
      <c r="C197" s="1"/>
      <c r="D197" s="1"/>
      <c r="E197" s="1"/>
      <c r="F197" s="1"/>
      <c r="G197" s="1" t="s">
        <v>311</v>
      </c>
      <c r="H197" s="1"/>
      <c r="I197" s="1"/>
      <c r="J197" s="2">
        <v>2.5499999999999998</v>
      </c>
      <c r="K197" s="2"/>
      <c r="L197" s="2"/>
      <c r="M197" s="15"/>
    </row>
    <row r="198" spans="1:13" ht="15" thickBot="1">
      <c r="A198" s="1"/>
      <c r="B198" s="1"/>
      <c r="C198" s="1"/>
      <c r="D198" s="1"/>
      <c r="E198" s="1"/>
      <c r="F198" s="1" t="s">
        <v>239</v>
      </c>
      <c r="G198" s="1"/>
      <c r="H198" s="1"/>
      <c r="I198" s="1"/>
      <c r="J198" s="3">
        <f>ROUND(SUM(J194:J197),5)</f>
        <v>2732.72</v>
      </c>
      <c r="K198" s="3">
        <f>ROUND(SUM(K194:K197),5)</f>
        <v>1500</v>
      </c>
      <c r="L198" s="3">
        <f>ROUND((J198-K198),5)</f>
        <v>1232.72</v>
      </c>
      <c r="M198" s="17">
        <f>ROUND(IF(K198=0, IF(J198=0, 0, 1), J198/K198),5)</f>
        <v>1.8218099999999999</v>
      </c>
    </row>
    <row r="199" spans="1:13">
      <c r="A199" s="1"/>
      <c r="B199" s="1"/>
      <c r="C199" s="1"/>
      <c r="D199" s="1"/>
      <c r="E199" s="1" t="s">
        <v>240</v>
      </c>
      <c r="F199" s="1"/>
      <c r="G199" s="1"/>
      <c r="H199" s="1"/>
      <c r="I199" s="1"/>
      <c r="J199" s="2">
        <f>ROUND(SUM(J185:J186)+J193+J198,5)</f>
        <v>14742.59</v>
      </c>
      <c r="K199" s="2">
        <f>ROUND(SUM(K185:K186)+K193+K198,5)</f>
        <v>21700</v>
      </c>
      <c r="L199" s="2">
        <f>ROUND((J199-K199),5)</f>
        <v>-6957.41</v>
      </c>
      <c r="M199" s="15">
        <f>ROUND(IF(K199=0, IF(J199=0, 0, 1), J199/K199),5)</f>
        <v>0.67937999999999998</v>
      </c>
    </row>
    <row r="200" spans="1:13">
      <c r="A200" s="1"/>
      <c r="B200" s="1"/>
      <c r="C200" s="1"/>
      <c r="D200" s="1"/>
      <c r="E200" s="1" t="s">
        <v>241</v>
      </c>
      <c r="F200" s="1"/>
      <c r="G200" s="1"/>
      <c r="H200" s="1"/>
      <c r="I200" s="1"/>
      <c r="J200" s="2"/>
      <c r="K200" s="2"/>
      <c r="L200" s="2"/>
      <c r="M200" s="15"/>
    </row>
    <row r="201" spans="1:13">
      <c r="A201" s="1"/>
      <c r="B201" s="1"/>
      <c r="C201" s="1"/>
      <c r="D201" s="1"/>
      <c r="E201" s="1"/>
      <c r="F201" s="1" t="s">
        <v>242</v>
      </c>
      <c r="G201" s="1"/>
      <c r="H201" s="1"/>
      <c r="I201" s="1"/>
      <c r="J201" s="2">
        <v>1269.5</v>
      </c>
      <c r="K201" s="2"/>
      <c r="L201" s="2"/>
      <c r="M201" s="15"/>
    </row>
    <row r="202" spans="1:13">
      <c r="A202" s="1"/>
      <c r="B202" s="1"/>
      <c r="C202" s="1"/>
      <c r="D202" s="1"/>
      <c r="E202" s="1"/>
      <c r="F202" s="1" t="s">
        <v>243</v>
      </c>
      <c r="G202" s="1"/>
      <c r="H202" s="1"/>
      <c r="I202" s="1"/>
      <c r="J202" s="2">
        <v>787.33</v>
      </c>
      <c r="K202" s="2">
        <v>4100</v>
      </c>
      <c r="L202" s="2">
        <f>ROUND((J202-K202),5)</f>
        <v>-3312.67</v>
      </c>
      <c r="M202" s="15">
        <f>ROUND(IF(K202=0, IF(J202=0, 0, 1), J202/K202),5)</f>
        <v>0.19203000000000001</v>
      </c>
    </row>
    <row r="203" spans="1:13">
      <c r="A203" s="1"/>
      <c r="B203" s="1"/>
      <c r="C203" s="1"/>
      <c r="D203" s="1"/>
      <c r="E203" s="1"/>
      <c r="F203" s="1" t="s">
        <v>244</v>
      </c>
      <c r="G203" s="1"/>
      <c r="H203" s="1"/>
      <c r="I203" s="1"/>
      <c r="J203" s="2">
        <v>4115.21</v>
      </c>
      <c r="K203" s="2">
        <v>2500</v>
      </c>
      <c r="L203" s="2">
        <f>ROUND((J203-K203),5)</f>
        <v>1615.21</v>
      </c>
      <c r="M203" s="15">
        <f>ROUND(IF(K203=0, IF(J203=0, 0, 1), J203/K203),5)</f>
        <v>1.64608</v>
      </c>
    </row>
    <row r="204" spans="1:13">
      <c r="A204" s="1"/>
      <c r="B204" s="1"/>
      <c r="C204" s="1"/>
      <c r="D204" s="1"/>
      <c r="E204" s="1"/>
      <c r="F204" s="1" t="s">
        <v>245</v>
      </c>
      <c r="G204" s="1"/>
      <c r="H204" s="1"/>
      <c r="I204" s="1"/>
      <c r="J204" s="2">
        <v>0</v>
      </c>
      <c r="K204" s="2">
        <v>5700</v>
      </c>
      <c r="L204" s="2">
        <f>ROUND((J204-K204),5)</f>
        <v>-5700</v>
      </c>
      <c r="M204" s="15">
        <f>ROUND(IF(K204=0, IF(J204=0, 0, 1), J204/K204),5)</f>
        <v>0</v>
      </c>
    </row>
    <row r="205" spans="1:13">
      <c r="A205" s="1"/>
      <c r="B205" s="1"/>
      <c r="C205" s="1"/>
      <c r="D205" s="1"/>
      <c r="E205" s="1"/>
      <c r="F205" s="1" t="s">
        <v>246</v>
      </c>
      <c r="G205" s="1"/>
      <c r="H205" s="1"/>
      <c r="I205" s="1"/>
      <c r="J205" s="2">
        <v>3447.78</v>
      </c>
      <c r="K205" s="2">
        <v>5650</v>
      </c>
      <c r="L205" s="2">
        <f>ROUND((J205-K205),5)</f>
        <v>-2202.2199999999998</v>
      </c>
      <c r="M205" s="15">
        <f>ROUND(IF(K205=0, IF(J205=0, 0, 1), J205/K205),5)</f>
        <v>0.61023000000000005</v>
      </c>
    </row>
    <row r="206" spans="1:13">
      <c r="A206" s="1"/>
      <c r="B206" s="1"/>
      <c r="C206" s="1"/>
      <c r="D206" s="1"/>
      <c r="E206" s="1"/>
      <c r="F206" s="1" t="s">
        <v>247</v>
      </c>
      <c r="G206" s="1"/>
      <c r="H206" s="1"/>
      <c r="I206" s="1"/>
      <c r="J206" s="2">
        <v>5014</v>
      </c>
      <c r="K206" s="2">
        <v>11500</v>
      </c>
      <c r="L206" s="2">
        <f>ROUND((J206-K206),5)</f>
        <v>-6486</v>
      </c>
      <c r="M206" s="15">
        <f>ROUND(IF(K206=0, IF(J206=0, 0, 1), J206/K206),5)</f>
        <v>0.436</v>
      </c>
    </row>
    <row r="207" spans="1:13">
      <c r="A207" s="1"/>
      <c r="B207" s="1"/>
      <c r="C207" s="1"/>
      <c r="D207" s="1"/>
      <c r="E207" s="1"/>
      <c r="F207" s="1" t="s">
        <v>248</v>
      </c>
      <c r="G207" s="1"/>
      <c r="H207" s="1"/>
      <c r="I207" s="1"/>
      <c r="J207" s="2"/>
      <c r="K207" s="2"/>
      <c r="L207" s="2"/>
      <c r="M207" s="15"/>
    </row>
    <row r="208" spans="1:13">
      <c r="A208" s="1"/>
      <c r="B208" s="1"/>
      <c r="C208" s="1"/>
      <c r="D208" s="1"/>
      <c r="E208" s="1"/>
      <c r="F208" s="1"/>
      <c r="G208" s="1" t="s">
        <v>249</v>
      </c>
      <c r="H208" s="1"/>
      <c r="I208" s="1"/>
      <c r="J208" s="2">
        <v>550</v>
      </c>
      <c r="K208" s="2">
        <v>550</v>
      </c>
      <c r="L208" s="2">
        <f>ROUND((J208-K208),5)</f>
        <v>0</v>
      </c>
      <c r="M208" s="15">
        <f>ROUND(IF(K208=0, IF(J208=0, 0, 1), J208/K208),5)</f>
        <v>1</v>
      </c>
    </row>
    <row r="209" spans="1:13" ht="15" thickBot="1">
      <c r="A209" s="1"/>
      <c r="B209" s="1"/>
      <c r="C209" s="1"/>
      <c r="D209" s="1"/>
      <c r="E209" s="1"/>
      <c r="F209" s="1"/>
      <c r="G209" s="1" t="s">
        <v>250</v>
      </c>
      <c r="H209" s="1"/>
      <c r="I209" s="1"/>
      <c r="J209" s="8">
        <v>2188.71</v>
      </c>
      <c r="K209" s="8">
        <v>10500</v>
      </c>
      <c r="L209" s="8">
        <f>ROUND((J209-K209),5)</f>
        <v>-8311.2900000000009</v>
      </c>
      <c r="M209" s="18">
        <f>ROUND(IF(K209=0, IF(J209=0, 0, 1), J209/K209),5)</f>
        <v>0.20845</v>
      </c>
    </row>
    <row r="210" spans="1:13">
      <c r="A210" s="1"/>
      <c r="B210" s="1"/>
      <c r="C210" s="1"/>
      <c r="D210" s="1"/>
      <c r="E210" s="1"/>
      <c r="F210" s="1" t="s">
        <v>251</v>
      </c>
      <c r="G210" s="1"/>
      <c r="H210" s="1"/>
      <c r="I210" s="1"/>
      <c r="J210" s="2">
        <f>ROUND(SUM(J207:J209),5)</f>
        <v>2738.71</v>
      </c>
      <c r="K210" s="2">
        <f>ROUND(SUM(K207:K209),5)</f>
        <v>11050</v>
      </c>
      <c r="L210" s="2">
        <f>ROUND((J210-K210),5)</f>
        <v>-8311.2900000000009</v>
      </c>
      <c r="M210" s="15">
        <f>ROUND(IF(K210=0, IF(J210=0, 0, 1), J210/K210),5)</f>
        <v>0.24784999999999999</v>
      </c>
    </row>
    <row r="211" spans="1:13" ht="15" thickBot="1">
      <c r="A211" s="1"/>
      <c r="B211" s="1"/>
      <c r="C211" s="1"/>
      <c r="D211" s="1"/>
      <c r="E211" s="1"/>
      <c r="F211" s="1" t="s">
        <v>312</v>
      </c>
      <c r="G211" s="1"/>
      <c r="H211" s="1"/>
      <c r="I211" s="1"/>
      <c r="J211" s="8">
        <v>741.73</v>
      </c>
      <c r="K211" s="8"/>
      <c r="L211" s="8"/>
      <c r="M211" s="18"/>
    </row>
    <row r="212" spans="1:13">
      <c r="A212" s="1"/>
      <c r="B212" s="1"/>
      <c r="C212" s="1"/>
      <c r="D212" s="1"/>
      <c r="E212" s="1" t="s">
        <v>252</v>
      </c>
      <c r="F212" s="1"/>
      <c r="G212" s="1"/>
      <c r="H212" s="1"/>
      <c r="I212" s="1"/>
      <c r="J212" s="2">
        <f>ROUND(SUM(J200:J206)+SUM(J210:J211),5)</f>
        <v>18114.259999999998</v>
      </c>
      <c r="K212" s="2">
        <f>ROUND(SUM(K200:K206)+SUM(K210:K211),5)</f>
        <v>40500</v>
      </c>
      <c r="L212" s="2">
        <f>ROUND((J212-K212),5)</f>
        <v>-22385.74</v>
      </c>
      <c r="M212" s="15">
        <f>ROUND(IF(K212=0, IF(J212=0, 0, 1), J212/K212),5)</f>
        <v>0.44727</v>
      </c>
    </row>
    <row r="213" spans="1:13" ht="15" thickBot="1">
      <c r="A213" s="1"/>
      <c r="B213" s="1"/>
      <c r="C213" s="1"/>
      <c r="D213" s="1"/>
      <c r="E213" s="1" t="s">
        <v>253</v>
      </c>
      <c r="F213" s="1"/>
      <c r="G213" s="1"/>
      <c r="H213" s="1"/>
      <c r="I213" s="1"/>
      <c r="J213" s="2">
        <v>49.99</v>
      </c>
      <c r="K213" s="2"/>
      <c r="L213" s="2"/>
      <c r="M213" s="15"/>
    </row>
    <row r="214" spans="1:13" ht="15" thickBot="1">
      <c r="A214" s="1"/>
      <c r="B214" s="1"/>
      <c r="C214" s="1"/>
      <c r="D214" s="1" t="s">
        <v>254</v>
      </c>
      <c r="E214" s="1"/>
      <c r="F214" s="1"/>
      <c r="G214" s="1"/>
      <c r="H214" s="1"/>
      <c r="I214" s="1"/>
      <c r="J214" s="3">
        <f>ROUND(SUM(J27:J28)+J32+J134+J138+J145+J180+J184+J199+SUM(J212:J213),5)</f>
        <v>643983.61</v>
      </c>
      <c r="K214" s="3">
        <f>ROUND(SUM(K27:K28)+K32+K134+K138+K145+K180+K184+K199+SUM(K212:K213),5)</f>
        <v>1206949.6000000001</v>
      </c>
      <c r="L214" s="3">
        <f>ROUND((J214-K214),5)</f>
        <v>-562965.99</v>
      </c>
      <c r="M214" s="17">
        <f>ROUND(IF(K214=0, IF(J214=0, 0, 1), J214/K214),5)</f>
        <v>0.53356000000000003</v>
      </c>
    </row>
    <row r="215" spans="1:13">
      <c r="A215" s="1"/>
      <c r="B215" s="1" t="s">
        <v>255</v>
      </c>
      <c r="C215" s="1"/>
      <c r="D215" s="1"/>
      <c r="E215" s="1"/>
      <c r="F215" s="1"/>
      <c r="G215" s="1"/>
      <c r="H215" s="1"/>
      <c r="I215" s="1"/>
      <c r="J215" s="2">
        <f>ROUND(J3+J26-J214,5)</f>
        <v>583402.19999999995</v>
      </c>
      <c r="K215" s="2">
        <f>ROUND(K3+K26-K214,5)</f>
        <v>77209.69</v>
      </c>
      <c r="L215" s="2">
        <f>ROUND((J215-K215),5)</f>
        <v>506192.51</v>
      </c>
      <c r="M215" s="15">
        <f>ROUND(IF(K215=0, IF(J215=0, 0, 1), J215/K215),5)</f>
        <v>7.5560700000000001</v>
      </c>
    </row>
    <row r="216" spans="1:13">
      <c r="A216" s="1"/>
      <c r="B216" s="1" t="s">
        <v>256</v>
      </c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15"/>
    </row>
    <row r="217" spans="1:13">
      <c r="A217" s="1"/>
      <c r="B217" s="1"/>
      <c r="C217" s="1" t="s">
        <v>257</v>
      </c>
      <c r="D217" s="1"/>
      <c r="E217" s="1"/>
      <c r="F217" s="1"/>
      <c r="G217" s="1"/>
      <c r="H217" s="1"/>
      <c r="I217" s="1"/>
      <c r="J217" s="2"/>
      <c r="K217" s="2"/>
      <c r="L217" s="2"/>
      <c r="M217" s="15"/>
    </row>
    <row r="218" spans="1:13">
      <c r="A218" s="1"/>
      <c r="B218" s="1"/>
      <c r="C218" s="1"/>
      <c r="D218" s="1" t="s">
        <v>313</v>
      </c>
      <c r="E218" s="1"/>
      <c r="F218" s="1"/>
      <c r="G218" s="1"/>
      <c r="H218" s="1"/>
      <c r="I218" s="1"/>
      <c r="J218" s="2"/>
      <c r="K218" s="2"/>
      <c r="L218" s="2"/>
      <c r="M218" s="15"/>
    </row>
    <row r="219" spans="1:13" ht="15" thickBot="1">
      <c r="A219" s="1"/>
      <c r="B219" s="1"/>
      <c r="C219" s="1"/>
      <c r="D219" s="1"/>
      <c r="E219" s="1" t="s">
        <v>314</v>
      </c>
      <c r="F219" s="1"/>
      <c r="G219" s="1"/>
      <c r="H219" s="1"/>
      <c r="I219" s="1"/>
      <c r="J219" s="8">
        <v>-98</v>
      </c>
      <c r="K219" s="2"/>
      <c r="L219" s="2"/>
      <c r="M219" s="15"/>
    </row>
    <row r="220" spans="1:13">
      <c r="A220" s="1"/>
      <c r="B220" s="1"/>
      <c r="C220" s="1"/>
      <c r="D220" s="1" t="s">
        <v>315</v>
      </c>
      <c r="E220" s="1"/>
      <c r="F220" s="1"/>
      <c r="G220" s="1"/>
      <c r="H220" s="1"/>
      <c r="I220" s="1"/>
      <c r="J220" s="2">
        <f>ROUND(SUM(J218:J219),5)</f>
        <v>-98</v>
      </c>
      <c r="K220" s="2"/>
      <c r="L220" s="2"/>
      <c r="M220" s="15"/>
    </row>
    <row r="221" spans="1:13">
      <c r="A221" s="1"/>
      <c r="B221" s="1"/>
      <c r="C221" s="1"/>
      <c r="D221" s="1" t="s">
        <v>258</v>
      </c>
      <c r="E221" s="1"/>
      <c r="F221" s="1"/>
      <c r="G221" s="1"/>
      <c r="H221" s="1"/>
      <c r="I221" s="1"/>
      <c r="J221" s="2"/>
      <c r="K221" s="2"/>
      <c r="L221" s="2"/>
      <c r="M221" s="15"/>
    </row>
    <row r="222" spans="1:13">
      <c r="A222" s="1"/>
      <c r="B222" s="1"/>
      <c r="C222" s="1"/>
      <c r="D222" s="1"/>
      <c r="E222" s="1" t="s">
        <v>259</v>
      </c>
      <c r="F222" s="1"/>
      <c r="G222" s="1"/>
      <c r="H222" s="1"/>
      <c r="I222" s="1"/>
      <c r="J222" s="2">
        <v>575</v>
      </c>
      <c r="K222" s="2">
        <v>2000</v>
      </c>
      <c r="L222" s="2">
        <f>ROUND((J222-K222),5)</f>
        <v>-1425</v>
      </c>
      <c r="M222" s="15">
        <f>ROUND(IF(K222=0, IF(J222=0, 0, 1), J222/K222),5)</f>
        <v>0.28749999999999998</v>
      </c>
    </row>
    <row r="223" spans="1:13">
      <c r="A223" s="1"/>
      <c r="B223" s="1"/>
      <c r="C223" s="1"/>
      <c r="D223" s="1"/>
      <c r="E223" s="1" t="s">
        <v>260</v>
      </c>
      <c r="F223" s="1"/>
      <c r="G223" s="1"/>
      <c r="H223" s="1"/>
      <c r="I223" s="1"/>
      <c r="J223" s="2"/>
      <c r="K223" s="2"/>
      <c r="L223" s="2"/>
      <c r="M223" s="15"/>
    </row>
    <row r="224" spans="1:13">
      <c r="A224" s="1"/>
      <c r="B224" s="1"/>
      <c r="C224" s="1"/>
      <c r="D224" s="1"/>
      <c r="E224" s="1"/>
      <c r="F224" s="1" t="s">
        <v>316</v>
      </c>
      <c r="G224" s="1"/>
      <c r="H224" s="1"/>
      <c r="I224" s="1"/>
      <c r="J224" s="2">
        <v>-17468.87</v>
      </c>
      <c r="K224" s="2"/>
      <c r="L224" s="2"/>
      <c r="M224" s="15"/>
    </row>
    <row r="225" spans="1:13">
      <c r="A225" s="1"/>
      <c r="B225" s="1"/>
      <c r="C225" s="1"/>
      <c r="D225" s="1"/>
      <c r="E225" s="1"/>
      <c r="F225" s="1" t="s">
        <v>261</v>
      </c>
      <c r="G225" s="1"/>
      <c r="H225" s="1"/>
      <c r="I225" s="1"/>
      <c r="J225" s="2">
        <v>24036.9</v>
      </c>
      <c r="K225" s="2"/>
      <c r="L225" s="2"/>
      <c r="M225" s="15"/>
    </row>
    <row r="226" spans="1:13">
      <c r="A226" s="1"/>
      <c r="B226" s="1"/>
      <c r="C226" s="1"/>
      <c r="D226" s="1"/>
      <c r="E226" s="1"/>
      <c r="F226" s="1" t="s">
        <v>262</v>
      </c>
      <c r="G226" s="1"/>
      <c r="H226" s="1"/>
      <c r="I226" s="1"/>
      <c r="J226" s="2">
        <v>758.46</v>
      </c>
      <c r="K226" s="2"/>
      <c r="L226" s="2"/>
      <c r="M226" s="15"/>
    </row>
    <row r="227" spans="1:13" ht="15" thickBot="1">
      <c r="A227" s="1"/>
      <c r="B227" s="1"/>
      <c r="C227" s="1"/>
      <c r="D227" s="1"/>
      <c r="E227" s="1"/>
      <c r="F227" s="1" t="s">
        <v>263</v>
      </c>
      <c r="G227" s="1"/>
      <c r="H227" s="1"/>
      <c r="I227" s="1"/>
      <c r="J227" s="2">
        <v>378.77</v>
      </c>
      <c r="K227" s="2"/>
      <c r="L227" s="2"/>
      <c r="M227" s="15"/>
    </row>
    <row r="228" spans="1:13" ht="15" thickBot="1">
      <c r="A228" s="1"/>
      <c r="B228" s="1"/>
      <c r="C228" s="1"/>
      <c r="D228" s="1"/>
      <c r="E228" s="1" t="s">
        <v>264</v>
      </c>
      <c r="F228" s="1"/>
      <c r="G228" s="1"/>
      <c r="H228" s="1"/>
      <c r="I228" s="1"/>
      <c r="J228" s="4">
        <f>ROUND(SUM(J223:J227),5)</f>
        <v>7705.26</v>
      </c>
      <c r="K228" s="2"/>
      <c r="L228" s="2"/>
      <c r="M228" s="15"/>
    </row>
    <row r="229" spans="1:13" ht="15" thickBot="1">
      <c r="A229" s="1"/>
      <c r="B229" s="1"/>
      <c r="C229" s="1"/>
      <c r="D229" s="1" t="s">
        <v>265</v>
      </c>
      <c r="E229" s="1"/>
      <c r="F229" s="1"/>
      <c r="G229" s="1"/>
      <c r="H229" s="1"/>
      <c r="I229" s="1"/>
      <c r="J229" s="3">
        <f>ROUND(SUM(J221:J222)+J228,5)</f>
        <v>8280.26</v>
      </c>
      <c r="K229" s="3">
        <f>ROUND(SUM(K221:K222)+K228,5)</f>
        <v>2000</v>
      </c>
      <c r="L229" s="3">
        <f>ROUND((J229-K229),5)</f>
        <v>6280.26</v>
      </c>
      <c r="M229" s="17">
        <f>ROUND(IF(K229=0, IF(J229=0, 0, 1), J229/K229),5)</f>
        <v>4.1401300000000001</v>
      </c>
    </row>
    <row r="230" spans="1:13">
      <c r="A230" s="1"/>
      <c r="B230" s="1"/>
      <c r="C230" s="1" t="s">
        <v>266</v>
      </c>
      <c r="D230" s="1"/>
      <c r="E230" s="1"/>
      <c r="F230" s="1"/>
      <c r="G230" s="1"/>
      <c r="H230" s="1"/>
      <c r="I230" s="1"/>
      <c r="J230" s="2">
        <f>ROUND(J217+J220+J229,5)</f>
        <v>8182.26</v>
      </c>
      <c r="K230" s="2">
        <f>ROUND(K217+K220+K229,5)</f>
        <v>2000</v>
      </c>
      <c r="L230" s="2">
        <f>ROUND((J230-K230),5)</f>
        <v>6182.26</v>
      </c>
      <c r="M230" s="15">
        <f>ROUND(IF(K230=0, IF(J230=0, 0, 1), J230/K230),5)</f>
        <v>4.0911299999999997</v>
      </c>
    </row>
    <row r="231" spans="1:13">
      <c r="A231" s="1"/>
      <c r="B231" s="1"/>
      <c r="C231" s="1" t="s">
        <v>267</v>
      </c>
      <c r="D231" s="1"/>
      <c r="E231" s="1"/>
      <c r="F231" s="1"/>
      <c r="G231" s="1"/>
      <c r="H231" s="1"/>
      <c r="I231" s="1"/>
      <c r="J231" s="2"/>
      <c r="K231" s="2"/>
      <c r="L231" s="2"/>
      <c r="M231" s="15"/>
    </row>
    <row r="232" spans="1:13">
      <c r="A232" s="1"/>
      <c r="B232" s="1"/>
      <c r="C232" s="1"/>
      <c r="D232" s="1" t="s">
        <v>317</v>
      </c>
      <c r="E232" s="1"/>
      <c r="F232" s="1"/>
      <c r="G232" s="1"/>
      <c r="H232" s="1"/>
      <c r="I232" s="1"/>
      <c r="J232" s="2"/>
      <c r="K232" s="2"/>
      <c r="L232" s="2"/>
      <c r="M232" s="15"/>
    </row>
    <row r="233" spans="1:13" ht="15" thickBot="1">
      <c r="A233" s="1"/>
      <c r="B233" s="1"/>
      <c r="C233" s="1"/>
      <c r="D233" s="1"/>
      <c r="E233" s="1" t="s">
        <v>318</v>
      </c>
      <c r="F233" s="1"/>
      <c r="G233" s="1"/>
      <c r="H233" s="1"/>
      <c r="I233" s="1"/>
      <c r="J233" s="8">
        <v>2798</v>
      </c>
      <c r="K233" s="2"/>
      <c r="L233" s="2"/>
      <c r="M233" s="15"/>
    </row>
    <row r="234" spans="1:13">
      <c r="A234" s="1"/>
      <c r="B234" s="1"/>
      <c r="C234" s="1"/>
      <c r="D234" s="1" t="s">
        <v>319</v>
      </c>
      <c r="E234" s="1"/>
      <c r="F234" s="1"/>
      <c r="G234" s="1"/>
      <c r="H234" s="1"/>
      <c r="I234" s="1"/>
      <c r="J234" s="2">
        <f>ROUND(SUM(J232:J233),5)</f>
        <v>2798</v>
      </c>
      <c r="K234" s="2"/>
      <c r="L234" s="2"/>
      <c r="M234" s="15"/>
    </row>
    <row r="235" spans="1:13">
      <c r="A235" s="1"/>
      <c r="B235" s="1"/>
      <c r="C235" s="1"/>
      <c r="D235" s="1" t="s">
        <v>268</v>
      </c>
      <c r="E235" s="1"/>
      <c r="F235" s="1"/>
      <c r="G235" s="1"/>
      <c r="H235" s="1"/>
      <c r="I235" s="1"/>
      <c r="J235" s="2"/>
      <c r="K235" s="2"/>
      <c r="L235" s="2"/>
      <c r="M235" s="15"/>
    </row>
    <row r="236" spans="1:13">
      <c r="A236" s="1"/>
      <c r="B236" s="1"/>
      <c r="C236" s="1"/>
      <c r="D236" s="1"/>
      <c r="E236" s="1" t="s">
        <v>269</v>
      </c>
      <c r="F236" s="1"/>
      <c r="G236" s="1"/>
      <c r="H236" s="1"/>
      <c r="I236" s="1"/>
      <c r="J236" s="2"/>
      <c r="K236" s="2"/>
      <c r="L236" s="2"/>
      <c r="M236" s="15"/>
    </row>
    <row r="237" spans="1:13">
      <c r="A237" s="1"/>
      <c r="B237" s="1"/>
      <c r="C237" s="1"/>
      <c r="D237" s="1"/>
      <c r="E237" s="1"/>
      <c r="F237" s="1" t="s">
        <v>320</v>
      </c>
      <c r="G237" s="1"/>
      <c r="H237" s="1"/>
      <c r="I237" s="1"/>
      <c r="J237" s="2">
        <v>0</v>
      </c>
      <c r="K237" s="2"/>
      <c r="L237" s="2"/>
      <c r="M237" s="15"/>
    </row>
    <row r="238" spans="1:13" ht="15" thickBot="1">
      <c r="A238" s="1"/>
      <c r="B238" s="1"/>
      <c r="C238" s="1"/>
      <c r="D238" s="1"/>
      <c r="E238" s="1"/>
      <c r="F238" s="1" t="s">
        <v>321</v>
      </c>
      <c r="G238" s="1"/>
      <c r="H238" s="1"/>
      <c r="I238" s="1"/>
      <c r="J238" s="8">
        <v>328.26</v>
      </c>
      <c r="K238" s="2"/>
      <c r="L238" s="2"/>
      <c r="M238" s="15"/>
    </row>
    <row r="239" spans="1:13">
      <c r="A239" s="1"/>
      <c r="B239" s="1"/>
      <c r="C239" s="1"/>
      <c r="D239" s="1"/>
      <c r="E239" s="1" t="s">
        <v>322</v>
      </c>
      <c r="F239" s="1"/>
      <c r="G239" s="1"/>
      <c r="H239" s="1"/>
      <c r="I239" s="1"/>
      <c r="J239" s="2">
        <f>ROUND(SUM(J236:J238),5)</f>
        <v>328.26</v>
      </c>
      <c r="K239" s="2"/>
      <c r="L239" s="2"/>
      <c r="M239" s="15"/>
    </row>
    <row r="240" spans="1:13" ht="15" thickBot="1">
      <c r="A240" s="1"/>
      <c r="B240" s="1"/>
      <c r="C240" s="1"/>
      <c r="D240" s="1"/>
      <c r="E240" s="1" t="s">
        <v>270</v>
      </c>
      <c r="F240" s="1"/>
      <c r="G240" s="1"/>
      <c r="H240" s="1"/>
      <c r="I240" s="1"/>
      <c r="J240" s="8">
        <v>10572.69</v>
      </c>
      <c r="K240" s="2"/>
      <c r="L240" s="2"/>
      <c r="M240" s="15"/>
    </row>
    <row r="241" spans="1:13">
      <c r="A241" s="1"/>
      <c r="B241" s="1"/>
      <c r="C241" s="1"/>
      <c r="D241" s="1" t="s">
        <v>271</v>
      </c>
      <c r="E241" s="1"/>
      <c r="F241" s="1"/>
      <c r="G241" s="1"/>
      <c r="H241" s="1"/>
      <c r="I241" s="1"/>
      <c r="J241" s="2">
        <f>ROUND(J235+SUM(J239:J240),5)</f>
        <v>10900.95</v>
      </c>
      <c r="K241" s="2"/>
      <c r="L241" s="2"/>
      <c r="M241" s="15"/>
    </row>
    <row r="242" spans="1:13">
      <c r="A242" s="1"/>
      <c r="B242" s="1"/>
      <c r="C242" s="1"/>
      <c r="D242" s="1" t="s">
        <v>272</v>
      </c>
      <c r="E242" s="1"/>
      <c r="F242" s="1"/>
      <c r="G242" s="1"/>
      <c r="H242" s="1"/>
      <c r="I242" s="1"/>
      <c r="J242" s="2"/>
      <c r="K242" s="2"/>
      <c r="L242" s="2"/>
      <c r="M242" s="15"/>
    </row>
    <row r="243" spans="1:13">
      <c r="A243" s="1"/>
      <c r="B243" s="1"/>
      <c r="C243" s="1"/>
      <c r="D243" s="1"/>
      <c r="E243" s="1" t="s">
        <v>273</v>
      </c>
      <c r="F243" s="1"/>
      <c r="G243" s="1"/>
      <c r="H243" s="1"/>
      <c r="I243" s="1"/>
      <c r="J243" s="2">
        <v>0</v>
      </c>
      <c r="K243" s="2">
        <v>18967</v>
      </c>
      <c r="L243" s="2">
        <f t="shared" ref="L243:L249" si="14">ROUND((J243-K243),5)</f>
        <v>-18967</v>
      </c>
      <c r="M243" s="15">
        <f t="shared" ref="M243:M249" si="15">ROUND(IF(K243=0, IF(J243=0, 0, 1), J243/K243),5)</f>
        <v>0</v>
      </c>
    </row>
    <row r="244" spans="1:13">
      <c r="A244" s="1"/>
      <c r="B244" s="1"/>
      <c r="C244" s="1"/>
      <c r="D244" s="1"/>
      <c r="E244" s="1" t="s">
        <v>274</v>
      </c>
      <c r="F244" s="1"/>
      <c r="G244" s="1"/>
      <c r="H244" s="1"/>
      <c r="I244" s="1"/>
      <c r="J244" s="2">
        <v>0</v>
      </c>
      <c r="K244" s="2">
        <v>41333</v>
      </c>
      <c r="L244" s="2">
        <f t="shared" si="14"/>
        <v>-41333</v>
      </c>
      <c r="M244" s="15">
        <f t="shared" si="15"/>
        <v>0</v>
      </c>
    </row>
    <row r="245" spans="1:13" ht="15" thickBot="1">
      <c r="A245" s="1"/>
      <c r="B245" s="1"/>
      <c r="C245" s="1"/>
      <c r="D245" s="1"/>
      <c r="E245" s="1" t="s">
        <v>275</v>
      </c>
      <c r="F245" s="1"/>
      <c r="G245" s="1"/>
      <c r="H245" s="1"/>
      <c r="I245" s="1"/>
      <c r="J245" s="2">
        <v>0</v>
      </c>
      <c r="K245" s="2">
        <v>4259.6899999999996</v>
      </c>
      <c r="L245" s="2">
        <f t="shared" si="14"/>
        <v>-4259.6899999999996</v>
      </c>
      <c r="M245" s="15">
        <f t="shared" si="15"/>
        <v>0</v>
      </c>
    </row>
    <row r="246" spans="1:13" ht="15" thickBot="1">
      <c r="A246" s="1"/>
      <c r="B246" s="1"/>
      <c r="C246" s="1"/>
      <c r="D246" s="1" t="s">
        <v>276</v>
      </c>
      <c r="E246" s="1"/>
      <c r="F246" s="1"/>
      <c r="G246" s="1"/>
      <c r="H246" s="1"/>
      <c r="I246" s="1"/>
      <c r="J246" s="4">
        <f>ROUND(SUM(J242:J245),5)</f>
        <v>0</v>
      </c>
      <c r="K246" s="4">
        <f>ROUND(SUM(K242:K245),5)</f>
        <v>64559.69</v>
      </c>
      <c r="L246" s="4">
        <f t="shared" si="14"/>
        <v>-64559.69</v>
      </c>
      <c r="M246" s="16">
        <f t="shared" si="15"/>
        <v>0</v>
      </c>
    </row>
    <row r="247" spans="1:13" ht="15" thickBot="1">
      <c r="A247" s="1"/>
      <c r="B247" s="1"/>
      <c r="C247" s="1" t="s">
        <v>277</v>
      </c>
      <c r="D247" s="1"/>
      <c r="E247" s="1"/>
      <c r="F247" s="1"/>
      <c r="G247" s="1"/>
      <c r="H247" s="1"/>
      <c r="I247" s="1"/>
      <c r="J247" s="4">
        <f>ROUND(J231+J234+J241+J246,5)</f>
        <v>13698.95</v>
      </c>
      <c r="K247" s="4">
        <f>ROUND(K231+K234+K241+K246,5)</f>
        <v>64559.69</v>
      </c>
      <c r="L247" s="4">
        <f t="shared" si="14"/>
        <v>-50860.74</v>
      </c>
      <c r="M247" s="16">
        <f t="shared" si="15"/>
        <v>0.21218999999999999</v>
      </c>
    </row>
    <row r="248" spans="1:13" ht="15" thickBot="1">
      <c r="A248" s="1"/>
      <c r="B248" s="1" t="s">
        <v>278</v>
      </c>
      <c r="C248" s="1"/>
      <c r="D248" s="1"/>
      <c r="E248" s="1"/>
      <c r="F248" s="1"/>
      <c r="G248" s="1"/>
      <c r="H248" s="1"/>
      <c r="I248" s="1"/>
      <c r="J248" s="4">
        <f>ROUND(J216+J230-J247,5)</f>
        <v>-5516.69</v>
      </c>
      <c r="K248" s="4">
        <f>ROUND(K216+K230-K247,5)</f>
        <v>-62559.69</v>
      </c>
      <c r="L248" s="4">
        <f t="shared" si="14"/>
        <v>57043</v>
      </c>
      <c r="M248" s="16">
        <f t="shared" si="15"/>
        <v>8.8179999999999994E-2</v>
      </c>
    </row>
    <row r="249" spans="1:13" s="7" customFormat="1" ht="11.1" thickBot="1">
      <c r="A249" s="5" t="s">
        <v>69</v>
      </c>
      <c r="B249" s="5"/>
      <c r="C249" s="5"/>
      <c r="D249" s="5"/>
      <c r="E249" s="5"/>
      <c r="F249" s="5"/>
      <c r="G249" s="5"/>
      <c r="H249" s="5"/>
      <c r="I249" s="5"/>
      <c r="J249" s="6">
        <f>ROUND(J215+J248,5)</f>
        <v>577885.51</v>
      </c>
      <c r="K249" s="6">
        <f>ROUND(K215+K248,5)</f>
        <v>14650</v>
      </c>
      <c r="L249" s="6">
        <f t="shared" si="14"/>
        <v>563235.51</v>
      </c>
      <c r="M249" s="19">
        <f t="shared" si="15"/>
        <v>39.446109999999997</v>
      </c>
    </row>
    <row r="250" spans="1:13" ht="15" thickTop="1"/>
  </sheetData>
  <pageMargins left="0.7" right="0.7" top="0.75" bottom="0.75" header="0.1" footer="0.3"/>
  <pageSetup orientation="portrait" r:id="rId1"/>
  <headerFooter>
    <oddHeader>&amp;L&amp;"Arial,Bold"&amp;8 12:47 PM
&amp;"Arial,Bold"&amp;8 10/06/23
&amp;"Arial,Bold"&amp;8 Accrual Basis&amp;C&amp;"Arial,Bold"&amp;12 Nederland Fire Protection District
&amp;"Arial,Bold"&amp;14 Income &amp;&amp; Expense Budget vs. Actual
&amp;"Arial,Bold"&amp;10 January through September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9217" r:id="rId4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03C1-6053-403D-BC93-808B000B32C6}">
  <sheetPr codeName="Sheet4"/>
  <dimension ref="A1:Q391"/>
  <sheetViews>
    <sheetView workbookViewId="0">
      <pane xSplit="6" ySplit="1" topLeftCell="G384" activePane="bottomRight" state="frozenSplit"/>
      <selection pane="bottomRight"/>
      <selection pane="bottomLeft" activeCell="A2" sqref="A2"/>
      <selection pane="topRight" activeCell="G1" sqref="G1"/>
    </sheetView>
  </sheetViews>
  <sheetFormatPr defaultRowHeight="14.45"/>
  <cols>
    <col min="1" max="5" width="2.85546875" customWidth="1"/>
    <col min="6" max="6" width="29.5703125" customWidth="1"/>
    <col min="7" max="7" width="2.140625" customWidth="1"/>
    <col min="8" max="8" width="13.42578125" bestFit="1" customWidth="1"/>
    <col min="9" max="9" width="8.140625" bestFit="1" customWidth="1"/>
    <col min="10" max="10" width="14.140625" bestFit="1" customWidth="1"/>
    <col min="11" max="11" width="23.140625" bestFit="1" customWidth="1"/>
    <col min="12" max="12" width="30.5703125" customWidth="1"/>
    <col min="13" max="13" width="7.7109375" bestFit="1" customWidth="1"/>
    <col min="14" max="14" width="2.85546875" bestFit="1" customWidth="1"/>
    <col min="15" max="15" width="23.28515625" bestFit="1" customWidth="1"/>
    <col min="16" max="16" width="8.7109375" customWidth="1"/>
    <col min="17" max="17" width="9.5703125" customWidth="1"/>
  </cols>
  <sheetData>
    <row r="1" spans="1:17" s="11" customFormat="1" ht="15" thickBot="1">
      <c r="A1" s="32"/>
      <c r="B1" s="32"/>
      <c r="C1" s="32"/>
      <c r="D1" s="32"/>
      <c r="E1" s="32"/>
      <c r="F1" s="32"/>
      <c r="G1" s="32"/>
      <c r="H1" s="10" t="s">
        <v>323</v>
      </c>
      <c r="I1" s="10" t="s">
        <v>324</v>
      </c>
      <c r="J1" s="10" t="s">
        <v>325</v>
      </c>
      <c r="K1" s="10" t="s">
        <v>326</v>
      </c>
      <c r="L1" s="10" t="s">
        <v>327</v>
      </c>
      <c r="M1" s="10" t="s">
        <v>328</v>
      </c>
      <c r="N1" s="10" t="s">
        <v>329</v>
      </c>
      <c r="O1" s="10" t="s">
        <v>330</v>
      </c>
      <c r="P1" s="10" t="s">
        <v>331</v>
      </c>
      <c r="Q1" s="10" t="s">
        <v>332</v>
      </c>
    </row>
    <row r="2" spans="1:17" ht="15" thickTop="1">
      <c r="A2" s="1"/>
      <c r="B2" s="1" t="s">
        <v>78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>
      <c r="A3" s="24"/>
      <c r="B3" s="24"/>
      <c r="C3" s="24"/>
      <c r="D3" s="24"/>
      <c r="E3" s="24"/>
      <c r="F3" s="24"/>
      <c r="G3" s="24"/>
      <c r="H3" s="24" t="s">
        <v>333</v>
      </c>
      <c r="I3" s="25">
        <v>45142</v>
      </c>
      <c r="J3" s="24" t="s">
        <v>334</v>
      </c>
      <c r="K3" s="24" t="s">
        <v>335</v>
      </c>
      <c r="L3" s="24" t="s">
        <v>336</v>
      </c>
      <c r="M3" s="24" t="s">
        <v>337</v>
      </c>
      <c r="N3" s="26"/>
      <c r="O3" s="24" t="s">
        <v>16</v>
      </c>
      <c r="P3" s="27">
        <v>100</v>
      </c>
      <c r="Q3" s="27">
        <f>ROUND(Q2+P3,5)</f>
        <v>100</v>
      </c>
    </row>
    <row r="4" spans="1:17">
      <c r="A4" s="24"/>
      <c r="B4" s="24"/>
      <c r="C4" s="24"/>
      <c r="D4" s="24"/>
      <c r="E4" s="24"/>
      <c r="F4" s="24"/>
      <c r="G4" s="24"/>
      <c r="H4" s="24" t="s">
        <v>333</v>
      </c>
      <c r="I4" s="25">
        <v>45142</v>
      </c>
      <c r="J4" s="24" t="s">
        <v>334</v>
      </c>
      <c r="K4" s="24" t="s">
        <v>335</v>
      </c>
      <c r="L4" s="24" t="s">
        <v>338</v>
      </c>
      <c r="M4" s="24" t="s">
        <v>337</v>
      </c>
      <c r="N4" s="26"/>
      <c r="O4" s="24" t="s">
        <v>16</v>
      </c>
      <c r="P4" s="27">
        <v>300</v>
      </c>
      <c r="Q4" s="27">
        <f>ROUND(Q3+P4,5)</f>
        <v>400</v>
      </c>
    </row>
    <row r="5" spans="1:17" ht="15" thickBot="1">
      <c r="A5" s="24"/>
      <c r="B5" s="24"/>
      <c r="C5" s="24"/>
      <c r="D5" s="24"/>
      <c r="E5" s="24"/>
      <c r="F5" s="24"/>
      <c r="G5" s="24"/>
      <c r="H5" s="24" t="s">
        <v>333</v>
      </c>
      <c r="I5" s="25">
        <v>45153</v>
      </c>
      <c r="J5" s="24" t="s">
        <v>339</v>
      </c>
      <c r="K5" s="24" t="s">
        <v>340</v>
      </c>
      <c r="L5" s="24" t="s">
        <v>341</v>
      </c>
      <c r="M5" s="24" t="s">
        <v>337</v>
      </c>
      <c r="N5" s="26"/>
      <c r="O5" s="24" t="s">
        <v>16</v>
      </c>
      <c r="P5" s="28">
        <v>2000</v>
      </c>
      <c r="Q5" s="28">
        <f>ROUND(Q4+P5,5)</f>
        <v>2400</v>
      </c>
    </row>
    <row r="6" spans="1:17">
      <c r="A6" s="29"/>
      <c r="B6" s="29" t="s">
        <v>342</v>
      </c>
      <c r="C6" s="29"/>
      <c r="D6" s="29"/>
      <c r="E6" s="29"/>
      <c r="F6" s="29"/>
      <c r="G6" s="29"/>
      <c r="H6" s="29"/>
      <c r="I6" s="30"/>
      <c r="J6" s="29"/>
      <c r="K6" s="29"/>
      <c r="L6" s="29"/>
      <c r="M6" s="29"/>
      <c r="N6" s="29"/>
      <c r="O6" s="29"/>
      <c r="P6" s="2">
        <f>ROUND(SUM(P2:P5),5)</f>
        <v>2400</v>
      </c>
      <c r="Q6" s="2">
        <f>Q5</f>
        <v>2400</v>
      </c>
    </row>
    <row r="7" spans="1:17">
      <c r="A7" s="1"/>
      <c r="B7" s="1" t="s">
        <v>80</v>
      </c>
      <c r="C7" s="1"/>
      <c r="D7" s="1"/>
      <c r="E7" s="1"/>
      <c r="F7" s="1"/>
      <c r="G7" s="1"/>
      <c r="H7" s="1"/>
      <c r="I7" s="22"/>
      <c r="J7" s="1"/>
      <c r="K7" s="1"/>
      <c r="L7" s="1"/>
      <c r="M7" s="1"/>
      <c r="N7" s="1"/>
      <c r="O7" s="1"/>
      <c r="P7" s="23"/>
      <c r="Q7" s="23"/>
    </row>
    <row r="8" spans="1:17" ht="15" thickBot="1">
      <c r="A8" s="21"/>
      <c r="B8" s="21"/>
      <c r="C8" s="21"/>
      <c r="D8" s="21"/>
      <c r="E8" s="21"/>
      <c r="F8" s="21"/>
      <c r="G8" s="24"/>
      <c r="H8" s="24" t="s">
        <v>343</v>
      </c>
      <c r="I8" s="25">
        <v>45167</v>
      </c>
      <c r="J8" s="24" t="s">
        <v>344</v>
      </c>
      <c r="K8" s="24" t="s">
        <v>345</v>
      </c>
      <c r="L8" s="24" t="s">
        <v>346</v>
      </c>
      <c r="M8" s="24" t="s">
        <v>337</v>
      </c>
      <c r="N8" s="26"/>
      <c r="O8" s="24" t="s">
        <v>9</v>
      </c>
      <c r="P8" s="28">
        <v>50</v>
      </c>
      <c r="Q8" s="28">
        <f>ROUND(Q7+P8,5)</f>
        <v>50</v>
      </c>
    </row>
    <row r="9" spans="1:17">
      <c r="A9" s="29"/>
      <c r="B9" s="29" t="s">
        <v>347</v>
      </c>
      <c r="C9" s="29"/>
      <c r="D9" s="29"/>
      <c r="E9" s="29"/>
      <c r="F9" s="29"/>
      <c r="G9" s="29"/>
      <c r="H9" s="29"/>
      <c r="I9" s="30"/>
      <c r="J9" s="29"/>
      <c r="K9" s="29"/>
      <c r="L9" s="29"/>
      <c r="M9" s="29"/>
      <c r="N9" s="29"/>
      <c r="O9" s="29"/>
      <c r="P9" s="2">
        <f>ROUND(SUM(P7:P8),5)</f>
        <v>50</v>
      </c>
      <c r="Q9" s="2">
        <f>Q8</f>
        <v>50</v>
      </c>
    </row>
    <row r="10" spans="1:17">
      <c r="A10" s="1"/>
      <c r="B10" s="1" t="s">
        <v>81</v>
      </c>
      <c r="C10" s="1"/>
      <c r="D10" s="1"/>
      <c r="E10" s="1"/>
      <c r="F10" s="1"/>
      <c r="G10" s="1"/>
      <c r="H10" s="1"/>
      <c r="I10" s="22"/>
      <c r="J10" s="1"/>
      <c r="K10" s="1"/>
      <c r="L10" s="1"/>
      <c r="M10" s="1"/>
      <c r="N10" s="1"/>
      <c r="O10" s="1"/>
      <c r="P10" s="23"/>
      <c r="Q10" s="23"/>
    </row>
    <row r="11" spans="1:17">
      <c r="A11" s="24"/>
      <c r="B11" s="24"/>
      <c r="C11" s="24"/>
      <c r="D11" s="24"/>
      <c r="E11" s="24"/>
      <c r="F11" s="24"/>
      <c r="G11" s="24"/>
      <c r="H11" s="24" t="s">
        <v>343</v>
      </c>
      <c r="I11" s="25">
        <v>45169</v>
      </c>
      <c r="J11" s="24"/>
      <c r="K11" s="24"/>
      <c r="L11" s="24" t="s">
        <v>348</v>
      </c>
      <c r="M11" s="24" t="s">
        <v>337</v>
      </c>
      <c r="N11" s="26"/>
      <c r="O11" s="24" t="s">
        <v>5</v>
      </c>
      <c r="P11" s="27">
        <v>2721.29</v>
      </c>
      <c r="Q11" s="27">
        <f t="shared" ref="Q11:Q16" si="0">ROUND(Q10+P11,5)</f>
        <v>2721.29</v>
      </c>
    </row>
    <row r="12" spans="1:17">
      <c r="A12" s="24"/>
      <c r="B12" s="24"/>
      <c r="C12" s="24"/>
      <c r="D12" s="24"/>
      <c r="E12" s="24"/>
      <c r="F12" s="24"/>
      <c r="G12" s="24"/>
      <c r="H12" s="24" t="s">
        <v>343</v>
      </c>
      <c r="I12" s="25">
        <v>45169</v>
      </c>
      <c r="J12" s="24"/>
      <c r="K12" s="24"/>
      <c r="L12" s="24" t="s">
        <v>348</v>
      </c>
      <c r="M12" s="24" t="s">
        <v>337</v>
      </c>
      <c r="N12" s="26"/>
      <c r="O12" s="24" t="s">
        <v>8</v>
      </c>
      <c r="P12" s="27">
        <v>188.84</v>
      </c>
      <c r="Q12" s="27">
        <f t="shared" si="0"/>
        <v>2910.13</v>
      </c>
    </row>
    <row r="13" spans="1:17">
      <c r="A13" s="24"/>
      <c r="B13" s="24"/>
      <c r="C13" s="24"/>
      <c r="D13" s="24"/>
      <c r="E13" s="24"/>
      <c r="F13" s="24"/>
      <c r="G13" s="24"/>
      <c r="H13" s="24" t="s">
        <v>343</v>
      </c>
      <c r="I13" s="25">
        <v>45169</v>
      </c>
      <c r="J13" s="24"/>
      <c r="K13" s="24"/>
      <c r="L13" s="24" t="s">
        <v>348</v>
      </c>
      <c r="M13" s="24" t="s">
        <v>337</v>
      </c>
      <c r="N13" s="26"/>
      <c r="O13" s="24" t="s">
        <v>7</v>
      </c>
      <c r="P13" s="27">
        <v>130.07</v>
      </c>
      <c r="Q13" s="27">
        <f t="shared" si="0"/>
        <v>3040.2</v>
      </c>
    </row>
    <row r="14" spans="1:17">
      <c r="A14" s="24"/>
      <c r="B14" s="24"/>
      <c r="C14" s="24"/>
      <c r="D14" s="24"/>
      <c r="E14" s="24"/>
      <c r="F14" s="24"/>
      <c r="G14" s="24"/>
      <c r="H14" s="24" t="s">
        <v>343</v>
      </c>
      <c r="I14" s="25">
        <v>45169</v>
      </c>
      <c r="J14" s="24"/>
      <c r="K14" s="24"/>
      <c r="L14" s="24" t="s">
        <v>348</v>
      </c>
      <c r="M14" s="24" t="s">
        <v>337</v>
      </c>
      <c r="N14" s="26"/>
      <c r="O14" s="24" t="s">
        <v>6</v>
      </c>
      <c r="P14" s="27">
        <v>956.86</v>
      </c>
      <c r="Q14" s="27">
        <f t="shared" si="0"/>
        <v>3997.06</v>
      </c>
    </row>
    <row r="15" spans="1:17">
      <c r="A15" s="24"/>
      <c r="B15" s="24"/>
      <c r="C15" s="24"/>
      <c r="D15" s="24"/>
      <c r="E15" s="24"/>
      <c r="F15" s="24"/>
      <c r="G15" s="24"/>
      <c r="H15" s="24" t="s">
        <v>343</v>
      </c>
      <c r="I15" s="25">
        <v>45169</v>
      </c>
      <c r="J15" s="24"/>
      <c r="K15" s="24"/>
      <c r="L15" s="24" t="s">
        <v>348</v>
      </c>
      <c r="M15" s="24" t="s">
        <v>337</v>
      </c>
      <c r="N15" s="26"/>
      <c r="O15" s="24" t="s">
        <v>10</v>
      </c>
      <c r="P15" s="27">
        <v>1.1000000000000001</v>
      </c>
      <c r="Q15" s="27">
        <f t="shared" si="0"/>
        <v>3998.16</v>
      </c>
    </row>
    <row r="16" spans="1:17" ht="15" thickBot="1">
      <c r="A16" s="24"/>
      <c r="B16" s="24"/>
      <c r="C16" s="24"/>
      <c r="D16" s="24"/>
      <c r="E16" s="24"/>
      <c r="F16" s="24"/>
      <c r="G16" s="24"/>
      <c r="H16" s="24" t="s">
        <v>343</v>
      </c>
      <c r="I16" s="25">
        <v>45169</v>
      </c>
      <c r="J16" s="24"/>
      <c r="K16" s="24"/>
      <c r="L16" s="24" t="s">
        <v>348</v>
      </c>
      <c r="M16" s="24" t="s">
        <v>337</v>
      </c>
      <c r="N16" s="26"/>
      <c r="O16" s="24" t="s">
        <v>9</v>
      </c>
      <c r="P16" s="28">
        <v>0.41</v>
      </c>
      <c r="Q16" s="28">
        <f t="shared" si="0"/>
        <v>3998.57</v>
      </c>
    </row>
    <row r="17" spans="1:17">
      <c r="A17" s="29"/>
      <c r="B17" s="29" t="s">
        <v>349</v>
      </c>
      <c r="C17" s="29"/>
      <c r="D17" s="29"/>
      <c r="E17" s="29"/>
      <c r="F17" s="29"/>
      <c r="G17" s="29"/>
      <c r="H17" s="29"/>
      <c r="I17" s="30"/>
      <c r="J17" s="29"/>
      <c r="K17" s="29"/>
      <c r="L17" s="29"/>
      <c r="M17" s="29"/>
      <c r="N17" s="29"/>
      <c r="O17" s="29"/>
      <c r="P17" s="2">
        <f>ROUND(SUM(P10:P16),5)</f>
        <v>3998.57</v>
      </c>
      <c r="Q17" s="2">
        <f>Q16</f>
        <v>3998.57</v>
      </c>
    </row>
    <row r="18" spans="1:17">
      <c r="A18" s="1"/>
      <c r="B18" s="1" t="s">
        <v>82</v>
      </c>
      <c r="C18" s="1"/>
      <c r="D18" s="1"/>
      <c r="E18" s="1"/>
      <c r="F18" s="1"/>
      <c r="G18" s="1"/>
      <c r="H18" s="1"/>
      <c r="I18" s="22"/>
      <c r="J18" s="1"/>
      <c r="K18" s="1"/>
      <c r="L18" s="1"/>
      <c r="M18" s="1"/>
      <c r="N18" s="1"/>
      <c r="O18" s="1"/>
      <c r="P18" s="23"/>
      <c r="Q18" s="23"/>
    </row>
    <row r="19" spans="1:17">
      <c r="A19" s="1"/>
      <c r="B19" s="1"/>
      <c r="C19" s="1" t="s">
        <v>83</v>
      </c>
      <c r="D19" s="1"/>
      <c r="E19" s="1"/>
      <c r="F19" s="1"/>
      <c r="G19" s="1"/>
      <c r="H19" s="1"/>
      <c r="I19" s="22"/>
      <c r="J19" s="1"/>
      <c r="K19" s="1"/>
      <c r="L19" s="1"/>
      <c r="M19" s="1"/>
      <c r="N19" s="1"/>
      <c r="O19" s="1"/>
      <c r="P19" s="23"/>
      <c r="Q19" s="23"/>
    </row>
    <row r="20" spans="1:17" ht="15" thickBot="1">
      <c r="A20" s="21"/>
      <c r="B20" s="21"/>
      <c r="C20" s="21"/>
      <c r="D20" s="21"/>
      <c r="E20" s="21"/>
      <c r="F20" s="21"/>
      <c r="G20" s="24"/>
      <c r="H20" s="24" t="s">
        <v>343</v>
      </c>
      <c r="I20" s="25">
        <v>45142</v>
      </c>
      <c r="J20" s="24"/>
      <c r="K20" s="24"/>
      <c r="L20" s="24" t="s">
        <v>350</v>
      </c>
      <c r="M20" s="24" t="s">
        <v>337</v>
      </c>
      <c r="N20" s="26"/>
      <c r="O20" s="24" t="s">
        <v>10</v>
      </c>
      <c r="P20" s="28">
        <v>111.62</v>
      </c>
      <c r="Q20" s="28">
        <f>ROUND(Q19+P20,5)</f>
        <v>111.62</v>
      </c>
    </row>
    <row r="21" spans="1:17">
      <c r="A21" s="29"/>
      <c r="B21" s="29"/>
      <c r="C21" s="29" t="s">
        <v>351</v>
      </c>
      <c r="D21" s="29"/>
      <c r="E21" s="29"/>
      <c r="F21" s="29"/>
      <c r="G21" s="29"/>
      <c r="H21" s="29"/>
      <c r="I21" s="30"/>
      <c r="J21" s="29"/>
      <c r="K21" s="29"/>
      <c r="L21" s="29"/>
      <c r="M21" s="29"/>
      <c r="N21" s="29"/>
      <c r="O21" s="29"/>
      <c r="P21" s="2">
        <f>ROUND(SUM(P19:P20),5)</f>
        <v>111.62</v>
      </c>
      <c r="Q21" s="2">
        <f>Q20</f>
        <v>111.62</v>
      </c>
    </row>
    <row r="22" spans="1:17">
      <c r="A22" s="1"/>
      <c r="B22" s="1"/>
      <c r="C22" s="1" t="s">
        <v>85</v>
      </c>
      <c r="D22" s="1"/>
      <c r="E22" s="1"/>
      <c r="F22" s="1"/>
      <c r="G22" s="1"/>
      <c r="H22" s="1"/>
      <c r="I22" s="22"/>
      <c r="J22" s="1"/>
      <c r="K22" s="1"/>
      <c r="L22" s="1"/>
      <c r="M22" s="1"/>
      <c r="N22" s="1"/>
      <c r="O22" s="1"/>
      <c r="P22" s="23"/>
      <c r="Q22" s="23"/>
    </row>
    <row r="23" spans="1:17" ht="15" thickBot="1">
      <c r="A23" s="21"/>
      <c r="B23" s="21"/>
      <c r="C23" s="21"/>
      <c r="D23" s="21"/>
      <c r="E23" s="21"/>
      <c r="F23" s="21"/>
      <c r="G23" s="24"/>
      <c r="H23" s="24" t="s">
        <v>343</v>
      </c>
      <c r="I23" s="25">
        <v>45142</v>
      </c>
      <c r="J23" s="24"/>
      <c r="K23" s="24" t="s">
        <v>352</v>
      </c>
      <c r="L23" s="24" t="s">
        <v>353</v>
      </c>
      <c r="M23" s="24" t="s">
        <v>337</v>
      </c>
      <c r="N23" s="26"/>
      <c r="O23" s="24" t="s">
        <v>10</v>
      </c>
      <c r="P23" s="28">
        <v>33893.72</v>
      </c>
      <c r="Q23" s="28">
        <f>ROUND(Q22+P23,5)</f>
        <v>33893.72</v>
      </c>
    </row>
    <row r="24" spans="1:17">
      <c r="A24" s="29"/>
      <c r="B24" s="29"/>
      <c r="C24" s="29" t="s">
        <v>354</v>
      </c>
      <c r="D24" s="29"/>
      <c r="E24" s="29"/>
      <c r="F24" s="29"/>
      <c r="G24" s="29"/>
      <c r="H24" s="29"/>
      <c r="I24" s="30"/>
      <c r="J24" s="29"/>
      <c r="K24" s="29"/>
      <c r="L24" s="29"/>
      <c r="M24" s="29"/>
      <c r="N24" s="29"/>
      <c r="O24" s="29"/>
      <c r="P24" s="2">
        <f>ROUND(SUM(P22:P23),5)</f>
        <v>33893.72</v>
      </c>
      <c r="Q24" s="2">
        <f>Q23</f>
        <v>33893.72</v>
      </c>
    </row>
    <row r="25" spans="1:17">
      <c r="A25" s="1"/>
      <c r="B25" s="1"/>
      <c r="C25" s="1" t="s">
        <v>86</v>
      </c>
      <c r="D25" s="1"/>
      <c r="E25" s="1"/>
      <c r="F25" s="1"/>
      <c r="G25" s="1"/>
      <c r="H25" s="1"/>
      <c r="I25" s="22"/>
      <c r="J25" s="1"/>
      <c r="K25" s="1"/>
      <c r="L25" s="1"/>
      <c r="M25" s="1"/>
      <c r="N25" s="1"/>
      <c r="O25" s="1"/>
      <c r="P25" s="23"/>
      <c r="Q25" s="23"/>
    </row>
    <row r="26" spans="1:17">
      <c r="A26" s="24"/>
      <c r="B26" s="24"/>
      <c r="C26" s="24"/>
      <c r="D26" s="24"/>
      <c r="E26" s="24"/>
      <c r="F26" s="24"/>
      <c r="G26" s="24"/>
      <c r="H26" s="24" t="s">
        <v>343</v>
      </c>
      <c r="I26" s="25">
        <v>45142</v>
      </c>
      <c r="J26" s="24"/>
      <c r="K26" s="24"/>
      <c r="L26" s="24" t="s">
        <v>350</v>
      </c>
      <c r="M26" s="24" t="s">
        <v>337</v>
      </c>
      <c r="N26" s="26"/>
      <c r="O26" s="24" t="s">
        <v>10</v>
      </c>
      <c r="P26" s="27">
        <v>3.7</v>
      </c>
      <c r="Q26" s="27">
        <f>ROUND(Q25+P26,5)</f>
        <v>3.7</v>
      </c>
    </row>
    <row r="27" spans="1:17" ht="15" thickBot="1">
      <c r="A27" s="24"/>
      <c r="B27" s="24"/>
      <c r="C27" s="24"/>
      <c r="D27" s="24"/>
      <c r="E27" s="24"/>
      <c r="F27" s="24"/>
      <c r="G27" s="24"/>
      <c r="H27" s="24" t="s">
        <v>343</v>
      </c>
      <c r="I27" s="25">
        <v>45142</v>
      </c>
      <c r="J27" s="24"/>
      <c r="K27" s="24"/>
      <c r="L27" s="24" t="s">
        <v>350</v>
      </c>
      <c r="M27" s="24" t="s">
        <v>337</v>
      </c>
      <c r="N27" s="26"/>
      <c r="O27" s="24" t="s">
        <v>10</v>
      </c>
      <c r="P27" s="28">
        <v>4352.88</v>
      </c>
      <c r="Q27" s="28">
        <f>ROUND(Q26+P27,5)</f>
        <v>4356.58</v>
      </c>
    </row>
    <row r="28" spans="1:17">
      <c r="A28" s="29"/>
      <c r="B28" s="29"/>
      <c r="C28" s="29" t="s">
        <v>355</v>
      </c>
      <c r="D28" s="29"/>
      <c r="E28" s="29"/>
      <c r="F28" s="29"/>
      <c r="G28" s="29"/>
      <c r="H28" s="29"/>
      <c r="I28" s="30"/>
      <c r="J28" s="29"/>
      <c r="K28" s="29"/>
      <c r="L28" s="29"/>
      <c r="M28" s="29"/>
      <c r="N28" s="29"/>
      <c r="O28" s="29"/>
      <c r="P28" s="2">
        <f>ROUND(SUM(P25:P27),5)</f>
        <v>4356.58</v>
      </c>
      <c r="Q28" s="2">
        <f>Q27</f>
        <v>4356.58</v>
      </c>
    </row>
    <row r="29" spans="1:17">
      <c r="A29" s="1"/>
      <c r="B29" s="1"/>
      <c r="C29" s="1" t="s">
        <v>87</v>
      </c>
      <c r="D29" s="1"/>
      <c r="E29" s="1"/>
      <c r="F29" s="1"/>
      <c r="G29" s="1"/>
      <c r="H29" s="1"/>
      <c r="I29" s="22"/>
      <c r="J29" s="1"/>
      <c r="K29" s="1"/>
      <c r="L29" s="1"/>
      <c r="M29" s="1"/>
      <c r="N29" s="1"/>
      <c r="O29" s="1"/>
      <c r="P29" s="23"/>
      <c r="Q29" s="23"/>
    </row>
    <row r="30" spans="1:17" ht="15" thickBot="1">
      <c r="A30" s="21"/>
      <c r="B30" s="21"/>
      <c r="C30" s="21"/>
      <c r="D30" s="21"/>
      <c r="E30" s="21"/>
      <c r="F30" s="21"/>
      <c r="G30" s="24"/>
      <c r="H30" s="24" t="s">
        <v>343</v>
      </c>
      <c r="I30" s="25">
        <v>45142</v>
      </c>
      <c r="J30" s="24"/>
      <c r="K30" s="24" t="s">
        <v>352</v>
      </c>
      <c r="L30" s="24" t="s">
        <v>356</v>
      </c>
      <c r="M30" s="24" t="s">
        <v>337</v>
      </c>
      <c r="N30" s="26"/>
      <c r="O30" s="24" t="s">
        <v>10</v>
      </c>
      <c r="P30" s="28">
        <v>1108.58</v>
      </c>
      <c r="Q30" s="28">
        <f>ROUND(Q29+P30,5)</f>
        <v>1108.58</v>
      </c>
    </row>
    <row r="31" spans="1:17">
      <c r="A31" s="29"/>
      <c r="B31" s="29"/>
      <c r="C31" s="29" t="s">
        <v>357</v>
      </c>
      <c r="D31" s="29"/>
      <c r="E31" s="29"/>
      <c r="F31" s="29"/>
      <c r="G31" s="29"/>
      <c r="H31" s="29"/>
      <c r="I31" s="30"/>
      <c r="J31" s="29"/>
      <c r="K31" s="29"/>
      <c r="L31" s="29"/>
      <c r="M31" s="29"/>
      <c r="N31" s="29"/>
      <c r="O31" s="29"/>
      <c r="P31" s="2">
        <f>ROUND(SUM(P29:P30),5)</f>
        <v>1108.58</v>
      </c>
      <c r="Q31" s="2">
        <f>Q30</f>
        <v>1108.58</v>
      </c>
    </row>
    <row r="32" spans="1:17">
      <c r="A32" s="1"/>
      <c r="B32" s="1"/>
      <c r="C32" s="1" t="s">
        <v>88</v>
      </c>
      <c r="D32" s="1"/>
      <c r="E32" s="1"/>
      <c r="F32" s="1"/>
      <c r="G32" s="1"/>
      <c r="H32" s="1"/>
      <c r="I32" s="22"/>
      <c r="J32" s="1"/>
      <c r="K32" s="1"/>
      <c r="L32" s="1"/>
      <c r="M32" s="1"/>
      <c r="N32" s="1"/>
      <c r="O32" s="1"/>
      <c r="P32" s="23"/>
      <c r="Q32" s="23"/>
    </row>
    <row r="33" spans="1:17" ht="15" thickBot="1">
      <c r="A33" s="21"/>
      <c r="B33" s="21"/>
      <c r="C33" s="21"/>
      <c r="D33" s="21"/>
      <c r="E33" s="21"/>
      <c r="F33" s="21"/>
      <c r="G33" s="24"/>
      <c r="H33" s="24" t="s">
        <v>343</v>
      </c>
      <c r="I33" s="25">
        <v>45142</v>
      </c>
      <c r="J33" s="24"/>
      <c r="K33" s="24"/>
      <c r="L33" s="24" t="s">
        <v>350</v>
      </c>
      <c r="M33" s="24" t="s">
        <v>337</v>
      </c>
      <c r="N33" s="26"/>
      <c r="O33" s="24" t="s">
        <v>10</v>
      </c>
      <c r="P33" s="28">
        <v>142.38</v>
      </c>
      <c r="Q33" s="28">
        <f>ROUND(Q32+P33,5)</f>
        <v>142.38</v>
      </c>
    </row>
    <row r="34" spans="1:17">
      <c r="A34" s="29"/>
      <c r="B34" s="29"/>
      <c r="C34" s="29" t="s">
        <v>358</v>
      </c>
      <c r="D34" s="29"/>
      <c r="E34" s="29"/>
      <c r="F34" s="29"/>
      <c r="G34" s="29"/>
      <c r="H34" s="29"/>
      <c r="I34" s="30"/>
      <c r="J34" s="29"/>
      <c r="K34" s="29"/>
      <c r="L34" s="29"/>
      <c r="M34" s="29"/>
      <c r="N34" s="29"/>
      <c r="O34" s="29"/>
      <c r="P34" s="2">
        <f>ROUND(SUM(P32:P33),5)</f>
        <v>142.38</v>
      </c>
      <c r="Q34" s="2">
        <f>Q33</f>
        <v>142.38</v>
      </c>
    </row>
    <row r="35" spans="1:17">
      <c r="A35" s="1"/>
      <c r="B35" s="1"/>
      <c r="C35" s="1" t="s">
        <v>89</v>
      </c>
      <c r="D35" s="1"/>
      <c r="E35" s="1"/>
      <c r="F35" s="1"/>
      <c r="G35" s="1"/>
      <c r="H35" s="1"/>
      <c r="I35" s="22"/>
      <c r="J35" s="1"/>
      <c r="K35" s="1"/>
      <c r="L35" s="1"/>
      <c r="M35" s="1"/>
      <c r="N35" s="1"/>
      <c r="O35" s="1"/>
      <c r="P35" s="23"/>
      <c r="Q35" s="23"/>
    </row>
    <row r="36" spans="1:17">
      <c r="A36" s="24"/>
      <c r="B36" s="24"/>
      <c r="C36" s="24"/>
      <c r="D36" s="24"/>
      <c r="E36" s="24"/>
      <c r="F36" s="24"/>
      <c r="G36" s="24"/>
      <c r="H36" s="24" t="s">
        <v>343</v>
      </c>
      <c r="I36" s="25">
        <v>45142</v>
      </c>
      <c r="J36" s="24"/>
      <c r="K36" s="24"/>
      <c r="L36" s="24" t="s">
        <v>359</v>
      </c>
      <c r="M36" s="24" t="s">
        <v>337</v>
      </c>
      <c r="N36" s="26"/>
      <c r="O36" s="24" t="s">
        <v>10</v>
      </c>
      <c r="P36" s="27">
        <v>0.8</v>
      </c>
      <c r="Q36" s="27">
        <f>ROUND(Q35+P36,5)</f>
        <v>0.8</v>
      </c>
    </row>
    <row r="37" spans="1:17">
      <c r="A37" s="24"/>
      <c r="B37" s="24"/>
      <c r="C37" s="24"/>
      <c r="D37" s="24"/>
      <c r="E37" s="24"/>
      <c r="F37" s="24"/>
      <c r="G37" s="24"/>
      <c r="H37" s="24" t="s">
        <v>343</v>
      </c>
      <c r="I37" s="25">
        <v>45142</v>
      </c>
      <c r="J37" s="24"/>
      <c r="K37" s="24"/>
      <c r="L37" s="24" t="s">
        <v>359</v>
      </c>
      <c r="M37" s="24" t="s">
        <v>337</v>
      </c>
      <c r="N37" s="26"/>
      <c r="O37" s="24" t="s">
        <v>10</v>
      </c>
      <c r="P37" s="27">
        <v>936.34</v>
      </c>
      <c r="Q37" s="27">
        <f>ROUND(Q36+P37,5)</f>
        <v>937.14</v>
      </c>
    </row>
    <row r="38" spans="1:17">
      <c r="A38" s="24"/>
      <c r="B38" s="24"/>
      <c r="C38" s="24"/>
      <c r="D38" s="24"/>
      <c r="E38" s="24"/>
      <c r="F38" s="24"/>
      <c r="G38" s="24"/>
      <c r="H38" s="24" t="s">
        <v>343</v>
      </c>
      <c r="I38" s="25">
        <v>45142</v>
      </c>
      <c r="J38" s="24"/>
      <c r="K38" s="24"/>
      <c r="L38" s="24" t="s">
        <v>359</v>
      </c>
      <c r="M38" s="24" t="s">
        <v>337</v>
      </c>
      <c r="N38" s="26"/>
      <c r="O38" s="24" t="s">
        <v>10</v>
      </c>
      <c r="P38" s="27">
        <v>24.01</v>
      </c>
      <c r="Q38" s="27">
        <f>ROUND(Q37+P38,5)</f>
        <v>961.15</v>
      </c>
    </row>
    <row r="39" spans="1:17" ht="15" thickBot="1">
      <c r="A39" s="24"/>
      <c r="B39" s="24"/>
      <c r="C39" s="24"/>
      <c r="D39" s="24"/>
      <c r="E39" s="24"/>
      <c r="F39" s="24"/>
      <c r="G39" s="24"/>
      <c r="H39" s="24" t="s">
        <v>343</v>
      </c>
      <c r="I39" s="25">
        <v>45142</v>
      </c>
      <c r="J39" s="24"/>
      <c r="K39" s="24"/>
      <c r="L39" s="24" t="s">
        <v>359</v>
      </c>
      <c r="M39" s="24" t="s">
        <v>337</v>
      </c>
      <c r="N39" s="26"/>
      <c r="O39" s="24" t="s">
        <v>10</v>
      </c>
      <c r="P39" s="28">
        <v>30.64</v>
      </c>
      <c r="Q39" s="28">
        <f>ROUND(Q38+P39,5)</f>
        <v>991.79</v>
      </c>
    </row>
    <row r="40" spans="1:17">
      <c r="A40" s="29"/>
      <c r="B40" s="29"/>
      <c r="C40" s="29" t="s">
        <v>360</v>
      </c>
      <c r="D40" s="29"/>
      <c r="E40" s="29"/>
      <c r="F40" s="29"/>
      <c r="G40" s="29"/>
      <c r="H40" s="29"/>
      <c r="I40" s="30"/>
      <c r="J40" s="29"/>
      <c r="K40" s="29"/>
      <c r="L40" s="29"/>
      <c r="M40" s="29"/>
      <c r="N40" s="29"/>
      <c r="O40" s="29"/>
      <c r="P40" s="2">
        <f>ROUND(SUM(P35:P39),5)</f>
        <v>991.79</v>
      </c>
      <c r="Q40" s="2">
        <f>Q39</f>
        <v>991.79</v>
      </c>
    </row>
    <row r="41" spans="1:17">
      <c r="A41" s="1"/>
      <c r="B41" s="1"/>
      <c r="C41" s="1" t="s">
        <v>90</v>
      </c>
      <c r="D41" s="1"/>
      <c r="E41" s="1"/>
      <c r="F41" s="1"/>
      <c r="G41" s="1"/>
      <c r="H41" s="1"/>
      <c r="I41" s="22"/>
      <c r="J41" s="1"/>
      <c r="K41" s="1"/>
      <c r="L41" s="1"/>
      <c r="M41" s="1"/>
      <c r="N41" s="1"/>
      <c r="O41" s="1"/>
      <c r="P41" s="23"/>
      <c r="Q41" s="23"/>
    </row>
    <row r="42" spans="1:17" ht="15" thickBot="1">
      <c r="A42" s="21"/>
      <c r="B42" s="21"/>
      <c r="C42" s="21"/>
      <c r="D42" s="21"/>
      <c r="E42" s="21"/>
      <c r="F42" s="21"/>
      <c r="G42" s="24"/>
      <c r="H42" s="24" t="s">
        <v>343</v>
      </c>
      <c r="I42" s="25">
        <v>45142</v>
      </c>
      <c r="J42" s="24"/>
      <c r="K42" s="24" t="s">
        <v>352</v>
      </c>
      <c r="L42" s="24" t="s">
        <v>353</v>
      </c>
      <c r="M42" s="24" t="s">
        <v>337</v>
      </c>
      <c r="N42" s="26"/>
      <c r="O42" s="24" t="s">
        <v>10</v>
      </c>
      <c r="P42" s="28">
        <v>28.82</v>
      </c>
      <c r="Q42" s="28">
        <f>ROUND(Q41+P42,5)</f>
        <v>28.82</v>
      </c>
    </row>
    <row r="43" spans="1:17">
      <c r="A43" s="29"/>
      <c r="B43" s="29"/>
      <c r="C43" s="29" t="s">
        <v>361</v>
      </c>
      <c r="D43" s="29"/>
      <c r="E43" s="29"/>
      <c r="F43" s="29"/>
      <c r="G43" s="29"/>
      <c r="H43" s="29"/>
      <c r="I43" s="30"/>
      <c r="J43" s="29"/>
      <c r="K43" s="29"/>
      <c r="L43" s="29"/>
      <c r="M43" s="29"/>
      <c r="N43" s="29"/>
      <c r="O43" s="29"/>
      <c r="P43" s="2">
        <f>ROUND(SUM(P41:P42),5)</f>
        <v>28.82</v>
      </c>
      <c r="Q43" s="2">
        <f>Q42</f>
        <v>28.82</v>
      </c>
    </row>
    <row r="44" spans="1:17">
      <c r="A44" s="1"/>
      <c r="B44" s="1"/>
      <c r="C44" s="1" t="s">
        <v>91</v>
      </c>
      <c r="D44" s="1"/>
      <c r="E44" s="1"/>
      <c r="F44" s="1"/>
      <c r="G44" s="1"/>
      <c r="H44" s="1"/>
      <c r="I44" s="22"/>
      <c r="J44" s="1"/>
      <c r="K44" s="1"/>
      <c r="L44" s="1"/>
      <c r="M44" s="1"/>
      <c r="N44" s="1"/>
      <c r="O44" s="1"/>
      <c r="P44" s="23"/>
      <c r="Q44" s="23"/>
    </row>
    <row r="45" spans="1:17" ht="15" thickBot="1">
      <c r="A45" s="21"/>
      <c r="B45" s="21"/>
      <c r="C45" s="21"/>
      <c r="D45" s="21"/>
      <c r="E45" s="21"/>
      <c r="F45" s="21"/>
      <c r="G45" s="24"/>
      <c r="H45" s="24" t="s">
        <v>343</v>
      </c>
      <c r="I45" s="25">
        <v>45142</v>
      </c>
      <c r="J45" s="24"/>
      <c r="K45" s="24" t="s">
        <v>352</v>
      </c>
      <c r="L45" s="24" t="s">
        <v>353</v>
      </c>
      <c r="M45" s="24" t="s">
        <v>337</v>
      </c>
      <c r="N45" s="26"/>
      <c r="O45" s="24" t="s">
        <v>10</v>
      </c>
      <c r="P45" s="28">
        <v>869.13</v>
      </c>
      <c r="Q45" s="28">
        <f>ROUND(Q44+P45,5)</f>
        <v>869.13</v>
      </c>
    </row>
    <row r="46" spans="1:17">
      <c r="A46" s="29"/>
      <c r="B46" s="29"/>
      <c r="C46" s="29" t="s">
        <v>362</v>
      </c>
      <c r="D46" s="29"/>
      <c r="E46" s="29"/>
      <c r="F46" s="29"/>
      <c r="G46" s="29"/>
      <c r="H46" s="29"/>
      <c r="I46" s="30"/>
      <c r="J46" s="29"/>
      <c r="K46" s="29"/>
      <c r="L46" s="29"/>
      <c r="M46" s="29"/>
      <c r="N46" s="29"/>
      <c r="O46" s="29"/>
      <c r="P46" s="2">
        <f>ROUND(SUM(P44:P45),5)</f>
        <v>869.13</v>
      </c>
      <c r="Q46" s="2">
        <f>Q45</f>
        <v>869.13</v>
      </c>
    </row>
    <row r="47" spans="1:17">
      <c r="A47" s="1"/>
      <c r="B47" s="1"/>
      <c r="C47" s="1" t="s">
        <v>92</v>
      </c>
      <c r="D47" s="1"/>
      <c r="E47" s="1"/>
      <c r="F47" s="1"/>
      <c r="G47" s="1"/>
      <c r="H47" s="1"/>
      <c r="I47" s="22"/>
      <c r="J47" s="1"/>
      <c r="K47" s="1"/>
      <c r="L47" s="1"/>
      <c r="M47" s="1"/>
      <c r="N47" s="1"/>
      <c r="O47" s="1"/>
      <c r="P47" s="23"/>
      <c r="Q47" s="23"/>
    </row>
    <row r="48" spans="1:17">
      <c r="A48" s="24"/>
      <c r="B48" s="24"/>
      <c r="C48" s="24"/>
      <c r="D48" s="24"/>
      <c r="E48" s="24"/>
      <c r="F48" s="24"/>
      <c r="G48" s="24"/>
      <c r="H48" s="24" t="s">
        <v>343</v>
      </c>
      <c r="I48" s="25">
        <v>45142</v>
      </c>
      <c r="J48" s="24"/>
      <c r="K48" s="24"/>
      <c r="L48" s="24" t="s">
        <v>363</v>
      </c>
      <c r="M48" s="24" t="s">
        <v>337</v>
      </c>
      <c r="N48" s="26"/>
      <c r="O48" s="24" t="s">
        <v>10</v>
      </c>
      <c r="P48" s="27">
        <v>-1.49</v>
      </c>
      <c r="Q48" s="27">
        <f>ROUND(Q47+P48,5)</f>
        <v>-1.49</v>
      </c>
    </row>
    <row r="49" spans="1:17">
      <c r="A49" s="24"/>
      <c r="B49" s="24"/>
      <c r="C49" s="24"/>
      <c r="D49" s="24"/>
      <c r="E49" s="24"/>
      <c r="F49" s="24"/>
      <c r="G49" s="24"/>
      <c r="H49" s="24" t="s">
        <v>343</v>
      </c>
      <c r="I49" s="25">
        <v>45142</v>
      </c>
      <c r="J49" s="24"/>
      <c r="K49" s="24"/>
      <c r="L49" s="24" t="s">
        <v>363</v>
      </c>
      <c r="M49" s="24" t="s">
        <v>337</v>
      </c>
      <c r="N49" s="26"/>
      <c r="O49" s="24" t="s">
        <v>10</v>
      </c>
      <c r="P49" s="27">
        <v>-1757.9</v>
      </c>
      <c r="Q49" s="27">
        <f>ROUND(Q48+P49,5)</f>
        <v>-1759.39</v>
      </c>
    </row>
    <row r="50" spans="1:17" ht="15" thickBot="1">
      <c r="A50" s="24"/>
      <c r="B50" s="24"/>
      <c r="C50" s="24"/>
      <c r="D50" s="24"/>
      <c r="E50" s="24"/>
      <c r="F50" s="24"/>
      <c r="G50" s="24"/>
      <c r="H50" s="24" t="s">
        <v>343</v>
      </c>
      <c r="I50" s="25">
        <v>45142</v>
      </c>
      <c r="J50" s="24"/>
      <c r="K50" s="24"/>
      <c r="L50" s="24" t="s">
        <v>363</v>
      </c>
      <c r="M50" s="24" t="s">
        <v>337</v>
      </c>
      <c r="N50" s="26"/>
      <c r="O50" s="24" t="s">
        <v>10</v>
      </c>
      <c r="P50" s="28">
        <v>-45.07</v>
      </c>
      <c r="Q50" s="28">
        <f>ROUND(Q49+P50,5)</f>
        <v>-1804.46</v>
      </c>
    </row>
    <row r="51" spans="1:17">
      <c r="A51" s="29"/>
      <c r="B51" s="29"/>
      <c r="C51" s="29" t="s">
        <v>364</v>
      </c>
      <c r="D51" s="29"/>
      <c r="E51" s="29"/>
      <c r="F51" s="29"/>
      <c r="G51" s="29"/>
      <c r="H51" s="29"/>
      <c r="I51" s="30"/>
      <c r="J51" s="29"/>
      <c r="K51" s="29"/>
      <c r="L51" s="29"/>
      <c r="M51" s="29"/>
      <c r="N51" s="29"/>
      <c r="O51" s="29"/>
      <c r="P51" s="2">
        <f>ROUND(SUM(P47:P50),5)</f>
        <v>-1804.46</v>
      </c>
      <c r="Q51" s="2">
        <f>Q50</f>
        <v>-1804.46</v>
      </c>
    </row>
    <row r="52" spans="1:17">
      <c r="A52" s="1"/>
      <c r="B52" s="1"/>
      <c r="C52" s="1" t="s">
        <v>93</v>
      </c>
      <c r="D52" s="1"/>
      <c r="E52" s="1"/>
      <c r="F52" s="1"/>
      <c r="G52" s="1"/>
      <c r="H52" s="1"/>
      <c r="I52" s="22"/>
      <c r="J52" s="1"/>
      <c r="K52" s="1"/>
      <c r="L52" s="1"/>
      <c r="M52" s="1"/>
      <c r="N52" s="1"/>
      <c r="O52" s="1"/>
      <c r="P52" s="23"/>
      <c r="Q52" s="23"/>
    </row>
    <row r="53" spans="1:17" ht="15" thickBot="1">
      <c r="A53" s="21"/>
      <c r="B53" s="21"/>
      <c r="C53" s="21"/>
      <c r="D53" s="21"/>
      <c r="E53" s="21"/>
      <c r="F53" s="21"/>
      <c r="G53" s="24"/>
      <c r="H53" s="24" t="s">
        <v>343</v>
      </c>
      <c r="I53" s="25">
        <v>45142</v>
      </c>
      <c r="J53" s="24"/>
      <c r="K53" s="24"/>
      <c r="L53" s="24" t="s">
        <v>363</v>
      </c>
      <c r="M53" s="24" t="s">
        <v>337</v>
      </c>
      <c r="N53" s="26"/>
      <c r="O53" s="24" t="s">
        <v>10</v>
      </c>
      <c r="P53" s="28">
        <v>-57.49</v>
      </c>
      <c r="Q53" s="28">
        <f>ROUND(Q52+P53,5)</f>
        <v>-57.49</v>
      </c>
    </row>
    <row r="54" spans="1:17">
      <c r="A54" s="29"/>
      <c r="B54" s="29"/>
      <c r="C54" s="29" t="s">
        <v>365</v>
      </c>
      <c r="D54" s="29"/>
      <c r="E54" s="29"/>
      <c r="F54" s="29"/>
      <c r="G54" s="29"/>
      <c r="H54" s="29"/>
      <c r="I54" s="30"/>
      <c r="J54" s="29"/>
      <c r="K54" s="29"/>
      <c r="L54" s="29"/>
      <c r="M54" s="29"/>
      <c r="N54" s="29"/>
      <c r="O54" s="29"/>
      <c r="P54" s="2">
        <f>ROUND(SUM(P52:P53),5)</f>
        <v>-57.49</v>
      </c>
      <c r="Q54" s="2">
        <f>Q53</f>
        <v>-57.49</v>
      </c>
    </row>
    <row r="55" spans="1:17">
      <c r="A55" s="1"/>
      <c r="B55" s="1"/>
      <c r="C55" s="1" t="s">
        <v>281</v>
      </c>
      <c r="D55" s="1"/>
      <c r="E55" s="1"/>
      <c r="F55" s="1"/>
      <c r="G55" s="1"/>
      <c r="H55" s="1"/>
      <c r="I55" s="22"/>
      <c r="J55" s="1"/>
      <c r="K55" s="1"/>
      <c r="L55" s="1"/>
      <c r="M55" s="1"/>
      <c r="N55" s="1"/>
      <c r="O55" s="1"/>
      <c r="P55" s="23"/>
      <c r="Q55" s="23"/>
    </row>
    <row r="56" spans="1:17">
      <c r="A56" s="24"/>
      <c r="B56" s="24"/>
      <c r="C56" s="24"/>
      <c r="D56" s="24"/>
      <c r="E56" s="24"/>
      <c r="F56" s="24"/>
      <c r="G56" s="24"/>
      <c r="H56" s="24" t="s">
        <v>343</v>
      </c>
      <c r="I56" s="25">
        <v>45142</v>
      </c>
      <c r="J56" s="24"/>
      <c r="K56" s="24"/>
      <c r="L56" s="24" t="s">
        <v>366</v>
      </c>
      <c r="M56" s="24" t="s">
        <v>337</v>
      </c>
      <c r="N56" s="26"/>
      <c r="O56" s="24" t="s">
        <v>10</v>
      </c>
      <c r="P56" s="27">
        <v>-4.16</v>
      </c>
      <c r="Q56" s="27">
        <f>ROUND(Q55+P56,5)</f>
        <v>-4.16</v>
      </c>
    </row>
    <row r="57" spans="1:17">
      <c r="A57" s="24"/>
      <c r="B57" s="24"/>
      <c r="C57" s="24"/>
      <c r="D57" s="24"/>
      <c r="E57" s="24"/>
      <c r="F57" s="24"/>
      <c r="G57" s="24"/>
      <c r="H57" s="24" t="s">
        <v>343</v>
      </c>
      <c r="I57" s="25">
        <v>45142</v>
      </c>
      <c r="J57" s="24"/>
      <c r="K57" s="24"/>
      <c r="L57" s="24" t="s">
        <v>366</v>
      </c>
      <c r="M57" s="24" t="s">
        <v>337</v>
      </c>
      <c r="N57" s="26"/>
      <c r="O57" s="24" t="s">
        <v>10</v>
      </c>
      <c r="P57" s="27">
        <v>-2479.96</v>
      </c>
      <c r="Q57" s="27">
        <f>ROUND(Q56+P57,5)</f>
        <v>-2484.12</v>
      </c>
    </row>
    <row r="58" spans="1:17">
      <c r="A58" s="24"/>
      <c r="B58" s="24"/>
      <c r="C58" s="24"/>
      <c r="D58" s="24"/>
      <c r="E58" s="24"/>
      <c r="F58" s="24"/>
      <c r="G58" s="24"/>
      <c r="H58" s="24" t="s">
        <v>343</v>
      </c>
      <c r="I58" s="25">
        <v>45142</v>
      </c>
      <c r="J58" s="24"/>
      <c r="K58" s="24"/>
      <c r="L58" s="24" t="s">
        <v>367</v>
      </c>
      <c r="M58" s="24" t="s">
        <v>337</v>
      </c>
      <c r="N58" s="26"/>
      <c r="O58" s="24" t="s">
        <v>10</v>
      </c>
      <c r="P58" s="27">
        <v>-70.94</v>
      </c>
      <c r="Q58" s="27">
        <f>ROUND(Q57+P58,5)</f>
        <v>-2555.06</v>
      </c>
    </row>
    <row r="59" spans="1:17" ht="15" thickBot="1">
      <c r="A59" s="24"/>
      <c r="B59" s="24"/>
      <c r="C59" s="24"/>
      <c r="D59" s="24"/>
      <c r="E59" s="24"/>
      <c r="F59" s="24"/>
      <c r="G59" s="24"/>
      <c r="H59" s="24" t="s">
        <v>343</v>
      </c>
      <c r="I59" s="25">
        <v>45142</v>
      </c>
      <c r="J59" s="24"/>
      <c r="K59" s="24"/>
      <c r="L59" s="24" t="s">
        <v>368</v>
      </c>
      <c r="M59" s="24" t="s">
        <v>337</v>
      </c>
      <c r="N59" s="26"/>
      <c r="O59" s="24" t="s">
        <v>10</v>
      </c>
      <c r="P59" s="27">
        <v>-64.180000000000007</v>
      </c>
      <c r="Q59" s="27">
        <f>ROUND(Q58+P59,5)</f>
        <v>-2619.2399999999998</v>
      </c>
    </row>
    <row r="60" spans="1:17" ht="15" thickBot="1">
      <c r="A60" s="29"/>
      <c r="B60" s="29"/>
      <c r="C60" s="29" t="s">
        <v>369</v>
      </c>
      <c r="D60" s="29"/>
      <c r="E60" s="29"/>
      <c r="F60" s="29"/>
      <c r="G60" s="29"/>
      <c r="H60" s="29"/>
      <c r="I60" s="30"/>
      <c r="J60" s="29"/>
      <c r="K60" s="29"/>
      <c r="L60" s="29"/>
      <c r="M60" s="29"/>
      <c r="N60" s="29"/>
      <c r="O60" s="29"/>
      <c r="P60" s="3">
        <f>ROUND(SUM(P55:P59),5)</f>
        <v>-2619.2399999999998</v>
      </c>
      <c r="Q60" s="3">
        <f>Q59</f>
        <v>-2619.2399999999998</v>
      </c>
    </row>
    <row r="61" spans="1:17">
      <c r="A61" s="29"/>
      <c r="B61" s="29" t="s">
        <v>94</v>
      </c>
      <c r="C61" s="29"/>
      <c r="D61" s="29"/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29"/>
      <c r="P61" s="2">
        <f>ROUND(P21+P24+P28+P31+P34+P40+P43+P46+P51+P54+P60,5)</f>
        <v>37021.43</v>
      </c>
      <c r="Q61" s="2">
        <f>ROUND(Q21+Q24+Q28+Q31+Q34+Q40+Q43+Q46+Q51+Q54+Q60,5)</f>
        <v>37021.43</v>
      </c>
    </row>
    <row r="62" spans="1:17">
      <c r="A62" s="1"/>
      <c r="B62" s="1" t="s">
        <v>98</v>
      </c>
      <c r="C62" s="1"/>
      <c r="D62" s="1"/>
      <c r="E62" s="1"/>
      <c r="F62" s="1"/>
      <c r="G62" s="1"/>
      <c r="H62" s="1"/>
      <c r="I62" s="22"/>
      <c r="J62" s="1"/>
      <c r="K62" s="1"/>
      <c r="L62" s="1"/>
      <c r="M62" s="1"/>
      <c r="N62" s="1"/>
      <c r="O62" s="1"/>
      <c r="P62" s="23"/>
      <c r="Q62" s="23"/>
    </row>
    <row r="63" spans="1:17" ht="15" thickBot="1">
      <c r="A63" s="21"/>
      <c r="B63" s="21"/>
      <c r="C63" s="21"/>
      <c r="D63" s="21"/>
      <c r="E63" s="21"/>
      <c r="F63" s="21"/>
      <c r="G63" s="24"/>
      <c r="H63" s="24" t="s">
        <v>370</v>
      </c>
      <c r="I63" s="25">
        <v>45169</v>
      </c>
      <c r="J63" s="24" t="s">
        <v>371</v>
      </c>
      <c r="K63" s="24"/>
      <c r="L63" s="24" t="s">
        <v>372</v>
      </c>
      <c r="M63" s="24" t="s">
        <v>337</v>
      </c>
      <c r="N63" s="26"/>
      <c r="O63" s="24" t="s">
        <v>9</v>
      </c>
      <c r="P63" s="28">
        <v>170.42</v>
      </c>
      <c r="Q63" s="28">
        <f>ROUND(Q62+P63,5)</f>
        <v>170.42</v>
      </c>
    </row>
    <row r="64" spans="1:17">
      <c r="A64" s="29"/>
      <c r="B64" s="29" t="s">
        <v>373</v>
      </c>
      <c r="C64" s="29"/>
      <c r="D64" s="29"/>
      <c r="E64" s="29"/>
      <c r="F64" s="29"/>
      <c r="G64" s="29"/>
      <c r="H64" s="29"/>
      <c r="I64" s="30"/>
      <c r="J64" s="29"/>
      <c r="K64" s="29"/>
      <c r="L64" s="29"/>
      <c r="M64" s="29"/>
      <c r="N64" s="29"/>
      <c r="O64" s="29"/>
      <c r="P64" s="2">
        <f>ROUND(SUM(P62:P63),5)</f>
        <v>170.42</v>
      </c>
      <c r="Q64" s="2">
        <f>Q63</f>
        <v>170.42</v>
      </c>
    </row>
    <row r="65" spans="1:17">
      <c r="A65" s="1"/>
      <c r="B65" s="1" t="s">
        <v>103</v>
      </c>
      <c r="C65" s="1"/>
      <c r="D65" s="1"/>
      <c r="E65" s="1"/>
      <c r="F65" s="1"/>
      <c r="G65" s="1"/>
      <c r="H65" s="1"/>
      <c r="I65" s="22"/>
      <c r="J65" s="1"/>
      <c r="K65" s="1"/>
      <c r="L65" s="1"/>
      <c r="M65" s="1"/>
      <c r="N65" s="1"/>
      <c r="O65" s="1"/>
      <c r="P65" s="23"/>
      <c r="Q65" s="23"/>
    </row>
    <row r="66" spans="1:17">
      <c r="A66" s="1"/>
      <c r="B66" s="1"/>
      <c r="C66" s="1" t="s">
        <v>104</v>
      </c>
      <c r="D66" s="1"/>
      <c r="E66" s="1"/>
      <c r="F66" s="1"/>
      <c r="G66" s="1"/>
      <c r="H66" s="1"/>
      <c r="I66" s="22"/>
      <c r="J66" s="1"/>
      <c r="K66" s="1"/>
      <c r="L66" s="1"/>
      <c r="M66" s="1"/>
      <c r="N66" s="1"/>
      <c r="O66" s="1"/>
      <c r="P66" s="23"/>
      <c r="Q66" s="23"/>
    </row>
    <row r="67" spans="1:17" ht="15" thickBot="1">
      <c r="A67" s="21"/>
      <c r="B67" s="21"/>
      <c r="C67" s="21"/>
      <c r="D67" s="21"/>
      <c r="E67" s="21"/>
      <c r="F67" s="21"/>
      <c r="G67" s="24"/>
      <c r="H67" s="24" t="s">
        <v>374</v>
      </c>
      <c r="I67" s="25">
        <v>45144</v>
      </c>
      <c r="J67" s="24"/>
      <c r="K67" s="24" t="s">
        <v>375</v>
      </c>
      <c r="L67" s="24" t="s">
        <v>376</v>
      </c>
      <c r="M67" s="24" t="s">
        <v>337</v>
      </c>
      <c r="N67" s="26"/>
      <c r="O67" s="24" t="s">
        <v>38</v>
      </c>
      <c r="P67" s="28">
        <v>-81.48</v>
      </c>
      <c r="Q67" s="28">
        <f>ROUND(Q66+P67,5)</f>
        <v>-81.48</v>
      </c>
    </row>
    <row r="68" spans="1:17">
      <c r="A68" s="29"/>
      <c r="B68" s="29"/>
      <c r="C68" s="29" t="s">
        <v>377</v>
      </c>
      <c r="D68" s="29"/>
      <c r="E68" s="29"/>
      <c r="F68" s="29"/>
      <c r="G68" s="29"/>
      <c r="H68" s="29"/>
      <c r="I68" s="30"/>
      <c r="J68" s="29"/>
      <c r="K68" s="29"/>
      <c r="L68" s="29"/>
      <c r="M68" s="29"/>
      <c r="N68" s="29"/>
      <c r="O68" s="29"/>
      <c r="P68" s="2">
        <f>ROUND(SUM(P66:P67),5)</f>
        <v>-81.48</v>
      </c>
      <c r="Q68" s="2">
        <f>Q67</f>
        <v>-81.48</v>
      </c>
    </row>
    <row r="69" spans="1:17">
      <c r="A69" s="1"/>
      <c r="B69" s="1"/>
      <c r="C69" s="1" t="s">
        <v>106</v>
      </c>
      <c r="D69" s="1"/>
      <c r="E69" s="1"/>
      <c r="F69" s="1"/>
      <c r="G69" s="1"/>
      <c r="H69" s="1"/>
      <c r="I69" s="22"/>
      <c r="J69" s="1"/>
      <c r="K69" s="1"/>
      <c r="L69" s="1"/>
      <c r="M69" s="1"/>
      <c r="N69" s="1"/>
      <c r="O69" s="1"/>
      <c r="P69" s="23"/>
      <c r="Q69" s="23"/>
    </row>
    <row r="70" spans="1:17" ht="15" thickBot="1">
      <c r="A70" s="21"/>
      <c r="B70" s="21"/>
      <c r="C70" s="21"/>
      <c r="D70" s="21"/>
      <c r="E70" s="21"/>
      <c r="F70" s="21"/>
      <c r="G70" s="24"/>
      <c r="H70" s="24" t="s">
        <v>374</v>
      </c>
      <c r="I70" s="25">
        <v>45146</v>
      </c>
      <c r="J70" s="24"/>
      <c r="K70" s="24" t="s">
        <v>378</v>
      </c>
      <c r="L70" s="24" t="s">
        <v>379</v>
      </c>
      <c r="M70" s="24" t="s">
        <v>337</v>
      </c>
      <c r="N70" s="26"/>
      <c r="O70" s="24" t="s">
        <v>38</v>
      </c>
      <c r="P70" s="28">
        <v>-1.83</v>
      </c>
      <c r="Q70" s="28">
        <f>ROUND(Q69+P70,5)</f>
        <v>-1.83</v>
      </c>
    </row>
    <row r="71" spans="1:17">
      <c r="A71" s="29"/>
      <c r="B71" s="29"/>
      <c r="C71" s="29" t="s">
        <v>380</v>
      </c>
      <c r="D71" s="29"/>
      <c r="E71" s="29"/>
      <c r="F71" s="29"/>
      <c r="G71" s="29"/>
      <c r="H71" s="29"/>
      <c r="I71" s="30"/>
      <c r="J71" s="29"/>
      <c r="K71" s="29"/>
      <c r="L71" s="29"/>
      <c r="M71" s="29"/>
      <c r="N71" s="29"/>
      <c r="O71" s="29"/>
      <c r="P71" s="2">
        <f>ROUND(SUM(P69:P70),5)</f>
        <v>-1.83</v>
      </c>
      <c r="Q71" s="2">
        <f>Q70</f>
        <v>-1.83</v>
      </c>
    </row>
    <row r="72" spans="1:17">
      <c r="A72" s="1"/>
      <c r="B72" s="1"/>
      <c r="C72" s="1" t="s">
        <v>107</v>
      </c>
      <c r="D72" s="1"/>
      <c r="E72" s="1"/>
      <c r="F72" s="1"/>
      <c r="G72" s="1"/>
      <c r="H72" s="1"/>
      <c r="I72" s="22"/>
      <c r="J72" s="1"/>
      <c r="K72" s="1"/>
      <c r="L72" s="1"/>
      <c r="M72" s="1"/>
      <c r="N72" s="1"/>
      <c r="O72" s="1"/>
      <c r="P72" s="23"/>
      <c r="Q72" s="23"/>
    </row>
    <row r="73" spans="1:17">
      <c r="A73" s="24"/>
      <c r="B73" s="24"/>
      <c r="C73" s="24"/>
      <c r="D73" s="24"/>
      <c r="E73" s="24"/>
      <c r="F73" s="24"/>
      <c r="G73" s="24"/>
      <c r="H73" s="24" t="s">
        <v>374</v>
      </c>
      <c r="I73" s="25">
        <v>45153</v>
      </c>
      <c r="J73" s="24"/>
      <c r="K73" s="24" t="s">
        <v>381</v>
      </c>
      <c r="L73" s="24" t="s">
        <v>382</v>
      </c>
      <c r="M73" s="24" t="s">
        <v>337</v>
      </c>
      <c r="N73" s="26"/>
      <c r="O73" s="24" t="s">
        <v>38</v>
      </c>
      <c r="P73" s="27">
        <v>-203.29</v>
      </c>
      <c r="Q73" s="27">
        <f>ROUND(Q72+P73,5)</f>
        <v>-203.29</v>
      </c>
    </row>
    <row r="74" spans="1:17" ht="15" thickBot="1">
      <c r="A74" s="24"/>
      <c r="B74" s="24"/>
      <c r="C74" s="24"/>
      <c r="D74" s="24"/>
      <c r="E74" s="24"/>
      <c r="F74" s="24"/>
      <c r="G74" s="24"/>
      <c r="H74" s="24" t="s">
        <v>374</v>
      </c>
      <c r="I74" s="25">
        <v>45153</v>
      </c>
      <c r="J74" s="24"/>
      <c r="K74" s="24" t="s">
        <v>383</v>
      </c>
      <c r="L74" s="24" t="s">
        <v>384</v>
      </c>
      <c r="M74" s="24" t="s">
        <v>337</v>
      </c>
      <c r="N74" s="26"/>
      <c r="O74" s="24" t="s">
        <v>38</v>
      </c>
      <c r="P74" s="28">
        <v>-72.09</v>
      </c>
      <c r="Q74" s="28">
        <f>ROUND(Q73+P74,5)</f>
        <v>-275.38</v>
      </c>
    </row>
    <row r="75" spans="1:17">
      <c r="A75" s="29"/>
      <c r="B75" s="29"/>
      <c r="C75" s="29" t="s">
        <v>385</v>
      </c>
      <c r="D75" s="29"/>
      <c r="E75" s="29"/>
      <c r="F75" s="29"/>
      <c r="G75" s="29"/>
      <c r="H75" s="29"/>
      <c r="I75" s="30"/>
      <c r="J75" s="29"/>
      <c r="K75" s="29"/>
      <c r="L75" s="29"/>
      <c r="M75" s="29"/>
      <c r="N75" s="29"/>
      <c r="O75" s="29"/>
      <c r="P75" s="2">
        <f>ROUND(SUM(P72:P74),5)</f>
        <v>-275.38</v>
      </c>
      <c r="Q75" s="2">
        <f>Q74</f>
        <v>-275.38</v>
      </c>
    </row>
    <row r="76" spans="1:17">
      <c r="A76" s="1"/>
      <c r="B76" s="1"/>
      <c r="C76" s="1" t="s">
        <v>110</v>
      </c>
      <c r="D76" s="1"/>
      <c r="E76" s="1"/>
      <c r="F76" s="1"/>
      <c r="G76" s="1"/>
      <c r="H76" s="1"/>
      <c r="I76" s="22"/>
      <c r="J76" s="1"/>
      <c r="K76" s="1"/>
      <c r="L76" s="1"/>
      <c r="M76" s="1"/>
      <c r="N76" s="1"/>
      <c r="O76" s="1"/>
      <c r="P76" s="23"/>
      <c r="Q76" s="23"/>
    </row>
    <row r="77" spans="1:17">
      <c r="A77" s="1"/>
      <c r="B77" s="1"/>
      <c r="C77" s="1"/>
      <c r="D77" s="1" t="s">
        <v>111</v>
      </c>
      <c r="E77" s="1"/>
      <c r="F77" s="1"/>
      <c r="G77" s="1"/>
      <c r="H77" s="1"/>
      <c r="I77" s="22"/>
      <c r="J77" s="1"/>
      <c r="K77" s="1"/>
      <c r="L77" s="1"/>
      <c r="M77" s="1"/>
      <c r="N77" s="1"/>
      <c r="O77" s="1"/>
      <c r="P77" s="23"/>
      <c r="Q77" s="23"/>
    </row>
    <row r="78" spans="1:17">
      <c r="A78" s="24"/>
      <c r="B78" s="24"/>
      <c r="C78" s="24"/>
      <c r="D78" s="24"/>
      <c r="E78" s="24"/>
      <c r="F78" s="24"/>
      <c r="G78" s="24"/>
      <c r="H78" s="24" t="s">
        <v>343</v>
      </c>
      <c r="I78" s="25">
        <v>45142</v>
      </c>
      <c r="J78" s="24"/>
      <c r="K78" s="24"/>
      <c r="L78" s="24" t="s">
        <v>386</v>
      </c>
      <c r="M78" s="24" t="s">
        <v>337</v>
      </c>
      <c r="N78" s="26"/>
      <c r="O78" s="24" t="s">
        <v>10</v>
      </c>
      <c r="P78" s="27">
        <v>-0.36</v>
      </c>
      <c r="Q78" s="27">
        <f>ROUND(Q77+P78,5)</f>
        <v>-0.36</v>
      </c>
    </row>
    <row r="79" spans="1:17">
      <c r="A79" s="24"/>
      <c r="B79" s="24"/>
      <c r="C79" s="24"/>
      <c r="D79" s="24"/>
      <c r="E79" s="24"/>
      <c r="F79" s="24"/>
      <c r="G79" s="24"/>
      <c r="H79" s="24" t="s">
        <v>343</v>
      </c>
      <c r="I79" s="25">
        <v>45142</v>
      </c>
      <c r="J79" s="24"/>
      <c r="K79" s="24"/>
      <c r="L79" s="24" t="s">
        <v>387</v>
      </c>
      <c r="M79" s="24" t="s">
        <v>337</v>
      </c>
      <c r="N79" s="26"/>
      <c r="O79" s="24" t="s">
        <v>10</v>
      </c>
      <c r="P79" s="27">
        <v>-460.22</v>
      </c>
      <c r="Q79" s="27">
        <f>ROUND(Q78+P79,5)</f>
        <v>-460.58</v>
      </c>
    </row>
    <row r="80" spans="1:17">
      <c r="A80" s="24"/>
      <c r="B80" s="24"/>
      <c r="C80" s="24"/>
      <c r="D80" s="24"/>
      <c r="E80" s="24"/>
      <c r="F80" s="24"/>
      <c r="G80" s="24"/>
      <c r="H80" s="24" t="s">
        <v>343</v>
      </c>
      <c r="I80" s="25">
        <v>45142</v>
      </c>
      <c r="J80" s="24"/>
      <c r="K80" s="24"/>
      <c r="L80" s="24" t="s">
        <v>386</v>
      </c>
      <c r="M80" s="24" t="s">
        <v>337</v>
      </c>
      <c r="N80" s="26"/>
      <c r="O80" s="24" t="s">
        <v>10</v>
      </c>
      <c r="P80" s="27">
        <v>-11.69</v>
      </c>
      <c r="Q80" s="27">
        <f>ROUND(Q79+P80,5)</f>
        <v>-472.27</v>
      </c>
    </row>
    <row r="81" spans="1:17" ht="15" thickBot="1">
      <c r="A81" s="24"/>
      <c r="B81" s="24"/>
      <c r="C81" s="24"/>
      <c r="D81" s="24"/>
      <c r="E81" s="24"/>
      <c r="F81" s="24"/>
      <c r="G81" s="24"/>
      <c r="H81" s="24" t="s">
        <v>343</v>
      </c>
      <c r="I81" s="25">
        <v>45142</v>
      </c>
      <c r="J81" s="24"/>
      <c r="K81" s="24"/>
      <c r="L81" s="24" t="s">
        <v>388</v>
      </c>
      <c r="M81" s="24" t="s">
        <v>337</v>
      </c>
      <c r="N81" s="26"/>
      <c r="O81" s="24" t="s">
        <v>10</v>
      </c>
      <c r="P81" s="27">
        <v>-15.3</v>
      </c>
      <c r="Q81" s="27">
        <f>ROUND(Q80+P81,5)</f>
        <v>-487.57</v>
      </c>
    </row>
    <row r="82" spans="1:17" ht="15" thickBot="1">
      <c r="A82" s="29"/>
      <c r="B82" s="29"/>
      <c r="C82" s="29"/>
      <c r="D82" s="29" t="s">
        <v>389</v>
      </c>
      <c r="E82" s="29"/>
      <c r="F82" s="29"/>
      <c r="G82" s="29"/>
      <c r="H82" s="29"/>
      <c r="I82" s="30"/>
      <c r="J82" s="29"/>
      <c r="K82" s="29"/>
      <c r="L82" s="29"/>
      <c r="M82" s="29"/>
      <c r="N82" s="29"/>
      <c r="O82" s="29"/>
      <c r="P82" s="3">
        <f>ROUND(SUM(P77:P81),5)</f>
        <v>-487.57</v>
      </c>
      <c r="Q82" s="3">
        <f>Q81</f>
        <v>-487.57</v>
      </c>
    </row>
    <row r="83" spans="1:17">
      <c r="A83" s="29"/>
      <c r="B83" s="29"/>
      <c r="C83" s="29" t="s">
        <v>112</v>
      </c>
      <c r="D83" s="29"/>
      <c r="E83" s="29"/>
      <c r="F83" s="29"/>
      <c r="G83" s="29"/>
      <c r="H83" s="29"/>
      <c r="I83" s="30"/>
      <c r="J83" s="29"/>
      <c r="K83" s="29"/>
      <c r="L83" s="29"/>
      <c r="M83" s="29"/>
      <c r="N83" s="29"/>
      <c r="O83" s="29"/>
      <c r="P83" s="2">
        <f>P82</f>
        <v>-487.57</v>
      </c>
      <c r="Q83" s="2">
        <f>Q82</f>
        <v>-487.57</v>
      </c>
    </row>
    <row r="84" spans="1:17">
      <c r="A84" s="1"/>
      <c r="B84" s="1"/>
      <c r="C84" s="1" t="s">
        <v>113</v>
      </c>
      <c r="D84" s="1"/>
      <c r="E84" s="1"/>
      <c r="F84" s="1"/>
      <c r="G84" s="1"/>
      <c r="H84" s="1"/>
      <c r="I84" s="22"/>
      <c r="J84" s="1"/>
      <c r="K84" s="1"/>
      <c r="L84" s="1"/>
      <c r="M84" s="1"/>
      <c r="N84" s="1"/>
      <c r="O84" s="1"/>
      <c r="P84" s="23"/>
      <c r="Q84" s="23"/>
    </row>
    <row r="85" spans="1:17">
      <c r="A85" s="1"/>
      <c r="B85" s="1"/>
      <c r="C85" s="1"/>
      <c r="D85" s="1" t="s">
        <v>117</v>
      </c>
      <c r="E85" s="1"/>
      <c r="F85" s="1"/>
      <c r="G85" s="1"/>
      <c r="H85" s="1"/>
      <c r="I85" s="22"/>
      <c r="J85" s="1"/>
      <c r="K85" s="1"/>
      <c r="L85" s="1"/>
      <c r="M85" s="1"/>
      <c r="N85" s="1"/>
      <c r="O85" s="1"/>
      <c r="P85" s="23"/>
      <c r="Q85" s="23"/>
    </row>
    <row r="86" spans="1:17" ht="15" thickBot="1">
      <c r="A86" s="21"/>
      <c r="B86" s="21"/>
      <c r="C86" s="21"/>
      <c r="D86" s="21"/>
      <c r="E86" s="21"/>
      <c r="F86" s="21"/>
      <c r="G86" s="24"/>
      <c r="H86" s="24" t="s">
        <v>390</v>
      </c>
      <c r="I86" s="25">
        <v>45145</v>
      </c>
      <c r="J86" s="24" t="s">
        <v>391</v>
      </c>
      <c r="K86" s="24" t="s">
        <v>392</v>
      </c>
      <c r="L86" s="24" t="s">
        <v>393</v>
      </c>
      <c r="M86" s="24" t="s">
        <v>337</v>
      </c>
      <c r="N86" s="26"/>
      <c r="O86" s="24" t="s">
        <v>35</v>
      </c>
      <c r="P86" s="27">
        <v>-3493</v>
      </c>
      <c r="Q86" s="27">
        <f>ROUND(Q85+P86,5)</f>
        <v>-3493</v>
      </c>
    </row>
    <row r="87" spans="1:17" ht="15" thickBot="1">
      <c r="A87" s="29"/>
      <c r="B87" s="29"/>
      <c r="C87" s="29"/>
      <c r="D87" s="29" t="s">
        <v>394</v>
      </c>
      <c r="E87" s="29"/>
      <c r="F87" s="29"/>
      <c r="G87" s="29"/>
      <c r="H87" s="29"/>
      <c r="I87" s="30"/>
      <c r="J87" s="29"/>
      <c r="K87" s="29"/>
      <c r="L87" s="29"/>
      <c r="M87" s="29"/>
      <c r="N87" s="29"/>
      <c r="O87" s="29"/>
      <c r="P87" s="3">
        <f>ROUND(SUM(P85:P86),5)</f>
        <v>-3493</v>
      </c>
      <c r="Q87" s="3">
        <f>Q86</f>
        <v>-3493</v>
      </c>
    </row>
    <row r="88" spans="1:17">
      <c r="A88" s="29"/>
      <c r="B88" s="29"/>
      <c r="C88" s="29" t="s">
        <v>118</v>
      </c>
      <c r="D88" s="29"/>
      <c r="E88" s="29"/>
      <c r="F88" s="29"/>
      <c r="G88" s="29"/>
      <c r="H88" s="29"/>
      <c r="I88" s="30"/>
      <c r="J88" s="29"/>
      <c r="K88" s="29"/>
      <c r="L88" s="29"/>
      <c r="M88" s="29"/>
      <c r="N88" s="29"/>
      <c r="O88" s="29"/>
      <c r="P88" s="2">
        <f>P87</f>
        <v>-3493</v>
      </c>
      <c r="Q88" s="2">
        <f>Q87</f>
        <v>-3493</v>
      </c>
    </row>
    <row r="89" spans="1:17">
      <c r="A89" s="1"/>
      <c r="B89" s="1"/>
      <c r="C89" s="1" t="s">
        <v>119</v>
      </c>
      <c r="D89" s="1"/>
      <c r="E89" s="1"/>
      <c r="F89" s="1"/>
      <c r="G89" s="1"/>
      <c r="H89" s="1"/>
      <c r="I89" s="22"/>
      <c r="J89" s="1"/>
      <c r="K89" s="1"/>
      <c r="L89" s="1"/>
      <c r="M89" s="1"/>
      <c r="N89" s="1"/>
      <c r="O89" s="1"/>
      <c r="P89" s="23"/>
      <c r="Q89" s="23"/>
    </row>
    <row r="90" spans="1:17">
      <c r="A90" s="1"/>
      <c r="B90" s="1"/>
      <c r="C90" s="1"/>
      <c r="D90" s="1" t="s">
        <v>123</v>
      </c>
      <c r="E90" s="1"/>
      <c r="F90" s="1"/>
      <c r="G90" s="1"/>
      <c r="H90" s="1"/>
      <c r="I90" s="22"/>
      <c r="J90" s="1"/>
      <c r="K90" s="1"/>
      <c r="L90" s="1"/>
      <c r="M90" s="1"/>
      <c r="N90" s="1"/>
      <c r="O90" s="1"/>
      <c r="P90" s="23"/>
      <c r="Q90" s="23"/>
    </row>
    <row r="91" spans="1:17">
      <c r="A91" s="24"/>
      <c r="B91" s="24"/>
      <c r="C91" s="24"/>
      <c r="D91" s="24"/>
      <c r="E91" s="24"/>
      <c r="F91" s="24"/>
      <c r="G91" s="24"/>
      <c r="H91" s="24" t="s">
        <v>374</v>
      </c>
      <c r="I91" s="25">
        <v>45144</v>
      </c>
      <c r="J91" s="24"/>
      <c r="K91" s="24" t="s">
        <v>395</v>
      </c>
      <c r="L91" s="24" t="s">
        <v>396</v>
      </c>
      <c r="M91" s="24" t="s">
        <v>337</v>
      </c>
      <c r="N91" s="26"/>
      <c r="O91" s="24" t="s">
        <v>38</v>
      </c>
      <c r="P91" s="27">
        <v>-59.97</v>
      </c>
      <c r="Q91" s="27">
        <f>ROUND(Q90+P91,5)</f>
        <v>-59.97</v>
      </c>
    </row>
    <row r="92" spans="1:17" ht="15" thickBot="1">
      <c r="A92" s="24"/>
      <c r="B92" s="24"/>
      <c r="C92" s="24"/>
      <c r="D92" s="24"/>
      <c r="E92" s="24"/>
      <c r="F92" s="24"/>
      <c r="G92" s="24"/>
      <c r="H92" s="24" t="s">
        <v>374</v>
      </c>
      <c r="I92" s="25">
        <v>45145</v>
      </c>
      <c r="J92" s="24"/>
      <c r="K92" s="24" t="s">
        <v>397</v>
      </c>
      <c r="L92" s="24" t="s">
        <v>398</v>
      </c>
      <c r="M92" s="24" t="s">
        <v>337</v>
      </c>
      <c r="N92" s="26"/>
      <c r="O92" s="24" t="s">
        <v>38</v>
      </c>
      <c r="P92" s="28">
        <v>-276.20999999999998</v>
      </c>
      <c r="Q92" s="28">
        <f>ROUND(Q91+P92,5)</f>
        <v>-336.18</v>
      </c>
    </row>
    <row r="93" spans="1:17">
      <c r="A93" s="29"/>
      <c r="B93" s="29"/>
      <c r="C93" s="29"/>
      <c r="D93" s="29" t="s">
        <v>399</v>
      </c>
      <c r="E93" s="29"/>
      <c r="F93" s="29"/>
      <c r="G93" s="29"/>
      <c r="H93" s="29"/>
      <c r="I93" s="30"/>
      <c r="J93" s="29"/>
      <c r="K93" s="29"/>
      <c r="L93" s="29"/>
      <c r="M93" s="29"/>
      <c r="N93" s="29"/>
      <c r="O93" s="29"/>
      <c r="P93" s="2">
        <f>ROUND(SUM(P90:P92),5)</f>
        <v>-336.18</v>
      </c>
      <c r="Q93" s="2">
        <f>Q92</f>
        <v>-336.18</v>
      </c>
    </row>
    <row r="94" spans="1:17">
      <c r="A94" s="1"/>
      <c r="B94" s="1"/>
      <c r="C94" s="1"/>
      <c r="D94" s="1" t="s">
        <v>124</v>
      </c>
      <c r="E94" s="1"/>
      <c r="F94" s="1"/>
      <c r="G94" s="1"/>
      <c r="H94" s="1"/>
      <c r="I94" s="22"/>
      <c r="J94" s="1"/>
      <c r="K94" s="1"/>
      <c r="L94" s="1"/>
      <c r="M94" s="1"/>
      <c r="N94" s="1"/>
      <c r="O94" s="1"/>
      <c r="P94" s="23"/>
      <c r="Q94" s="23"/>
    </row>
    <row r="95" spans="1:17" ht="15" thickBot="1">
      <c r="A95" s="21"/>
      <c r="B95" s="21"/>
      <c r="C95" s="21"/>
      <c r="D95" s="21"/>
      <c r="E95" s="21"/>
      <c r="F95" s="21"/>
      <c r="G95" s="24"/>
      <c r="H95" s="24" t="s">
        <v>390</v>
      </c>
      <c r="I95" s="25">
        <v>45139</v>
      </c>
      <c r="J95" s="24" t="s">
        <v>400</v>
      </c>
      <c r="K95" s="24" t="s">
        <v>401</v>
      </c>
      <c r="L95" s="24" t="s">
        <v>402</v>
      </c>
      <c r="M95" s="24" t="s">
        <v>337</v>
      </c>
      <c r="N95" s="26"/>
      <c r="O95" s="24" t="s">
        <v>35</v>
      </c>
      <c r="P95" s="28">
        <v>-126</v>
      </c>
      <c r="Q95" s="28">
        <f>ROUND(Q94+P95,5)</f>
        <v>-126</v>
      </c>
    </row>
    <row r="96" spans="1:17">
      <c r="A96" s="29"/>
      <c r="B96" s="29"/>
      <c r="C96" s="29"/>
      <c r="D96" s="29" t="s">
        <v>403</v>
      </c>
      <c r="E96" s="29"/>
      <c r="F96" s="29"/>
      <c r="G96" s="29"/>
      <c r="H96" s="29"/>
      <c r="I96" s="30"/>
      <c r="J96" s="29"/>
      <c r="K96" s="29"/>
      <c r="L96" s="29"/>
      <c r="M96" s="29"/>
      <c r="N96" s="29"/>
      <c r="O96" s="29"/>
      <c r="P96" s="2">
        <f>ROUND(SUM(P94:P95),5)</f>
        <v>-126</v>
      </c>
      <c r="Q96" s="2">
        <f>Q95</f>
        <v>-126</v>
      </c>
    </row>
    <row r="97" spans="1:17">
      <c r="A97" s="1"/>
      <c r="B97" s="1"/>
      <c r="C97" s="1"/>
      <c r="D97" s="1" t="s">
        <v>125</v>
      </c>
      <c r="E97" s="1"/>
      <c r="F97" s="1"/>
      <c r="G97" s="1"/>
      <c r="H97" s="1"/>
      <c r="I97" s="22"/>
      <c r="J97" s="1"/>
      <c r="K97" s="1"/>
      <c r="L97" s="1"/>
      <c r="M97" s="1"/>
      <c r="N97" s="1"/>
      <c r="O97" s="1"/>
      <c r="P97" s="23"/>
      <c r="Q97" s="23"/>
    </row>
    <row r="98" spans="1:17">
      <c r="A98" s="24"/>
      <c r="B98" s="24"/>
      <c r="C98" s="24"/>
      <c r="D98" s="24"/>
      <c r="E98" s="24"/>
      <c r="F98" s="24"/>
      <c r="G98" s="24"/>
      <c r="H98" s="24" t="s">
        <v>374</v>
      </c>
      <c r="I98" s="25">
        <v>45148</v>
      </c>
      <c r="J98" s="24"/>
      <c r="K98" s="24" t="s">
        <v>404</v>
      </c>
      <c r="L98" s="24" t="s">
        <v>405</v>
      </c>
      <c r="M98" s="24" t="s">
        <v>337</v>
      </c>
      <c r="N98" s="26"/>
      <c r="O98" s="24" t="s">
        <v>38</v>
      </c>
      <c r="P98" s="27">
        <v>-50</v>
      </c>
      <c r="Q98" s="27">
        <f>ROUND(Q97+P98,5)</f>
        <v>-50</v>
      </c>
    </row>
    <row r="99" spans="1:17" ht="15" thickBot="1">
      <c r="A99" s="24"/>
      <c r="B99" s="24"/>
      <c r="C99" s="24"/>
      <c r="D99" s="24"/>
      <c r="E99" s="24"/>
      <c r="F99" s="24"/>
      <c r="G99" s="24"/>
      <c r="H99" s="24" t="s">
        <v>374</v>
      </c>
      <c r="I99" s="25">
        <v>45148</v>
      </c>
      <c r="J99" s="24"/>
      <c r="K99" s="24" t="s">
        <v>404</v>
      </c>
      <c r="L99" s="24" t="s">
        <v>406</v>
      </c>
      <c r="M99" s="24" t="s">
        <v>337</v>
      </c>
      <c r="N99" s="26"/>
      <c r="O99" s="24" t="s">
        <v>38</v>
      </c>
      <c r="P99" s="27">
        <v>-1.88</v>
      </c>
      <c r="Q99" s="27">
        <f>ROUND(Q98+P99,5)</f>
        <v>-51.88</v>
      </c>
    </row>
    <row r="100" spans="1:17" ht="15" thickBot="1">
      <c r="A100" s="29"/>
      <c r="B100" s="29"/>
      <c r="C100" s="29"/>
      <c r="D100" s="29" t="s">
        <v>407</v>
      </c>
      <c r="E100" s="29"/>
      <c r="F100" s="29"/>
      <c r="G100" s="29"/>
      <c r="H100" s="29"/>
      <c r="I100" s="30"/>
      <c r="J100" s="29"/>
      <c r="K100" s="29"/>
      <c r="L100" s="29"/>
      <c r="M100" s="29"/>
      <c r="N100" s="29"/>
      <c r="O100" s="29"/>
      <c r="P100" s="3">
        <f>ROUND(SUM(P97:P99),5)</f>
        <v>-51.88</v>
      </c>
      <c r="Q100" s="3">
        <f>Q99</f>
        <v>-51.88</v>
      </c>
    </row>
    <row r="101" spans="1:17">
      <c r="A101" s="29"/>
      <c r="B101" s="29"/>
      <c r="C101" s="29" t="s">
        <v>127</v>
      </c>
      <c r="D101" s="29"/>
      <c r="E101" s="29"/>
      <c r="F101" s="29"/>
      <c r="G101" s="29"/>
      <c r="H101" s="29"/>
      <c r="I101" s="30"/>
      <c r="J101" s="29"/>
      <c r="K101" s="29"/>
      <c r="L101" s="29"/>
      <c r="M101" s="29"/>
      <c r="N101" s="29"/>
      <c r="O101" s="29"/>
      <c r="P101" s="2">
        <f>ROUND(P93+P96+P100,5)</f>
        <v>-514.05999999999995</v>
      </c>
      <c r="Q101" s="2">
        <f>ROUND(Q93+Q96+Q100,5)</f>
        <v>-514.05999999999995</v>
      </c>
    </row>
    <row r="102" spans="1:17">
      <c r="A102" s="1"/>
      <c r="B102" s="1"/>
      <c r="C102" s="1" t="s">
        <v>128</v>
      </c>
      <c r="D102" s="1"/>
      <c r="E102" s="1"/>
      <c r="F102" s="1"/>
      <c r="G102" s="1"/>
      <c r="H102" s="1"/>
      <c r="I102" s="22"/>
      <c r="J102" s="1"/>
      <c r="K102" s="1"/>
      <c r="L102" s="1"/>
      <c r="M102" s="1"/>
      <c r="N102" s="1"/>
      <c r="O102" s="1"/>
      <c r="P102" s="23"/>
      <c r="Q102" s="23"/>
    </row>
    <row r="103" spans="1:17">
      <c r="A103" s="1"/>
      <c r="B103" s="1"/>
      <c r="C103" s="1"/>
      <c r="D103" s="1" t="s">
        <v>129</v>
      </c>
      <c r="E103" s="1"/>
      <c r="F103" s="1"/>
      <c r="G103" s="1"/>
      <c r="H103" s="1"/>
      <c r="I103" s="22"/>
      <c r="J103" s="1"/>
      <c r="K103" s="1"/>
      <c r="L103" s="1"/>
      <c r="M103" s="1"/>
      <c r="N103" s="1"/>
      <c r="O103" s="1"/>
      <c r="P103" s="23"/>
      <c r="Q103" s="23"/>
    </row>
    <row r="104" spans="1:17">
      <c r="A104" s="1"/>
      <c r="B104" s="1"/>
      <c r="C104" s="1"/>
      <c r="D104" s="1"/>
      <c r="E104" s="1" t="s">
        <v>130</v>
      </c>
      <c r="F104" s="1"/>
      <c r="G104" s="1"/>
      <c r="H104" s="1"/>
      <c r="I104" s="22"/>
      <c r="J104" s="1"/>
      <c r="K104" s="1"/>
      <c r="L104" s="1"/>
      <c r="M104" s="1"/>
      <c r="N104" s="1"/>
      <c r="O104" s="1"/>
      <c r="P104" s="23"/>
      <c r="Q104" s="23"/>
    </row>
    <row r="105" spans="1:17">
      <c r="A105" s="24"/>
      <c r="B105" s="24"/>
      <c r="C105" s="24"/>
      <c r="D105" s="24"/>
      <c r="E105" s="24"/>
      <c r="F105" s="24"/>
      <c r="G105" s="24"/>
      <c r="H105" s="24" t="s">
        <v>408</v>
      </c>
      <c r="I105" s="25">
        <v>45169</v>
      </c>
      <c r="J105" s="24" t="s">
        <v>409</v>
      </c>
      <c r="K105" s="24" t="s">
        <v>410</v>
      </c>
      <c r="L105" s="24" t="s">
        <v>411</v>
      </c>
      <c r="M105" s="24" t="s">
        <v>337</v>
      </c>
      <c r="N105" s="26"/>
      <c r="O105" s="24" t="s">
        <v>9</v>
      </c>
      <c r="P105" s="27">
        <v>-2741.76</v>
      </c>
      <c r="Q105" s="27">
        <f>ROUND(Q104+P105,5)</f>
        <v>-2741.76</v>
      </c>
    </row>
    <row r="106" spans="1:17">
      <c r="A106" s="24"/>
      <c r="B106" s="24"/>
      <c r="C106" s="24"/>
      <c r="D106" s="24"/>
      <c r="E106" s="24"/>
      <c r="F106" s="24"/>
      <c r="G106" s="24"/>
      <c r="H106" s="24" t="s">
        <v>408</v>
      </c>
      <c r="I106" s="25">
        <v>45169</v>
      </c>
      <c r="J106" s="24" t="s">
        <v>412</v>
      </c>
      <c r="K106" s="24" t="s">
        <v>413</v>
      </c>
      <c r="L106" s="24" t="s">
        <v>411</v>
      </c>
      <c r="M106" s="24" t="s">
        <v>337</v>
      </c>
      <c r="N106" s="26"/>
      <c r="O106" s="24" t="s">
        <v>9</v>
      </c>
      <c r="P106" s="27">
        <v>-1370.88</v>
      </c>
      <c r="Q106" s="27">
        <f>ROUND(Q105+P106,5)</f>
        <v>-4112.6400000000003</v>
      </c>
    </row>
    <row r="107" spans="1:17">
      <c r="A107" s="24"/>
      <c r="B107" s="24"/>
      <c r="C107" s="24"/>
      <c r="D107" s="24"/>
      <c r="E107" s="24"/>
      <c r="F107" s="24"/>
      <c r="G107" s="24"/>
      <c r="H107" s="24" t="s">
        <v>408</v>
      </c>
      <c r="I107" s="25">
        <v>45169</v>
      </c>
      <c r="J107" s="24" t="s">
        <v>414</v>
      </c>
      <c r="K107" s="24" t="s">
        <v>415</v>
      </c>
      <c r="L107" s="24" t="s">
        <v>411</v>
      </c>
      <c r="M107" s="24" t="s">
        <v>337</v>
      </c>
      <c r="N107" s="26"/>
      <c r="O107" s="24" t="s">
        <v>9</v>
      </c>
      <c r="P107" s="27">
        <v>-1468.8</v>
      </c>
      <c r="Q107" s="27">
        <f>ROUND(Q106+P107,5)</f>
        <v>-5581.44</v>
      </c>
    </row>
    <row r="108" spans="1:17">
      <c r="A108" s="24"/>
      <c r="B108" s="24"/>
      <c r="C108" s="24"/>
      <c r="D108" s="24"/>
      <c r="E108" s="24"/>
      <c r="F108" s="24"/>
      <c r="G108" s="24"/>
      <c r="H108" s="24" t="s">
        <v>408</v>
      </c>
      <c r="I108" s="25">
        <v>45169</v>
      </c>
      <c r="J108" s="24" t="s">
        <v>416</v>
      </c>
      <c r="K108" s="24" t="s">
        <v>417</v>
      </c>
      <c r="L108" s="24" t="s">
        <v>411</v>
      </c>
      <c r="M108" s="24" t="s">
        <v>337</v>
      </c>
      <c r="N108" s="26"/>
      <c r="O108" s="24" t="s">
        <v>9</v>
      </c>
      <c r="P108" s="27">
        <v>0</v>
      </c>
      <c r="Q108" s="27">
        <f>ROUND(Q107+P108,5)</f>
        <v>-5581.44</v>
      </c>
    </row>
    <row r="109" spans="1:17" ht="15" thickBot="1">
      <c r="A109" s="24"/>
      <c r="B109" s="24"/>
      <c r="C109" s="24"/>
      <c r="D109" s="24"/>
      <c r="E109" s="24"/>
      <c r="F109" s="24"/>
      <c r="G109" s="24"/>
      <c r="H109" s="24" t="s">
        <v>408</v>
      </c>
      <c r="I109" s="25">
        <v>45169</v>
      </c>
      <c r="J109" s="24" t="s">
        <v>418</v>
      </c>
      <c r="K109" s="24" t="s">
        <v>419</v>
      </c>
      <c r="L109" s="24" t="s">
        <v>411</v>
      </c>
      <c r="M109" s="24" t="s">
        <v>337</v>
      </c>
      <c r="N109" s="26"/>
      <c r="O109" s="24" t="s">
        <v>9</v>
      </c>
      <c r="P109" s="28">
        <v>-1370.88</v>
      </c>
      <c r="Q109" s="28">
        <f>ROUND(Q108+P109,5)</f>
        <v>-6952.32</v>
      </c>
    </row>
    <row r="110" spans="1:17">
      <c r="A110" s="29"/>
      <c r="B110" s="29"/>
      <c r="C110" s="29"/>
      <c r="D110" s="29"/>
      <c r="E110" s="29" t="s">
        <v>420</v>
      </c>
      <c r="F110" s="29"/>
      <c r="G110" s="29"/>
      <c r="H110" s="29"/>
      <c r="I110" s="30"/>
      <c r="J110" s="29"/>
      <c r="K110" s="29"/>
      <c r="L110" s="29"/>
      <c r="M110" s="29"/>
      <c r="N110" s="29"/>
      <c r="O110" s="29"/>
      <c r="P110" s="2">
        <f>ROUND(SUM(P104:P109),5)</f>
        <v>-6952.32</v>
      </c>
      <c r="Q110" s="2">
        <f>Q109</f>
        <v>-6952.32</v>
      </c>
    </row>
    <row r="111" spans="1:17">
      <c r="A111" s="1"/>
      <c r="B111" s="1"/>
      <c r="C111" s="1"/>
      <c r="D111" s="1"/>
      <c r="E111" s="1" t="s">
        <v>137</v>
      </c>
      <c r="F111" s="1"/>
      <c r="G111" s="1"/>
      <c r="H111" s="1"/>
      <c r="I111" s="22"/>
      <c r="J111" s="1"/>
      <c r="K111" s="1"/>
      <c r="L111" s="1"/>
      <c r="M111" s="1"/>
      <c r="N111" s="1"/>
      <c r="O111" s="1"/>
      <c r="P111" s="23"/>
      <c r="Q111" s="23"/>
    </row>
    <row r="112" spans="1:17">
      <c r="A112" s="24"/>
      <c r="B112" s="24"/>
      <c r="C112" s="24"/>
      <c r="D112" s="24"/>
      <c r="E112" s="24"/>
      <c r="F112" s="24"/>
      <c r="G112" s="24"/>
      <c r="H112" s="24" t="s">
        <v>408</v>
      </c>
      <c r="I112" s="25">
        <v>45169</v>
      </c>
      <c r="J112" s="24" t="s">
        <v>416</v>
      </c>
      <c r="K112" s="24" t="s">
        <v>417</v>
      </c>
      <c r="L112" s="24" t="s">
        <v>411</v>
      </c>
      <c r="M112" s="24" t="s">
        <v>337</v>
      </c>
      <c r="N112" s="26"/>
      <c r="O112" s="24" t="s">
        <v>9</v>
      </c>
      <c r="P112" s="27">
        <v>0</v>
      </c>
      <c r="Q112" s="27">
        <f t="shared" ref="Q112:Q123" si="1">ROUND(Q111+P112,5)</f>
        <v>0</v>
      </c>
    </row>
    <row r="113" spans="1:17">
      <c r="A113" s="24"/>
      <c r="B113" s="24"/>
      <c r="C113" s="24"/>
      <c r="D113" s="24"/>
      <c r="E113" s="24"/>
      <c r="F113" s="24"/>
      <c r="G113" s="24"/>
      <c r="H113" s="24" t="s">
        <v>408</v>
      </c>
      <c r="I113" s="25">
        <v>45169</v>
      </c>
      <c r="J113" s="24" t="s">
        <v>416</v>
      </c>
      <c r="K113" s="24" t="s">
        <v>417</v>
      </c>
      <c r="L113" s="24" t="s">
        <v>411</v>
      </c>
      <c r="M113" s="24" t="s">
        <v>337</v>
      </c>
      <c r="N113" s="26"/>
      <c r="O113" s="24" t="s">
        <v>9</v>
      </c>
      <c r="P113" s="27">
        <v>0</v>
      </c>
      <c r="Q113" s="27">
        <f t="shared" si="1"/>
        <v>0</v>
      </c>
    </row>
    <row r="114" spans="1:17">
      <c r="A114" s="24"/>
      <c r="B114" s="24"/>
      <c r="C114" s="24"/>
      <c r="D114" s="24"/>
      <c r="E114" s="24"/>
      <c r="F114" s="24"/>
      <c r="G114" s="24"/>
      <c r="H114" s="24" t="s">
        <v>408</v>
      </c>
      <c r="I114" s="25">
        <v>45169</v>
      </c>
      <c r="J114" s="24" t="s">
        <v>421</v>
      </c>
      <c r="K114" s="24" t="s">
        <v>422</v>
      </c>
      <c r="L114" s="24" t="s">
        <v>411</v>
      </c>
      <c r="M114" s="24" t="s">
        <v>337</v>
      </c>
      <c r="N114" s="26"/>
      <c r="O114" s="24" t="s">
        <v>9</v>
      </c>
      <c r="P114" s="27">
        <v>-5750.56</v>
      </c>
      <c r="Q114" s="27">
        <f t="shared" si="1"/>
        <v>-5750.56</v>
      </c>
    </row>
    <row r="115" spans="1:17">
      <c r="A115" s="24"/>
      <c r="B115" s="24"/>
      <c r="C115" s="24"/>
      <c r="D115" s="24"/>
      <c r="E115" s="24"/>
      <c r="F115" s="24"/>
      <c r="G115" s="24"/>
      <c r="H115" s="24" t="s">
        <v>408</v>
      </c>
      <c r="I115" s="25">
        <v>45169</v>
      </c>
      <c r="J115" s="24" t="s">
        <v>421</v>
      </c>
      <c r="K115" s="24" t="s">
        <v>422</v>
      </c>
      <c r="L115" s="24" t="s">
        <v>411</v>
      </c>
      <c r="M115" s="24" t="s">
        <v>337</v>
      </c>
      <c r="N115" s="26"/>
      <c r="O115" s="24" t="s">
        <v>9</v>
      </c>
      <c r="P115" s="27">
        <v>-1304.44</v>
      </c>
      <c r="Q115" s="27">
        <f t="shared" si="1"/>
        <v>-7055</v>
      </c>
    </row>
    <row r="116" spans="1:17">
      <c r="A116" s="24"/>
      <c r="B116" s="24"/>
      <c r="C116" s="24"/>
      <c r="D116" s="24"/>
      <c r="E116" s="24"/>
      <c r="F116" s="24"/>
      <c r="G116" s="24"/>
      <c r="H116" s="24" t="s">
        <v>408</v>
      </c>
      <c r="I116" s="25">
        <v>45169</v>
      </c>
      <c r="J116" s="24" t="s">
        <v>421</v>
      </c>
      <c r="K116" s="24" t="s">
        <v>422</v>
      </c>
      <c r="L116" s="24" t="s">
        <v>411</v>
      </c>
      <c r="M116" s="24" t="s">
        <v>337</v>
      </c>
      <c r="N116" s="26"/>
      <c r="O116" s="24" t="s">
        <v>9</v>
      </c>
      <c r="P116" s="27">
        <v>0</v>
      </c>
      <c r="Q116" s="27">
        <f t="shared" si="1"/>
        <v>-7055</v>
      </c>
    </row>
    <row r="117" spans="1:17">
      <c r="A117" s="24"/>
      <c r="B117" s="24"/>
      <c r="C117" s="24"/>
      <c r="D117" s="24"/>
      <c r="E117" s="24"/>
      <c r="F117" s="24"/>
      <c r="G117" s="24"/>
      <c r="H117" s="24" t="s">
        <v>408</v>
      </c>
      <c r="I117" s="25">
        <v>45169</v>
      </c>
      <c r="J117" s="24" t="s">
        <v>421</v>
      </c>
      <c r="K117" s="24" t="s">
        <v>422</v>
      </c>
      <c r="L117" s="24" t="s">
        <v>411</v>
      </c>
      <c r="M117" s="24" t="s">
        <v>337</v>
      </c>
      <c r="N117" s="26"/>
      <c r="O117" s="24" t="s">
        <v>9</v>
      </c>
      <c r="P117" s="27">
        <v>0</v>
      </c>
      <c r="Q117" s="27">
        <f t="shared" si="1"/>
        <v>-7055</v>
      </c>
    </row>
    <row r="118" spans="1:17">
      <c r="A118" s="24"/>
      <c r="B118" s="24"/>
      <c r="C118" s="24"/>
      <c r="D118" s="24"/>
      <c r="E118" s="24"/>
      <c r="F118" s="24"/>
      <c r="G118" s="24"/>
      <c r="H118" s="24" t="s">
        <v>408</v>
      </c>
      <c r="I118" s="25">
        <v>45169</v>
      </c>
      <c r="J118" s="24" t="s">
        <v>421</v>
      </c>
      <c r="K118" s="24" t="s">
        <v>422</v>
      </c>
      <c r="L118" s="24" t="s">
        <v>411</v>
      </c>
      <c r="M118" s="24" t="s">
        <v>337</v>
      </c>
      <c r="N118" s="26"/>
      <c r="O118" s="24" t="s">
        <v>9</v>
      </c>
      <c r="P118" s="27">
        <v>0</v>
      </c>
      <c r="Q118" s="27">
        <f t="shared" si="1"/>
        <v>-7055</v>
      </c>
    </row>
    <row r="119" spans="1:17">
      <c r="A119" s="24"/>
      <c r="B119" s="24"/>
      <c r="C119" s="24"/>
      <c r="D119" s="24"/>
      <c r="E119" s="24"/>
      <c r="F119" s="24"/>
      <c r="G119" s="24"/>
      <c r="H119" s="24" t="s">
        <v>408</v>
      </c>
      <c r="I119" s="25">
        <v>45169</v>
      </c>
      <c r="J119" s="24" t="s">
        <v>423</v>
      </c>
      <c r="K119" s="24" t="s">
        <v>424</v>
      </c>
      <c r="L119" s="24" t="s">
        <v>411</v>
      </c>
      <c r="M119" s="24" t="s">
        <v>337</v>
      </c>
      <c r="N119" s="26"/>
      <c r="O119" s="24" t="s">
        <v>9</v>
      </c>
      <c r="P119" s="27">
        <v>-10541.67</v>
      </c>
      <c r="Q119" s="27">
        <f t="shared" si="1"/>
        <v>-17596.669999999998</v>
      </c>
    </row>
    <row r="120" spans="1:17">
      <c r="A120" s="24"/>
      <c r="B120" s="24"/>
      <c r="C120" s="24"/>
      <c r="D120" s="24"/>
      <c r="E120" s="24"/>
      <c r="F120" s="24"/>
      <c r="G120" s="24"/>
      <c r="H120" s="24" t="s">
        <v>408</v>
      </c>
      <c r="I120" s="25">
        <v>45169</v>
      </c>
      <c r="J120" s="24" t="s">
        <v>423</v>
      </c>
      <c r="K120" s="24" t="s">
        <v>424</v>
      </c>
      <c r="L120" s="24" t="s">
        <v>411</v>
      </c>
      <c r="M120" s="24" t="s">
        <v>337</v>
      </c>
      <c r="N120" s="26"/>
      <c r="O120" s="24" t="s">
        <v>9</v>
      </c>
      <c r="P120" s="27">
        <v>0</v>
      </c>
      <c r="Q120" s="27">
        <f t="shared" si="1"/>
        <v>-17596.669999999998</v>
      </c>
    </row>
    <row r="121" spans="1:17">
      <c r="A121" s="24"/>
      <c r="B121" s="24"/>
      <c r="C121" s="24"/>
      <c r="D121" s="24"/>
      <c r="E121" s="24"/>
      <c r="F121" s="24"/>
      <c r="G121" s="24"/>
      <c r="H121" s="24" t="s">
        <v>408</v>
      </c>
      <c r="I121" s="25">
        <v>45169</v>
      </c>
      <c r="J121" s="24" t="s">
        <v>423</v>
      </c>
      <c r="K121" s="24" t="s">
        <v>424</v>
      </c>
      <c r="L121" s="24" t="s">
        <v>411</v>
      </c>
      <c r="M121" s="24" t="s">
        <v>337</v>
      </c>
      <c r="N121" s="26"/>
      <c r="O121" s="24" t="s">
        <v>9</v>
      </c>
      <c r="P121" s="27">
        <v>0</v>
      </c>
      <c r="Q121" s="27">
        <f t="shared" si="1"/>
        <v>-17596.669999999998</v>
      </c>
    </row>
    <row r="122" spans="1:17">
      <c r="A122" s="24"/>
      <c r="B122" s="24"/>
      <c r="C122" s="24"/>
      <c r="D122" s="24"/>
      <c r="E122" s="24"/>
      <c r="F122" s="24"/>
      <c r="G122" s="24"/>
      <c r="H122" s="24" t="s">
        <v>408</v>
      </c>
      <c r="I122" s="25">
        <v>45169</v>
      </c>
      <c r="J122" s="24" t="s">
        <v>423</v>
      </c>
      <c r="K122" s="24" t="s">
        <v>424</v>
      </c>
      <c r="L122" s="24" t="s">
        <v>411</v>
      </c>
      <c r="M122" s="24" t="s">
        <v>337</v>
      </c>
      <c r="N122" s="26"/>
      <c r="O122" s="24" t="s">
        <v>9</v>
      </c>
      <c r="P122" s="27">
        <v>0</v>
      </c>
      <c r="Q122" s="27">
        <f t="shared" si="1"/>
        <v>-17596.669999999998</v>
      </c>
    </row>
    <row r="123" spans="1:17" ht="15" thickBot="1">
      <c r="A123" s="24"/>
      <c r="B123" s="24"/>
      <c r="C123" s="24"/>
      <c r="D123" s="24"/>
      <c r="E123" s="24"/>
      <c r="F123" s="24"/>
      <c r="G123" s="24"/>
      <c r="H123" s="24" t="s">
        <v>408</v>
      </c>
      <c r="I123" s="25">
        <v>45169</v>
      </c>
      <c r="J123" s="24" t="s">
        <v>423</v>
      </c>
      <c r="K123" s="24" t="s">
        <v>424</v>
      </c>
      <c r="L123" s="24" t="s">
        <v>411</v>
      </c>
      <c r="M123" s="24" t="s">
        <v>337</v>
      </c>
      <c r="N123" s="26"/>
      <c r="O123" s="24" t="s">
        <v>9</v>
      </c>
      <c r="P123" s="28">
        <v>0</v>
      </c>
      <c r="Q123" s="28">
        <f t="shared" si="1"/>
        <v>-17596.669999999998</v>
      </c>
    </row>
    <row r="124" spans="1:17">
      <c r="A124" s="29"/>
      <c r="B124" s="29"/>
      <c r="C124" s="29"/>
      <c r="D124" s="29"/>
      <c r="E124" s="29" t="s">
        <v>425</v>
      </c>
      <c r="F124" s="29"/>
      <c r="G124" s="29"/>
      <c r="H124" s="29"/>
      <c r="I124" s="30"/>
      <c r="J124" s="29"/>
      <c r="K124" s="29"/>
      <c r="L124" s="29"/>
      <c r="M124" s="29"/>
      <c r="N124" s="29"/>
      <c r="O124" s="29"/>
      <c r="P124" s="2">
        <f>ROUND(SUM(P111:P123),5)</f>
        <v>-17596.669999999998</v>
      </c>
      <c r="Q124" s="2">
        <f>Q123</f>
        <v>-17596.669999999998</v>
      </c>
    </row>
    <row r="125" spans="1:17">
      <c r="A125" s="1"/>
      <c r="B125" s="1"/>
      <c r="C125" s="1"/>
      <c r="D125" s="1"/>
      <c r="E125" s="1" t="s">
        <v>138</v>
      </c>
      <c r="F125" s="1"/>
      <c r="G125" s="1"/>
      <c r="H125" s="1"/>
      <c r="I125" s="22"/>
      <c r="J125" s="1"/>
      <c r="K125" s="1"/>
      <c r="L125" s="1"/>
      <c r="M125" s="1"/>
      <c r="N125" s="1"/>
      <c r="O125" s="1"/>
      <c r="P125" s="23"/>
      <c r="Q125" s="23"/>
    </row>
    <row r="126" spans="1:17" ht="15" thickBot="1">
      <c r="A126" s="21"/>
      <c r="B126" s="21"/>
      <c r="C126" s="21"/>
      <c r="D126" s="21"/>
      <c r="E126" s="21"/>
      <c r="F126" s="21"/>
      <c r="G126" s="24"/>
      <c r="H126" s="24" t="s">
        <v>408</v>
      </c>
      <c r="I126" s="25">
        <v>45169</v>
      </c>
      <c r="J126" s="24" t="s">
        <v>426</v>
      </c>
      <c r="K126" s="24" t="s">
        <v>427</v>
      </c>
      <c r="L126" s="24" t="s">
        <v>411</v>
      </c>
      <c r="M126" s="24" t="s">
        <v>337</v>
      </c>
      <c r="N126" s="26"/>
      <c r="O126" s="24" t="s">
        <v>9</v>
      </c>
      <c r="P126" s="28">
        <v>-3780</v>
      </c>
      <c r="Q126" s="28">
        <f>ROUND(Q125+P126,5)</f>
        <v>-3780</v>
      </c>
    </row>
    <row r="127" spans="1:17">
      <c r="A127" s="29"/>
      <c r="B127" s="29"/>
      <c r="C127" s="29"/>
      <c r="D127" s="29"/>
      <c r="E127" s="29" t="s">
        <v>428</v>
      </c>
      <c r="F127" s="29"/>
      <c r="G127" s="29"/>
      <c r="H127" s="29"/>
      <c r="I127" s="30"/>
      <c r="J127" s="29"/>
      <c r="K127" s="29"/>
      <c r="L127" s="29"/>
      <c r="M127" s="29"/>
      <c r="N127" s="29"/>
      <c r="O127" s="29"/>
      <c r="P127" s="2">
        <f>ROUND(SUM(P125:P126),5)</f>
        <v>-3780</v>
      </c>
      <c r="Q127" s="2">
        <f>Q126</f>
        <v>-3780</v>
      </c>
    </row>
    <row r="128" spans="1:17">
      <c r="A128" s="1"/>
      <c r="B128" s="1"/>
      <c r="C128" s="1"/>
      <c r="D128" s="1"/>
      <c r="E128" s="1" t="s">
        <v>139</v>
      </c>
      <c r="F128" s="1"/>
      <c r="G128" s="1"/>
      <c r="H128" s="1"/>
      <c r="I128" s="22"/>
      <c r="J128" s="1"/>
      <c r="K128" s="1"/>
      <c r="L128" s="1"/>
      <c r="M128" s="1"/>
      <c r="N128" s="1"/>
      <c r="O128" s="1"/>
      <c r="P128" s="23"/>
      <c r="Q128" s="23"/>
    </row>
    <row r="129" spans="1:17">
      <c r="A129" s="24"/>
      <c r="B129" s="24"/>
      <c r="C129" s="24"/>
      <c r="D129" s="24"/>
      <c r="E129" s="24"/>
      <c r="F129" s="24"/>
      <c r="G129" s="24"/>
      <c r="H129" s="24" t="s">
        <v>390</v>
      </c>
      <c r="I129" s="25">
        <v>45145</v>
      </c>
      <c r="J129" s="24" t="s">
        <v>429</v>
      </c>
      <c r="K129" s="24" t="s">
        <v>430</v>
      </c>
      <c r="L129" s="24" t="s">
        <v>431</v>
      </c>
      <c r="M129" s="24" t="s">
        <v>337</v>
      </c>
      <c r="N129" s="26"/>
      <c r="O129" s="24" t="s">
        <v>35</v>
      </c>
      <c r="P129" s="27">
        <v>-200</v>
      </c>
      <c r="Q129" s="27">
        <f>ROUND(Q128+P129,5)</f>
        <v>-200</v>
      </c>
    </row>
    <row r="130" spans="1:17">
      <c r="A130" s="24"/>
      <c r="B130" s="24"/>
      <c r="C130" s="24"/>
      <c r="D130" s="24"/>
      <c r="E130" s="24"/>
      <c r="F130" s="24"/>
      <c r="G130" s="24"/>
      <c r="H130" s="24" t="s">
        <v>390</v>
      </c>
      <c r="I130" s="25">
        <v>45145</v>
      </c>
      <c r="J130" s="24" t="s">
        <v>432</v>
      </c>
      <c r="K130" s="24" t="s">
        <v>430</v>
      </c>
      <c r="L130" s="24" t="s">
        <v>431</v>
      </c>
      <c r="M130" s="24" t="s">
        <v>337</v>
      </c>
      <c r="N130" s="26"/>
      <c r="O130" s="24" t="s">
        <v>35</v>
      </c>
      <c r="P130" s="27">
        <v>-175</v>
      </c>
      <c r="Q130" s="27">
        <f>ROUND(Q129+P130,5)</f>
        <v>-375</v>
      </c>
    </row>
    <row r="131" spans="1:17" ht="15" thickBot="1">
      <c r="A131" s="24"/>
      <c r="B131" s="24"/>
      <c r="C131" s="24"/>
      <c r="D131" s="24"/>
      <c r="E131" s="24"/>
      <c r="F131" s="24"/>
      <c r="G131" s="24"/>
      <c r="H131" s="24" t="s">
        <v>390</v>
      </c>
      <c r="I131" s="25">
        <v>45152</v>
      </c>
      <c r="J131" s="24" t="s">
        <v>433</v>
      </c>
      <c r="K131" s="24" t="s">
        <v>430</v>
      </c>
      <c r="L131" s="24" t="s">
        <v>431</v>
      </c>
      <c r="M131" s="24" t="s">
        <v>337</v>
      </c>
      <c r="N131" s="26"/>
      <c r="O131" s="24" t="s">
        <v>35</v>
      </c>
      <c r="P131" s="28">
        <v>-80</v>
      </c>
      <c r="Q131" s="28">
        <f>ROUND(Q130+P131,5)</f>
        <v>-455</v>
      </c>
    </row>
    <row r="132" spans="1:17">
      <c r="A132" s="29"/>
      <c r="B132" s="29"/>
      <c r="C132" s="29"/>
      <c r="D132" s="29"/>
      <c r="E132" s="29" t="s">
        <v>434</v>
      </c>
      <c r="F132" s="29"/>
      <c r="G132" s="29"/>
      <c r="H132" s="29"/>
      <c r="I132" s="30"/>
      <c r="J132" s="29"/>
      <c r="K132" s="29"/>
      <c r="L132" s="29"/>
      <c r="M132" s="29"/>
      <c r="N132" s="29"/>
      <c r="O132" s="29"/>
      <c r="P132" s="2">
        <f>ROUND(SUM(P128:P131),5)</f>
        <v>-455</v>
      </c>
      <c r="Q132" s="2">
        <f>Q131</f>
        <v>-455</v>
      </c>
    </row>
    <row r="133" spans="1:17">
      <c r="A133" s="1"/>
      <c r="B133" s="1"/>
      <c r="C133" s="1"/>
      <c r="D133" s="1"/>
      <c r="E133" s="1" t="s">
        <v>141</v>
      </c>
      <c r="F133" s="1"/>
      <c r="G133" s="1"/>
      <c r="H133" s="1"/>
      <c r="I133" s="22"/>
      <c r="J133" s="1"/>
      <c r="K133" s="1"/>
      <c r="L133" s="1"/>
      <c r="M133" s="1"/>
      <c r="N133" s="1"/>
      <c r="O133" s="1"/>
      <c r="P133" s="23"/>
      <c r="Q133" s="23"/>
    </row>
    <row r="134" spans="1:17">
      <c r="A134" s="24"/>
      <c r="B134" s="24"/>
      <c r="C134" s="24"/>
      <c r="D134" s="24"/>
      <c r="E134" s="24"/>
      <c r="F134" s="24"/>
      <c r="G134" s="24"/>
      <c r="H134" s="24" t="s">
        <v>408</v>
      </c>
      <c r="I134" s="25">
        <v>45169</v>
      </c>
      <c r="J134" s="24" t="s">
        <v>416</v>
      </c>
      <c r="K134" s="24" t="s">
        <v>417</v>
      </c>
      <c r="L134" s="24" t="s">
        <v>411</v>
      </c>
      <c r="M134" s="24" t="s">
        <v>337</v>
      </c>
      <c r="N134" s="26"/>
      <c r="O134" s="24" t="s">
        <v>9</v>
      </c>
      <c r="P134" s="27">
        <v>-576.94000000000005</v>
      </c>
      <c r="Q134" s="27">
        <f>ROUND(Q133+P134,5)</f>
        <v>-576.94000000000005</v>
      </c>
    </row>
    <row r="135" spans="1:17">
      <c r="A135" s="24"/>
      <c r="B135" s="24"/>
      <c r="C135" s="24"/>
      <c r="D135" s="24"/>
      <c r="E135" s="24"/>
      <c r="F135" s="24"/>
      <c r="G135" s="24"/>
      <c r="H135" s="24" t="s">
        <v>408</v>
      </c>
      <c r="I135" s="25">
        <v>45169</v>
      </c>
      <c r="J135" s="24" t="s">
        <v>416</v>
      </c>
      <c r="K135" s="24" t="s">
        <v>417</v>
      </c>
      <c r="L135" s="24" t="s">
        <v>411</v>
      </c>
      <c r="M135" s="24" t="s">
        <v>337</v>
      </c>
      <c r="N135" s="26"/>
      <c r="O135" s="24" t="s">
        <v>9</v>
      </c>
      <c r="P135" s="27">
        <v>0</v>
      </c>
      <c r="Q135" s="27">
        <f>ROUND(Q134+P135,5)</f>
        <v>-576.94000000000005</v>
      </c>
    </row>
    <row r="136" spans="1:17">
      <c r="A136" s="24"/>
      <c r="B136" s="24"/>
      <c r="C136" s="24"/>
      <c r="D136" s="24"/>
      <c r="E136" s="24"/>
      <c r="F136" s="24"/>
      <c r="G136" s="24"/>
      <c r="H136" s="24" t="s">
        <v>408</v>
      </c>
      <c r="I136" s="25">
        <v>45169</v>
      </c>
      <c r="J136" s="24" t="s">
        <v>416</v>
      </c>
      <c r="K136" s="24" t="s">
        <v>417</v>
      </c>
      <c r="L136" s="24" t="s">
        <v>411</v>
      </c>
      <c r="M136" s="24" t="s">
        <v>337</v>
      </c>
      <c r="N136" s="26"/>
      <c r="O136" s="24" t="s">
        <v>9</v>
      </c>
      <c r="P136" s="27">
        <v>0</v>
      </c>
      <c r="Q136" s="27">
        <f>ROUND(Q135+P136,5)</f>
        <v>-576.94000000000005</v>
      </c>
    </row>
    <row r="137" spans="1:17">
      <c r="A137" s="24"/>
      <c r="B137" s="24"/>
      <c r="C137" s="24"/>
      <c r="D137" s="24"/>
      <c r="E137" s="24"/>
      <c r="F137" s="24"/>
      <c r="G137" s="24"/>
      <c r="H137" s="24" t="s">
        <v>408</v>
      </c>
      <c r="I137" s="25">
        <v>45169</v>
      </c>
      <c r="J137" s="24" t="s">
        <v>435</v>
      </c>
      <c r="K137" s="24" t="s">
        <v>436</v>
      </c>
      <c r="L137" s="24" t="s">
        <v>411</v>
      </c>
      <c r="M137" s="24" t="s">
        <v>337</v>
      </c>
      <c r="N137" s="26"/>
      <c r="O137" s="24" t="s">
        <v>9</v>
      </c>
      <c r="P137" s="27">
        <v>-6185.8</v>
      </c>
      <c r="Q137" s="27">
        <f>ROUND(Q136+P137,5)</f>
        <v>-6762.74</v>
      </c>
    </row>
    <row r="138" spans="1:17" ht="15" thickBot="1">
      <c r="A138" s="24"/>
      <c r="B138" s="24"/>
      <c r="C138" s="24"/>
      <c r="D138" s="24"/>
      <c r="E138" s="24"/>
      <c r="F138" s="24"/>
      <c r="G138" s="24"/>
      <c r="H138" s="24" t="s">
        <v>408</v>
      </c>
      <c r="I138" s="25">
        <v>45169</v>
      </c>
      <c r="J138" s="24" t="s">
        <v>435</v>
      </c>
      <c r="K138" s="24" t="s">
        <v>436</v>
      </c>
      <c r="L138" s="24" t="s">
        <v>411</v>
      </c>
      <c r="M138" s="24" t="s">
        <v>337</v>
      </c>
      <c r="N138" s="26"/>
      <c r="O138" s="24" t="s">
        <v>9</v>
      </c>
      <c r="P138" s="27">
        <v>-709.2</v>
      </c>
      <c r="Q138" s="27">
        <f>ROUND(Q137+P138,5)</f>
        <v>-7471.94</v>
      </c>
    </row>
    <row r="139" spans="1:17" ht="15" thickBot="1">
      <c r="A139" s="29"/>
      <c r="B139" s="29"/>
      <c r="C139" s="29"/>
      <c r="D139" s="29"/>
      <c r="E139" s="29" t="s">
        <v>437</v>
      </c>
      <c r="F139" s="29"/>
      <c r="G139" s="29"/>
      <c r="H139" s="29"/>
      <c r="I139" s="30"/>
      <c r="J139" s="29"/>
      <c r="K139" s="29"/>
      <c r="L139" s="29"/>
      <c r="M139" s="29"/>
      <c r="N139" s="29"/>
      <c r="O139" s="29"/>
      <c r="P139" s="3">
        <f>ROUND(SUM(P133:P138),5)</f>
        <v>-7471.94</v>
      </c>
      <c r="Q139" s="3">
        <f>Q138</f>
        <v>-7471.94</v>
      </c>
    </row>
    <row r="140" spans="1:17">
      <c r="A140" s="29"/>
      <c r="B140" s="29"/>
      <c r="C140" s="29"/>
      <c r="D140" s="29" t="s">
        <v>142</v>
      </c>
      <c r="E140" s="29"/>
      <c r="F140" s="29"/>
      <c r="G140" s="29"/>
      <c r="H140" s="29"/>
      <c r="I140" s="30"/>
      <c r="J140" s="29"/>
      <c r="K140" s="29"/>
      <c r="L140" s="29"/>
      <c r="M140" s="29"/>
      <c r="N140" s="29"/>
      <c r="O140" s="29"/>
      <c r="P140" s="2">
        <f>ROUND(P110+P124+P127+P132+P139,5)</f>
        <v>-36255.93</v>
      </c>
      <c r="Q140" s="2">
        <f>ROUND(Q110+Q124+Q127+Q132+Q139,5)</f>
        <v>-36255.93</v>
      </c>
    </row>
    <row r="141" spans="1:17">
      <c r="A141" s="1"/>
      <c r="B141" s="1"/>
      <c r="C141" s="1"/>
      <c r="D141" s="1" t="s">
        <v>143</v>
      </c>
      <c r="E141" s="1"/>
      <c r="F141" s="1"/>
      <c r="G141" s="1"/>
      <c r="H141" s="1"/>
      <c r="I141" s="22"/>
      <c r="J141" s="1"/>
      <c r="K141" s="1"/>
      <c r="L141" s="1"/>
      <c r="M141" s="1"/>
      <c r="N141" s="1"/>
      <c r="O141" s="1"/>
      <c r="P141" s="23"/>
      <c r="Q141" s="23"/>
    </row>
    <row r="142" spans="1:17">
      <c r="A142" s="24"/>
      <c r="B142" s="24"/>
      <c r="C142" s="24"/>
      <c r="D142" s="24"/>
      <c r="E142" s="24"/>
      <c r="F142" s="24"/>
      <c r="G142" s="24"/>
      <c r="H142" s="24" t="s">
        <v>408</v>
      </c>
      <c r="I142" s="25">
        <v>45169</v>
      </c>
      <c r="J142" s="24" t="s">
        <v>421</v>
      </c>
      <c r="K142" s="24" t="s">
        <v>422</v>
      </c>
      <c r="L142" s="24" t="s">
        <v>411</v>
      </c>
      <c r="M142" s="24" t="s">
        <v>337</v>
      </c>
      <c r="N142" s="26"/>
      <c r="O142" s="24" t="s">
        <v>9</v>
      </c>
      <c r="P142" s="27">
        <v>-2237.0700000000002</v>
      </c>
      <c r="Q142" s="27">
        <f>ROUND(Q141+P142,5)</f>
        <v>-2237.0700000000002</v>
      </c>
    </row>
    <row r="143" spans="1:17" ht="15" thickBot="1">
      <c r="A143" s="24"/>
      <c r="B143" s="24"/>
      <c r="C143" s="24"/>
      <c r="D143" s="24"/>
      <c r="E143" s="24"/>
      <c r="F143" s="24"/>
      <c r="G143" s="24"/>
      <c r="H143" s="24" t="s">
        <v>408</v>
      </c>
      <c r="I143" s="25">
        <v>45169</v>
      </c>
      <c r="J143" s="24" t="s">
        <v>423</v>
      </c>
      <c r="K143" s="24" t="s">
        <v>424</v>
      </c>
      <c r="L143" s="24" t="s">
        <v>411</v>
      </c>
      <c r="M143" s="24" t="s">
        <v>337</v>
      </c>
      <c r="N143" s="26"/>
      <c r="O143" s="24" t="s">
        <v>9</v>
      </c>
      <c r="P143" s="28">
        <v>-773.82</v>
      </c>
      <c r="Q143" s="28">
        <f>ROUND(Q142+P143,5)</f>
        <v>-3010.89</v>
      </c>
    </row>
    <row r="144" spans="1:17">
      <c r="A144" s="29"/>
      <c r="B144" s="29"/>
      <c r="C144" s="29"/>
      <c r="D144" s="29" t="s">
        <v>438</v>
      </c>
      <c r="E144" s="29"/>
      <c r="F144" s="29"/>
      <c r="G144" s="29"/>
      <c r="H144" s="29"/>
      <c r="I144" s="30"/>
      <c r="J144" s="29"/>
      <c r="K144" s="29"/>
      <c r="L144" s="29"/>
      <c r="M144" s="29"/>
      <c r="N144" s="29"/>
      <c r="O144" s="29"/>
      <c r="P144" s="2">
        <f>ROUND(SUM(P141:P143),5)</f>
        <v>-3010.89</v>
      </c>
      <c r="Q144" s="2">
        <f>Q143</f>
        <v>-3010.89</v>
      </c>
    </row>
    <row r="145" spans="1:17">
      <c r="A145" s="1"/>
      <c r="B145" s="1"/>
      <c r="C145" s="1"/>
      <c r="D145" s="1" t="s">
        <v>144</v>
      </c>
      <c r="E145" s="1"/>
      <c r="F145" s="1"/>
      <c r="G145" s="1"/>
      <c r="H145" s="1"/>
      <c r="I145" s="22"/>
      <c r="J145" s="1"/>
      <c r="K145" s="1"/>
      <c r="L145" s="1"/>
      <c r="M145" s="1"/>
      <c r="N145" s="1"/>
      <c r="O145" s="1"/>
      <c r="P145" s="23"/>
      <c r="Q145" s="23"/>
    </row>
    <row r="146" spans="1:17">
      <c r="A146" s="1"/>
      <c r="B146" s="1"/>
      <c r="C146" s="1"/>
      <c r="D146" s="1"/>
      <c r="E146" s="1" t="s">
        <v>145</v>
      </c>
      <c r="F146" s="1"/>
      <c r="G146" s="1"/>
      <c r="H146" s="1"/>
      <c r="I146" s="22"/>
      <c r="J146" s="1"/>
      <c r="K146" s="1"/>
      <c r="L146" s="1"/>
      <c r="M146" s="1"/>
      <c r="N146" s="1"/>
      <c r="O146" s="1"/>
      <c r="P146" s="23"/>
      <c r="Q146" s="23"/>
    </row>
    <row r="147" spans="1:17">
      <c r="A147" s="24"/>
      <c r="B147" s="24"/>
      <c r="C147" s="24"/>
      <c r="D147" s="24"/>
      <c r="E147" s="24"/>
      <c r="F147" s="24"/>
      <c r="G147" s="24"/>
      <c r="H147" s="24" t="s">
        <v>408</v>
      </c>
      <c r="I147" s="25">
        <v>45169</v>
      </c>
      <c r="J147" s="24" t="s">
        <v>435</v>
      </c>
      <c r="K147" s="24" t="s">
        <v>436</v>
      </c>
      <c r="L147" s="24" t="s">
        <v>411</v>
      </c>
      <c r="M147" s="24" t="s">
        <v>337</v>
      </c>
      <c r="N147" s="26"/>
      <c r="O147" s="24" t="s">
        <v>9</v>
      </c>
      <c r="P147" s="27">
        <v>-7.07</v>
      </c>
      <c r="Q147" s="27">
        <f>ROUND(Q146+P147,5)</f>
        <v>-7.07</v>
      </c>
    </row>
    <row r="148" spans="1:17">
      <c r="A148" s="24"/>
      <c r="B148" s="24"/>
      <c r="C148" s="24"/>
      <c r="D148" s="24"/>
      <c r="E148" s="24"/>
      <c r="F148" s="24"/>
      <c r="G148" s="24"/>
      <c r="H148" s="24" t="s">
        <v>408</v>
      </c>
      <c r="I148" s="25">
        <v>45169</v>
      </c>
      <c r="J148" s="24" t="s">
        <v>421</v>
      </c>
      <c r="K148" s="24" t="s">
        <v>422</v>
      </c>
      <c r="L148" s="24" t="s">
        <v>411</v>
      </c>
      <c r="M148" s="24" t="s">
        <v>337</v>
      </c>
      <c r="N148" s="26"/>
      <c r="O148" s="24" t="s">
        <v>9</v>
      </c>
      <c r="P148" s="27">
        <v>-7.07</v>
      </c>
      <c r="Q148" s="27">
        <f>ROUND(Q147+P148,5)</f>
        <v>-14.14</v>
      </c>
    </row>
    <row r="149" spans="1:17" ht="15" thickBot="1">
      <c r="A149" s="24"/>
      <c r="B149" s="24"/>
      <c r="C149" s="24"/>
      <c r="D149" s="24"/>
      <c r="E149" s="24"/>
      <c r="F149" s="24"/>
      <c r="G149" s="24"/>
      <c r="H149" s="24" t="s">
        <v>408</v>
      </c>
      <c r="I149" s="25">
        <v>45169</v>
      </c>
      <c r="J149" s="24" t="s">
        <v>423</v>
      </c>
      <c r="K149" s="24" t="s">
        <v>424</v>
      </c>
      <c r="L149" s="24" t="s">
        <v>411</v>
      </c>
      <c r="M149" s="24" t="s">
        <v>337</v>
      </c>
      <c r="N149" s="26"/>
      <c r="O149" s="24" t="s">
        <v>9</v>
      </c>
      <c r="P149" s="28">
        <v>-7.07</v>
      </c>
      <c r="Q149" s="28">
        <f>ROUND(Q148+P149,5)</f>
        <v>-21.21</v>
      </c>
    </row>
    <row r="150" spans="1:17">
      <c r="A150" s="29"/>
      <c r="B150" s="29"/>
      <c r="C150" s="29"/>
      <c r="D150" s="29"/>
      <c r="E150" s="29" t="s">
        <v>439</v>
      </c>
      <c r="F150" s="29"/>
      <c r="G150" s="29"/>
      <c r="H150" s="29"/>
      <c r="I150" s="30"/>
      <c r="J150" s="29"/>
      <c r="K150" s="29"/>
      <c r="L150" s="29"/>
      <c r="M150" s="29"/>
      <c r="N150" s="29"/>
      <c r="O150" s="29"/>
      <c r="P150" s="2">
        <f>ROUND(SUM(P146:P149),5)</f>
        <v>-21.21</v>
      </c>
      <c r="Q150" s="2">
        <f>Q149</f>
        <v>-21.21</v>
      </c>
    </row>
    <row r="151" spans="1:17">
      <c r="A151" s="1"/>
      <c r="B151" s="1"/>
      <c r="C151" s="1"/>
      <c r="D151" s="1"/>
      <c r="E151" s="1" t="s">
        <v>146</v>
      </c>
      <c r="F151" s="1"/>
      <c r="G151" s="1"/>
      <c r="H151" s="1"/>
      <c r="I151" s="22"/>
      <c r="J151" s="1"/>
      <c r="K151" s="1"/>
      <c r="L151" s="1"/>
      <c r="M151" s="1"/>
      <c r="N151" s="1"/>
      <c r="O151" s="1"/>
      <c r="P151" s="23"/>
      <c r="Q151" s="23"/>
    </row>
    <row r="152" spans="1:17">
      <c r="A152" s="24"/>
      <c r="B152" s="24"/>
      <c r="C152" s="24"/>
      <c r="D152" s="24"/>
      <c r="E152" s="24"/>
      <c r="F152" s="24"/>
      <c r="G152" s="24"/>
      <c r="H152" s="24" t="s">
        <v>408</v>
      </c>
      <c r="I152" s="25">
        <v>45169</v>
      </c>
      <c r="J152" s="24" t="s">
        <v>426</v>
      </c>
      <c r="K152" s="24" t="s">
        <v>427</v>
      </c>
      <c r="L152" s="24" t="s">
        <v>411</v>
      </c>
      <c r="M152" s="24" t="s">
        <v>337</v>
      </c>
      <c r="N152" s="26"/>
      <c r="O152" s="24" t="s">
        <v>9</v>
      </c>
      <c r="P152" s="27">
        <v>-359.1</v>
      </c>
      <c r="Q152" s="27">
        <f>ROUND(Q151+P152,5)</f>
        <v>-359.1</v>
      </c>
    </row>
    <row r="153" spans="1:17">
      <c r="A153" s="24"/>
      <c r="B153" s="24"/>
      <c r="C153" s="24"/>
      <c r="D153" s="24"/>
      <c r="E153" s="24"/>
      <c r="F153" s="24"/>
      <c r="G153" s="24"/>
      <c r="H153" s="24" t="s">
        <v>408</v>
      </c>
      <c r="I153" s="25">
        <v>45169</v>
      </c>
      <c r="J153" s="24" t="s">
        <v>435</v>
      </c>
      <c r="K153" s="24" t="s">
        <v>436</v>
      </c>
      <c r="L153" s="24" t="s">
        <v>411</v>
      </c>
      <c r="M153" s="24" t="s">
        <v>337</v>
      </c>
      <c r="N153" s="26"/>
      <c r="O153" s="24" t="s">
        <v>9</v>
      </c>
      <c r="P153" s="27">
        <v>-655.03</v>
      </c>
      <c r="Q153" s="27">
        <f>ROUND(Q152+P153,5)</f>
        <v>-1014.13</v>
      </c>
    </row>
    <row r="154" spans="1:17">
      <c r="A154" s="24"/>
      <c r="B154" s="24"/>
      <c r="C154" s="24"/>
      <c r="D154" s="24"/>
      <c r="E154" s="24"/>
      <c r="F154" s="24"/>
      <c r="G154" s="24"/>
      <c r="H154" s="24" t="s">
        <v>408</v>
      </c>
      <c r="I154" s="25">
        <v>45169</v>
      </c>
      <c r="J154" s="24" t="s">
        <v>421</v>
      </c>
      <c r="K154" s="24" t="s">
        <v>422</v>
      </c>
      <c r="L154" s="24" t="s">
        <v>411</v>
      </c>
      <c r="M154" s="24" t="s">
        <v>337</v>
      </c>
      <c r="N154" s="26"/>
      <c r="O154" s="24" t="s">
        <v>9</v>
      </c>
      <c r="P154" s="27">
        <v>-670.23</v>
      </c>
      <c r="Q154" s="27">
        <f>ROUND(Q153+P154,5)</f>
        <v>-1684.36</v>
      </c>
    </row>
    <row r="155" spans="1:17" ht="15" thickBot="1">
      <c r="A155" s="24"/>
      <c r="B155" s="24"/>
      <c r="C155" s="24"/>
      <c r="D155" s="24"/>
      <c r="E155" s="24"/>
      <c r="F155" s="24"/>
      <c r="G155" s="24"/>
      <c r="H155" s="24" t="s">
        <v>408</v>
      </c>
      <c r="I155" s="25">
        <v>45169</v>
      </c>
      <c r="J155" s="24" t="s">
        <v>423</v>
      </c>
      <c r="K155" s="24" t="s">
        <v>424</v>
      </c>
      <c r="L155" s="24" t="s">
        <v>411</v>
      </c>
      <c r="M155" s="24" t="s">
        <v>337</v>
      </c>
      <c r="N155" s="26"/>
      <c r="O155" s="24" t="s">
        <v>9</v>
      </c>
      <c r="P155" s="28">
        <v>-843.13</v>
      </c>
      <c r="Q155" s="28">
        <f>ROUND(Q154+P155,5)</f>
        <v>-2527.4899999999998</v>
      </c>
    </row>
    <row r="156" spans="1:17">
      <c r="A156" s="29"/>
      <c r="B156" s="29"/>
      <c r="C156" s="29"/>
      <c r="D156" s="29"/>
      <c r="E156" s="29" t="s">
        <v>440</v>
      </c>
      <c r="F156" s="29"/>
      <c r="G156" s="29"/>
      <c r="H156" s="29"/>
      <c r="I156" s="30"/>
      <c r="J156" s="29"/>
      <c r="K156" s="29"/>
      <c r="L156" s="29"/>
      <c r="M156" s="29"/>
      <c r="N156" s="29"/>
      <c r="O156" s="29"/>
      <c r="P156" s="2">
        <f>ROUND(SUM(P151:P155),5)</f>
        <v>-2527.4899999999998</v>
      </c>
      <c r="Q156" s="2">
        <f>Q155</f>
        <v>-2527.4899999999998</v>
      </c>
    </row>
    <row r="157" spans="1:17">
      <c r="A157" s="1"/>
      <c r="B157" s="1"/>
      <c r="C157" s="1"/>
      <c r="D157" s="1"/>
      <c r="E157" s="1" t="s">
        <v>147</v>
      </c>
      <c r="F157" s="1"/>
      <c r="G157" s="1"/>
      <c r="H157" s="1"/>
      <c r="I157" s="22"/>
      <c r="J157" s="1"/>
      <c r="K157" s="1"/>
      <c r="L157" s="1"/>
      <c r="M157" s="1"/>
      <c r="N157" s="1"/>
      <c r="O157" s="1"/>
      <c r="P157" s="23"/>
      <c r="Q157" s="23"/>
    </row>
    <row r="158" spans="1:17">
      <c r="A158" s="24"/>
      <c r="B158" s="24"/>
      <c r="C158" s="24"/>
      <c r="D158" s="24"/>
      <c r="E158" s="24"/>
      <c r="F158" s="24"/>
      <c r="G158" s="24"/>
      <c r="H158" s="24" t="s">
        <v>408</v>
      </c>
      <c r="I158" s="25">
        <v>45169</v>
      </c>
      <c r="J158" s="24" t="s">
        <v>435</v>
      </c>
      <c r="K158" s="24" t="s">
        <v>436</v>
      </c>
      <c r="L158" s="24" t="s">
        <v>411</v>
      </c>
      <c r="M158" s="24" t="s">
        <v>337</v>
      </c>
      <c r="N158" s="26"/>
      <c r="O158" s="24" t="s">
        <v>9</v>
      </c>
      <c r="P158" s="27">
        <v>-234.43</v>
      </c>
      <c r="Q158" s="27">
        <f>ROUND(Q157+P158,5)</f>
        <v>-234.43</v>
      </c>
    </row>
    <row r="159" spans="1:17">
      <c r="A159" s="24"/>
      <c r="B159" s="24"/>
      <c r="C159" s="24"/>
      <c r="D159" s="24"/>
      <c r="E159" s="24"/>
      <c r="F159" s="24"/>
      <c r="G159" s="24"/>
      <c r="H159" s="24" t="s">
        <v>408</v>
      </c>
      <c r="I159" s="25">
        <v>45169</v>
      </c>
      <c r="J159" s="24" t="s">
        <v>421</v>
      </c>
      <c r="K159" s="24" t="s">
        <v>422</v>
      </c>
      <c r="L159" s="24" t="s">
        <v>411</v>
      </c>
      <c r="M159" s="24" t="s">
        <v>337</v>
      </c>
      <c r="N159" s="26"/>
      <c r="O159" s="24" t="s">
        <v>9</v>
      </c>
      <c r="P159" s="27">
        <v>-239.87</v>
      </c>
      <c r="Q159" s="27">
        <f>ROUND(Q158+P159,5)</f>
        <v>-474.3</v>
      </c>
    </row>
    <row r="160" spans="1:17" ht="15" thickBot="1">
      <c r="A160" s="24"/>
      <c r="B160" s="24"/>
      <c r="C160" s="24"/>
      <c r="D160" s="24"/>
      <c r="E160" s="24"/>
      <c r="F160" s="24"/>
      <c r="G160" s="24"/>
      <c r="H160" s="24" t="s">
        <v>408</v>
      </c>
      <c r="I160" s="25">
        <v>45169</v>
      </c>
      <c r="J160" s="24" t="s">
        <v>423</v>
      </c>
      <c r="K160" s="24" t="s">
        <v>424</v>
      </c>
      <c r="L160" s="24" t="s">
        <v>411</v>
      </c>
      <c r="M160" s="24" t="s">
        <v>337</v>
      </c>
      <c r="N160" s="26"/>
      <c r="O160" s="24" t="s">
        <v>9</v>
      </c>
      <c r="P160" s="28">
        <v>-301.75</v>
      </c>
      <c r="Q160" s="28">
        <f>ROUND(Q159+P160,5)</f>
        <v>-776.05</v>
      </c>
    </row>
    <row r="161" spans="1:17">
      <c r="A161" s="29"/>
      <c r="B161" s="29"/>
      <c r="C161" s="29"/>
      <c r="D161" s="29"/>
      <c r="E161" s="29" t="s">
        <v>441</v>
      </c>
      <c r="F161" s="29"/>
      <c r="G161" s="29"/>
      <c r="H161" s="29"/>
      <c r="I161" s="30"/>
      <c r="J161" s="29"/>
      <c r="K161" s="29"/>
      <c r="L161" s="29"/>
      <c r="M161" s="29"/>
      <c r="N161" s="29"/>
      <c r="O161" s="29"/>
      <c r="P161" s="2">
        <f>ROUND(SUM(P157:P160),5)</f>
        <v>-776.05</v>
      </c>
      <c r="Q161" s="2">
        <f>Q160</f>
        <v>-776.05</v>
      </c>
    </row>
    <row r="162" spans="1:17">
      <c r="A162" s="1"/>
      <c r="B162" s="1"/>
      <c r="C162" s="1"/>
      <c r="D162" s="1"/>
      <c r="E162" s="1" t="s">
        <v>148</v>
      </c>
      <c r="F162" s="1"/>
      <c r="G162" s="1"/>
      <c r="H162" s="1"/>
      <c r="I162" s="22"/>
      <c r="J162" s="1"/>
      <c r="K162" s="1"/>
      <c r="L162" s="1"/>
      <c r="M162" s="1"/>
      <c r="N162" s="1"/>
      <c r="O162" s="1"/>
      <c r="P162" s="23"/>
      <c r="Q162" s="23"/>
    </row>
    <row r="163" spans="1:17">
      <c r="A163" s="24"/>
      <c r="B163" s="24"/>
      <c r="C163" s="24"/>
      <c r="D163" s="24"/>
      <c r="E163" s="24"/>
      <c r="F163" s="24"/>
      <c r="G163" s="24"/>
      <c r="H163" s="24" t="s">
        <v>442</v>
      </c>
      <c r="I163" s="25">
        <v>45142</v>
      </c>
      <c r="J163" s="24" t="s">
        <v>443</v>
      </c>
      <c r="K163" s="24" t="s">
        <v>444</v>
      </c>
      <c r="L163" s="24" t="s">
        <v>445</v>
      </c>
      <c r="M163" s="24" t="s">
        <v>337</v>
      </c>
      <c r="N163" s="26"/>
      <c r="O163" s="24" t="s">
        <v>9</v>
      </c>
      <c r="P163" s="27">
        <v>-2288.0300000000002</v>
      </c>
      <c r="Q163" s="27">
        <f>ROUND(Q162+P163,5)</f>
        <v>-2288.0300000000002</v>
      </c>
    </row>
    <row r="164" spans="1:17" ht="15" thickBot="1">
      <c r="A164" s="24"/>
      <c r="B164" s="24"/>
      <c r="C164" s="24"/>
      <c r="D164" s="24"/>
      <c r="E164" s="24"/>
      <c r="F164" s="24"/>
      <c r="G164" s="24"/>
      <c r="H164" s="24" t="s">
        <v>442</v>
      </c>
      <c r="I164" s="25">
        <v>45169</v>
      </c>
      <c r="J164" s="24" t="s">
        <v>443</v>
      </c>
      <c r="K164" s="24" t="s">
        <v>444</v>
      </c>
      <c r="L164" s="24" t="s">
        <v>446</v>
      </c>
      <c r="M164" s="24" t="s">
        <v>337</v>
      </c>
      <c r="N164" s="26"/>
      <c r="O164" s="24" t="s">
        <v>9</v>
      </c>
      <c r="P164" s="27">
        <v>-188.61</v>
      </c>
      <c r="Q164" s="27">
        <f>ROUND(Q163+P164,5)</f>
        <v>-2476.64</v>
      </c>
    </row>
    <row r="165" spans="1:17" ht="15" thickBot="1">
      <c r="A165" s="29"/>
      <c r="B165" s="29"/>
      <c r="C165" s="29"/>
      <c r="D165" s="29"/>
      <c r="E165" s="29" t="s">
        <v>447</v>
      </c>
      <c r="F165" s="29"/>
      <c r="G165" s="29"/>
      <c r="H165" s="29"/>
      <c r="I165" s="30"/>
      <c r="J165" s="29"/>
      <c r="K165" s="29"/>
      <c r="L165" s="29"/>
      <c r="M165" s="29"/>
      <c r="N165" s="29"/>
      <c r="O165" s="29"/>
      <c r="P165" s="3">
        <f>ROUND(SUM(P162:P164),5)</f>
        <v>-2476.64</v>
      </c>
      <c r="Q165" s="3">
        <f>Q164</f>
        <v>-2476.64</v>
      </c>
    </row>
    <row r="166" spans="1:17">
      <c r="A166" s="29"/>
      <c r="B166" s="29"/>
      <c r="C166" s="29"/>
      <c r="D166" s="29" t="s">
        <v>152</v>
      </c>
      <c r="E166" s="29"/>
      <c r="F166" s="29"/>
      <c r="G166" s="29"/>
      <c r="H166" s="29"/>
      <c r="I166" s="30"/>
      <c r="J166" s="29"/>
      <c r="K166" s="29"/>
      <c r="L166" s="29"/>
      <c r="M166" s="29"/>
      <c r="N166" s="29"/>
      <c r="O166" s="29"/>
      <c r="P166" s="2">
        <f>ROUND(P150+P156+P161+P165,5)</f>
        <v>-5801.39</v>
      </c>
      <c r="Q166" s="2">
        <f>ROUND(Q150+Q156+Q161+Q165,5)</f>
        <v>-5801.39</v>
      </c>
    </row>
    <row r="167" spans="1:17">
      <c r="A167" s="1"/>
      <c r="B167" s="1"/>
      <c r="C167" s="1"/>
      <c r="D167" s="1" t="s">
        <v>153</v>
      </c>
      <c r="E167" s="1"/>
      <c r="F167" s="1"/>
      <c r="G167" s="1"/>
      <c r="H167" s="1"/>
      <c r="I167" s="22"/>
      <c r="J167" s="1"/>
      <c r="K167" s="1"/>
      <c r="L167" s="1"/>
      <c r="M167" s="1"/>
      <c r="N167" s="1"/>
      <c r="O167" s="1"/>
      <c r="P167" s="23"/>
      <c r="Q167" s="23"/>
    </row>
    <row r="168" spans="1:17">
      <c r="A168" s="1"/>
      <c r="B168" s="1"/>
      <c r="C168" s="1"/>
      <c r="D168" s="1"/>
      <c r="E168" s="1" t="s">
        <v>154</v>
      </c>
      <c r="F168" s="1"/>
      <c r="G168" s="1"/>
      <c r="H168" s="1"/>
      <c r="I168" s="22"/>
      <c r="J168" s="1"/>
      <c r="K168" s="1"/>
      <c r="L168" s="1"/>
      <c r="M168" s="1"/>
      <c r="N168" s="1"/>
      <c r="O168" s="1"/>
      <c r="P168" s="23"/>
      <c r="Q168" s="23"/>
    </row>
    <row r="169" spans="1:17">
      <c r="A169" s="24"/>
      <c r="B169" s="24"/>
      <c r="C169" s="24"/>
      <c r="D169" s="24"/>
      <c r="E169" s="24"/>
      <c r="F169" s="24"/>
      <c r="G169" s="24"/>
      <c r="H169" s="24" t="s">
        <v>408</v>
      </c>
      <c r="I169" s="25">
        <v>45169</v>
      </c>
      <c r="J169" s="24" t="s">
        <v>409</v>
      </c>
      <c r="K169" s="24" t="s">
        <v>410</v>
      </c>
      <c r="L169" s="24" t="s">
        <v>411</v>
      </c>
      <c r="M169" s="24" t="s">
        <v>337</v>
      </c>
      <c r="N169" s="26"/>
      <c r="O169" s="24" t="s">
        <v>9</v>
      </c>
      <c r="P169" s="27">
        <v>-169.99</v>
      </c>
      <c r="Q169" s="27">
        <f>ROUND(Q168+P169,5)</f>
        <v>-169.99</v>
      </c>
    </row>
    <row r="170" spans="1:17">
      <c r="A170" s="24"/>
      <c r="B170" s="24"/>
      <c r="C170" s="24"/>
      <c r="D170" s="24"/>
      <c r="E170" s="24"/>
      <c r="F170" s="24"/>
      <c r="G170" s="24"/>
      <c r="H170" s="24" t="s">
        <v>408</v>
      </c>
      <c r="I170" s="25">
        <v>45169</v>
      </c>
      <c r="J170" s="24" t="s">
        <v>412</v>
      </c>
      <c r="K170" s="24" t="s">
        <v>413</v>
      </c>
      <c r="L170" s="24" t="s">
        <v>411</v>
      </c>
      <c r="M170" s="24" t="s">
        <v>337</v>
      </c>
      <c r="N170" s="26"/>
      <c r="O170" s="24" t="s">
        <v>9</v>
      </c>
      <c r="P170" s="27">
        <v>-84.99</v>
      </c>
      <c r="Q170" s="27">
        <f>ROUND(Q169+P170,5)</f>
        <v>-254.98</v>
      </c>
    </row>
    <row r="171" spans="1:17">
      <c r="A171" s="24"/>
      <c r="B171" s="24"/>
      <c r="C171" s="24"/>
      <c r="D171" s="24"/>
      <c r="E171" s="24"/>
      <c r="F171" s="24"/>
      <c r="G171" s="24"/>
      <c r="H171" s="24" t="s">
        <v>408</v>
      </c>
      <c r="I171" s="25">
        <v>45169</v>
      </c>
      <c r="J171" s="24" t="s">
        <v>414</v>
      </c>
      <c r="K171" s="24" t="s">
        <v>415</v>
      </c>
      <c r="L171" s="24" t="s">
        <v>411</v>
      </c>
      <c r="M171" s="24" t="s">
        <v>337</v>
      </c>
      <c r="N171" s="26"/>
      <c r="O171" s="24" t="s">
        <v>9</v>
      </c>
      <c r="P171" s="27">
        <v>-91.07</v>
      </c>
      <c r="Q171" s="27">
        <f>ROUND(Q170+P171,5)</f>
        <v>-346.05</v>
      </c>
    </row>
    <row r="172" spans="1:17">
      <c r="A172" s="24"/>
      <c r="B172" s="24"/>
      <c r="C172" s="24"/>
      <c r="D172" s="24"/>
      <c r="E172" s="24"/>
      <c r="F172" s="24"/>
      <c r="G172" s="24"/>
      <c r="H172" s="24" t="s">
        <v>408</v>
      </c>
      <c r="I172" s="25">
        <v>45169</v>
      </c>
      <c r="J172" s="24" t="s">
        <v>416</v>
      </c>
      <c r="K172" s="24" t="s">
        <v>417</v>
      </c>
      <c r="L172" s="24" t="s">
        <v>411</v>
      </c>
      <c r="M172" s="24" t="s">
        <v>337</v>
      </c>
      <c r="N172" s="26"/>
      <c r="O172" s="24" t="s">
        <v>9</v>
      </c>
      <c r="P172" s="27">
        <v>-35.770000000000003</v>
      </c>
      <c r="Q172" s="27">
        <f>ROUND(Q171+P172,5)</f>
        <v>-381.82</v>
      </c>
    </row>
    <row r="173" spans="1:17" ht="15" thickBot="1">
      <c r="A173" s="24"/>
      <c r="B173" s="24"/>
      <c r="C173" s="24"/>
      <c r="D173" s="24"/>
      <c r="E173" s="24"/>
      <c r="F173" s="24"/>
      <c r="G173" s="24"/>
      <c r="H173" s="24" t="s">
        <v>408</v>
      </c>
      <c r="I173" s="25">
        <v>45169</v>
      </c>
      <c r="J173" s="24" t="s">
        <v>418</v>
      </c>
      <c r="K173" s="24" t="s">
        <v>419</v>
      </c>
      <c r="L173" s="24" t="s">
        <v>411</v>
      </c>
      <c r="M173" s="24" t="s">
        <v>337</v>
      </c>
      <c r="N173" s="26"/>
      <c r="O173" s="24" t="s">
        <v>9</v>
      </c>
      <c r="P173" s="28">
        <v>-85</v>
      </c>
      <c r="Q173" s="28">
        <f>ROUND(Q172+P173,5)</f>
        <v>-466.82</v>
      </c>
    </row>
    <row r="174" spans="1:17">
      <c r="A174" s="29"/>
      <c r="B174" s="29"/>
      <c r="C174" s="29"/>
      <c r="D174" s="29"/>
      <c r="E174" s="29" t="s">
        <v>448</v>
      </c>
      <c r="F174" s="29"/>
      <c r="G174" s="29"/>
      <c r="H174" s="29"/>
      <c r="I174" s="30"/>
      <c r="J174" s="29"/>
      <c r="K174" s="29"/>
      <c r="L174" s="29"/>
      <c r="M174" s="29"/>
      <c r="N174" s="29"/>
      <c r="O174" s="29"/>
      <c r="P174" s="2">
        <f>ROUND(SUM(P168:P173),5)</f>
        <v>-466.82</v>
      </c>
      <c r="Q174" s="2">
        <f>Q173</f>
        <v>-466.82</v>
      </c>
    </row>
    <row r="175" spans="1:17">
      <c r="A175" s="1"/>
      <c r="B175" s="1"/>
      <c r="C175" s="1"/>
      <c r="D175" s="1"/>
      <c r="E175" s="1" t="s">
        <v>155</v>
      </c>
      <c r="F175" s="1"/>
      <c r="G175" s="1"/>
      <c r="H175" s="1"/>
      <c r="I175" s="22"/>
      <c r="J175" s="1"/>
      <c r="K175" s="1"/>
      <c r="L175" s="1"/>
      <c r="M175" s="1"/>
      <c r="N175" s="1"/>
      <c r="O175" s="1"/>
      <c r="P175" s="23"/>
      <c r="Q175" s="23"/>
    </row>
    <row r="176" spans="1:17">
      <c r="A176" s="24"/>
      <c r="B176" s="24"/>
      <c r="C176" s="24"/>
      <c r="D176" s="24"/>
      <c r="E176" s="24"/>
      <c r="F176" s="24"/>
      <c r="G176" s="24"/>
      <c r="H176" s="24" t="s">
        <v>408</v>
      </c>
      <c r="I176" s="25">
        <v>45169</v>
      </c>
      <c r="J176" s="24" t="s">
        <v>409</v>
      </c>
      <c r="K176" s="24" t="s">
        <v>410</v>
      </c>
      <c r="L176" s="24" t="s">
        <v>411</v>
      </c>
      <c r="M176" s="24" t="s">
        <v>337</v>
      </c>
      <c r="N176" s="26"/>
      <c r="O176" s="24" t="s">
        <v>9</v>
      </c>
      <c r="P176" s="27">
        <v>-39.75</v>
      </c>
      <c r="Q176" s="27">
        <f t="shared" ref="Q176:Q184" si="2">ROUND(Q175+P176,5)</f>
        <v>-39.75</v>
      </c>
    </row>
    <row r="177" spans="1:17">
      <c r="A177" s="24"/>
      <c r="B177" s="24"/>
      <c r="C177" s="24"/>
      <c r="D177" s="24"/>
      <c r="E177" s="24"/>
      <c r="F177" s="24"/>
      <c r="G177" s="24"/>
      <c r="H177" s="24" t="s">
        <v>408</v>
      </c>
      <c r="I177" s="25">
        <v>45169</v>
      </c>
      <c r="J177" s="24" t="s">
        <v>412</v>
      </c>
      <c r="K177" s="24" t="s">
        <v>413</v>
      </c>
      <c r="L177" s="24" t="s">
        <v>411</v>
      </c>
      <c r="M177" s="24" t="s">
        <v>337</v>
      </c>
      <c r="N177" s="26"/>
      <c r="O177" s="24" t="s">
        <v>9</v>
      </c>
      <c r="P177" s="27">
        <v>-19.88</v>
      </c>
      <c r="Q177" s="27">
        <f t="shared" si="2"/>
        <v>-59.63</v>
      </c>
    </row>
    <row r="178" spans="1:17">
      <c r="A178" s="24"/>
      <c r="B178" s="24"/>
      <c r="C178" s="24"/>
      <c r="D178" s="24"/>
      <c r="E178" s="24"/>
      <c r="F178" s="24"/>
      <c r="G178" s="24"/>
      <c r="H178" s="24" t="s">
        <v>408</v>
      </c>
      <c r="I178" s="25">
        <v>45169</v>
      </c>
      <c r="J178" s="24" t="s">
        <v>414</v>
      </c>
      <c r="K178" s="24" t="s">
        <v>415</v>
      </c>
      <c r="L178" s="24" t="s">
        <v>411</v>
      </c>
      <c r="M178" s="24" t="s">
        <v>337</v>
      </c>
      <c r="N178" s="26"/>
      <c r="O178" s="24" t="s">
        <v>9</v>
      </c>
      <c r="P178" s="27">
        <v>-21.29</v>
      </c>
      <c r="Q178" s="27">
        <f t="shared" si="2"/>
        <v>-80.92</v>
      </c>
    </row>
    <row r="179" spans="1:17">
      <c r="A179" s="24"/>
      <c r="B179" s="24"/>
      <c r="C179" s="24"/>
      <c r="D179" s="24"/>
      <c r="E179" s="24"/>
      <c r="F179" s="24"/>
      <c r="G179" s="24"/>
      <c r="H179" s="24" t="s">
        <v>408</v>
      </c>
      <c r="I179" s="25">
        <v>45169</v>
      </c>
      <c r="J179" s="24" t="s">
        <v>416</v>
      </c>
      <c r="K179" s="24" t="s">
        <v>417</v>
      </c>
      <c r="L179" s="24" t="s">
        <v>411</v>
      </c>
      <c r="M179" s="24" t="s">
        <v>337</v>
      </c>
      <c r="N179" s="26"/>
      <c r="O179" s="24" t="s">
        <v>9</v>
      </c>
      <c r="P179" s="27">
        <v>-8.36</v>
      </c>
      <c r="Q179" s="27">
        <f t="shared" si="2"/>
        <v>-89.28</v>
      </c>
    </row>
    <row r="180" spans="1:17">
      <c r="A180" s="24"/>
      <c r="B180" s="24"/>
      <c r="C180" s="24"/>
      <c r="D180" s="24"/>
      <c r="E180" s="24"/>
      <c r="F180" s="24"/>
      <c r="G180" s="24"/>
      <c r="H180" s="24" t="s">
        <v>408</v>
      </c>
      <c r="I180" s="25">
        <v>45169</v>
      </c>
      <c r="J180" s="24" t="s">
        <v>418</v>
      </c>
      <c r="K180" s="24" t="s">
        <v>419</v>
      </c>
      <c r="L180" s="24" t="s">
        <v>411</v>
      </c>
      <c r="M180" s="24" t="s">
        <v>337</v>
      </c>
      <c r="N180" s="26"/>
      <c r="O180" s="24" t="s">
        <v>9</v>
      </c>
      <c r="P180" s="27">
        <v>-19.88</v>
      </c>
      <c r="Q180" s="27">
        <f t="shared" si="2"/>
        <v>-109.16</v>
      </c>
    </row>
    <row r="181" spans="1:17">
      <c r="A181" s="24"/>
      <c r="B181" s="24"/>
      <c r="C181" s="24"/>
      <c r="D181" s="24"/>
      <c r="E181" s="24"/>
      <c r="F181" s="24"/>
      <c r="G181" s="24"/>
      <c r="H181" s="24" t="s">
        <v>408</v>
      </c>
      <c r="I181" s="25">
        <v>45169</v>
      </c>
      <c r="J181" s="24" t="s">
        <v>426</v>
      </c>
      <c r="K181" s="24" t="s">
        <v>427</v>
      </c>
      <c r="L181" s="24" t="s">
        <v>411</v>
      </c>
      <c r="M181" s="24" t="s">
        <v>337</v>
      </c>
      <c r="N181" s="26"/>
      <c r="O181" s="24" t="s">
        <v>9</v>
      </c>
      <c r="P181" s="27">
        <v>-54.81</v>
      </c>
      <c r="Q181" s="27">
        <f t="shared" si="2"/>
        <v>-163.97</v>
      </c>
    </row>
    <row r="182" spans="1:17">
      <c r="A182" s="24"/>
      <c r="B182" s="24"/>
      <c r="C182" s="24"/>
      <c r="D182" s="24"/>
      <c r="E182" s="24"/>
      <c r="F182" s="24"/>
      <c r="G182" s="24"/>
      <c r="H182" s="24" t="s">
        <v>408</v>
      </c>
      <c r="I182" s="25">
        <v>45169</v>
      </c>
      <c r="J182" s="24" t="s">
        <v>435</v>
      </c>
      <c r="K182" s="24" t="s">
        <v>436</v>
      </c>
      <c r="L182" s="24" t="s">
        <v>411</v>
      </c>
      <c r="M182" s="24" t="s">
        <v>337</v>
      </c>
      <c r="N182" s="26"/>
      <c r="O182" s="24" t="s">
        <v>9</v>
      </c>
      <c r="P182" s="27">
        <v>-100.08</v>
      </c>
      <c r="Q182" s="27">
        <f t="shared" si="2"/>
        <v>-264.05</v>
      </c>
    </row>
    <row r="183" spans="1:17">
      <c r="A183" s="24"/>
      <c r="B183" s="24"/>
      <c r="C183" s="24"/>
      <c r="D183" s="24"/>
      <c r="E183" s="24"/>
      <c r="F183" s="24"/>
      <c r="G183" s="24"/>
      <c r="H183" s="24" t="s">
        <v>408</v>
      </c>
      <c r="I183" s="25">
        <v>45169</v>
      </c>
      <c r="J183" s="24" t="s">
        <v>421</v>
      </c>
      <c r="K183" s="24" t="s">
        <v>422</v>
      </c>
      <c r="L183" s="24" t="s">
        <v>411</v>
      </c>
      <c r="M183" s="24" t="s">
        <v>337</v>
      </c>
      <c r="N183" s="26"/>
      <c r="O183" s="24" t="s">
        <v>9</v>
      </c>
      <c r="P183" s="27">
        <v>-92.63</v>
      </c>
      <c r="Q183" s="27">
        <f t="shared" si="2"/>
        <v>-356.68</v>
      </c>
    </row>
    <row r="184" spans="1:17" ht="15" thickBot="1">
      <c r="A184" s="24"/>
      <c r="B184" s="24"/>
      <c r="C184" s="24"/>
      <c r="D184" s="24"/>
      <c r="E184" s="24"/>
      <c r="F184" s="24"/>
      <c r="G184" s="24"/>
      <c r="H184" s="24" t="s">
        <v>408</v>
      </c>
      <c r="I184" s="25">
        <v>45169</v>
      </c>
      <c r="J184" s="24" t="s">
        <v>423</v>
      </c>
      <c r="K184" s="24" t="s">
        <v>424</v>
      </c>
      <c r="L184" s="24" t="s">
        <v>411</v>
      </c>
      <c r="M184" s="24" t="s">
        <v>337</v>
      </c>
      <c r="N184" s="26"/>
      <c r="O184" s="24" t="s">
        <v>9</v>
      </c>
      <c r="P184" s="28">
        <v>-152.96</v>
      </c>
      <c r="Q184" s="28">
        <f t="shared" si="2"/>
        <v>-509.64</v>
      </c>
    </row>
    <row r="185" spans="1:17">
      <c r="A185" s="29"/>
      <c r="B185" s="29"/>
      <c r="C185" s="29"/>
      <c r="D185" s="29"/>
      <c r="E185" s="29" t="s">
        <v>449</v>
      </c>
      <c r="F185" s="29"/>
      <c r="G185" s="29"/>
      <c r="H185" s="29"/>
      <c r="I185" s="30"/>
      <c r="J185" s="29"/>
      <c r="K185" s="29"/>
      <c r="L185" s="29"/>
      <c r="M185" s="29"/>
      <c r="N185" s="29"/>
      <c r="O185" s="29"/>
      <c r="P185" s="2">
        <f>ROUND(SUM(P175:P184),5)</f>
        <v>-509.64</v>
      </c>
      <c r="Q185" s="2">
        <f>Q184</f>
        <v>-509.64</v>
      </c>
    </row>
    <row r="186" spans="1:17">
      <c r="A186" s="1"/>
      <c r="B186" s="1"/>
      <c r="C186" s="1"/>
      <c r="D186" s="1"/>
      <c r="E186" s="1" t="s">
        <v>156</v>
      </c>
      <c r="F186" s="1"/>
      <c r="G186" s="1"/>
      <c r="H186" s="1"/>
      <c r="I186" s="22"/>
      <c r="J186" s="1"/>
      <c r="K186" s="1"/>
      <c r="L186" s="1"/>
      <c r="M186" s="1"/>
      <c r="N186" s="1"/>
      <c r="O186" s="1"/>
      <c r="P186" s="23"/>
      <c r="Q186" s="23"/>
    </row>
    <row r="187" spans="1:17">
      <c r="A187" s="24"/>
      <c r="B187" s="24"/>
      <c r="C187" s="24"/>
      <c r="D187" s="24"/>
      <c r="E187" s="24"/>
      <c r="F187" s="24"/>
      <c r="G187" s="24"/>
      <c r="H187" s="24" t="s">
        <v>408</v>
      </c>
      <c r="I187" s="25">
        <v>45169</v>
      </c>
      <c r="J187" s="24" t="s">
        <v>409</v>
      </c>
      <c r="K187" s="24" t="s">
        <v>410</v>
      </c>
      <c r="L187" s="24" t="s">
        <v>411</v>
      </c>
      <c r="M187" s="24" t="s">
        <v>337</v>
      </c>
      <c r="N187" s="26"/>
      <c r="O187" s="24" t="s">
        <v>9</v>
      </c>
      <c r="P187" s="27">
        <v>-5.49</v>
      </c>
      <c r="Q187" s="27">
        <f t="shared" ref="Q187:Q195" si="3">ROUND(Q186+P187,5)</f>
        <v>-5.49</v>
      </c>
    </row>
    <row r="188" spans="1:17">
      <c r="A188" s="24"/>
      <c r="B188" s="24"/>
      <c r="C188" s="24"/>
      <c r="D188" s="24"/>
      <c r="E188" s="24"/>
      <c r="F188" s="24"/>
      <c r="G188" s="24"/>
      <c r="H188" s="24" t="s">
        <v>408</v>
      </c>
      <c r="I188" s="25">
        <v>45169</v>
      </c>
      <c r="J188" s="24" t="s">
        <v>412</v>
      </c>
      <c r="K188" s="24" t="s">
        <v>413</v>
      </c>
      <c r="L188" s="24" t="s">
        <v>411</v>
      </c>
      <c r="M188" s="24" t="s">
        <v>337</v>
      </c>
      <c r="N188" s="26"/>
      <c r="O188" s="24" t="s">
        <v>9</v>
      </c>
      <c r="P188" s="27">
        <v>-2.74</v>
      </c>
      <c r="Q188" s="27">
        <f t="shared" si="3"/>
        <v>-8.23</v>
      </c>
    </row>
    <row r="189" spans="1:17">
      <c r="A189" s="24"/>
      <c r="B189" s="24"/>
      <c r="C189" s="24"/>
      <c r="D189" s="24"/>
      <c r="E189" s="24"/>
      <c r="F189" s="24"/>
      <c r="G189" s="24"/>
      <c r="H189" s="24" t="s">
        <v>408</v>
      </c>
      <c r="I189" s="25">
        <v>45169</v>
      </c>
      <c r="J189" s="24" t="s">
        <v>414</v>
      </c>
      <c r="K189" s="24" t="s">
        <v>415</v>
      </c>
      <c r="L189" s="24" t="s">
        <v>411</v>
      </c>
      <c r="M189" s="24" t="s">
        <v>337</v>
      </c>
      <c r="N189" s="26"/>
      <c r="O189" s="24" t="s">
        <v>9</v>
      </c>
      <c r="P189" s="27">
        <v>-2.94</v>
      </c>
      <c r="Q189" s="27">
        <f t="shared" si="3"/>
        <v>-11.17</v>
      </c>
    </row>
    <row r="190" spans="1:17">
      <c r="A190" s="24"/>
      <c r="B190" s="24"/>
      <c r="C190" s="24"/>
      <c r="D190" s="24"/>
      <c r="E190" s="24"/>
      <c r="F190" s="24"/>
      <c r="G190" s="24"/>
      <c r="H190" s="24" t="s">
        <v>408</v>
      </c>
      <c r="I190" s="25">
        <v>45169</v>
      </c>
      <c r="J190" s="24" t="s">
        <v>416</v>
      </c>
      <c r="K190" s="24" t="s">
        <v>417</v>
      </c>
      <c r="L190" s="24" t="s">
        <v>411</v>
      </c>
      <c r="M190" s="24" t="s">
        <v>337</v>
      </c>
      <c r="N190" s="26"/>
      <c r="O190" s="24" t="s">
        <v>9</v>
      </c>
      <c r="P190" s="27">
        <v>-1.1599999999999999</v>
      </c>
      <c r="Q190" s="27">
        <f t="shared" si="3"/>
        <v>-12.33</v>
      </c>
    </row>
    <row r="191" spans="1:17">
      <c r="A191" s="24"/>
      <c r="B191" s="24"/>
      <c r="C191" s="24"/>
      <c r="D191" s="24"/>
      <c r="E191" s="24"/>
      <c r="F191" s="24"/>
      <c r="G191" s="24"/>
      <c r="H191" s="24" t="s">
        <v>408</v>
      </c>
      <c r="I191" s="25">
        <v>45169</v>
      </c>
      <c r="J191" s="24" t="s">
        <v>418</v>
      </c>
      <c r="K191" s="24" t="s">
        <v>419</v>
      </c>
      <c r="L191" s="24" t="s">
        <v>411</v>
      </c>
      <c r="M191" s="24" t="s">
        <v>337</v>
      </c>
      <c r="N191" s="26"/>
      <c r="O191" s="24" t="s">
        <v>9</v>
      </c>
      <c r="P191" s="27">
        <v>-2.74</v>
      </c>
      <c r="Q191" s="27">
        <f t="shared" si="3"/>
        <v>-15.07</v>
      </c>
    </row>
    <row r="192" spans="1:17">
      <c r="A192" s="24"/>
      <c r="B192" s="24"/>
      <c r="C192" s="24"/>
      <c r="D192" s="24"/>
      <c r="E192" s="24"/>
      <c r="F192" s="24"/>
      <c r="G192" s="24"/>
      <c r="H192" s="24" t="s">
        <v>408</v>
      </c>
      <c r="I192" s="25">
        <v>45169</v>
      </c>
      <c r="J192" s="24" t="s">
        <v>426</v>
      </c>
      <c r="K192" s="24" t="s">
        <v>427</v>
      </c>
      <c r="L192" s="24" t="s">
        <v>411</v>
      </c>
      <c r="M192" s="24" t="s">
        <v>337</v>
      </c>
      <c r="N192" s="26"/>
      <c r="O192" s="24" t="s">
        <v>9</v>
      </c>
      <c r="P192" s="27">
        <v>-7.56</v>
      </c>
      <c r="Q192" s="27">
        <f t="shared" si="3"/>
        <v>-22.63</v>
      </c>
    </row>
    <row r="193" spans="1:17">
      <c r="A193" s="24"/>
      <c r="B193" s="24"/>
      <c r="C193" s="24"/>
      <c r="D193" s="24"/>
      <c r="E193" s="24"/>
      <c r="F193" s="24"/>
      <c r="G193" s="24"/>
      <c r="H193" s="24" t="s">
        <v>408</v>
      </c>
      <c r="I193" s="25">
        <v>45169</v>
      </c>
      <c r="J193" s="24" t="s">
        <v>435</v>
      </c>
      <c r="K193" s="24" t="s">
        <v>436</v>
      </c>
      <c r="L193" s="24" t="s">
        <v>411</v>
      </c>
      <c r="M193" s="24" t="s">
        <v>337</v>
      </c>
      <c r="N193" s="26"/>
      <c r="O193" s="24" t="s">
        <v>9</v>
      </c>
      <c r="P193" s="27">
        <v>-13.79</v>
      </c>
      <c r="Q193" s="27">
        <f t="shared" si="3"/>
        <v>-36.42</v>
      </c>
    </row>
    <row r="194" spans="1:17">
      <c r="A194" s="24"/>
      <c r="B194" s="24"/>
      <c r="C194" s="24"/>
      <c r="D194" s="24"/>
      <c r="E194" s="24"/>
      <c r="F194" s="24"/>
      <c r="G194" s="24"/>
      <c r="H194" s="24" t="s">
        <v>408</v>
      </c>
      <c r="I194" s="25">
        <v>45169</v>
      </c>
      <c r="J194" s="24" t="s">
        <v>421</v>
      </c>
      <c r="K194" s="24" t="s">
        <v>422</v>
      </c>
      <c r="L194" s="24" t="s">
        <v>411</v>
      </c>
      <c r="M194" s="24" t="s">
        <v>337</v>
      </c>
      <c r="N194" s="26"/>
      <c r="O194" s="24" t="s">
        <v>9</v>
      </c>
      <c r="P194" s="27">
        <v>-14.11</v>
      </c>
      <c r="Q194" s="27">
        <f t="shared" si="3"/>
        <v>-50.53</v>
      </c>
    </row>
    <row r="195" spans="1:17" ht="15" thickBot="1">
      <c r="A195" s="24"/>
      <c r="B195" s="24"/>
      <c r="C195" s="24"/>
      <c r="D195" s="24"/>
      <c r="E195" s="24"/>
      <c r="F195" s="24"/>
      <c r="G195" s="24"/>
      <c r="H195" s="24" t="s">
        <v>408</v>
      </c>
      <c r="I195" s="25">
        <v>45169</v>
      </c>
      <c r="J195" s="24" t="s">
        <v>423</v>
      </c>
      <c r="K195" s="24" t="s">
        <v>424</v>
      </c>
      <c r="L195" s="24" t="s">
        <v>411</v>
      </c>
      <c r="M195" s="24" t="s">
        <v>337</v>
      </c>
      <c r="N195" s="26"/>
      <c r="O195" s="24" t="s">
        <v>9</v>
      </c>
      <c r="P195" s="27">
        <v>-21.1</v>
      </c>
      <c r="Q195" s="27">
        <f t="shared" si="3"/>
        <v>-71.63</v>
      </c>
    </row>
    <row r="196" spans="1:17" ht="15" thickBot="1">
      <c r="A196" s="29"/>
      <c r="B196" s="29"/>
      <c r="C196" s="29"/>
      <c r="D196" s="29"/>
      <c r="E196" s="29" t="s">
        <v>450</v>
      </c>
      <c r="F196" s="29"/>
      <c r="G196" s="29"/>
      <c r="H196" s="29"/>
      <c r="I196" s="30"/>
      <c r="J196" s="29"/>
      <c r="K196" s="29"/>
      <c r="L196" s="29"/>
      <c r="M196" s="29"/>
      <c r="N196" s="29"/>
      <c r="O196" s="29"/>
      <c r="P196" s="3">
        <f>ROUND(SUM(P186:P195),5)</f>
        <v>-71.63</v>
      </c>
      <c r="Q196" s="3">
        <f>Q195</f>
        <v>-71.63</v>
      </c>
    </row>
    <row r="197" spans="1:17">
      <c r="A197" s="29"/>
      <c r="B197" s="29"/>
      <c r="C197" s="29"/>
      <c r="D197" s="29" t="s">
        <v>157</v>
      </c>
      <c r="E197" s="29"/>
      <c r="F197" s="29"/>
      <c r="G197" s="29"/>
      <c r="H197" s="29"/>
      <c r="I197" s="30"/>
      <c r="J197" s="29"/>
      <c r="K197" s="29"/>
      <c r="L197" s="29"/>
      <c r="M197" s="29"/>
      <c r="N197" s="29"/>
      <c r="O197" s="29"/>
      <c r="P197" s="2">
        <f>ROUND(P174+P185+P196,5)</f>
        <v>-1048.0899999999999</v>
      </c>
      <c r="Q197" s="2">
        <f>ROUND(Q174+Q185+Q196,5)</f>
        <v>-1048.0899999999999</v>
      </c>
    </row>
    <row r="198" spans="1:17">
      <c r="A198" s="1"/>
      <c r="B198" s="1"/>
      <c r="C198" s="1"/>
      <c r="D198" s="1" t="s">
        <v>292</v>
      </c>
      <c r="E198" s="1"/>
      <c r="F198" s="1"/>
      <c r="G198" s="1"/>
      <c r="H198" s="1"/>
      <c r="I198" s="22"/>
      <c r="J198" s="1"/>
      <c r="K198" s="1"/>
      <c r="L198" s="1"/>
      <c r="M198" s="1"/>
      <c r="N198" s="1"/>
      <c r="O198" s="1"/>
      <c r="P198" s="23"/>
      <c r="Q198" s="23"/>
    </row>
    <row r="199" spans="1:17" ht="15" thickBot="1">
      <c r="A199" s="21"/>
      <c r="B199" s="21"/>
      <c r="C199" s="21"/>
      <c r="D199" s="21"/>
      <c r="E199" s="21"/>
      <c r="F199" s="21"/>
      <c r="G199" s="24"/>
      <c r="H199" s="24" t="s">
        <v>374</v>
      </c>
      <c r="I199" s="25">
        <v>45146</v>
      </c>
      <c r="J199" s="24"/>
      <c r="K199" s="24" t="s">
        <v>451</v>
      </c>
      <c r="L199" s="24" t="s">
        <v>452</v>
      </c>
      <c r="M199" s="24" t="s">
        <v>337</v>
      </c>
      <c r="N199" s="26"/>
      <c r="O199" s="24" t="s">
        <v>38</v>
      </c>
      <c r="P199" s="27">
        <v>-1049</v>
      </c>
      <c r="Q199" s="27">
        <f>ROUND(Q198+P199,5)</f>
        <v>-1049</v>
      </c>
    </row>
    <row r="200" spans="1:17" ht="15" thickBot="1">
      <c r="A200" s="29"/>
      <c r="B200" s="29"/>
      <c r="C200" s="29"/>
      <c r="D200" s="29" t="s">
        <v>453</v>
      </c>
      <c r="E200" s="29"/>
      <c r="F200" s="29"/>
      <c r="G200" s="29"/>
      <c r="H200" s="29"/>
      <c r="I200" s="30"/>
      <c r="J200" s="29"/>
      <c r="K200" s="29"/>
      <c r="L200" s="29"/>
      <c r="M200" s="29"/>
      <c r="N200" s="29"/>
      <c r="O200" s="29"/>
      <c r="P200" s="3">
        <f>ROUND(SUM(P198:P199),5)</f>
        <v>-1049</v>
      </c>
      <c r="Q200" s="3">
        <f>Q199</f>
        <v>-1049</v>
      </c>
    </row>
    <row r="201" spans="1:17">
      <c r="A201" s="29"/>
      <c r="B201" s="29"/>
      <c r="C201" s="29" t="s">
        <v>158</v>
      </c>
      <c r="D201" s="29"/>
      <c r="E201" s="29"/>
      <c r="F201" s="29"/>
      <c r="G201" s="29"/>
      <c r="H201" s="29"/>
      <c r="I201" s="30"/>
      <c r="J201" s="29"/>
      <c r="K201" s="29"/>
      <c r="L201" s="29"/>
      <c r="M201" s="29"/>
      <c r="N201" s="29"/>
      <c r="O201" s="29"/>
      <c r="P201" s="2">
        <f>ROUND(P140+P144+P166+P197+P200,5)</f>
        <v>-47165.3</v>
      </c>
      <c r="Q201" s="2">
        <f>ROUND(Q140+Q144+Q166+Q197+Q200,5)</f>
        <v>-47165.3</v>
      </c>
    </row>
    <row r="202" spans="1:17">
      <c r="A202" s="1"/>
      <c r="B202" s="1"/>
      <c r="C202" s="1" t="s">
        <v>159</v>
      </c>
      <c r="D202" s="1"/>
      <c r="E202" s="1"/>
      <c r="F202" s="1"/>
      <c r="G202" s="1"/>
      <c r="H202" s="1"/>
      <c r="I202" s="22"/>
      <c r="J202" s="1"/>
      <c r="K202" s="1"/>
      <c r="L202" s="1"/>
      <c r="M202" s="1"/>
      <c r="N202" s="1"/>
      <c r="O202" s="1"/>
      <c r="P202" s="23"/>
      <c r="Q202" s="23"/>
    </row>
    <row r="203" spans="1:17">
      <c r="A203" s="1"/>
      <c r="B203" s="1"/>
      <c r="C203" s="1"/>
      <c r="D203" s="1" t="s">
        <v>160</v>
      </c>
      <c r="E203" s="1"/>
      <c r="F203" s="1"/>
      <c r="G203" s="1"/>
      <c r="H203" s="1"/>
      <c r="I203" s="22"/>
      <c r="J203" s="1"/>
      <c r="K203" s="1"/>
      <c r="L203" s="1"/>
      <c r="M203" s="1"/>
      <c r="N203" s="1"/>
      <c r="O203" s="1"/>
      <c r="P203" s="23"/>
      <c r="Q203" s="23"/>
    </row>
    <row r="204" spans="1:17">
      <c r="A204" s="24"/>
      <c r="B204" s="24"/>
      <c r="C204" s="24"/>
      <c r="D204" s="24"/>
      <c r="E204" s="24"/>
      <c r="F204" s="24"/>
      <c r="G204" s="24"/>
      <c r="H204" s="24" t="s">
        <v>390</v>
      </c>
      <c r="I204" s="25">
        <v>45169</v>
      </c>
      <c r="J204" s="24"/>
      <c r="K204" s="24" t="s">
        <v>454</v>
      </c>
      <c r="L204" s="24" t="s">
        <v>455</v>
      </c>
      <c r="M204" s="24" t="s">
        <v>337</v>
      </c>
      <c r="N204" s="26"/>
      <c r="O204" s="24" t="s">
        <v>35</v>
      </c>
      <c r="P204" s="27">
        <v>-28.5</v>
      </c>
      <c r="Q204" s="27">
        <f>ROUND(Q203+P204,5)</f>
        <v>-28.5</v>
      </c>
    </row>
    <row r="205" spans="1:17">
      <c r="A205" s="24"/>
      <c r="B205" s="24"/>
      <c r="C205" s="24"/>
      <c r="D205" s="24"/>
      <c r="E205" s="24"/>
      <c r="F205" s="24"/>
      <c r="G205" s="24"/>
      <c r="H205" s="24" t="s">
        <v>390</v>
      </c>
      <c r="I205" s="25">
        <v>45169</v>
      </c>
      <c r="J205" s="24"/>
      <c r="K205" s="24" t="s">
        <v>454</v>
      </c>
      <c r="L205" s="24" t="s">
        <v>456</v>
      </c>
      <c r="M205" s="24" t="s">
        <v>337</v>
      </c>
      <c r="N205" s="26"/>
      <c r="O205" s="24" t="s">
        <v>35</v>
      </c>
      <c r="P205" s="27">
        <v>-12.5</v>
      </c>
      <c r="Q205" s="27">
        <f>ROUND(Q204+P205,5)</f>
        <v>-41</v>
      </c>
    </row>
    <row r="206" spans="1:17">
      <c r="A206" s="24"/>
      <c r="B206" s="24"/>
      <c r="C206" s="24"/>
      <c r="D206" s="24"/>
      <c r="E206" s="24"/>
      <c r="F206" s="24"/>
      <c r="G206" s="24"/>
      <c r="H206" s="24" t="s">
        <v>390</v>
      </c>
      <c r="I206" s="25">
        <v>45169</v>
      </c>
      <c r="J206" s="24"/>
      <c r="K206" s="24" t="s">
        <v>454</v>
      </c>
      <c r="L206" s="24" t="s">
        <v>457</v>
      </c>
      <c r="M206" s="24" t="s">
        <v>337</v>
      </c>
      <c r="N206" s="26"/>
      <c r="O206" s="24" t="s">
        <v>35</v>
      </c>
      <c r="P206" s="27">
        <v>-336</v>
      </c>
      <c r="Q206" s="27">
        <f>ROUND(Q205+P206,5)</f>
        <v>-377</v>
      </c>
    </row>
    <row r="207" spans="1:17" ht="15" thickBot="1">
      <c r="A207" s="24"/>
      <c r="B207" s="24"/>
      <c r="C207" s="24"/>
      <c r="D207" s="24"/>
      <c r="E207" s="24"/>
      <c r="F207" s="24"/>
      <c r="G207" s="24"/>
      <c r="H207" s="24" t="s">
        <v>390</v>
      </c>
      <c r="I207" s="25">
        <v>45169</v>
      </c>
      <c r="J207" s="24"/>
      <c r="K207" s="24" t="s">
        <v>454</v>
      </c>
      <c r="L207" s="24" t="s">
        <v>458</v>
      </c>
      <c r="M207" s="24" t="s">
        <v>337</v>
      </c>
      <c r="N207" s="26"/>
      <c r="O207" s="24" t="s">
        <v>35</v>
      </c>
      <c r="P207" s="28">
        <v>-32.5</v>
      </c>
      <c r="Q207" s="28">
        <f>ROUND(Q206+P207,5)</f>
        <v>-409.5</v>
      </c>
    </row>
    <row r="208" spans="1:17">
      <c r="A208" s="29"/>
      <c r="B208" s="29"/>
      <c r="C208" s="29"/>
      <c r="D208" s="29" t="s">
        <v>459</v>
      </c>
      <c r="E208" s="29"/>
      <c r="F208" s="29"/>
      <c r="G208" s="29"/>
      <c r="H208" s="29"/>
      <c r="I208" s="30"/>
      <c r="J208" s="29"/>
      <c r="K208" s="29"/>
      <c r="L208" s="29"/>
      <c r="M208" s="29"/>
      <c r="N208" s="29"/>
      <c r="O208" s="29"/>
      <c r="P208" s="2">
        <f>ROUND(SUM(P203:P207),5)</f>
        <v>-409.5</v>
      </c>
      <c r="Q208" s="2">
        <f>Q207</f>
        <v>-409.5</v>
      </c>
    </row>
    <row r="209" spans="1:17">
      <c r="A209" s="1"/>
      <c r="B209" s="1"/>
      <c r="C209" s="1"/>
      <c r="D209" s="1" t="s">
        <v>161</v>
      </c>
      <c r="E209" s="1"/>
      <c r="F209" s="1"/>
      <c r="G209" s="1"/>
      <c r="H209" s="1"/>
      <c r="I209" s="22"/>
      <c r="J209" s="1"/>
      <c r="K209" s="1"/>
      <c r="L209" s="1"/>
      <c r="M209" s="1"/>
      <c r="N209" s="1"/>
      <c r="O209" s="1"/>
      <c r="P209" s="23"/>
      <c r="Q209" s="23"/>
    </row>
    <row r="210" spans="1:17">
      <c r="A210" s="24"/>
      <c r="B210" s="24"/>
      <c r="C210" s="24"/>
      <c r="D210" s="24"/>
      <c r="E210" s="24"/>
      <c r="F210" s="24"/>
      <c r="G210" s="24"/>
      <c r="H210" s="24" t="s">
        <v>390</v>
      </c>
      <c r="I210" s="25">
        <v>45139</v>
      </c>
      <c r="J210" s="24" t="s">
        <v>460</v>
      </c>
      <c r="K210" s="24" t="s">
        <v>461</v>
      </c>
      <c r="L210" s="24" t="s">
        <v>462</v>
      </c>
      <c r="M210" s="24" t="s">
        <v>337</v>
      </c>
      <c r="N210" s="26"/>
      <c r="O210" s="24" t="s">
        <v>35</v>
      </c>
      <c r="P210" s="27">
        <v>-2300</v>
      </c>
      <c r="Q210" s="27">
        <f>ROUND(Q209+P210,5)</f>
        <v>-2300</v>
      </c>
    </row>
    <row r="211" spans="1:17">
      <c r="A211" s="24"/>
      <c r="B211" s="24"/>
      <c r="C211" s="24"/>
      <c r="D211" s="24"/>
      <c r="E211" s="24"/>
      <c r="F211" s="24"/>
      <c r="G211" s="24"/>
      <c r="H211" s="24" t="s">
        <v>390</v>
      </c>
      <c r="I211" s="25">
        <v>45139</v>
      </c>
      <c r="J211" s="24" t="s">
        <v>460</v>
      </c>
      <c r="K211" s="24" t="s">
        <v>461</v>
      </c>
      <c r="L211" s="24" t="s">
        <v>463</v>
      </c>
      <c r="M211" s="24" t="s">
        <v>337</v>
      </c>
      <c r="N211" s="26"/>
      <c r="O211" s="24" t="s">
        <v>35</v>
      </c>
      <c r="P211" s="27">
        <v>-500</v>
      </c>
      <c r="Q211" s="27">
        <f>ROUND(Q210+P211,5)</f>
        <v>-2800</v>
      </c>
    </row>
    <row r="212" spans="1:17" ht="15" thickBot="1">
      <c r="A212" s="24"/>
      <c r="B212" s="24"/>
      <c r="C212" s="24"/>
      <c r="D212" s="24"/>
      <c r="E212" s="24"/>
      <c r="F212" s="24"/>
      <c r="G212" s="24"/>
      <c r="H212" s="24" t="s">
        <v>390</v>
      </c>
      <c r="I212" s="25">
        <v>45139</v>
      </c>
      <c r="J212" s="24" t="s">
        <v>460</v>
      </c>
      <c r="K212" s="24" t="s">
        <v>461</v>
      </c>
      <c r="L212" s="24" t="s">
        <v>464</v>
      </c>
      <c r="M212" s="24" t="s">
        <v>337</v>
      </c>
      <c r="N212" s="26"/>
      <c r="O212" s="24" t="s">
        <v>35</v>
      </c>
      <c r="P212" s="27">
        <v>-1825</v>
      </c>
      <c r="Q212" s="27">
        <f>ROUND(Q211+P212,5)</f>
        <v>-4625</v>
      </c>
    </row>
    <row r="213" spans="1:17" ht="15" thickBot="1">
      <c r="A213" s="29"/>
      <c r="B213" s="29"/>
      <c r="C213" s="29"/>
      <c r="D213" s="29" t="s">
        <v>465</v>
      </c>
      <c r="E213" s="29"/>
      <c r="F213" s="29"/>
      <c r="G213" s="29"/>
      <c r="H213" s="29"/>
      <c r="I213" s="30"/>
      <c r="J213" s="29"/>
      <c r="K213" s="29"/>
      <c r="L213" s="29"/>
      <c r="M213" s="29"/>
      <c r="N213" s="29"/>
      <c r="O213" s="29"/>
      <c r="P213" s="3">
        <f>ROUND(SUM(P209:P212),5)</f>
        <v>-4625</v>
      </c>
      <c r="Q213" s="3">
        <f>Q212</f>
        <v>-4625</v>
      </c>
    </row>
    <row r="214" spans="1:17">
      <c r="A214" s="29"/>
      <c r="B214" s="29"/>
      <c r="C214" s="29" t="s">
        <v>163</v>
      </c>
      <c r="D214" s="29"/>
      <c r="E214" s="29"/>
      <c r="F214" s="29"/>
      <c r="G214" s="29"/>
      <c r="H214" s="29"/>
      <c r="I214" s="30"/>
      <c r="J214" s="29"/>
      <c r="K214" s="29"/>
      <c r="L214" s="29"/>
      <c r="M214" s="29"/>
      <c r="N214" s="29"/>
      <c r="O214" s="29"/>
      <c r="P214" s="2">
        <f>ROUND(P208+P213,5)</f>
        <v>-5034.5</v>
      </c>
      <c r="Q214" s="2">
        <f>ROUND(Q208+Q213,5)</f>
        <v>-5034.5</v>
      </c>
    </row>
    <row r="215" spans="1:17">
      <c r="A215" s="1"/>
      <c r="B215" s="1"/>
      <c r="C215" s="1" t="s">
        <v>164</v>
      </c>
      <c r="D215" s="1"/>
      <c r="E215" s="1"/>
      <c r="F215" s="1"/>
      <c r="G215" s="1"/>
      <c r="H215" s="1"/>
      <c r="I215" s="22"/>
      <c r="J215" s="1"/>
      <c r="K215" s="1"/>
      <c r="L215" s="1"/>
      <c r="M215" s="1"/>
      <c r="N215" s="1"/>
      <c r="O215" s="1"/>
      <c r="P215" s="23"/>
      <c r="Q215" s="23"/>
    </row>
    <row r="216" spans="1:17">
      <c r="A216" s="1"/>
      <c r="B216" s="1"/>
      <c r="C216" s="1"/>
      <c r="D216" s="1" t="s">
        <v>165</v>
      </c>
      <c r="E216" s="1"/>
      <c r="F216" s="1"/>
      <c r="G216" s="1"/>
      <c r="H216" s="1"/>
      <c r="I216" s="22"/>
      <c r="J216" s="1"/>
      <c r="K216" s="1"/>
      <c r="L216" s="1"/>
      <c r="M216" s="1"/>
      <c r="N216" s="1"/>
      <c r="O216" s="1"/>
      <c r="P216" s="23"/>
      <c r="Q216" s="23"/>
    </row>
    <row r="217" spans="1:17">
      <c r="A217" s="1"/>
      <c r="B217" s="1"/>
      <c r="C217" s="1"/>
      <c r="D217" s="1"/>
      <c r="E217" s="1" t="s">
        <v>166</v>
      </c>
      <c r="F217" s="1"/>
      <c r="G217" s="1"/>
      <c r="H217" s="1"/>
      <c r="I217" s="22"/>
      <c r="J217" s="1"/>
      <c r="K217" s="1"/>
      <c r="L217" s="1"/>
      <c r="M217" s="1"/>
      <c r="N217" s="1"/>
      <c r="O217" s="1"/>
      <c r="P217" s="23"/>
      <c r="Q217" s="23"/>
    </row>
    <row r="218" spans="1:17">
      <c r="A218" s="1"/>
      <c r="B218" s="1"/>
      <c r="C218" s="1"/>
      <c r="D218" s="1"/>
      <c r="E218" s="1"/>
      <c r="F218" s="1" t="s">
        <v>167</v>
      </c>
      <c r="G218" s="1"/>
      <c r="H218" s="1"/>
      <c r="I218" s="22"/>
      <c r="J218" s="1"/>
      <c r="K218" s="1"/>
      <c r="L218" s="1"/>
      <c r="M218" s="1"/>
      <c r="N218" s="1"/>
      <c r="O218" s="1"/>
      <c r="P218" s="23"/>
      <c r="Q218" s="23"/>
    </row>
    <row r="219" spans="1:17" ht="15" thickBot="1">
      <c r="A219" s="21"/>
      <c r="B219" s="21"/>
      <c r="C219" s="21"/>
      <c r="D219" s="21"/>
      <c r="E219" s="21"/>
      <c r="F219" s="21"/>
      <c r="G219" s="24"/>
      <c r="H219" s="24" t="s">
        <v>374</v>
      </c>
      <c r="I219" s="25">
        <v>45144</v>
      </c>
      <c r="J219" s="24"/>
      <c r="K219" s="24" t="s">
        <v>375</v>
      </c>
      <c r="L219" s="24" t="s">
        <v>466</v>
      </c>
      <c r="M219" s="24" t="s">
        <v>337</v>
      </c>
      <c r="N219" s="26"/>
      <c r="O219" s="24" t="s">
        <v>38</v>
      </c>
      <c r="P219" s="28">
        <v>-167.16</v>
      </c>
      <c r="Q219" s="28">
        <f>ROUND(Q218+P219,5)</f>
        <v>-167.16</v>
      </c>
    </row>
    <row r="220" spans="1:17">
      <c r="A220" s="29"/>
      <c r="B220" s="29"/>
      <c r="C220" s="29"/>
      <c r="D220" s="29"/>
      <c r="E220" s="29"/>
      <c r="F220" s="29" t="s">
        <v>467</v>
      </c>
      <c r="G220" s="29"/>
      <c r="H220" s="29"/>
      <c r="I220" s="30"/>
      <c r="J220" s="29"/>
      <c r="K220" s="29"/>
      <c r="L220" s="29"/>
      <c r="M220" s="29"/>
      <c r="N220" s="29"/>
      <c r="O220" s="29"/>
      <c r="P220" s="2">
        <f>ROUND(SUM(P218:P219),5)</f>
        <v>-167.16</v>
      </c>
      <c r="Q220" s="2">
        <f>Q219</f>
        <v>-167.16</v>
      </c>
    </row>
    <row r="221" spans="1:17">
      <c r="A221" s="1"/>
      <c r="B221" s="1"/>
      <c r="C221" s="1"/>
      <c r="D221" s="1"/>
      <c r="E221" s="1"/>
      <c r="F221" s="1" t="s">
        <v>168</v>
      </c>
      <c r="G221" s="1"/>
      <c r="H221" s="1"/>
      <c r="I221" s="22"/>
      <c r="J221" s="1"/>
      <c r="K221" s="1"/>
      <c r="L221" s="1"/>
      <c r="M221" s="1"/>
      <c r="N221" s="1"/>
      <c r="O221" s="1"/>
      <c r="P221" s="23"/>
      <c r="Q221" s="23"/>
    </row>
    <row r="222" spans="1:17">
      <c r="A222" s="24"/>
      <c r="B222" s="24"/>
      <c r="C222" s="24"/>
      <c r="D222" s="24"/>
      <c r="E222" s="24"/>
      <c r="F222" s="24"/>
      <c r="G222" s="24"/>
      <c r="H222" s="24" t="s">
        <v>390</v>
      </c>
      <c r="I222" s="25">
        <v>45142</v>
      </c>
      <c r="J222" s="24"/>
      <c r="K222" s="24" t="s">
        <v>468</v>
      </c>
      <c r="L222" s="24" t="s">
        <v>469</v>
      </c>
      <c r="M222" s="24" t="s">
        <v>337</v>
      </c>
      <c r="N222" s="26"/>
      <c r="O222" s="24" t="s">
        <v>35</v>
      </c>
      <c r="P222" s="27">
        <v>-525</v>
      </c>
      <c r="Q222" s="27">
        <f>ROUND(Q221+P222,5)</f>
        <v>-525</v>
      </c>
    </row>
    <row r="223" spans="1:17">
      <c r="A223" s="24"/>
      <c r="B223" s="24"/>
      <c r="C223" s="24"/>
      <c r="D223" s="24"/>
      <c r="E223" s="24"/>
      <c r="F223" s="24"/>
      <c r="G223" s="24"/>
      <c r="H223" s="24" t="s">
        <v>374</v>
      </c>
      <c r="I223" s="25">
        <v>45144</v>
      </c>
      <c r="J223" s="24"/>
      <c r="K223" s="24" t="s">
        <v>470</v>
      </c>
      <c r="L223" s="24" t="s">
        <v>471</v>
      </c>
      <c r="M223" s="24" t="s">
        <v>337</v>
      </c>
      <c r="N223" s="26"/>
      <c r="O223" s="24" t="s">
        <v>38</v>
      </c>
      <c r="P223" s="27">
        <v>-359.82</v>
      </c>
      <c r="Q223" s="27">
        <f>ROUND(Q222+P223,5)</f>
        <v>-884.82</v>
      </c>
    </row>
    <row r="224" spans="1:17" ht="15" thickBot="1">
      <c r="A224" s="24"/>
      <c r="B224" s="24"/>
      <c r="C224" s="24"/>
      <c r="D224" s="24"/>
      <c r="E224" s="24"/>
      <c r="F224" s="24"/>
      <c r="G224" s="24"/>
      <c r="H224" s="24" t="s">
        <v>374</v>
      </c>
      <c r="I224" s="25">
        <v>45152</v>
      </c>
      <c r="J224" s="24"/>
      <c r="K224" s="24" t="s">
        <v>472</v>
      </c>
      <c r="L224" s="24" t="s">
        <v>473</v>
      </c>
      <c r="M224" s="24" t="s">
        <v>337</v>
      </c>
      <c r="N224" s="26"/>
      <c r="O224" s="24" t="s">
        <v>38</v>
      </c>
      <c r="P224" s="27">
        <v>-169.57</v>
      </c>
      <c r="Q224" s="27">
        <f>ROUND(Q223+P224,5)</f>
        <v>-1054.3900000000001</v>
      </c>
    </row>
    <row r="225" spans="1:17" ht="15" thickBot="1">
      <c r="A225" s="29"/>
      <c r="B225" s="29"/>
      <c r="C225" s="29"/>
      <c r="D225" s="29"/>
      <c r="E225" s="29"/>
      <c r="F225" s="29" t="s">
        <v>474</v>
      </c>
      <c r="G225" s="29"/>
      <c r="H225" s="29"/>
      <c r="I225" s="30"/>
      <c r="J225" s="29"/>
      <c r="K225" s="29"/>
      <c r="L225" s="29"/>
      <c r="M225" s="29"/>
      <c r="N225" s="29"/>
      <c r="O225" s="29"/>
      <c r="P225" s="4">
        <f>ROUND(SUM(P221:P224),5)</f>
        <v>-1054.3900000000001</v>
      </c>
      <c r="Q225" s="4">
        <f>Q224</f>
        <v>-1054.3900000000001</v>
      </c>
    </row>
    <row r="226" spans="1:17" ht="15" thickBot="1">
      <c r="A226" s="29"/>
      <c r="B226" s="29"/>
      <c r="C226" s="29"/>
      <c r="D226" s="29"/>
      <c r="E226" s="29" t="s">
        <v>169</v>
      </c>
      <c r="F226" s="29"/>
      <c r="G226" s="29"/>
      <c r="H226" s="29"/>
      <c r="I226" s="30"/>
      <c r="J226" s="29"/>
      <c r="K226" s="29"/>
      <c r="L226" s="29"/>
      <c r="M226" s="29"/>
      <c r="N226" s="29"/>
      <c r="O226" s="29"/>
      <c r="P226" s="3">
        <f>ROUND(P220+P225,5)</f>
        <v>-1221.55</v>
      </c>
      <c r="Q226" s="3">
        <f>ROUND(Q220+Q225,5)</f>
        <v>-1221.55</v>
      </c>
    </row>
    <row r="227" spans="1:17">
      <c r="A227" s="29"/>
      <c r="B227" s="29"/>
      <c r="C227" s="29"/>
      <c r="D227" s="29" t="s">
        <v>173</v>
      </c>
      <c r="E227" s="29"/>
      <c r="F227" s="29"/>
      <c r="G227" s="29"/>
      <c r="H227" s="29"/>
      <c r="I227" s="30"/>
      <c r="J227" s="29"/>
      <c r="K227" s="29"/>
      <c r="L227" s="29"/>
      <c r="M227" s="29"/>
      <c r="N227" s="29"/>
      <c r="O227" s="29"/>
      <c r="P227" s="2">
        <f>P226</f>
        <v>-1221.55</v>
      </c>
      <c r="Q227" s="2">
        <f>Q226</f>
        <v>-1221.55</v>
      </c>
    </row>
    <row r="228" spans="1:17">
      <c r="A228" s="1"/>
      <c r="B228" s="1"/>
      <c r="C228" s="1"/>
      <c r="D228" s="1" t="s">
        <v>174</v>
      </c>
      <c r="E228" s="1"/>
      <c r="F228" s="1"/>
      <c r="G228" s="1"/>
      <c r="H228" s="1"/>
      <c r="I228" s="22"/>
      <c r="J228" s="1"/>
      <c r="K228" s="1"/>
      <c r="L228" s="1"/>
      <c r="M228" s="1"/>
      <c r="N228" s="1"/>
      <c r="O228" s="1"/>
      <c r="P228" s="23"/>
      <c r="Q228" s="23"/>
    </row>
    <row r="229" spans="1:17">
      <c r="A229" s="1"/>
      <c r="B229" s="1"/>
      <c r="C229" s="1"/>
      <c r="D229" s="1"/>
      <c r="E229" s="1" t="s">
        <v>175</v>
      </c>
      <c r="F229" s="1"/>
      <c r="G229" s="1"/>
      <c r="H229" s="1"/>
      <c r="I229" s="22"/>
      <c r="J229" s="1"/>
      <c r="K229" s="1"/>
      <c r="L229" s="1"/>
      <c r="M229" s="1"/>
      <c r="N229" s="1"/>
      <c r="O229" s="1"/>
      <c r="P229" s="23"/>
      <c r="Q229" s="23"/>
    </row>
    <row r="230" spans="1:17">
      <c r="A230" s="24"/>
      <c r="B230" s="24"/>
      <c r="C230" s="24"/>
      <c r="D230" s="24"/>
      <c r="E230" s="24"/>
      <c r="F230" s="24"/>
      <c r="G230" s="24"/>
      <c r="H230" s="24" t="s">
        <v>390</v>
      </c>
      <c r="I230" s="25">
        <v>45139</v>
      </c>
      <c r="J230" s="24" t="s">
        <v>475</v>
      </c>
      <c r="K230" s="24" t="s">
        <v>476</v>
      </c>
      <c r="L230" s="24" t="s">
        <v>477</v>
      </c>
      <c r="M230" s="24" t="s">
        <v>337</v>
      </c>
      <c r="N230" s="26"/>
      <c r="O230" s="24" t="s">
        <v>35</v>
      </c>
      <c r="P230" s="27">
        <v>-48.95</v>
      </c>
      <c r="Q230" s="27">
        <f t="shared" ref="Q230:Q236" si="4">ROUND(Q229+P230,5)</f>
        <v>-48.95</v>
      </c>
    </row>
    <row r="231" spans="1:17">
      <c r="A231" s="24"/>
      <c r="B231" s="24"/>
      <c r="C231" s="24"/>
      <c r="D231" s="24"/>
      <c r="E231" s="24"/>
      <c r="F231" s="24"/>
      <c r="G231" s="24"/>
      <c r="H231" s="24" t="s">
        <v>390</v>
      </c>
      <c r="I231" s="25">
        <v>45139</v>
      </c>
      <c r="J231" s="24" t="s">
        <v>475</v>
      </c>
      <c r="K231" s="24" t="s">
        <v>476</v>
      </c>
      <c r="L231" s="24" t="s">
        <v>478</v>
      </c>
      <c r="M231" s="24" t="s">
        <v>337</v>
      </c>
      <c r="N231" s="26"/>
      <c r="O231" s="24" t="s">
        <v>35</v>
      </c>
      <c r="P231" s="27">
        <v>-61.94</v>
      </c>
      <c r="Q231" s="27">
        <f t="shared" si="4"/>
        <v>-110.89</v>
      </c>
    </row>
    <row r="232" spans="1:17">
      <c r="A232" s="24"/>
      <c r="B232" s="24"/>
      <c r="C232" s="24"/>
      <c r="D232" s="24"/>
      <c r="E232" s="24"/>
      <c r="F232" s="24"/>
      <c r="G232" s="24"/>
      <c r="H232" s="24" t="s">
        <v>390</v>
      </c>
      <c r="I232" s="25">
        <v>45139</v>
      </c>
      <c r="J232" s="24" t="s">
        <v>475</v>
      </c>
      <c r="K232" s="24" t="s">
        <v>476</v>
      </c>
      <c r="L232" s="24" t="s">
        <v>479</v>
      </c>
      <c r="M232" s="24" t="s">
        <v>337</v>
      </c>
      <c r="N232" s="26"/>
      <c r="O232" s="24" t="s">
        <v>35</v>
      </c>
      <c r="P232" s="27">
        <v>-48.95</v>
      </c>
      <c r="Q232" s="27">
        <f t="shared" si="4"/>
        <v>-159.84</v>
      </c>
    </row>
    <row r="233" spans="1:17">
      <c r="A233" s="24"/>
      <c r="B233" s="24"/>
      <c r="C233" s="24"/>
      <c r="D233" s="24"/>
      <c r="E233" s="24"/>
      <c r="F233" s="24"/>
      <c r="G233" s="24"/>
      <c r="H233" s="24" t="s">
        <v>390</v>
      </c>
      <c r="I233" s="25">
        <v>45139</v>
      </c>
      <c r="J233" s="24" t="s">
        <v>475</v>
      </c>
      <c r="K233" s="24" t="s">
        <v>476</v>
      </c>
      <c r="L233" s="24" t="s">
        <v>480</v>
      </c>
      <c r="M233" s="24" t="s">
        <v>337</v>
      </c>
      <c r="N233" s="26"/>
      <c r="O233" s="24" t="s">
        <v>35</v>
      </c>
      <c r="P233" s="27">
        <v>-43.91</v>
      </c>
      <c r="Q233" s="27">
        <f t="shared" si="4"/>
        <v>-203.75</v>
      </c>
    </row>
    <row r="234" spans="1:17">
      <c r="A234" s="24"/>
      <c r="B234" s="24"/>
      <c r="C234" s="24"/>
      <c r="D234" s="24"/>
      <c r="E234" s="24"/>
      <c r="F234" s="24"/>
      <c r="G234" s="24"/>
      <c r="H234" s="24" t="s">
        <v>390</v>
      </c>
      <c r="I234" s="25">
        <v>45139</v>
      </c>
      <c r="J234" s="24" t="s">
        <v>475</v>
      </c>
      <c r="K234" s="24" t="s">
        <v>476</v>
      </c>
      <c r="L234" s="24" t="s">
        <v>481</v>
      </c>
      <c r="M234" s="24" t="s">
        <v>337</v>
      </c>
      <c r="N234" s="26"/>
      <c r="O234" s="24" t="s">
        <v>35</v>
      </c>
      <c r="P234" s="27">
        <v>-40.04</v>
      </c>
      <c r="Q234" s="27">
        <f t="shared" si="4"/>
        <v>-243.79</v>
      </c>
    </row>
    <row r="235" spans="1:17">
      <c r="A235" s="24"/>
      <c r="B235" s="24"/>
      <c r="C235" s="24"/>
      <c r="D235" s="24"/>
      <c r="E235" s="24"/>
      <c r="F235" s="24"/>
      <c r="G235" s="24"/>
      <c r="H235" s="24" t="s">
        <v>390</v>
      </c>
      <c r="I235" s="25">
        <v>45139</v>
      </c>
      <c r="J235" s="24" t="s">
        <v>475</v>
      </c>
      <c r="K235" s="24" t="s">
        <v>476</v>
      </c>
      <c r="L235" s="24" t="s">
        <v>482</v>
      </c>
      <c r="M235" s="24" t="s">
        <v>337</v>
      </c>
      <c r="N235" s="26"/>
      <c r="O235" s="24" t="s">
        <v>35</v>
      </c>
      <c r="P235" s="27">
        <v>-48.95</v>
      </c>
      <c r="Q235" s="27">
        <f t="shared" si="4"/>
        <v>-292.74</v>
      </c>
    </row>
    <row r="236" spans="1:17" ht="15" thickBot="1">
      <c r="A236" s="24"/>
      <c r="B236" s="24"/>
      <c r="C236" s="24"/>
      <c r="D236" s="24"/>
      <c r="E236" s="24"/>
      <c r="F236" s="24"/>
      <c r="G236" s="24"/>
      <c r="H236" s="24" t="s">
        <v>408</v>
      </c>
      <c r="I236" s="25">
        <v>45169</v>
      </c>
      <c r="J236" s="24" t="s">
        <v>423</v>
      </c>
      <c r="K236" s="24" t="s">
        <v>424</v>
      </c>
      <c r="L236" s="24" t="s">
        <v>411</v>
      </c>
      <c r="M236" s="24" t="s">
        <v>337</v>
      </c>
      <c r="N236" s="26"/>
      <c r="O236" s="24" t="s">
        <v>9</v>
      </c>
      <c r="P236" s="28">
        <v>154.97999999999999</v>
      </c>
      <c r="Q236" s="28">
        <f t="shared" si="4"/>
        <v>-137.76</v>
      </c>
    </row>
    <row r="237" spans="1:17">
      <c r="A237" s="29"/>
      <c r="B237" s="29"/>
      <c r="C237" s="29"/>
      <c r="D237" s="29"/>
      <c r="E237" s="29" t="s">
        <v>483</v>
      </c>
      <c r="F237" s="29"/>
      <c r="G237" s="29"/>
      <c r="H237" s="29"/>
      <c r="I237" s="30"/>
      <c r="J237" s="29"/>
      <c r="K237" s="29"/>
      <c r="L237" s="29"/>
      <c r="M237" s="29"/>
      <c r="N237" s="29"/>
      <c r="O237" s="29"/>
      <c r="P237" s="2">
        <f>ROUND(SUM(P229:P236),5)</f>
        <v>-137.76</v>
      </c>
      <c r="Q237" s="2">
        <f>Q236</f>
        <v>-137.76</v>
      </c>
    </row>
    <row r="238" spans="1:17">
      <c r="A238" s="1"/>
      <c r="B238" s="1"/>
      <c r="C238" s="1"/>
      <c r="D238" s="1"/>
      <c r="E238" s="1" t="s">
        <v>176</v>
      </c>
      <c r="F238" s="1"/>
      <c r="G238" s="1"/>
      <c r="H238" s="1"/>
      <c r="I238" s="22"/>
      <c r="J238" s="1"/>
      <c r="K238" s="1"/>
      <c r="L238" s="1"/>
      <c r="M238" s="1"/>
      <c r="N238" s="1"/>
      <c r="O238" s="1"/>
      <c r="P238" s="23"/>
      <c r="Q238" s="23"/>
    </row>
    <row r="239" spans="1:17">
      <c r="A239" s="24"/>
      <c r="B239" s="24"/>
      <c r="C239" s="24"/>
      <c r="D239" s="24"/>
      <c r="E239" s="24"/>
      <c r="F239" s="24"/>
      <c r="G239" s="24"/>
      <c r="H239" s="24" t="s">
        <v>390</v>
      </c>
      <c r="I239" s="25">
        <v>45139</v>
      </c>
      <c r="J239" s="24" t="s">
        <v>475</v>
      </c>
      <c r="K239" s="24" t="s">
        <v>476</v>
      </c>
      <c r="L239" s="24" t="s">
        <v>484</v>
      </c>
      <c r="M239" s="24" t="s">
        <v>337</v>
      </c>
      <c r="N239" s="26"/>
      <c r="O239" s="24" t="s">
        <v>35</v>
      </c>
      <c r="P239" s="27">
        <v>-40.04</v>
      </c>
      <c r="Q239" s="27">
        <f>ROUND(Q238+P239,5)</f>
        <v>-40.04</v>
      </c>
    </row>
    <row r="240" spans="1:17" ht="15" thickBot="1">
      <c r="A240" s="24"/>
      <c r="B240" s="24"/>
      <c r="C240" s="24"/>
      <c r="D240" s="24"/>
      <c r="E240" s="24"/>
      <c r="F240" s="24"/>
      <c r="G240" s="24"/>
      <c r="H240" s="24" t="s">
        <v>390</v>
      </c>
      <c r="I240" s="25">
        <v>45139</v>
      </c>
      <c r="J240" s="24" t="s">
        <v>475</v>
      </c>
      <c r="K240" s="24" t="s">
        <v>476</v>
      </c>
      <c r="L240" s="24" t="s">
        <v>485</v>
      </c>
      <c r="M240" s="24" t="s">
        <v>337</v>
      </c>
      <c r="N240" s="26"/>
      <c r="O240" s="24" t="s">
        <v>35</v>
      </c>
      <c r="P240" s="27">
        <v>-40.04</v>
      </c>
      <c r="Q240" s="27">
        <f>ROUND(Q239+P240,5)</f>
        <v>-80.08</v>
      </c>
    </row>
    <row r="241" spans="1:17" ht="15" thickBot="1">
      <c r="A241" s="29"/>
      <c r="B241" s="29"/>
      <c r="C241" s="29"/>
      <c r="D241" s="29"/>
      <c r="E241" s="29" t="s">
        <v>486</v>
      </c>
      <c r="F241" s="29"/>
      <c r="G241" s="29"/>
      <c r="H241" s="29"/>
      <c r="I241" s="30"/>
      <c r="J241" s="29"/>
      <c r="K241" s="29"/>
      <c r="L241" s="29"/>
      <c r="M241" s="29"/>
      <c r="N241" s="29"/>
      <c r="O241" s="29"/>
      <c r="P241" s="3">
        <f>ROUND(SUM(P238:P240),5)</f>
        <v>-80.08</v>
      </c>
      <c r="Q241" s="3">
        <f>Q240</f>
        <v>-80.08</v>
      </c>
    </row>
    <row r="242" spans="1:17">
      <c r="A242" s="29"/>
      <c r="B242" s="29"/>
      <c r="C242" s="29"/>
      <c r="D242" s="29" t="s">
        <v>180</v>
      </c>
      <c r="E242" s="29"/>
      <c r="F242" s="29"/>
      <c r="G242" s="29"/>
      <c r="H242" s="29"/>
      <c r="I242" s="30"/>
      <c r="J242" s="29"/>
      <c r="K242" s="29"/>
      <c r="L242" s="29"/>
      <c r="M242" s="29"/>
      <c r="N242" s="29"/>
      <c r="O242" s="29"/>
      <c r="P242" s="2">
        <f>ROUND(P237+P241,5)</f>
        <v>-217.84</v>
      </c>
      <c r="Q242" s="2">
        <f>ROUND(Q237+Q241,5)</f>
        <v>-217.84</v>
      </c>
    </row>
    <row r="243" spans="1:17">
      <c r="A243" s="1"/>
      <c r="B243" s="1"/>
      <c r="C243" s="1"/>
      <c r="D243" s="1" t="s">
        <v>181</v>
      </c>
      <c r="E243" s="1"/>
      <c r="F243" s="1"/>
      <c r="G243" s="1"/>
      <c r="H243" s="1"/>
      <c r="I243" s="22"/>
      <c r="J243" s="1"/>
      <c r="K243" s="1"/>
      <c r="L243" s="1"/>
      <c r="M243" s="1"/>
      <c r="N243" s="1"/>
      <c r="O243" s="1"/>
      <c r="P243" s="23"/>
      <c r="Q243" s="23"/>
    </row>
    <row r="244" spans="1:17">
      <c r="A244" s="1"/>
      <c r="B244" s="1"/>
      <c r="C244" s="1"/>
      <c r="D244" s="1"/>
      <c r="E244" s="1" t="s">
        <v>182</v>
      </c>
      <c r="F244" s="1"/>
      <c r="G244" s="1"/>
      <c r="H244" s="1"/>
      <c r="I244" s="22"/>
      <c r="J244" s="1"/>
      <c r="K244" s="1"/>
      <c r="L244" s="1"/>
      <c r="M244" s="1"/>
      <c r="N244" s="1"/>
      <c r="O244" s="1"/>
      <c r="P244" s="23"/>
      <c r="Q244" s="23"/>
    </row>
    <row r="245" spans="1:17">
      <c r="A245" s="1"/>
      <c r="B245" s="1"/>
      <c r="C245" s="1"/>
      <c r="D245" s="1"/>
      <c r="E245" s="1"/>
      <c r="F245" s="1" t="s">
        <v>183</v>
      </c>
      <c r="G245" s="1"/>
      <c r="H245" s="1"/>
      <c r="I245" s="22"/>
      <c r="J245" s="1"/>
      <c r="K245" s="1"/>
      <c r="L245" s="1"/>
      <c r="M245" s="1"/>
      <c r="N245" s="1"/>
      <c r="O245" s="1"/>
      <c r="P245" s="23"/>
      <c r="Q245" s="23"/>
    </row>
    <row r="246" spans="1:17">
      <c r="A246" s="24"/>
      <c r="B246" s="24"/>
      <c r="C246" s="24"/>
      <c r="D246" s="24"/>
      <c r="E246" s="24"/>
      <c r="F246" s="24"/>
      <c r="G246" s="24"/>
      <c r="H246" s="24" t="s">
        <v>390</v>
      </c>
      <c r="I246" s="25">
        <v>45142</v>
      </c>
      <c r="J246" s="24" t="s">
        <v>487</v>
      </c>
      <c r="K246" s="24" t="s">
        <v>488</v>
      </c>
      <c r="L246" s="24" t="s">
        <v>489</v>
      </c>
      <c r="M246" s="24" t="s">
        <v>337</v>
      </c>
      <c r="N246" s="26"/>
      <c r="O246" s="24" t="s">
        <v>35</v>
      </c>
      <c r="P246" s="27">
        <v>-765.14</v>
      </c>
      <c r="Q246" s="27">
        <f>ROUND(Q245+P246,5)</f>
        <v>-765.14</v>
      </c>
    </row>
    <row r="247" spans="1:17" ht="15" thickBot="1">
      <c r="A247" s="24"/>
      <c r="B247" s="24"/>
      <c r="C247" s="24"/>
      <c r="D247" s="24"/>
      <c r="E247" s="24"/>
      <c r="F247" s="24"/>
      <c r="G247" s="24"/>
      <c r="H247" s="24" t="s">
        <v>390</v>
      </c>
      <c r="I247" s="25">
        <v>45167</v>
      </c>
      <c r="J247" s="24" t="s">
        <v>490</v>
      </c>
      <c r="K247" s="24" t="s">
        <v>488</v>
      </c>
      <c r="L247" s="24" t="s">
        <v>489</v>
      </c>
      <c r="M247" s="24" t="s">
        <v>337</v>
      </c>
      <c r="N247" s="26"/>
      <c r="O247" s="24" t="s">
        <v>35</v>
      </c>
      <c r="P247" s="28">
        <v>-684.37</v>
      </c>
      <c r="Q247" s="28">
        <f>ROUND(Q246+P247,5)</f>
        <v>-1449.51</v>
      </c>
    </row>
    <row r="248" spans="1:17">
      <c r="A248" s="29"/>
      <c r="B248" s="29"/>
      <c r="C248" s="29"/>
      <c r="D248" s="29"/>
      <c r="E248" s="29"/>
      <c r="F248" s="29" t="s">
        <v>491</v>
      </c>
      <c r="G248" s="29"/>
      <c r="H248" s="29"/>
      <c r="I248" s="30"/>
      <c r="J248" s="29"/>
      <c r="K248" s="29"/>
      <c r="L248" s="29"/>
      <c r="M248" s="29"/>
      <c r="N248" s="29"/>
      <c r="O248" s="29"/>
      <c r="P248" s="2">
        <f>ROUND(SUM(P245:P247),5)</f>
        <v>-1449.51</v>
      </c>
      <c r="Q248" s="2">
        <f>Q247</f>
        <v>-1449.51</v>
      </c>
    </row>
    <row r="249" spans="1:17">
      <c r="A249" s="1"/>
      <c r="B249" s="1"/>
      <c r="C249" s="1"/>
      <c r="D249" s="1"/>
      <c r="E249" s="1"/>
      <c r="F249" s="1" t="s">
        <v>184</v>
      </c>
      <c r="G249" s="1"/>
      <c r="H249" s="1"/>
      <c r="I249" s="22"/>
      <c r="J249" s="1"/>
      <c r="K249" s="1"/>
      <c r="L249" s="1"/>
      <c r="M249" s="1"/>
      <c r="N249" s="1"/>
      <c r="O249" s="1"/>
      <c r="P249" s="23"/>
      <c r="Q249" s="23"/>
    </row>
    <row r="250" spans="1:17">
      <c r="A250" s="24"/>
      <c r="B250" s="24"/>
      <c r="C250" s="24"/>
      <c r="D250" s="24"/>
      <c r="E250" s="24"/>
      <c r="F250" s="24"/>
      <c r="G250" s="24"/>
      <c r="H250" s="24" t="s">
        <v>390</v>
      </c>
      <c r="I250" s="25">
        <v>45142</v>
      </c>
      <c r="J250" s="24" t="s">
        <v>487</v>
      </c>
      <c r="K250" s="24" t="s">
        <v>488</v>
      </c>
      <c r="L250" s="24" t="s">
        <v>492</v>
      </c>
      <c r="M250" s="24" t="s">
        <v>337</v>
      </c>
      <c r="N250" s="26"/>
      <c r="O250" s="24" t="s">
        <v>35</v>
      </c>
      <c r="P250" s="27">
        <v>-21.86</v>
      </c>
      <c r="Q250" s="27">
        <f>ROUND(Q249+P250,5)</f>
        <v>-21.86</v>
      </c>
    </row>
    <row r="251" spans="1:17" ht="15" thickBot="1">
      <c r="A251" s="24"/>
      <c r="B251" s="24"/>
      <c r="C251" s="24"/>
      <c r="D251" s="24"/>
      <c r="E251" s="24"/>
      <c r="F251" s="24"/>
      <c r="G251" s="24"/>
      <c r="H251" s="24" t="s">
        <v>390</v>
      </c>
      <c r="I251" s="25">
        <v>45167</v>
      </c>
      <c r="J251" s="24" t="s">
        <v>490</v>
      </c>
      <c r="K251" s="24" t="s">
        <v>488</v>
      </c>
      <c r="L251" s="24" t="s">
        <v>493</v>
      </c>
      <c r="M251" s="24" t="s">
        <v>337</v>
      </c>
      <c r="N251" s="26"/>
      <c r="O251" s="24" t="s">
        <v>35</v>
      </c>
      <c r="P251" s="28">
        <v>-24.56</v>
      </c>
      <c r="Q251" s="28">
        <f>ROUND(Q250+P251,5)</f>
        <v>-46.42</v>
      </c>
    </row>
    <row r="252" spans="1:17">
      <c r="A252" s="29"/>
      <c r="B252" s="29"/>
      <c r="C252" s="29"/>
      <c r="D252" s="29"/>
      <c r="E252" s="29"/>
      <c r="F252" s="29" t="s">
        <v>494</v>
      </c>
      <c r="G252" s="29"/>
      <c r="H252" s="29"/>
      <c r="I252" s="30"/>
      <c r="J252" s="29"/>
      <c r="K252" s="29"/>
      <c r="L252" s="29"/>
      <c r="M252" s="29"/>
      <c r="N252" s="29"/>
      <c r="O252" s="29"/>
      <c r="P252" s="2">
        <f>ROUND(SUM(P249:P251),5)</f>
        <v>-46.42</v>
      </c>
      <c r="Q252" s="2">
        <f>Q251</f>
        <v>-46.42</v>
      </c>
    </row>
    <row r="253" spans="1:17">
      <c r="A253" s="1"/>
      <c r="B253" s="1"/>
      <c r="C253" s="1"/>
      <c r="D253" s="1"/>
      <c r="E253" s="1"/>
      <c r="F253" s="1" t="s">
        <v>185</v>
      </c>
      <c r="G253" s="1"/>
      <c r="H253" s="1"/>
      <c r="I253" s="22"/>
      <c r="J253" s="1"/>
      <c r="K253" s="1"/>
      <c r="L253" s="1"/>
      <c r="M253" s="1"/>
      <c r="N253" s="1"/>
      <c r="O253" s="1"/>
      <c r="P253" s="23"/>
      <c r="Q253" s="23"/>
    </row>
    <row r="254" spans="1:17">
      <c r="A254" s="24"/>
      <c r="B254" s="24"/>
      <c r="C254" s="24"/>
      <c r="D254" s="24"/>
      <c r="E254" s="24"/>
      <c r="F254" s="24"/>
      <c r="G254" s="24"/>
      <c r="H254" s="24" t="s">
        <v>390</v>
      </c>
      <c r="I254" s="25">
        <v>45142</v>
      </c>
      <c r="J254" s="24" t="s">
        <v>487</v>
      </c>
      <c r="K254" s="24" t="s">
        <v>488</v>
      </c>
      <c r="L254" s="24" t="s">
        <v>495</v>
      </c>
      <c r="M254" s="24" t="s">
        <v>337</v>
      </c>
      <c r="N254" s="26"/>
      <c r="O254" s="24" t="s">
        <v>35</v>
      </c>
      <c r="P254" s="27">
        <v>-38.9</v>
      </c>
      <c r="Q254" s="27">
        <f>ROUND(Q253+P254,5)</f>
        <v>-38.9</v>
      </c>
    </row>
    <row r="255" spans="1:17" ht="15" thickBot="1">
      <c r="A255" s="24"/>
      <c r="B255" s="24"/>
      <c r="C255" s="24"/>
      <c r="D255" s="24"/>
      <c r="E255" s="24"/>
      <c r="F255" s="24"/>
      <c r="G255" s="24"/>
      <c r="H255" s="24" t="s">
        <v>390</v>
      </c>
      <c r="I255" s="25">
        <v>45167</v>
      </c>
      <c r="J255" s="24" t="s">
        <v>490</v>
      </c>
      <c r="K255" s="24" t="s">
        <v>488</v>
      </c>
      <c r="L255" s="24" t="s">
        <v>492</v>
      </c>
      <c r="M255" s="24" t="s">
        <v>337</v>
      </c>
      <c r="N255" s="26"/>
      <c r="O255" s="24" t="s">
        <v>35</v>
      </c>
      <c r="P255" s="27">
        <v>-40.340000000000003</v>
      </c>
      <c r="Q255" s="27">
        <f>ROUND(Q254+P255,5)</f>
        <v>-79.239999999999995</v>
      </c>
    </row>
    <row r="256" spans="1:17" ht="15" thickBot="1">
      <c r="A256" s="29"/>
      <c r="B256" s="29"/>
      <c r="C256" s="29"/>
      <c r="D256" s="29"/>
      <c r="E256" s="29"/>
      <c r="F256" s="29" t="s">
        <v>496</v>
      </c>
      <c r="G256" s="29"/>
      <c r="H256" s="29"/>
      <c r="I256" s="30"/>
      <c r="J256" s="29"/>
      <c r="K256" s="29"/>
      <c r="L256" s="29"/>
      <c r="M256" s="29"/>
      <c r="N256" s="29"/>
      <c r="O256" s="29"/>
      <c r="P256" s="3">
        <f>ROUND(SUM(P253:P255),5)</f>
        <v>-79.239999999999995</v>
      </c>
      <c r="Q256" s="3">
        <f>Q255</f>
        <v>-79.239999999999995</v>
      </c>
    </row>
    <row r="257" spans="1:17">
      <c r="A257" s="29"/>
      <c r="B257" s="29"/>
      <c r="C257" s="29"/>
      <c r="D257" s="29"/>
      <c r="E257" s="29" t="s">
        <v>186</v>
      </c>
      <c r="F257" s="29"/>
      <c r="G257" s="29"/>
      <c r="H257" s="29"/>
      <c r="I257" s="30"/>
      <c r="J257" s="29"/>
      <c r="K257" s="29"/>
      <c r="L257" s="29"/>
      <c r="M257" s="29"/>
      <c r="N257" s="29"/>
      <c r="O257" s="29"/>
      <c r="P257" s="2">
        <f>ROUND(P248+P252+P256,5)</f>
        <v>-1575.17</v>
      </c>
      <c r="Q257" s="2">
        <f>ROUND(Q248+Q252+Q256,5)</f>
        <v>-1575.17</v>
      </c>
    </row>
    <row r="258" spans="1:17">
      <c r="A258" s="1"/>
      <c r="B258" s="1"/>
      <c r="C258" s="1"/>
      <c r="D258" s="1"/>
      <c r="E258" s="1" t="s">
        <v>187</v>
      </c>
      <c r="F258" s="1"/>
      <c r="G258" s="1"/>
      <c r="H258" s="1"/>
      <c r="I258" s="22"/>
      <c r="J258" s="1"/>
      <c r="K258" s="1"/>
      <c r="L258" s="1"/>
      <c r="M258" s="1"/>
      <c r="N258" s="1"/>
      <c r="O258" s="1"/>
      <c r="P258" s="23"/>
      <c r="Q258" s="23"/>
    </row>
    <row r="259" spans="1:17">
      <c r="A259" s="24"/>
      <c r="B259" s="24"/>
      <c r="C259" s="24"/>
      <c r="D259" s="24"/>
      <c r="E259" s="24"/>
      <c r="F259" s="24"/>
      <c r="G259" s="24"/>
      <c r="H259" s="24" t="s">
        <v>390</v>
      </c>
      <c r="I259" s="25">
        <v>45139</v>
      </c>
      <c r="J259" s="24"/>
      <c r="K259" s="24" t="s">
        <v>497</v>
      </c>
      <c r="L259" s="24" t="s">
        <v>498</v>
      </c>
      <c r="M259" s="24" t="s">
        <v>337</v>
      </c>
      <c r="N259" s="26"/>
      <c r="O259" s="24" t="s">
        <v>35</v>
      </c>
      <c r="P259" s="27">
        <v>-137.58000000000001</v>
      </c>
      <c r="Q259" s="27">
        <f>ROUND(Q258+P259,5)</f>
        <v>-137.58000000000001</v>
      </c>
    </row>
    <row r="260" spans="1:17" ht="15" thickBot="1">
      <c r="A260" s="24"/>
      <c r="B260" s="24"/>
      <c r="C260" s="24"/>
      <c r="D260" s="24"/>
      <c r="E260" s="24"/>
      <c r="F260" s="24"/>
      <c r="G260" s="24"/>
      <c r="H260" s="24" t="s">
        <v>390</v>
      </c>
      <c r="I260" s="25">
        <v>45169</v>
      </c>
      <c r="J260" s="24" t="s">
        <v>499</v>
      </c>
      <c r="K260" s="24" t="s">
        <v>497</v>
      </c>
      <c r="L260" s="24" t="s">
        <v>498</v>
      </c>
      <c r="M260" s="24" t="s">
        <v>337</v>
      </c>
      <c r="N260" s="26"/>
      <c r="O260" s="24" t="s">
        <v>35</v>
      </c>
      <c r="P260" s="28">
        <v>-131.69</v>
      </c>
      <c r="Q260" s="28">
        <f>ROUND(Q259+P260,5)</f>
        <v>-269.27</v>
      </c>
    </row>
    <row r="261" spans="1:17">
      <c r="A261" s="29"/>
      <c r="B261" s="29"/>
      <c r="C261" s="29"/>
      <c r="D261" s="29"/>
      <c r="E261" s="29" t="s">
        <v>500</v>
      </c>
      <c r="F261" s="29"/>
      <c r="G261" s="29"/>
      <c r="H261" s="29"/>
      <c r="I261" s="30"/>
      <c r="J261" s="29"/>
      <c r="K261" s="29"/>
      <c r="L261" s="29"/>
      <c r="M261" s="29"/>
      <c r="N261" s="29"/>
      <c r="O261" s="29"/>
      <c r="P261" s="2">
        <f>ROUND(SUM(P258:P260),5)</f>
        <v>-269.27</v>
      </c>
      <c r="Q261" s="2">
        <f>Q260</f>
        <v>-269.27</v>
      </c>
    </row>
    <row r="262" spans="1:17">
      <c r="A262" s="1"/>
      <c r="B262" s="1"/>
      <c r="C262" s="1"/>
      <c r="D262" s="1"/>
      <c r="E262" s="1" t="s">
        <v>188</v>
      </c>
      <c r="F262" s="1"/>
      <c r="G262" s="1"/>
      <c r="H262" s="1"/>
      <c r="I262" s="22"/>
      <c r="J262" s="1"/>
      <c r="K262" s="1"/>
      <c r="L262" s="1"/>
      <c r="M262" s="1"/>
      <c r="N262" s="1"/>
      <c r="O262" s="1"/>
      <c r="P262" s="23"/>
      <c r="Q262" s="23"/>
    </row>
    <row r="263" spans="1:17">
      <c r="A263" s="24"/>
      <c r="B263" s="24"/>
      <c r="C263" s="24"/>
      <c r="D263" s="24"/>
      <c r="E263" s="24"/>
      <c r="F263" s="24"/>
      <c r="G263" s="24"/>
      <c r="H263" s="24" t="s">
        <v>390</v>
      </c>
      <c r="I263" s="25">
        <v>45162</v>
      </c>
      <c r="J263" s="24" t="s">
        <v>501</v>
      </c>
      <c r="K263" s="24" t="s">
        <v>502</v>
      </c>
      <c r="L263" s="24" t="s">
        <v>503</v>
      </c>
      <c r="M263" s="24" t="s">
        <v>337</v>
      </c>
      <c r="N263" s="26"/>
      <c r="O263" s="24" t="s">
        <v>35</v>
      </c>
      <c r="P263" s="27">
        <v>-18</v>
      </c>
      <c r="Q263" s="27">
        <f>ROUND(Q262+P263,5)</f>
        <v>-18</v>
      </c>
    </row>
    <row r="264" spans="1:17">
      <c r="A264" s="24"/>
      <c r="B264" s="24"/>
      <c r="C264" s="24"/>
      <c r="D264" s="24"/>
      <c r="E264" s="24"/>
      <c r="F264" s="24"/>
      <c r="G264" s="24"/>
      <c r="H264" s="24" t="s">
        <v>390</v>
      </c>
      <c r="I264" s="25">
        <v>45162</v>
      </c>
      <c r="J264" s="24" t="s">
        <v>501</v>
      </c>
      <c r="K264" s="24" t="s">
        <v>502</v>
      </c>
      <c r="L264" s="24" t="s">
        <v>504</v>
      </c>
      <c r="M264" s="24" t="s">
        <v>337</v>
      </c>
      <c r="N264" s="26"/>
      <c r="O264" s="24" t="s">
        <v>35</v>
      </c>
      <c r="P264" s="27">
        <v>-119.99</v>
      </c>
      <c r="Q264" s="27">
        <f>ROUND(Q263+P264,5)</f>
        <v>-137.99</v>
      </c>
    </row>
    <row r="265" spans="1:17">
      <c r="A265" s="24"/>
      <c r="B265" s="24"/>
      <c r="C265" s="24"/>
      <c r="D265" s="24"/>
      <c r="E265" s="24"/>
      <c r="F265" s="24"/>
      <c r="G265" s="24"/>
      <c r="H265" s="24" t="s">
        <v>390</v>
      </c>
      <c r="I265" s="25">
        <v>45162</v>
      </c>
      <c r="J265" s="24" t="s">
        <v>501</v>
      </c>
      <c r="K265" s="24" t="s">
        <v>502</v>
      </c>
      <c r="L265" s="24" t="s">
        <v>505</v>
      </c>
      <c r="M265" s="24" t="s">
        <v>337</v>
      </c>
      <c r="N265" s="26"/>
      <c r="O265" s="24" t="s">
        <v>35</v>
      </c>
      <c r="P265" s="27">
        <v>-15</v>
      </c>
      <c r="Q265" s="27">
        <f>ROUND(Q264+P265,5)</f>
        <v>-152.99</v>
      </c>
    </row>
    <row r="266" spans="1:17">
      <c r="A266" s="24"/>
      <c r="B266" s="24"/>
      <c r="C266" s="24"/>
      <c r="D266" s="24"/>
      <c r="E266" s="24"/>
      <c r="F266" s="24"/>
      <c r="G266" s="24"/>
      <c r="H266" s="24" t="s">
        <v>390</v>
      </c>
      <c r="I266" s="25">
        <v>45162</v>
      </c>
      <c r="J266" s="24" t="s">
        <v>501</v>
      </c>
      <c r="K266" s="24" t="s">
        <v>502</v>
      </c>
      <c r="L266" s="24" t="s">
        <v>506</v>
      </c>
      <c r="M266" s="24" t="s">
        <v>337</v>
      </c>
      <c r="N266" s="26"/>
      <c r="O266" s="24" t="s">
        <v>35</v>
      </c>
      <c r="P266" s="27">
        <v>-16</v>
      </c>
      <c r="Q266" s="27">
        <f>ROUND(Q265+P266,5)</f>
        <v>-168.99</v>
      </c>
    </row>
    <row r="267" spans="1:17" ht="15" thickBot="1">
      <c r="A267" s="24"/>
      <c r="B267" s="24"/>
      <c r="C267" s="24"/>
      <c r="D267" s="24"/>
      <c r="E267" s="24"/>
      <c r="F267" s="24"/>
      <c r="G267" s="24"/>
      <c r="H267" s="24" t="s">
        <v>390</v>
      </c>
      <c r="I267" s="25">
        <v>45162</v>
      </c>
      <c r="J267" s="24" t="s">
        <v>501</v>
      </c>
      <c r="K267" s="24" t="s">
        <v>502</v>
      </c>
      <c r="L267" s="24" t="s">
        <v>507</v>
      </c>
      <c r="M267" s="24" t="s">
        <v>337</v>
      </c>
      <c r="N267" s="26"/>
      <c r="O267" s="24" t="s">
        <v>35</v>
      </c>
      <c r="P267" s="27">
        <v>-7</v>
      </c>
      <c r="Q267" s="27">
        <f>ROUND(Q266+P267,5)</f>
        <v>-175.99</v>
      </c>
    </row>
    <row r="268" spans="1:17" ht="15" thickBot="1">
      <c r="A268" s="29"/>
      <c r="B268" s="29"/>
      <c r="C268" s="29"/>
      <c r="D268" s="29"/>
      <c r="E268" s="29" t="s">
        <v>508</v>
      </c>
      <c r="F268" s="29"/>
      <c r="G268" s="29"/>
      <c r="H268" s="29"/>
      <c r="I268" s="30"/>
      <c r="J268" s="29"/>
      <c r="K268" s="29"/>
      <c r="L268" s="29"/>
      <c r="M268" s="29"/>
      <c r="N268" s="29"/>
      <c r="O268" s="29"/>
      <c r="P268" s="4">
        <f>ROUND(SUM(P262:P267),5)</f>
        <v>-175.99</v>
      </c>
      <c r="Q268" s="4">
        <f>Q267</f>
        <v>-175.99</v>
      </c>
    </row>
    <row r="269" spans="1:17" ht="15" thickBot="1">
      <c r="A269" s="29"/>
      <c r="B269" s="29"/>
      <c r="C269" s="29"/>
      <c r="D269" s="29" t="s">
        <v>189</v>
      </c>
      <c r="E269" s="29"/>
      <c r="F269" s="29"/>
      <c r="G269" s="29"/>
      <c r="H269" s="29"/>
      <c r="I269" s="30"/>
      <c r="J269" s="29"/>
      <c r="K269" s="29"/>
      <c r="L269" s="29"/>
      <c r="M269" s="29"/>
      <c r="N269" s="29"/>
      <c r="O269" s="29"/>
      <c r="P269" s="4">
        <f>ROUND(P257+P261+P268,5)</f>
        <v>-2020.43</v>
      </c>
      <c r="Q269" s="4">
        <f>ROUND(Q257+Q261+Q268,5)</f>
        <v>-2020.43</v>
      </c>
    </row>
    <row r="270" spans="1:17" ht="15" thickBot="1">
      <c r="A270" s="29"/>
      <c r="B270" s="29"/>
      <c r="C270" s="29" t="s">
        <v>191</v>
      </c>
      <c r="D270" s="29"/>
      <c r="E270" s="29"/>
      <c r="F270" s="29"/>
      <c r="G270" s="29"/>
      <c r="H270" s="29"/>
      <c r="I270" s="30"/>
      <c r="J270" s="29"/>
      <c r="K270" s="29"/>
      <c r="L270" s="29"/>
      <c r="M270" s="29"/>
      <c r="N270" s="29"/>
      <c r="O270" s="29"/>
      <c r="P270" s="3">
        <f>ROUND(P227+P242+P269,5)</f>
        <v>-3459.82</v>
      </c>
      <c r="Q270" s="3">
        <f>ROUND(Q227+Q242+Q269,5)</f>
        <v>-3459.82</v>
      </c>
    </row>
    <row r="271" spans="1:17">
      <c r="A271" s="29"/>
      <c r="B271" s="29" t="s">
        <v>192</v>
      </c>
      <c r="C271" s="29"/>
      <c r="D271" s="29"/>
      <c r="E271" s="29"/>
      <c r="F271" s="29"/>
      <c r="G271" s="29"/>
      <c r="H271" s="29"/>
      <c r="I271" s="30"/>
      <c r="J271" s="29"/>
      <c r="K271" s="29"/>
      <c r="L271" s="29"/>
      <c r="M271" s="29"/>
      <c r="N271" s="29"/>
      <c r="O271" s="29"/>
      <c r="P271" s="2">
        <f>ROUND(P68+P71+P75+P83+P88+P101+P201+P214+P270,5)</f>
        <v>-60512.94</v>
      </c>
      <c r="Q271" s="2">
        <f>ROUND(Q68+Q71+Q75+Q83+Q88+Q101+Q201+Q214+Q270,5)</f>
        <v>-60512.94</v>
      </c>
    </row>
    <row r="272" spans="1:17">
      <c r="A272" s="1"/>
      <c r="B272" s="1" t="s">
        <v>197</v>
      </c>
      <c r="C272" s="1"/>
      <c r="D272" s="1"/>
      <c r="E272" s="1"/>
      <c r="F272" s="1"/>
      <c r="G272" s="1"/>
      <c r="H272" s="1"/>
      <c r="I272" s="22"/>
      <c r="J272" s="1"/>
      <c r="K272" s="1"/>
      <c r="L272" s="1"/>
      <c r="M272" s="1"/>
      <c r="N272" s="1"/>
      <c r="O272" s="1"/>
      <c r="P272" s="23"/>
      <c r="Q272" s="23"/>
    </row>
    <row r="273" spans="1:17">
      <c r="A273" s="1"/>
      <c r="B273" s="1"/>
      <c r="C273" s="1" t="s">
        <v>200</v>
      </c>
      <c r="D273" s="1"/>
      <c r="E273" s="1"/>
      <c r="F273" s="1"/>
      <c r="G273" s="1"/>
      <c r="H273" s="1"/>
      <c r="I273" s="22"/>
      <c r="J273" s="1"/>
      <c r="K273" s="1"/>
      <c r="L273" s="1"/>
      <c r="M273" s="1"/>
      <c r="N273" s="1"/>
      <c r="O273" s="1"/>
      <c r="P273" s="23"/>
      <c r="Q273" s="23"/>
    </row>
    <row r="274" spans="1:17">
      <c r="A274" s="24"/>
      <c r="B274" s="24"/>
      <c r="C274" s="24"/>
      <c r="D274" s="24"/>
      <c r="E274" s="24"/>
      <c r="F274" s="24"/>
      <c r="G274" s="24"/>
      <c r="H274" s="24" t="s">
        <v>390</v>
      </c>
      <c r="I274" s="25">
        <v>45162</v>
      </c>
      <c r="J274" s="24" t="s">
        <v>509</v>
      </c>
      <c r="K274" s="24" t="s">
        <v>510</v>
      </c>
      <c r="L274" s="24" t="s">
        <v>511</v>
      </c>
      <c r="M274" s="24" t="s">
        <v>337</v>
      </c>
      <c r="N274" s="26"/>
      <c r="O274" s="24" t="s">
        <v>35</v>
      </c>
      <c r="P274" s="27">
        <v>-230.16</v>
      </c>
      <c r="Q274" s="27">
        <f t="shared" ref="Q274:Q281" si="5">ROUND(Q273+P274,5)</f>
        <v>-230.16</v>
      </c>
    </row>
    <row r="275" spans="1:17">
      <c r="A275" s="24"/>
      <c r="B275" s="24"/>
      <c r="C275" s="24"/>
      <c r="D275" s="24"/>
      <c r="E275" s="24"/>
      <c r="F275" s="24"/>
      <c r="G275" s="24"/>
      <c r="H275" s="24" t="s">
        <v>390</v>
      </c>
      <c r="I275" s="25">
        <v>45163</v>
      </c>
      <c r="J275" s="24" t="s">
        <v>512</v>
      </c>
      <c r="K275" s="24" t="s">
        <v>510</v>
      </c>
      <c r="L275" s="24" t="s">
        <v>513</v>
      </c>
      <c r="M275" s="24" t="s">
        <v>337</v>
      </c>
      <c r="N275" s="26"/>
      <c r="O275" s="24" t="s">
        <v>35</v>
      </c>
      <c r="P275" s="27">
        <v>-135.87</v>
      </c>
      <c r="Q275" s="27">
        <f t="shared" si="5"/>
        <v>-366.03</v>
      </c>
    </row>
    <row r="276" spans="1:17">
      <c r="A276" s="24"/>
      <c r="B276" s="24"/>
      <c r="C276" s="24"/>
      <c r="D276" s="24"/>
      <c r="E276" s="24"/>
      <c r="F276" s="24"/>
      <c r="G276" s="24"/>
      <c r="H276" s="24" t="s">
        <v>390</v>
      </c>
      <c r="I276" s="25">
        <v>45163</v>
      </c>
      <c r="J276" s="24" t="s">
        <v>512</v>
      </c>
      <c r="K276" s="24" t="s">
        <v>510</v>
      </c>
      <c r="L276" s="24" t="s">
        <v>514</v>
      </c>
      <c r="M276" s="24" t="s">
        <v>337</v>
      </c>
      <c r="N276" s="26"/>
      <c r="O276" s="24" t="s">
        <v>35</v>
      </c>
      <c r="P276" s="27">
        <v>-41.98</v>
      </c>
      <c r="Q276" s="27">
        <f t="shared" si="5"/>
        <v>-408.01</v>
      </c>
    </row>
    <row r="277" spans="1:17">
      <c r="A277" s="24"/>
      <c r="B277" s="24"/>
      <c r="C277" s="24"/>
      <c r="D277" s="24"/>
      <c r="E277" s="24"/>
      <c r="F277" s="24"/>
      <c r="G277" s="24"/>
      <c r="H277" s="24" t="s">
        <v>390</v>
      </c>
      <c r="I277" s="25">
        <v>45163</v>
      </c>
      <c r="J277" s="24" t="s">
        <v>512</v>
      </c>
      <c r="K277" s="24" t="s">
        <v>510</v>
      </c>
      <c r="L277" s="24" t="s">
        <v>515</v>
      </c>
      <c r="M277" s="24" t="s">
        <v>337</v>
      </c>
      <c r="N277" s="26"/>
      <c r="O277" s="24" t="s">
        <v>35</v>
      </c>
      <c r="P277" s="27">
        <v>-99.9</v>
      </c>
      <c r="Q277" s="27">
        <f t="shared" si="5"/>
        <v>-507.91</v>
      </c>
    </row>
    <row r="278" spans="1:17">
      <c r="A278" s="24"/>
      <c r="B278" s="24"/>
      <c r="C278" s="24"/>
      <c r="D278" s="24"/>
      <c r="E278" s="24"/>
      <c r="F278" s="24"/>
      <c r="G278" s="24"/>
      <c r="H278" s="24" t="s">
        <v>390</v>
      </c>
      <c r="I278" s="25">
        <v>45163</v>
      </c>
      <c r="J278" s="24" t="s">
        <v>512</v>
      </c>
      <c r="K278" s="24" t="s">
        <v>510</v>
      </c>
      <c r="L278" s="24" t="s">
        <v>516</v>
      </c>
      <c r="M278" s="24" t="s">
        <v>337</v>
      </c>
      <c r="N278" s="26"/>
      <c r="O278" s="24" t="s">
        <v>35</v>
      </c>
      <c r="P278" s="27">
        <v>-120.5</v>
      </c>
      <c r="Q278" s="27">
        <f t="shared" si="5"/>
        <v>-628.41</v>
      </c>
    </row>
    <row r="279" spans="1:17">
      <c r="A279" s="24"/>
      <c r="B279" s="24"/>
      <c r="C279" s="24"/>
      <c r="D279" s="24"/>
      <c r="E279" s="24"/>
      <c r="F279" s="24"/>
      <c r="G279" s="24"/>
      <c r="H279" s="24" t="s">
        <v>390</v>
      </c>
      <c r="I279" s="25">
        <v>45163</v>
      </c>
      <c r="J279" s="24" t="s">
        <v>512</v>
      </c>
      <c r="K279" s="24" t="s">
        <v>510</v>
      </c>
      <c r="L279" s="24" t="s">
        <v>517</v>
      </c>
      <c r="M279" s="24" t="s">
        <v>337</v>
      </c>
      <c r="N279" s="26"/>
      <c r="O279" s="24" t="s">
        <v>35</v>
      </c>
      <c r="P279" s="27">
        <v>-23.79</v>
      </c>
      <c r="Q279" s="27">
        <f t="shared" si="5"/>
        <v>-652.20000000000005</v>
      </c>
    </row>
    <row r="280" spans="1:17">
      <c r="A280" s="24"/>
      <c r="B280" s="24"/>
      <c r="C280" s="24"/>
      <c r="D280" s="24"/>
      <c r="E280" s="24"/>
      <c r="F280" s="24"/>
      <c r="G280" s="24"/>
      <c r="H280" s="24" t="s">
        <v>390</v>
      </c>
      <c r="I280" s="25">
        <v>45163</v>
      </c>
      <c r="J280" s="24" t="s">
        <v>512</v>
      </c>
      <c r="K280" s="24" t="s">
        <v>510</v>
      </c>
      <c r="L280" s="24" t="s">
        <v>518</v>
      </c>
      <c r="M280" s="24" t="s">
        <v>337</v>
      </c>
      <c r="N280" s="26"/>
      <c r="O280" s="24" t="s">
        <v>35</v>
      </c>
      <c r="P280" s="27">
        <v>-76.739999999999995</v>
      </c>
      <c r="Q280" s="27">
        <f t="shared" si="5"/>
        <v>-728.94</v>
      </c>
    </row>
    <row r="281" spans="1:17" ht="15" thickBot="1">
      <c r="A281" s="24"/>
      <c r="B281" s="24"/>
      <c r="C281" s="24"/>
      <c r="D281" s="24"/>
      <c r="E281" s="24"/>
      <c r="F281" s="24"/>
      <c r="G281" s="24"/>
      <c r="H281" s="24" t="s">
        <v>390</v>
      </c>
      <c r="I281" s="25">
        <v>45163</v>
      </c>
      <c r="J281" s="24" t="s">
        <v>512</v>
      </c>
      <c r="K281" s="24" t="s">
        <v>510</v>
      </c>
      <c r="L281" s="24" t="s">
        <v>519</v>
      </c>
      <c r="M281" s="24" t="s">
        <v>337</v>
      </c>
      <c r="N281" s="26"/>
      <c r="O281" s="24" t="s">
        <v>35</v>
      </c>
      <c r="P281" s="28">
        <v>-151.97999999999999</v>
      </c>
      <c r="Q281" s="28">
        <f t="shared" si="5"/>
        <v>-880.92</v>
      </c>
    </row>
    <row r="282" spans="1:17">
      <c r="A282" s="29"/>
      <c r="B282" s="29"/>
      <c r="C282" s="29" t="s">
        <v>520</v>
      </c>
      <c r="D282" s="29"/>
      <c r="E282" s="29"/>
      <c r="F282" s="29"/>
      <c r="G282" s="29"/>
      <c r="H282" s="29"/>
      <c r="I282" s="30"/>
      <c r="J282" s="29"/>
      <c r="K282" s="29"/>
      <c r="L282" s="29"/>
      <c r="M282" s="29"/>
      <c r="N282" s="29"/>
      <c r="O282" s="29"/>
      <c r="P282" s="2">
        <f>ROUND(SUM(P273:P281),5)</f>
        <v>-880.92</v>
      </c>
      <c r="Q282" s="2">
        <f>Q281</f>
        <v>-880.92</v>
      </c>
    </row>
    <row r="283" spans="1:17">
      <c r="A283" s="1"/>
      <c r="B283" s="1"/>
      <c r="C283" s="1" t="s">
        <v>201</v>
      </c>
      <c r="D283" s="1"/>
      <c r="E283" s="1"/>
      <c r="F283" s="1"/>
      <c r="G283" s="1"/>
      <c r="H283" s="1"/>
      <c r="I283" s="22"/>
      <c r="J283" s="1"/>
      <c r="K283" s="1"/>
      <c r="L283" s="1"/>
      <c r="M283" s="1"/>
      <c r="N283" s="1"/>
      <c r="O283" s="1"/>
      <c r="P283" s="23"/>
      <c r="Q283" s="23"/>
    </row>
    <row r="284" spans="1:17">
      <c r="A284" s="24"/>
      <c r="B284" s="24"/>
      <c r="C284" s="24"/>
      <c r="D284" s="24"/>
      <c r="E284" s="24"/>
      <c r="F284" s="24"/>
      <c r="G284" s="24"/>
      <c r="H284" s="24" t="s">
        <v>390</v>
      </c>
      <c r="I284" s="25">
        <v>45142</v>
      </c>
      <c r="J284" s="24" t="s">
        <v>521</v>
      </c>
      <c r="K284" s="24" t="s">
        <v>522</v>
      </c>
      <c r="L284" s="24" t="s">
        <v>523</v>
      </c>
      <c r="M284" s="24" t="s">
        <v>337</v>
      </c>
      <c r="N284" s="26"/>
      <c r="O284" s="24" t="s">
        <v>35</v>
      </c>
      <c r="P284" s="27">
        <v>-129.62</v>
      </c>
      <c r="Q284" s="27">
        <f>ROUND(Q283+P284,5)</f>
        <v>-129.62</v>
      </c>
    </row>
    <row r="285" spans="1:17" ht="15" thickBot="1">
      <c r="A285" s="24"/>
      <c r="B285" s="24"/>
      <c r="C285" s="24"/>
      <c r="D285" s="24"/>
      <c r="E285" s="24"/>
      <c r="F285" s="24"/>
      <c r="G285" s="24"/>
      <c r="H285" s="24" t="s">
        <v>390</v>
      </c>
      <c r="I285" s="25">
        <v>45169</v>
      </c>
      <c r="J285" s="24" t="s">
        <v>524</v>
      </c>
      <c r="K285" s="24" t="s">
        <v>522</v>
      </c>
      <c r="L285" s="24" t="s">
        <v>523</v>
      </c>
      <c r="M285" s="24" t="s">
        <v>337</v>
      </c>
      <c r="N285" s="26"/>
      <c r="O285" s="24" t="s">
        <v>35</v>
      </c>
      <c r="P285" s="27">
        <v>-129.62</v>
      </c>
      <c r="Q285" s="27">
        <f>ROUND(Q284+P285,5)</f>
        <v>-259.24</v>
      </c>
    </row>
    <row r="286" spans="1:17" ht="15" thickBot="1">
      <c r="A286" s="29"/>
      <c r="B286" s="29"/>
      <c r="C286" s="29" t="s">
        <v>525</v>
      </c>
      <c r="D286" s="29"/>
      <c r="E286" s="29"/>
      <c r="F286" s="29"/>
      <c r="G286" s="29"/>
      <c r="H286" s="29"/>
      <c r="I286" s="30"/>
      <c r="J286" s="29"/>
      <c r="K286" s="29"/>
      <c r="L286" s="29"/>
      <c r="M286" s="29"/>
      <c r="N286" s="29"/>
      <c r="O286" s="29"/>
      <c r="P286" s="3">
        <f>ROUND(SUM(P283:P285),5)</f>
        <v>-259.24</v>
      </c>
      <c r="Q286" s="3">
        <f>Q285</f>
        <v>-259.24</v>
      </c>
    </row>
    <row r="287" spans="1:17">
      <c r="A287" s="29"/>
      <c r="B287" s="29" t="s">
        <v>203</v>
      </c>
      <c r="C287" s="29"/>
      <c r="D287" s="29"/>
      <c r="E287" s="29"/>
      <c r="F287" s="29"/>
      <c r="G287" s="29"/>
      <c r="H287" s="29"/>
      <c r="I287" s="30"/>
      <c r="J287" s="29"/>
      <c r="K287" s="29"/>
      <c r="L287" s="29"/>
      <c r="M287" s="29"/>
      <c r="N287" s="29"/>
      <c r="O287" s="29"/>
      <c r="P287" s="2">
        <f>ROUND(P282+P286,5)</f>
        <v>-1140.1600000000001</v>
      </c>
      <c r="Q287" s="2">
        <f>ROUND(Q282+Q286,5)</f>
        <v>-1140.1600000000001</v>
      </c>
    </row>
    <row r="288" spans="1:17">
      <c r="A288" s="1"/>
      <c r="B288" s="1" t="s">
        <v>204</v>
      </c>
      <c r="C288" s="1"/>
      <c r="D288" s="1"/>
      <c r="E288" s="1"/>
      <c r="F288" s="1"/>
      <c r="G288" s="1"/>
      <c r="H288" s="1"/>
      <c r="I288" s="22"/>
      <c r="J288" s="1"/>
      <c r="K288" s="1"/>
      <c r="L288" s="1"/>
      <c r="M288" s="1"/>
      <c r="N288" s="1"/>
      <c r="O288" s="1"/>
      <c r="P288" s="23"/>
      <c r="Q288" s="23"/>
    </row>
    <row r="289" spans="1:17">
      <c r="A289" s="1"/>
      <c r="B289" s="1"/>
      <c r="C289" s="1" t="s">
        <v>206</v>
      </c>
      <c r="D289" s="1"/>
      <c r="E289" s="1"/>
      <c r="F289" s="1"/>
      <c r="G289" s="1"/>
      <c r="H289" s="1"/>
      <c r="I289" s="22"/>
      <c r="J289" s="1"/>
      <c r="K289" s="1"/>
      <c r="L289" s="1"/>
      <c r="M289" s="1"/>
      <c r="N289" s="1"/>
      <c r="O289" s="1"/>
      <c r="P289" s="23"/>
      <c r="Q289" s="23"/>
    </row>
    <row r="290" spans="1:17">
      <c r="A290" s="24"/>
      <c r="B290" s="24"/>
      <c r="C290" s="24"/>
      <c r="D290" s="24"/>
      <c r="E290" s="24"/>
      <c r="F290" s="24"/>
      <c r="G290" s="24"/>
      <c r="H290" s="24" t="s">
        <v>390</v>
      </c>
      <c r="I290" s="25">
        <v>45169</v>
      </c>
      <c r="J290" s="24" t="s">
        <v>526</v>
      </c>
      <c r="K290" s="24" t="s">
        <v>527</v>
      </c>
      <c r="L290" s="24" t="s">
        <v>528</v>
      </c>
      <c r="M290" s="24" t="s">
        <v>337</v>
      </c>
      <c r="N290" s="26"/>
      <c r="O290" s="24" t="s">
        <v>35</v>
      </c>
      <c r="P290" s="27">
        <v>-723.29</v>
      </c>
      <c r="Q290" s="27">
        <f>ROUND(Q289+P290,5)</f>
        <v>-723.29</v>
      </c>
    </row>
    <row r="291" spans="1:17" ht="15" thickBot="1">
      <c r="A291" s="24"/>
      <c r="B291" s="24"/>
      <c r="C291" s="24"/>
      <c r="D291" s="24"/>
      <c r="E291" s="24"/>
      <c r="F291" s="24"/>
      <c r="G291" s="24"/>
      <c r="H291" s="24" t="s">
        <v>390</v>
      </c>
      <c r="I291" s="25">
        <v>45169</v>
      </c>
      <c r="J291" s="24" t="s">
        <v>526</v>
      </c>
      <c r="K291" s="24" t="s">
        <v>527</v>
      </c>
      <c r="L291" s="24" t="s">
        <v>529</v>
      </c>
      <c r="M291" s="24" t="s">
        <v>337</v>
      </c>
      <c r="N291" s="26"/>
      <c r="O291" s="24" t="s">
        <v>35</v>
      </c>
      <c r="P291" s="28">
        <v>-56.58</v>
      </c>
      <c r="Q291" s="28">
        <f>ROUND(Q290+P291,5)</f>
        <v>-779.87</v>
      </c>
    </row>
    <row r="292" spans="1:17">
      <c r="A292" s="29"/>
      <c r="B292" s="29"/>
      <c r="C292" s="29" t="s">
        <v>530</v>
      </c>
      <c r="D292" s="29"/>
      <c r="E292" s="29"/>
      <c r="F292" s="29"/>
      <c r="G292" s="29"/>
      <c r="H292" s="29"/>
      <c r="I292" s="30"/>
      <c r="J292" s="29"/>
      <c r="K292" s="29"/>
      <c r="L292" s="29"/>
      <c r="M292" s="29"/>
      <c r="N292" s="29"/>
      <c r="O292" s="29"/>
      <c r="P292" s="2">
        <f>ROUND(SUM(P289:P291),5)</f>
        <v>-779.87</v>
      </c>
      <c r="Q292" s="2">
        <f>Q291</f>
        <v>-779.87</v>
      </c>
    </row>
    <row r="293" spans="1:17">
      <c r="A293" s="1"/>
      <c r="B293" s="1"/>
      <c r="C293" s="1" t="s">
        <v>207</v>
      </c>
      <c r="D293" s="1"/>
      <c r="E293" s="1"/>
      <c r="F293" s="1"/>
      <c r="G293" s="1"/>
      <c r="H293" s="1"/>
      <c r="I293" s="22"/>
      <c r="J293" s="1"/>
      <c r="K293" s="1"/>
      <c r="L293" s="1"/>
      <c r="M293" s="1"/>
      <c r="N293" s="1"/>
      <c r="O293" s="1"/>
      <c r="P293" s="23"/>
      <c r="Q293" s="23"/>
    </row>
    <row r="294" spans="1:17">
      <c r="A294" s="1"/>
      <c r="B294" s="1"/>
      <c r="C294" s="1"/>
      <c r="D294" s="1" t="s">
        <v>214</v>
      </c>
      <c r="E294" s="1"/>
      <c r="F294" s="1"/>
      <c r="G294" s="1"/>
      <c r="H294" s="1"/>
      <c r="I294" s="22"/>
      <c r="J294" s="1"/>
      <c r="K294" s="1"/>
      <c r="L294" s="1"/>
      <c r="M294" s="1"/>
      <c r="N294" s="1"/>
      <c r="O294" s="1"/>
      <c r="P294" s="23"/>
      <c r="Q294" s="23"/>
    </row>
    <row r="295" spans="1:17">
      <c r="A295" s="24"/>
      <c r="B295" s="24"/>
      <c r="C295" s="24"/>
      <c r="D295" s="24"/>
      <c r="E295" s="24"/>
      <c r="F295" s="24"/>
      <c r="G295" s="24"/>
      <c r="H295" s="24" t="s">
        <v>374</v>
      </c>
      <c r="I295" s="25">
        <v>45144</v>
      </c>
      <c r="J295" s="24"/>
      <c r="K295" s="24" t="s">
        <v>375</v>
      </c>
      <c r="L295" s="24" t="s">
        <v>531</v>
      </c>
      <c r="M295" s="24" t="s">
        <v>337</v>
      </c>
      <c r="N295" s="26"/>
      <c r="O295" s="24" t="s">
        <v>38</v>
      </c>
      <c r="P295" s="27">
        <v>-15.32</v>
      </c>
      <c r="Q295" s="27">
        <f>ROUND(Q294+P295,5)</f>
        <v>-15.32</v>
      </c>
    </row>
    <row r="296" spans="1:17" ht="15" thickBot="1">
      <c r="A296" s="24"/>
      <c r="B296" s="24"/>
      <c r="C296" s="24"/>
      <c r="D296" s="24"/>
      <c r="E296" s="24"/>
      <c r="F296" s="24"/>
      <c r="G296" s="24"/>
      <c r="H296" s="24" t="s">
        <v>374</v>
      </c>
      <c r="I296" s="25">
        <v>45154</v>
      </c>
      <c r="J296" s="24"/>
      <c r="K296" s="24" t="s">
        <v>532</v>
      </c>
      <c r="L296" s="24" t="s">
        <v>533</v>
      </c>
      <c r="M296" s="24" t="s">
        <v>337</v>
      </c>
      <c r="N296" s="26"/>
      <c r="O296" s="24" t="s">
        <v>38</v>
      </c>
      <c r="P296" s="28">
        <v>-52</v>
      </c>
      <c r="Q296" s="28">
        <f>ROUND(Q295+P296,5)</f>
        <v>-67.319999999999993</v>
      </c>
    </row>
    <row r="297" spans="1:17">
      <c r="A297" s="29"/>
      <c r="B297" s="29"/>
      <c r="C297" s="29"/>
      <c r="D297" s="29" t="s">
        <v>534</v>
      </c>
      <c r="E297" s="29"/>
      <c r="F297" s="29"/>
      <c r="G297" s="29"/>
      <c r="H297" s="29"/>
      <c r="I297" s="30"/>
      <c r="J297" s="29"/>
      <c r="K297" s="29"/>
      <c r="L297" s="29"/>
      <c r="M297" s="29"/>
      <c r="N297" s="29"/>
      <c r="O297" s="29"/>
      <c r="P297" s="2">
        <f>ROUND(SUM(P294:P296),5)</f>
        <v>-67.319999999999993</v>
      </c>
      <c r="Q297" s="2">
        <f>Q296</f>
        <v>-67.319999999999993</v>
      </c>
    </row>
    <row r="298" spans="1:17">
      <c r="A298" s="1"/>
      <c r="B298" s="1"/>
      <c r="C298" s="1"/>
      <c r="D298" s="1" t="s">
        <v>215</v>
      </c>
      <c r="E298" s="1"/>
      <c r="F298" s="1"/>
      <c r="G298" s="1"/>
      <c r="H298" s="1"/>
      <c r="I298" s="22"/>
      <c r="J298" s="1"/>
      <c r="K298" s="1"/>
      <c r="L298" s="1"/>
      <c r="M298" s="1"/>
      <c r="N298" s="1"/>
      <c r="O298" s="1"/>
      <c r="P298" s="23"/>
      <c r="Q298" s="23"/>
    </row>
    <row r="299" spans="1:17" ht="15" thickBot="1">
      <c r="A299" s="21"/>
      <c r="B299" s="21"/>
      <c r="C299" s="21"/>
      <c r="D299" s="21"/>
      <c r="E299" s="21"/>
      <c r="F299" s="21"/>
      <c r="G299" s="24"/>
      <c r="H299" s="24" t="s">
        <v>390</v>
      </c>
      <c r="I299" s="25">
        <v>45142</v>
      </c>
      <c r="J299" s="24" t="s">
        <v>535</v>
      </c>
      <c r="K299" s="24" t="s">
        <v>536</v>
      </c>
      <c r="L299" s="24" t="s">
        <v>537</v>
      </c>
      <c r="M299" s="24" t="s">
        <v>337</v>
      </c>
      <c r="N299" s="26"/>
      <c r="O299" s="24" t="s">
        <v>35</v>
      </c>
      <c r="P299" s="27">
        <v>-1000</v>
      </c>
      <c r="Q299" s="27">
        <f>ROUND(Q298+P299,5)</f>
        <v>-1000</v>
      </c>
    </row>
    <row r="300" spans="1:17" ht="15" thickBot="1">
      <c r="A300" s="29"/>
      <c r="B300" s="29"/>
      <c r="C300" s="29"/>
      <c r="D300" s="29" t="s">
        <v>538</v>
      </c>
      <c r="E300" s="29"/>
      <c r="F300" s="29"/>
      <c r="G300" s="29"/>
      <c r="H300" s="29"/>
      <c r="I300" s="30"/>
      <c r="J300" s="29"/>
      <c r="K300" s="29"/>
      <c r="L300" s="29"/>
      <c r="M300" s="29"/>
      <c r="N300" s="29"/>
      <c r="O300" s="29"/>
      <c r="P300" s="3">
        <f>ROUND(SUM(P298:P299),5)</f>
        <v>-1000</v>
      </c>
      <c r="Q300" s="3">
        <f>Q299</f>
        <v>-1000</v>
      </c>
    </row>
    <row r="301" spans="1:17">
      <c r="A301" s="29"/>
      <c r="B301" s="29"/>
      <c r="C301" s="29" t="s">
        <v>216</v>
      </c>
      <c r="D301" s="29"/>
      <c r="E301" s="29"/>
      <c r="F301" s="29"/>
      <c r="G301" s="29"/>
      <c r="H301" s="29"/>
      <c r="I301" s="30"/>
      <c r="J301" s="29"/>
      <c r="K301" s="29"/>
      <c r="L301" s="29"/>
      <c r="M301" s="29"/>
      <c r="N301" s="29"/>
      <c r="O301" s="29"/>
      <c r="P301" s="2">
        <f>ROUND(P297+P300,5)</f>
        <v>-1067.32</v>
      </c>
      <c r="Q301" s="2">
        <f>ROUND(Q297+Q300,5)</f>
        <v>-1067.32</v>
      </c>
    </row>
    <row r="302" spans="1:17">
      <c r="A302" s="1"/>
      <c r="B302" s="1"/>
      <c r="C302" s="1" t="s">
        <v>217</v>
      </c>
      <c r="D302" s="1"/>
      <c r="E302" s="1"/>
      <c r="F302" s="1"/>
      <c r="G302" s="1"/>
      <c r="H302" s="1"/>
      <c r="I302" s="22"/>
      <c r="J302" s="1"/>
      <c r="K302" s="1"/>
      <c r="L302" s="1"/>
      <c r="M302" s="1"/>
      <c r="N302" s="1"/>
      <c r="O302" s="1"/>
      <c r="P302" s="23"/>
      <c r="Q302" s="23"/>
    </row>
    <row r="303" spans="1:17">
      <c r="A303" s="1"/>
      <c r="B303" s="1"/>
      <c r="C303" s="1"/>
      <c r="D303" s="1" t="s">
        <v>297</v>
      </c>
      <c r="E303" s="1"/>
      <c r="F303" s="1"/>
      <c r="G303" s="1"/>
      <c r="H303" s="1"/>
      <c r="I303" s="22"/>
      <c r="J303" s="1"/>
      <c r="K303" s="1"/>
      <c r="L303" s="1"/>
      <c r="M303" s="1"/>
      <c r="N303" s="1"/>
      <c r="O303" s="1"/>
      <c r="P303" s="23"/>
      <c r="Q303" s="23"/>
    </row>
    <row r="304" spans="1:17" ht="15" thickBot="1">
      <c r="A304" s="21"/>
      <c r="B304" s="21"/>
      <c r="C304" s="21"/>
      <c r="D304" s="21"/>
      <c r="E304" s="21"/>
      <c r="F304" s="21"/>
      <c r="G304" s="24"/>
      <c r="H304" s="24" t="s">
        <v>374</v>
      </c>
      <c r="I304" s="25">
        <v>45152</v>
      </c>
      <c r="J304" s="24"/>
      <c r="K304" s="24" t="s">
        <v>472</v>
      </c>
      <c r="L304" s="24" t="s">
        <v>539</v>
      </c>
      <c r="M304" s="24" t="s">
        <v>337</v>
      </c>
      <c r="N304" s="26"/>
      <c r="O304" s="24" t="s">
        <v>38</v>
      </c>
      <c r="P304" s="28">
        <v>-298</v>
      </c>
      <c r="Q304" s="28">
        <f>ROUND(Q303+P304,5)</f>
        <v>-298</v>
      </c>
    </row>
    <row r="305" spans="1:17">
      <c r="A305" s="29"/>
      <c r="B305" s="29"/>
      <c r="C305" s="29"/>
      <c r="D305" s="29" t="s">
        <v>540</v>
      </c>
      <c r="E305" s="29"/>
      <c r="F305" s="29"/>
      <c r="G305" s="29"/>
      <c r="H305" s="29"/>
      <c r="I305" s="30"/>
      <c r="J305" s="29"/>
      <c r="K305" s="29"/>
      <c r="L305" s="29"/>
      <c r="M305" s="29"/>
      <c r="N305" s="29"/>
      <c r="O305" s="29"/>
      <c r="P305" s="2">
        <f>ROUND(SUM(P303:P304),5)</f>
        <v>-298</v>
      </c>
      <c r="Q305" s="2">
        <f>Q304</f>
        <v>-298</v>
      </c>
    </row>
    <row r="306" spans="1:17">
      <c r="A306" s="1"/>
      <c r="B306" s="1"/>
      <c r="C306" s="1"/>
      <c r="D306" s="1" t="s">
        <v>299</v>
      </c>
      <c r="E306" s="1"/>
      <c r="F306" s="1"/>
      <c r="G306" s="1"/>
      <c r="H306" s="1"/>
      <c r="I306" s="22"/>
      <c r="J306" s="1"/>
      <c r="K306" s="1"/>
      <c r="L306" s="1"/>
      <c r="M306" s="1"/>
      <c r="N306" s="1"/>
      <c r="O306" s="1"/>
      <c r="P306" s="23"/>
      <c r="Q306" s="23"/>
    </row>
    <row r="307" spans="1:17">
      <c r="A307" s="24"/>
      <c r="B307" s="24"/>
      <c r="C307" s="24"/>
      <c r="D307" s="24"/>
      <c r="E307" s="24"/>
      <c r="F307" s="24"/>
      <c r="G307" s="24"/>
      <c r="H307" s="24" t="s">
        <v>390</v>
      </c>
      <c r="I307" s="25">
        <v>45144</v>
      </c>
      <c r="J307" s="24" t="s">
        <v>460</v>
      </c>
      <c r="K307" s="24" t="s">
        <v>541</v>
      </c>
      <c r="L307" s="24" t="s">
        <v>542</v>
      </c>
      <c r="M307" s="24" t="s">
        <v>337</v>
      </c>
      <c r="N307" s="26"/>
      <c r="O307" s="24" t="s">
        <v>35</v>
      </c>
      <c r="P307" s="27">
        <v>-16.989999999999998</v>
      </c>
      <c r="Q307" s="27">
        <f>ROUND(Q306+P307,5)</f>
        <v>-16.989999999999998</v>
      </c>
    </row>
    <row r="308" spans="1:17" ht="15" thickBot="1">
      <c r="A308" s="24"/>
      <c r="B308" s="24"/>
      <c r="C308" s="24"/>
      <c r="D308" s="24"/>
      <c r="E308" s="24"/>
      <c r="F308" s="24"/>
      <c r="G308" s="24"/>
      <c r="H308" s="24" t="s">
        <v>390</v>
      </c>
      <c r="I308" s="25">
        <v>45152</v>
      </c>
      <c r="J308" s="24" t="s">
        <v>433</v>
      </c>
      <c r="K308" s="24" t="s">
        <v>430</v>
      </c>
      <c r="L308" s="24" t="s">
        <v>543</v>
      </c>
      <c r="M308" s="24" t="s">
        <v>337</v>
      </c>
      <c r="N308" s="26"/>
      <c r="O308" s="24" t="s">
        <v>35</v>
      </c>
      <c r="P308" s="28">
        <v>-4</v>
      </c>
      <c r="Q308" s="28">
        <f>ROUND(Q307+P308,5)</f>
        <v>-20.99</v>
      </c>
    </row>
    <row r="309" spans="1:17">
      <c r="A309" s="29"/>
      <c r="B309" s="29"/>
      <c r="C309" s="29"/>
      <c r="D309" s="29" t="s">
        <v>544</v>
      </c>
      <c r="E309" s="29"/>
      <c r="F309" s="29"/>
      <c r="G309" s="29"/>
      <c r="H309" s="29"/>
      <c r="I309" s="30"/>
      <c r="J309" s="29"/>
      <c r="K309" s="29"/>
      <c r="L309" s="29"/>
      <c r="M309" s="29"/>
      <c r="N309" s="29"/>
      <c r="O309" s="29"/>
      <c r="P309" s="2">
        <f>ROUND(SUM(P306:P308),5)</f>
        <v>-20.99</v>
      </c>
      <c r="Q309" s="2">
        <f>Q308</f>
        <v>-20.99</v>
      </c>
    </row>
    <row r="310" spans="1:17">
      <c r="A310" s="1"/>
      <c r="B310" s="1"/>
      <c r="C310" s="1"/>
      <c r="D310" s="1" t="s">
        <v>300</v>
      </c>
      <c r="E310" s="1"/>
      <c r="F310" s="1"/>
      <c r="G310" s="1"/>
      <c r="H310" s="1"/>
      <c r="I310" s="22"/>
      <c r="J310" s="1"/>
      <c r="K310" s="1"/>
      <c r="L310" s="1"/>
      <c r="M310" s="1"/>
      <c r="N310" s="1"/>
      <c r="O310" s="1"/>
      <c r="P310" s="23"/>
      <c r="Q310" s="23"/>
    </row>
    <row r="311" spans="1:17" ht="15" thickBot="1">
      <c r="A311" s="21"/>
      <c r="B311" s="21"/>
      <c r="C311" s="21"/>
      <c r="D311" s="21"/>
      <c r="E311" s="21"/>
      <c r="F311" s="21"/>
      <c r="G311" s="24"/>
      <c r="H311" s="24" t="s">
        <v>374</v>
      </c>
      <c r="I311" s="25">
        <v>45146</v>
      </c>
      <c r="J311" s="24"/>
      <c r="K311" s="24" t="s">
        <v>545</v>
      </c>
      <c r="L311" s="24" t="s">
        <v>546</v>
      </c>
      <c r="M311" s="24" t="s">
        <v>337</v>
      </c>
      <c r="N311" s="26"/>
      <c r="O311" s="24" t="s">
        <v>38</v>
      </c>
      <c r="P311" s="28">
        <v>-65.91</v>
      </c>
      <c r="Q311" s="28">
        <f>ROUND(Q310+P311,5)</f>
        <v>-65.91</v>
      </c>
    </row>
    <row r="312" spans="1:17">
      <c r="A312" s="29"/>
      <c r="B312" s="29"/>
      <c r="C312" s="29"/>
      <c r="D312" s="29" t="s">
        <v>547</v>
      </c>
      <c r="E312" s="29"/>
      <c r="F312" s="29"/>
      <c r="G312" s="29"/>
      <c r="H312" s="29"/>
      <c r="I312" s="30"/>
      <c r="J312" s="29"/>
      <c r="K312" s="29"/>
      <c r="L312" s="29"/>
      <c r="M312" s="29"/>
      <c r="N312" s="29"/>
      <c r="O312" s="29"/>
      <c r="P312" s="2">
        <f>ROUND(SUM(P310:P311),5)</f>
        <v>-65.91</v>
      </c>
      <c r="Q312" s="2">
        <f>Q311</f>
        <v>-65.91</v>
      </c>
    </row>
    <row r="313" spans="1:17">
      <c r="A313" s="1"/>
      <c r="B313" s="1"/>
      <c r="C313" s="1"/>
      <c r="D313" s="1" t="s">
        <v>303</v>
      </c>
      <c r="E313" s="1"/>
      <c r="F313" s="1"/>
      <c r="G313" s="1"/>
      <c r="H313" s="1"/>
      <c r="I313" s="22"/>
      <c r="J313" s="1"/>
      <c r="K313" s="1"/>
      <c r="L313" s="1"/>
      <c r="M313" s="1"/>
      <c r="N313" s="1"/>
      <c r="O313" s="1"/>
      <c r="P313" s="23"/>
      <c r="Q313" s="23"/>
    </row>
    <row r="314" spans="1:17">
      <c r="A314" s="24"/>
      <c r="B314" s="24"/>
      <c r="C314" s="24"/>
      <c r="D314" s="24"/>
      <c r="E314" s="24"/>
      <c r="F314" s="24"/>
      <c r="G314" s="24"/>
      <c r="H314" s="24" t="s">
        <v>390</v>
      </c>
      <c r="I314" s="25">
        <v>45145</v>
      </c>
      <c r="J314" s="24" t="s">
        <v>432</v>
      </c>
      <c r="K314" s="24" t="s">
        <v>430</v>
      </c>
      <c r="L314" s="24" t="s">
        <v>548</v>
      </c>
      <c r="M314" s="24" t="s">
        <v>337</v>
      </c>
      <c r="N314" s="26"/>
      <c r="O314" s="24" t="s">
        <v>35</v>
      </c>
      <c r="P314" s="27">
        <v>-193.73</v>
      </c>
      <c r="Q314" s="27">
        <f>ROUND(Q313+P314,5)</f>
        <v>-193.73</v>
      </c>
    </row>
    <row r="315" spans="1:17" ht="15" thickBot="1">
      <c r="A315" s="24"/>
      <c r="B315" s="24"/>
      <c r="C315" s="24"/>
      <c r="D315" s="24"/>
      <c r="E315" s="24"/>
      <c r="F315" s="24"/>
      <c r="G315" s="24"/>
      <c r="H315" s="24" t="s">
        <v>390</v>
      </c>
      <c r="I315" s="25">
        <v>45145</v>
      </c>
      <c r="J315" s="24" t="s">
        <v>432</v>
      </c>
      <c r="K315" s="24" t="s">
        <v>430</v>
      </c>
      <c r="L315" s="24" t="s">
        <v>549</v>
      </c>
      <c r="M315" s="24" t="s">
        <v>337</v>
      </c>
      <c r="N315" s="26"/>
      <c r="O315" s="24" t="s">
        <v>35</v>
      </c>
      <c r="P315" s="28">
        <v>-18.440000000000001</v>
      </c>
      <c r="Q315" s="28">
        <f>ROUND(Q314+P315,5)</f>
        <v>-212.17</v>
      </c>
    </row>
    <row r="316" spans="1:17">
      <c r="A316" s="29"/>
      <c r="B316" s="29"/>
      <c r="C316" s="29"/>
      <c r="D316" s="29" t="s">
        <v>550</v>
      </c>
      <c r="E316" s="29"/>
      <c r="F316" s="29"/>
      <c r="G316" s="29"/>
      <c r="H316" s="29"/>
      <c r="I316" s="30"/>
      <c r="J316" s="29"/>
      <c r="K316" s="29"/>
      <c r="L316" s="29"/>
      <c r="M316" s="29"/>
      <c r="N316" s="29"/>
      <c r="O316" s="29"/>
      <c r="P316" s="2">
        <f>ROUND(SUM(P313:P315),5)</f>
        <v>-212.17</v>
      </c>
      <c r="Q316" s="2">
        <f>Q315</f>
        <v>-212.17</v>
      </c>
    </row>
    <row r="317" spans="1:17">
      <c r="A317" s="1"/>
      <c r="B317" s="1"/>
      <c r="C317" s="1"/>
      <c r="D317" s="1" t="s">
        <v>218</v>
      </c>
      <c r="E317" s="1"/>
      <c r="F317" s="1"/>
      <c r="G317" s="1"/>
      <c r="H317" s="1"/>
      <c r="I317" s="22"/>
      <c r="J317" s="1"/>
      <c r="K317" s="1"/>
      <c r="L317" s="1"/>
      <c r="M317" s="1"/>
      <c r="N317" s="1"/>
      <c r="O317" s="1"/>
      <c r="P317" s="23"/>
      <c r="Q317" s="23"/>
    </row>
    <row r="318" spans="1:17" ht="15" thickBot="1">
      <c r="A318" s="21"/>
      <c r="B318" s="21"/>
      <c r="C318" s="21"/>
      <c r="D318" s="21"/>
      <c r="E318" s="21"/>
      <c r="F318" s="21"/>
      <c r="G318" s="24"/>
      <c r="H318" s="24" t="s">
        <v>390</v>
      </c>
      <c r="I318" s="25">
        <v>45144</v>
      </c>
      <c r="J318" s="24" t="s">
        <v>460</v>
      </c>
      <c r="K318" s="24" t="s">
        <v>541</v>
      </c>
      <c r="L318" s="24" t="s">
        <v>551</v>
      </c>
      <c r="M318" s="24" t="s">
        <v>337</v>
      </c>
      <c r="N318" s="26"/>
      <c r="O318" s="24" t="s">
        <v>35</v>
      </c>
      <c r="P318" s="28">
        <v>-29.89</v>
      </c>
      <c r="Q318" s="28">
        <f>ROUND(Q317+P318,5)</f>
        <v>-29.89</v>
      </c>
    </row>
    <row r="319" spans="1:17">
      <c r="A319" s="29"/>
      <c r="B319" s="29"/>
      <c r="C319" s="29"/>
      <c r="D319" s="29" t="s">
        <v>552</v>
      </c>
      <c r="E319" s="29"/>
      <c r="F319" s="29"/>
      <c r="G319" s="29"/>
      <c r="H319" s="29"/>
      <c r="I319" s="30"/>
      <c r="J319" s="29"/>
      <c r="K319" s="29"/>
      <c r="L319" s="29"/>
      <c r="M319" s="29"/>
      <c r="N319" s="29"/>
      <c r="O319" s="29"/>
      <c r="P319" s="2">
        <f>ROUND(SUM(P317:P318),5)</f>
        <v>-29.89</v>
      </c>
      <c r="Q319" s="2">
        <f>Q318</f>
        <v>-29.89</v>
      </c>
    </row>
    <row r="320" spans="1:17">
      <c r="A320" s="1"/>
      <c r="B320" s="1"/>
      <c r="C320" s="1"/>
      <c r="D320" s="1" t="s">
        <v>306</v>
      </c>
      <c r="E320" s="1"/>
      <c r="F320" s="1"/>
      <c r="G320" s="1"/>
      <c r="H320" s="1"/>
      <c r="I320" s="22"/>
      <c r="J320" s="1"/>
      <c r="K320" s="1"/>
      <c r="L320" s="1"/>
      <c r="M320" s="1"/>
      <c r="N320" s="1"/>
      <c r="O320" s="1"/>
      <c r="P320" s="23"/>
      <c r="Q320" s="23"/>
    </row>
    <row r="321" spans="1:17" ht="15" thickBot="1">
      <c r="A321" s="21"/>
      <c r="B321" s="21"/>
      <c r="C321" s="21"/>
      <c r="D321" s="21"/>
      <c r="E321" s="21"/>
      <c r="F321" s="21"/>
      <c r="G321" s="24"/>
      <c r="H321" s="24" t="s">
        <v>374</v>
      </c>
      <c r="I321" s="25">
        <v>45144</v>
      </c>
      <c r="J321" s="24"/>
      <c r="K321" s="24" t="s">
        <v>470</v>
      </c>
      <c r="L321" s="24" t="s">
        <v>553</v>
      </c>
      <c r="M321" s="24" t="s">
        <v>337</v>
      </c>
      <c r="N321" s="26"/>
      <c r="O321" s="24" t="s">
        <v>38</v>
      </c>
      <c r="P321" s="28">
        <v>-32.81</v>
      </c>
      <c r="Q321" s="28">
        <f>ROUND(Q320+P321,5)</f>
        <v>-32.81</v>
      </c>
    </row>
    <row r="322" spans="1:17">
      <c r="A322" s="29"/>
      <c r="B322" s="29"/>
      <c r="C322" s="29"/>
      <c r="D322" s="29" t="s">
        <v>554</v>
      </c>
      <c r="E322" s="29"/>
      <c r="F322" s="29"/>
      <c r="G322" s="29"/>
      <c r="H322" s="29"/>
      <c r="I322" s="30"/>
      <c r="J322" s="29"/>
      <c r="K322" s="29"/>
      <c r="L322" s="29"/>
      <c r="M322" s="29"/>
      <c r="N322" s="29"/>
      <c r="O322" s="29"/>
      <c r="P322" s="2">
        <f>ROUND(SUM(P320:P321),5)</f>
        <v>-32.81</v>
      </c>
      <c r="Q322" s="2">
        <f>Q321</f>
        <v>-32.81</v>
      </c>
    </row>
    <row r="323" spans="1:17">
      <c r="A323" s="1"/>
      <c r="B323" s="1"/>
      <c r="C323" s="1"/>
      <c r="D323" s="1" t="s">
        <v>222</v>
      </c>
      <c r="E323" s="1"/>
      <c r="F323" s="1"/>
      <c r="G323" s="1"/>
      <c r="H323" s="1"/>
      <c r="I323" s="22"/>
      <c r="J323" s="1"/>
      <c r="K323" s="1"/>
      <c r="L323" s="1"/>
      <c r="M323" s="1"/>
      <c r="N323" s="1"/>
      <c r="O323" s="1"/>
      <c r="P323" s="23"/>
      <c r="Q323" s="23"/>
    </row>
    <row r="324" spans="1:17" ht="15" thickBot="1">
      <c r="A324" s="21"/>
      <c r="B324" s="21"/>
      <c r="C324" s="21"/>
      <c r="D324" s="21"/>
      <c r="E324" s="21"/>
      <c r="F324" s="21"/>
      <c r="G324" s="24"/>
      <c r="H324" s="24" t="s">
        <v>390</v>
      </c>
      <c r="I324" s="25">
        <v>45145</v>
      </c>
      <c r="J324" s="24" t="s">
        <v>429</v>
      </c>
      <c r="K324" s="24" t="s">
        <v>430</v>
      </c>
      <c r="L324" s="24" t="s">
        <v>555</v>
      </c>
      <c r="M324" s="24" t="s">
        <v>337</v>
      </c>
      <c r="N324" s="26"/>
      <c r="O324" s="24" t="s">
        <v>35</v>
      </c>
      <c r="P324" s="27">
        <v>-10</v>
      </c>
      <c r="Q324" s="27">
        <f>ROUND(Q323+P324,5)</f>
        <v>-10</v>
      </c>
    </row>
    <row r="325" spans="1:17" ht="15" thickBot="1">
      <c r="A325" s="29"/>
      <c r="B325" s="29"/>
      <c r="C325" s="29"/>
      <c r="D325" s="29" t="s">
        <v>556</v>
      </c>
      <c r="E325" s="29"/>
      <c r="F325" s="29"/>
      <c r="G325" s="29"/>
      <c r="H325" s="29"/>
      <c r="I325" s="30"/>
      <c r="J325" s="29"/>
      <c r="K325" s="29"/>
      <c r="L325" s="29"/>
      <c r="M325" s="29"/>
      <c r="N325" s="29"/>
      <c r="O325" s="29"/>
      <c r="P325" s="4">
        <f>ROUND(SUM(P323:P324),5)</f>
        <v>-10</v>
      </c>
      <c r="Q325" s="4">
        <f>Q324</f>
        <v>-10</v>
      </c>
    </row>
    <row r="326" spans="1:17" ht="15" thickBot="1">
      <c r="A326" s="29"/>
      <c r="B326" s="29"/>
      <c r="C326" s="29" t="s">
        <v>223</v>
      </c>
      <c r="D326" s="29"/>
      <c r="E326" s="29"/>
      <c r="F326" s="29"/>
      <c r="G326" s="29"/>
      <c r="H326" s="29"/>
      <c r="I326" s="30"/>
      <c r="J326" s="29"/>
      <c r="K326" s="29"/>
      <c r="L326" s="29"/>
      <c r="M326" s="29"/>
      <c r="N326" s="29"/>
      <c r="O326" s="29"/>
      <c r="P326" s="3">
        <f>ROUND(P305+P309+P312+P316+P319+P322+P325,5)</f>
        <v>-669.77</v>
      </c>
      <c r="Q326" s="3">
        <f>ROUND(Q305+Q309+Q312+Q316+Q319+Q322+Q325,5)</f>
        <v>-669.77</v>
      </c>
    </row>
    <row r="327" spans="1:17">
      <c r="A327" s="29"/>
      <c r="B327" s="29" t="s">
        <v>224</v>
      </c>
      <c r="C327" s="29"/>
      <c r="D327" s="29"/>
      <c r="E327" s="29"/>
      <c r="F327" s="29"/>
      <c r="G327" s="29"/>
      <c r="H327" s="29"/>
      <c r="I327" s="30"/>
      <c r="J327" s="29"/>
      <c r="K327" s="29"/>
      <c r="L327" s="29"/>
      <c r="M327" s="29"/>
      <c r="N327" s="29"/>
      <c r="O327" s="29"/>
      <c r="P327" s="2">
        <f>ROUND(P292+P301+P326,5)</f>
        <v>-2516.96</v>
      </c>
      <c r="Q327" s="2">
        <f>ROUND(Q292+Q301+Q326,5)</f>
        <v>-2516.96</v>
      </c>
    </row>
    <row r="328" spans="1:17">
      <c r="A328" s="1"/>
      <c r="B328" s="1" t="s">
        <v>228</v>
      </c>
      <c r="C328" s="1"/>
      <c r="D328" s="1"/>
      <c r="E328" s="1"/>
      <c r="F328" s="1"/>
      <c r="G328" s="1"/>
      <c r="H328" s="1"/>
      <c r="I328" s="22"/>
      <c r="J328" s="1"/>
      <c r="K328" s="1"/>
      <c r="L328" s="1"/>
      <c r="M328" s="1"/>
      <c r="N328" s="1"/>
      <c r="O328" s="1"/>
      <c r="P328" s="23"/>
      <c r="Q328" s="23"/>
    </row>
    <row r="329" spans="1:17">
      <c r="A329" s="1"/>
      <c r="B329" s="1"/>
      <c r="C329" s="1" t="s">
        <v>230</v>
      </c>
      <c r="D329" s="1"/>
      <c r="E329" s="1"/>
      <c r="F329" s="1"/>
      <c r="G329" s="1"/>
      <c r="H329" s="1"/>
      <c r="I329" s="22"/>
      <c r="J329" s="1"/>
      <c r="K329" s="1"/>
      <c r="L329" s="1"/>
      <c r="M329" s="1"/>
      <c r="N329" s="1"/>
      <c r="O329" s="1"/>
      <c r="P329" s="23"/>
      <c r="Q329" s="23"/>
    </row>
    <row r="330" spans="1:17">
      <c r="A330" s="1"/>
      <c r="B330" s="1"/>
      <c r="C330" s="1"/>
      <c r="D330" s="1" t="s">
        <v>231</v>
      </c>
      <c r="E330" s="1"/>
      <c r="F330" s="1"/>
      <c r="G330" s="1"/>
      <c r="H330" s="1"/>
      <c r="I330" s="22"/>
      <c r="J330" s="1"/>
      <c r="K330" s="1"/>
      <c r="L330" s="1"/>
      <c r="M330" s="1"/>
      <c r="N330" s="1"/>
      <c r="O330" s="1"/>
      <c r="P330" s="23"/>
      <c r="Q330" s="23"/>
    </row>
    <row r="331" spans="1:17">
      <c r="A331" s="24"/>
      <c r="B331" s="24"/>
      <c r="C331" s="24"/>
      <c r="D331" s="24"/>
      <c r="E331" s="24"/>
      <c r="F331" s="24"/>
      <c r="G331" s="24"/>
      <c r="H331" s="24" t="s">
        <v>390</v>
      </c>
      <c r="I331" s="25">
        <v>45142</v>
      </c>
      <c r="J331" s="24" t="s">
        <v>557</v>
      </c>
      <c r="K331" s="24" t="s">
        <v>558</v>
      </c>
      <c r="L331" s="24" t="s">
        <v>559</v>
      </c>
      <c r="M331" s="24" t="s">
        <v>337</v>
      </c>
      <c r="N331" s="26"/>
      <c r="O331" s="24" t="s">
        <v>35</v>
      </c>
      <c r="P331" s="27">
        <v>-22</v>
      </c>
      <c r="Q331" s="27">
        <f t="shared" ref="Q331:Q355" si="6">ROUND(Q330+P331,5)</f>
        <v>-22</v>
      </c>
    </row>
    <row r="332" spans="1:17">
      <c r="A332" s="24"/>
      <c r="B332" s="24"/>
      <c r="C332" s="24"/>
      <c r="D332" s="24"/>
      <c r="E332" s="24"/>
      <c r="F332" s="24"/>
      <c r="G332" s="24"/>
      <c r="H332" s="24" t="s">
        <v>390</v>
      </c>
      <c r="I332" s="25">
        <v>45142</v>
      </c>
      <c r="J332" s="24" t="s">
        <v>557</v>
      </c>
      <c r="K332" s="24" t="s">
        <v>558</v>
      </c>
      <c r="L332" s="24" t="s">
        <v>560</v>
      </c>
      <c r="M332" s="24" t="s">
        <v>337</v>
      </c>
      <c r="N332" s="26"/>
      <c r="O332" s="24" t="s">
        <v>35</v>
      </c>
      <c r="P332" s="27">
        <v>-2.2000000000000002</v>
      </c>
      <c r="Q332" s="27">
        <f t="shared" si="6"/>
        <v>-24.2</v>
      </c>
    </row>
    <row r="333" spans="1:17">
      <c r="A333" s="24"/>
      <c r="B333" s="24"/>
      <c r="C333" s="24"/>
      <c r="D333" s="24"/>
      <c r="E333" s="24"/>
      <c r="F333" s="24"/>
      <c r="G333" s="24"/>
      <c r="H333" s="24" t="s">
        <v>390</v>
      </c>
      <c r="I333" s="25">
        <v>45142</v>
      </c>
      <c r="J333" s="24" t="s">
        <v>557</v>
      </c>
      <c r="K333" s="24" t="s">
        <v>558</v>
      </c>
      <c r="L333" s="24" t="s">
        <v>561</v>
      </c>
      <c r="M333" s="24" t="s">
        <v>337</v>
      </c>
      <c r="N333" s="26"/>
      <c r="O333" s="24" t="s">
        <v>35</v>
      </c>
      <c r="P333" s="27">
        <v>-3</v>
      </c>
      <c r="Q333" s="27">
        <f t="shared" si="6"/>
        <v>-27.2</v>
      </c>
    </row>
    <row r="334" spans="1:17">
      <c r="A334" s="24"/>
      <c r="B334" s="24"/>
      <c r="C334" s="24"/>
      <c r="D334" s="24"/>
      <c r="E334" s="24"/>
      <c r="F334" s="24"/>
      <c r="G334" s="24"/>
      <c r="H334" s="24" t="s">
        <v>390</v>
      </c>
      <c r="I334" s="25">
        <v>45142</v>
      </c>
      <c r="J334" s="24" t="s">
        <v>557</v>
      </c>
      <c r="K334" s="24" t="s">
        <v>558</v>
      </c>
      <c r="L334" s="24" t="s">
        <v>562</v>
      </c>
      <c r="M334" s="24" t="s">
        <v>337</v>
      </c>
      <c r="N334" s="26"/>
      <c r="O334" s="24" t="s">
        <v>35</v>
      </c>
      <c r="P334" s="27">
        <v>-22</v>
      </c>
      <c r="Q334" s="27">
        <f t="shared" si="6"/>
        <v>-49.2</v>
      </c>
    </row>
    <row r="335" spans="1:17">
      <c r="A335" s="24"/>
      <c r="B335" s="24"/>
      <c r="C335" s="24"/>
      <c r="D335" s="24"/>
      <c r="E335" s="24"/>
      <c r="F335" s="24"/>
      <c r="G335" s="24"/>
      <c r="H335" s="24" t="s">
        <v>390</v>
      </c>
      <c r="I335" s="25">
        <v>45142</v>
      </c>
      <c r="J335" s="24" t="s">
        <v>557</v>
      </c>
      <c r="K335" s="24" t="s">
        <v>558</v>
      </c>
      <c r="L335" s="24" t="s">
        <v>563</v>
      </c>
      <c r="M335" s="24" t="s">
        <v>337</v>
      </c>
      <c r="N335" s="26"/>
      <c r="O335" s="24" t="s">
        <v>35</v>
      </c>
      <c r="P335" s="27">
        <v>-2.2000000000000002</v>
      </c>
      <c r="Q335" s="27">
        <f t="shared" si="6"/>
        <v>-51.4</v>
      </c>
    </row>
    <row r="336" spans="1:17">
      <c r="A336" s="24"/>
      <c r="B336" s="24"/>
      <c r="C336" s="24"/>
      <c r="D336" s="24"/>
      <c r="E336" s="24"/>
      <c r="F336" s="24"/>
      <c r="G336" s="24"/>
      <c r="H336" s="24" t="s">
        <v>390</v>
      </c>
      <c r="I336" s="25">
        <v>45142</v>
      </c>
      <c r="J336" s="24" t="s">
        <v>557</v>
      </c>
      <c r="K336" s="24" t="s">
        <v>558</v>
      </c>
      <c r="L336" s="24" t="s">
        <v>564</v>
      </c>
      <c r="M336" s="24" t="s">
        <v>337</v>
      </c>
      <c r="N336" s="26"/>
      <c r="O336" s="24" t="s">
        <v>35</v>
      </c>
      <c r="P336" s="27">
        <v>-3</v>
      </c>
      <c r="Q336" s="27">
        <f t="shared" si="6"/>
        <v>-54.4</v>
      </c>
    </row>
    <row r="337" spans="1:17">
      <c r="A337" s="24"/>
      <c r="B337" s="24"/>
      <c r="C337" s="24"/>
      <c r="D337" s="24"/>
      <c r="E337" s="24"/>
      <c r="F337" s="24"/>
      <c r="G337" s="24"/>
      <c r="H337" s="24" t="s">
        <v>390</v>
      </c>
      <c r="I337" s="25">
        <v>45142</v>
      </c>
      <c r="J337" s="24" t="s">
        <v>557</v>
      </c>
      <c r="K337" s="24" t="s">
        <v>558</v>
      </c>
      <c r="L337" s="24" t="s">
        <v>565</v>
      </c>
      <c r="M337" s="24" t="s">
        <v>337</v>
      </c>
      <c r="N337" s="26"/>
      <c r="O337" s="24" t="s">
        <v>35</v>
      </c>
      <c r="P337" s="27">
        <v>-22</v>
      </c>
      <c r="Q337" s="27">
        <f t="shared" si="6"/>
        <v>-76.400000000000006</v>
      </c>
    </row>
    <row r="338" spans="1:17">
      <c r="A338" s="24"/>
      <c r="B338" s="24"/>
      <c r="C338" s="24"/>
      <c r="D338" s="24"/>
      <c r="E338" s="24"/>
      <c r="F338" s="24"/>
      <c r="G338" s="24"/>
      <c r="H338" s="24" t="s">
        <v>390</v>
      </c>
      <c r="I338" s="25">
        <v>45142</v>
      </c>
      <c r="J338" s="24" t="s">
        <v>557</v>
      </c>
      <c r="K338" s="24" t="s">
        <v>558</v>
      </c>
      <c r="L338" s="24" t="s">
        <v>566</v>
      </c>
      <c r="M338" s="24" t="s">
        <v>337</v>
      </c>
      <c r="N338" s="26"/>
      <c r="O338" s="24" t="s">
        <v>35</v>
      </c>
      <c r="P338" s="27">
        <v>-2.2000000000000002</v>
      </c>
      <c r="Q338" s="27">
        <f t="shared" si="6"/>
        <v>-78.599999999999994</v>
      </c>
    </row>
    <row r="339" spans="1:17">
      <c r="A339" s="24"/>
      <c r="B339" s="24"/>
      <c r="C339" s="24"/>
      <c r="D339" s="24"/>
      <c r="E339" s="24"/>
      <c r="F339" s="24"/>
      <c r="G339" s="24"/>
      <c r="H339" s="24" t="s">
        <v>374</v>
      </c>
      <c r="I339" s="25">
        <v>45149</v>
      </c>
      <c r="J339" s="24"/>
      <c r="K339" s="24" t="s">
        <v>567</v>
      </c>
      <c r="L339" s="24" t="s">
        <v>568</v>
      </c>
      <c r="M339" s="24" t="s">
        <v>337</v>
      </c>
      <c r="N339" s="26"/>
      <c r="O339" s="24" t="s">
        <v>38</v>
      </c>
      <c r="P339" s="27">
        <v>-180.35</v>
      </c>
      <c r="Q339" s="27">
        <f t="shared" si="6"/>
        <v>-258.95</v>
      </c>
    </row>
    <row r="340" spans="1:17">
      <c r="A340" s="24"/>
      <c r="B340" s="24"/>
      <c r="C340" s="24"/>
      <c r="D340" s="24"/>
      <c r="E340" s="24"/>
      <c r="F340" s="24"/>
      <c r="G340" s="24"/>
      <c r="H340" s="24" t="s">
        <v>374</v>
      </c>
      <c r="I340" s="25">
        <v>45154</v>
      </c>
      <c r="J340" s="24"/>
      <c r="K340" s="24" t="s">
        <v>569</v>
      </c>
      <c r="L340" s="24" t="s">
        <v>570</v>
      </c>
      <c r="M340" s="24" t="s">
        <v>337</v>
      </c>
      <c r="N340" s="26"/>
      <c r="O340" s="24" t="s">
        <v>38</v>
      </c>
      <c r="P340" s="27">
        <v>-32.75</v>
      </c>
      <c r="Q340" s="27">
        <f t="shared" si="6"/>
        <v>-291.7</v>
      </c>
    </row>
    <row r="341" spans="1:17">
      <c r="A341" s="24"/>
      <c r="B341" s="24"/>
      <c r="C341" s="24"/>
      <c r="D341" s="24"/>
      <c r="E341" s="24"/>
      <c r="F341" s="24"/>
      <c r="G341" s="24"/>
      <c r="H341" s="24" t="s">
        <v>390</v>
      </c>
      <c r="I341" s="25">
        <v>45155</v>
      </c>
      <c r="J341" s="24" t="s">
        <v>571</v>
      </c>
      <c r="K341" s="24" t="s">
        <v>572</v>
      </c>
      <c r="L341" s="24" t="s">
        <v>573</v>
      </c>
      <c r="M341" s="24" t="s">
        <v>337</v>
      </c>
      <c r="N341" s="26"/>
      <c r="O341" s="24" t="s">
        <v>35</v>
      </c>
      <c r="P341" s="27">
        <v>-182.89</v>
      </c>
      <c r="Q341" s="27">
        <f t="shared" si="6"/>
        <v>-474.59</v>
      </c>
    </row>
    <row r="342" spans="1:17">
      <c r="A342" s="24"/>
      <c r="B342" s="24"/>
      <c r="C342" s="24"/>
      <c r="D342" s="24"/>
      <c r="E342" s="24"/>
      <c r="F342" s="24"/>
      <c r="G342" s="24"/>
      <c r="H342" s="24" t="s">
        <v>390</v>
      </c>
      <c r="I342" s="25">
        <v>45155</v>
      </c>
      <c r="J342" s="24" t="s">
        <v>571</v>
      </c>
      <c r="K342" s="24" t="s">
        <v>572</v>
      </c>
      <c r="L342" s="24" t="s">
        <v>574</v>
      </c>
      <c r="M342" s="24" t="s">
        <v>337</v>
      </c>
      <c r="N342" s="26"/>
      <c r="O342" s="24" t="s">
        <v>35</v>
      </c>
      <c r="P342" s="27">
        <v>-214.68</v>
      </c>
      <c r="Q342" s="27">
        <f t="shared" si="6"/>
        <v>-689.27</v>
      </c>
    </row>
    <row r="343" spans="1:17">
      <c r="A343" s="24"/>
      <c r="B343" s="24"/>
      <c r="C343" s="24"/>
      <c r="D343" s="24"/>
      <c r="E343" s="24"/>
      <c r="F343" s="24"/>
      <c r="G343" s="24"/>
      <c r="H343" s="24" t="s">
        <v>390</v>
      </c>
      <c r="I343" s="25">
        <v>45155</v>
      </c>
      <c r="J343" s="24" t="s">
        <v>571</v>
      </c>
      <c r="K343" s="24" t="s">
        <v>572</v>
      </c>
      <c r="L343" s="24" t="s">
        <v>575</v>
      </c>
      <c r="M343" s="24" t="s">
        <v>337</v>
      </c>
      <c r="N343" s="26"/>
      <c r="O343" s="24" t="s">
        <v>35</v>
      </c>
      <c r="P343" s="27">
        <v>-265.98</v>
      </c>
      <c r="Q343" s="27">
        <f t="shared" si="6"/>
        <v>-955.25</v>
      </c>
    </row>
    <row r="344" spans="1:17">
      <c r="A344" s="24"/>
      <c r="B344" s="24"/>
      <c r="C344" s="24"/>
      <c r="D344" s="24"/>
      <c r="E344" s="24"/>
      <c r="F344" s="24"/>
      <c r="G344" s="24"/>
      <c r="H344" s="24" t="s">
        <v>390</v>
      </c>
      <c r="I344" s="25">
        <v>45155</v>
      </c>
      <c r="J344" s="24" t="s">
        <v>571</v>
      </c>
      <c r="K344" s="24" t="s">
        <v>572</v>
      </c>
      <c r="L344" s="24" t="s">
        <v>576</v>
      </c>
      <c r="M344" s="24" t="s">
        <v>337</v>
      </c>
      <c r="N344" s="26"/>
      <c r="O344" s="24" t="s">
        <v>35</v>
      </c>
      <c r="P344" s="27">
        <v>-202</v>
      </c>
      <c r="Q344" s="27">
        <f t="shared" si="6"/>
        <v>-1157.25</v>
      </c>
    </row>
    <row r="345" spans="1:17">
      <c r="A345" s="24"/>
      <c r="B345" s="24"/>
      <c r="C345" s="24"/>
      <c r="D345" s="24"/>
      <c r="E345" s="24"/>
      <c r="F345" s="24"/>
      <c r="G345" s="24"/>
      <c r="H345" s="24" t="s">
        <v>390</v>
      </c>
      <c r="I345" s="25">
        <v>45155</v>
      </c>
      <c r="J345" s="24" t="s">
        <v>571</v>
      </c>
      <c r="K345" s="24" t="s">
        <v>572</v>
      </c>
      <c r="L345" s="24" t="s">
        <v>577</v>
      </c>
      <c r="M345" s="24" t="s">
        <v>337</v>
      </c>
      <c r="N345" s="26"/>
      <c r="O345" s="24" t="s">
        <v>35</v>
      </c>
      <c r="P345" s="27">
        <v>-495.82</v>
      </c>
      <c r="Q345" s="27">
        <f t="shared" si="6"/>
        <v>-1653.07</v>
      </c>
    </row>
    <row r="346" spans="1:17">
      <c r="A346" s="24"/>
      <c r="B346" s="24"/>
      <c r="C346" s="24"/>
      <c r="D346" s="24"/>
      <c r="E346" s="24"/>
      <c r="F346" s="24"/>
      <c r="G346" s="24"/>
      <c r="H346" s="24" t="s">
        <v>390</v>
      </c>
      <c r="I346" s="25">
        <v>45155</v>
      </c>
      <c r="J346" s="24" t="s">
        <v>571</v>
      </c>
      <c r="K346" s="24" t="s">
        <v>572</v>
      </c>
      <c r="L346" s="24" t="s">
        <v>578</v>
      </c>
      <c r="M346" s="24" t="s">
        <v>337</v>
      </c>
      <c r="N346" s="26"/>
      <c r="O346" s="24" t="s">
        <v>35</v>
      </c>
      <c r="P346" s="27">
        <v>-15</v>
      </c>
      <c r="Q346" s="27">
        <f t="shared" si="6"/>
        <v>-1668.07</v>
      </c>
    </row>
    <row r="347" spans="1:17">
      <c r="A347" s="24"/>
      <c r="B347" s="24"/>
      <c r="C347" s="24"/>
      <c r="D347" s="24"/>
      <c r="E347" s="24"/>
      <c r="F347" s="24"/>
      <c r="G347" s="24"/>
      <c r="H347" s="24" t="s">
        <v>390</v>
      </c>
      <c r="I347" s="25">
        <v>45155</v>
      </c>
      <c r="J347" s="24" t="s">
        <v>571</v>
      </c>
      <c r="K347" s="24" t="s">
        <v>579</v>
      </c>
      <c r="L347" s="24" t="s">
        <v>580</v>
      </c>
      <c r="M347" s="24" t="s">
        <v>337</v>
      </c>
      <c r="N347" s="26"/>
      <c r="O347" s="24" t="s">
        <v>35</v>
      </c>
      <c r="P347" s="27">
        <v>-369.8</v>
      </c>
      <c r="Q347" s="27">
        <f t="shared" si="6"/>
        <v>-2037.87</v>
      </c>
    </row>
    <row r="348" spans="1:17">
      <c r="A348" s="24"/>
      <c r="B348" s="24"/>
      <c r="C348" s="24"/>
      <c r="D348" s="24"/>
      <c r="E348" s="24"/>
      <c r="F348" s="24"/>
      <c r="G348" s="24"/>
      <c r="H348" s="24" t="s">
        <v>390</v>
      </c>
      <c r="I348" s="25">
        <v>45155</v>
      </c>
      <c r="J348" s="24" t="s">
        <v>571</v>
      </c>
      <c r="K348" s="24" t="s">
        <v>579</v>
      </c>
      <c r="L348" s="24" t="s">
        <v>574</v>
      </c>
      <c r="M348" s="24" t="s">
        <v>337</v>
      </c>
      <c r="N348" s="26"/>
      <c r="O348" s="24" t="s">
        <v>35</v>
      </c>
      <c r="P348" s="27">
        <v>-184.42</v>
      </c>
      <c r="Q348" s="27">
        <f t="shared" si="6"/>
        <v>-2222.29</v>
      </c>
    </row>
    <row r="349" spans="1:17">
      <c r="A349" s="24"/>
      <c r="B349" s="24"/>
      <c r="C349" s="24"/>
      <c r="D349" s="24"/>
      <c r="E349" s="24"/>
      <c r="F349" s="24"/>
      <c r="G349" s="24"/>
      <c r="H349" s="24" t="s">
        <v>390</v>
      </c>
      <c r="I349" s="25">
        <v>45155</v>
      </c>
      <c r="J349" s="24" t="s">
        <v>571</v>
      </c>
      <c r="K349" s="24" t="s">
        <v>579</v>
      </c>
      <c r="L349" s="24" t="s">
        <v>576</v>
      </c>
      <c r="M349" s="24" t="s">
        <v>337</v>
      </c>
      <c r="N349" s="26"/>
      <c r="O349" s="24" t="s">
        <v>35</v>
      </c>
      <c r="P349" s="27">
        <v>-148</v>
      </c>
      <c r="Q349" s="27">
        <f t="shared" si="6"/>
        <v>-2370.29</v>
      </c>
    </row>
    <row r="350" spans="1:17">
      <c r="A350" s="24"/>
      <c r="B350" s="24"/>
      <c r="C350" s="24"/>
      <c r="D350" s="24"/>
      <c r="E350" s="24"/>
      <c r="F350" s="24"/>
      <c r="G350" s="24"/>
      <c r="H350" s="24" t="s">
        <v>390</v>
      </c>
      <c r="I350" s="25">
        <v>45155</v>
      </c>
      <c r="J350" s="24" t="s">
        <v>571</v>
      </c>
      <c r="K350" s="24" t="s">
        <v>579</v>
      </c>
      <c r="L350" s="24" t="s">
        <v>577</v>
      </c>
      <c r="M350" s="24" t="s">
        <v>337</v>
      </c>
      <c r="N350" s="26"/>
      <c r="O350" s="24" t="s">
        <v>35</v>
      </c>
      <c r="P350" s="27">
        <v>-367.35</v>
      </c>
      <c r="Q350" s="27">
        <f t="shared" si="6"/>
        <v>-2737.64</v>
      </c>
    </row>
    <row r="351" spans="1:17">
      <c r="A351" s="24"/>
      <c r="B351" s="24"/>
      <c r="C351" s="24"/>
      <c r="D351" s="24"/>
      <c r="E351" s="24"/>
      <c r="F351" s="24"/>
      <c r="G351" s="24"/>
      <c r="H351" s="24" t="s">
        <v>390</v>
      </c>
      <c r="I351" s="25">
        <v>45155</v>
      </c>
      <c r="J351" s="24" t="s">
        <v>571</v>
      </c>
      <c r="K351" s="24" t="s">
        <v>579</v>
      </c>
      <c r="L351" s="24" t="s">
        <v>578</v>
      </c>
      <c r="M351" s="24" t="s">
        <v>337</v>
      </c>
      <c r="N351" s="26"/>
      <c r="O351" s="24" t="s">
        <v>35</v>
      </c>
      <c r="P351" s="27">
        <v>-10</v>
      </c>
      <c r="Q351" s="27">
        <f t="shared" si="6"/>
        <v>-2747.64</v>
      </c>
    </row>
    <row r="352" spans="1:17">
      <c r="A352" s="24"/>
      <c r="B352" s="24"/>
      <c r="C352" s="24"/>
      <c r="D352" s="24"/>
      <c r="E352" s="24"/>
      <c r="F352" s="24"/>
      <c r="G352" s="24"/>
      <c r="H352" s="24" t="s">
        <v>390</v>
      </c>
      <c r="I352" s="25">
        <v>45169</v>
      </c>
      <c r="J352" s="24" t="s">
        <v>581</v>
      </c>
      <c r="K352" s="24" t="s">
        <v>558</v>
      </c>
      <c r="L352" s="24" t="s">
        <v>582</v>
      </c>
      <c r="M352" s="24" t="s">
        <v>337</v>
      </c>
      <c r="N352" s="26"/>
      <c r="O352" s="24" t="s">
        <v>35</v>
      </c>
      <c r="P352" s="27">
        <v>-22</v>
      </c>
      <c r="Q352" s="27">
        <f t="shared" si="6"/>
        <v>-2769.64</v>
      </c>
    </row>
    <row r="353" spans="1:17">
      <c r="A353" s="24"/>
      <c r="B353" s="24"/>
      <c r="C353" s="24"/>
      <c r="D353" s="24"/>
      <c r="E353" s="24"/>
      <c r="F353" s="24"/>
      <c r="G353" s="24"/>
      <c r="H353" s="24" t="s">
        <v>390</v>
      </c>
      <c r="I353" s="25">
        <v>45169</v>
      </c>
      <c r="J353" s="24" t="s">
        <v>581</v>
      </c>
      <c r="K353" s="24" t="s">
        <v>558</v>
      </c>
      <c r="L353" s="24" t="s">
        <v>583</v>
      </c>
      <c r="M353" s="24" t="s">
        <v>337</v>
      </c>
      <c r="N353" s="26"/>
      <c r="O353" s="24" t="s">
        <v>35</v>
      </c>
      <c r="P353" s="27">
        <v>-2.2000000000000002</v>
      </c>
      <c r="Q353" s="27">
        <f t="shared" si="6"/>
        <v>-2771.84</v>
      </c>
    </row>
    <row r="354" spans="1:17">
      <c r="A354" s="24"/>
      <c r="B354" s="24"/>
      <c r="C354" s="24"/>
      <c r="D354" s="24"/>
      <c r="E354" s="24"/>
      <c r="F354" s="24"/>
      <c r="G354" s="24"/>
      <c r="H354" s="24" t="s">
        <v>390</v>
      </c>
      <c r="I354" s="25">
        <v>45169</v>
      </c>
      <c r="J354" s="24" t="s">
        <v>581</v>
      </c>
      <c r="K354" s="24" t="s">
        <v>558</v>
      </c>
      <c r="L354" s="24" t="s">
        <v>584</v>
      </c>
      <c r="M354" s="24" t="s">
        <v>337</v>
      </c>
      <c r="N354" s="26"/>
      <c r="O354" s="24" t="s">
        <v>35</v>
      </c>
      <c r="P354" s="27">
        <v>-3</v>
      </c>
      <c r="Q354" s="27">
        <f t="shared" si="6"/>
        <v>-2774.84</v>
      </c>
    </row>
    <row r="355" spans="1:17" ht="15" thickBot="1">
      <c r="A355" s="24"/>
      <c r="B355" s="24"/>
      <c r="C355" s="24"/>
      <c r="D355" s="24"/>
      <c r="E355" s="24"/>
      <c r="F355" s="24"/>
      <c r="G355" s="24"/>
      <c r="H355" s="24" t="s">
        <v>390</v>
      </c>
      <c r="I355" s="25">
        <v>45169</v>
      </c>
      <c r="J355" s="24" t="s">
        <v>581</v>
      </c>
      <c r="K355" s="24" t="s">
        <v>558</v>
      </c>
      <c r="L355" s="24" t="s">
        <v>585</v>
      </c>
      <c r="M355" s="24" t="s">
        <v>337</v>
      </c>
      <c r="N355" s="26"/>
      <c r="O355" s="24" t="s">
        <v>35</v>
      </c>
      <c r="P355" s="28">
        <v>-3</v>
      </c>
      <c r="Q355" s="28">
        <f t="shared" si="6"/>
        <v>-2777.84</v>
      </c>
    </row>
    <row r="356" spans="1:17">
      <c r="A356" s="29"/>
      <c r="B356" s="29"/>
      <c r="C356" s="29"/>
      <c r="D356" s="29" t="s">
        <v>586</v>
      </c>
      <c r="E356" s="29"/>
      <c r="F356" s="29"/>
      <c r="G356" s="29"/>
      <c r="H356" s="29"/>
      <c r="I356" s="30"/>
      <c r="J356" s="29"/>
      <c r="K356" s="29"/>
      <c r="L356" s="29"/>
      <c r="M356" s="29"/>
      <c r="N356" s="29"/>
      <c r="O356" s="29"/>
      <c r="P356" s="2">
        <f>ROUND(SUM(P330:P355),5)</f>
        <v>-2777.84</v>
      </c>
      <c r="Q356" s="2">
        <f>Q355</f>
        <v>-2777.84</v>
      </c>
    </row>
    <row r="357" spans="1:17">
      <c r="A357" s="1"/>
      <c r="B357" s="1"/>
      <c r="C357" s="1"/>
      <c r="D357" s="1" t="s">
        <v>235</v>
      </c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23"/>
      <c r="Q357" s="23"/>
    </row>
    <row r="358" spans="1:17">
      <c r="A358" s="24"/>
      <c r="B358" s="24"/>
      <c r="C358" s="24"/>
      <c r="D358" s="24"/>
      <c r="E358" s="24"/>
      <c r="F358" s="24"/>
      <c r="G358" s="24"/>
      <c r="H358" s="24" t="s">
        <v>390</v>
      </c>
      <c r="I358" s="25">
        <v>45139</v>
      </c>
      <c r="J358" s="24" t="s">
        <v>460</v>
      </c>
      <c r="K358" s="24" t="s">
        <v>587</v>
      </c>
      <c r="L358" s="24" t="s">
        <v>588</v>
      </c>
      <c r="M358" s="24" t="s">
        <v>337</v>
      </c>
      <c r="N358" s="26"/>
      <c r="O358" s="24" t="s">
        <v>35</v>
      </c>
      <c r="P358" s="27">
        <v>-243.25</v>
      </c>
      <c r="Q358" s="27">
        <f>ROUND(Q357+P358,5)</f>
        <v>-243.25</v>
      </c>
    </row>
    <row r="359" spans="1:17">
      <c r="A359" s="24"/>
      <c r="B359" s="24"/>
      <c r="C359" s="24"/>
      <c r="D359" s="24"/>
      <c r="E359" s="24"/>
      <c r="F359" s="24"/>
      <c r="G359" s="24"/>
      <c r="H359" s="24" t="s">
        <v>390</v>
      </c>
      <c r="I359" s="25">
        <v>45142</v>
      </c>
      <c r="J359" s="24" t="s">
        <v>589</v>
      </c>
      <c r="K359" s="24" t="s">
        <v>590</v>
      </c>
      <c r="L359" s="24" t="s">
        <v>591</v>
      </c>
      <c r="M359" s="24" t="s">
        <v>337</v>
      </c>
      <c r="N359" s="26"/>
      <c r="O359" s="24" t="s">
        <v>35</v>
      </c>
      <c r="P359" s="27">
        <v>-50</v>
      </c>
      <c r="Q359" s="27">
        <f>ROUND(Q358+P359,5)</f>
        <v>-293.25</v>
      </c>
    </row>
    <row r="360" spans="1:17" ht="15" thickBot="1">
      <c r="A360" s="24"/>
      <c r="B360" s="24"/>
      <c r="C360" s="24"/>
      <c r="D360" s="24"/>
      <c r="E360" s="24"/>
      <c r="F360" s="24"/>
      <c r="G360" s="24"/>
      <c r="H360" s="24" t="s">
        <v>390</v>
      </c>
      <c r="I360" s="25">
        <v>45144</v>
      </c>
      <c r="J360" s="24" t="s">
        <v>460</v>
      </c>
      <c r="K360" s="24" t="s">
        <v>541</v>
      </c>
      <c r="L360" s="24" t="s">
        <v>592</v>
      </c>
      <c r="M360" s="24" t="s">
        <v>337</v>
      </c>
      <c r="N360" s="26"/>
      <c r="O360" s="24" t="s">
        <v>35</v>
      </c>
      <c r="P360" s="27">
        <v>-17.48</v>
      </c>
      <c r="Q360" s="27">
        <f>ROUND(Q359+P360,5)</f>
        <v>-310.73</v>
      </c>
    </row>
    <row r="361" spans="1:17" ht="15" thickBot="1">
      <c r="A361" s="29"/>
      <c r="B361" s="29"/>
      <c r="C361" s="29"/>
      <c r="D361" s="29" t="s">
        <v>593</v>
      </c>
      <c r="E361" s="29"/>
      <c r="F361" s="29"/>
      <c r="G361" s="29"/>
      <c r="H361" s="29"/>
      <c r="I361" s="30"/>
      <c r="J361" s="29"/>
      <c r="K361" s="29"/>
      <c r="L361" s="29"/>
      <c r="M361" s="29"/>
      <c r="N361" s="29"/>
      <c r="O361" s="29"/>
      <c r="P361" s="3">
        <f>ROUND(SUM(P357:P360),5)</f>
        <v>-310.73</v>
      </c>
      <c r="Q361" s="3">
        <f>Q360</f>
        <v>-310.73</v>
      </c>
    </row>
    <row r="362" spans="1:17">
      <c r="A362" s="29"/>
      <c r="B362" s="29"/>
      <c r="C362" s="29" t="s">
        <v>236</v>
      </c>
      <c r="D362" s="29"/>
      <c r="E362" s="29"/>
      <c r="F362" s="29"/>
      <c r="G362" s="29"/>
      <c r="H362" s="29"/>
      <c r="I362" s="30"/>
      <c r="J362" s="29"/>
      <c r="K362" s="29"/>
      <c r="L362" s="29"/>
      <c r="M362" s="29"/>
      <c r="N362" s="29"/>
      <c r="O362" s="29"/>
      <c r="P362" s="2">
        <f>ROUND(P356+P361,5)</f>
        <v>-3088.57</v>
      </c>
      <c r="Q362" s="2">
        <f>ROUND(Q356+Q361,5)</f>
        <v>-3088.57</v>
      </c>
    </row>
    <row r="363" spans="1:17">
      <c r="A363" s="1"/>
      <c r="B363" s="1"/>
      <c r="C363" s="1" t="s">
        <v>237</v>
      </c>
      <c r="D363" s="1"/>
      <c r="E363" s="1"/>
      <c r="F363" s="1"/>
      <c r="G363" s="1"/>
      <c r="H363" s="1"/>
      <c r="I363" s="22"/>
      <c r="J363" s="1"/>
      <c r="K363" s="1"/>
      <c r="L363" s="1"/>
      <c r="M363" s="1"/>
      <c r="N363" s="1"/>
      <c r="O363" s="1"/>
      <c r="P363" s="23"/>
      <c r="Q363" s="23"/>
    </row>
    <row r="364" spans="1:17">
      <c r="A364" s="1"/>
      <c r="B364" s="1"/>
      <c r="C364" s="1"/>
      <c r="D364" s="1" t="s">
        <v>238</v>
      </c>
      <c r="E364" s="1"/>
      <c r="F364" s="1"/>
      <c r="G364" s="1"/>
      <c r="H364" s="1"/>
      <c r="I364" s="22"/>
      <c r="J364" s="1"/>
      <c r="K364" s="1"/>
      <c r="L364" s="1"/>
      <c r="M364" s="1"/>
      <c r="N364" s="1"/>
      <c r="O364" s="1"/>
      <c r="P364" s="23"/>
      <c r="Q364" s="23"/>
    </row>
    <row r="365" spans="1:17">
      <c r="A365" s="24"/>
      <c r="B365" s="24"/>
      <c r="C365" s="24"/>
      <c r="D365" s="24"/>
      <c r="E365" s="24"/>
      <c r="F365" s="24"/>
      <c r="G365" s="24"/>
      <c r="H365" s="24" t="s">
        <v>374</v>
      </c>
      <c r="I365" s="25">
        <v>45146</v>
      </c>
      <c r="J365" s="24"/>
      <c r="K365" s="24" t="s">
        <v>594</v>
      </c>
      <c r="L365" s="24" t="s">
        <v>595</v>
      </c>
      <c r="M365" s="24" t="s">
        <v>337</v>
      </c>
      <c r="N365" s="26"/>
      <c r="O365" s="24" t="s">
        <v>38</v>
      </c>
      <c r="P365" s="27">
        <v>-144.86000000000001</v>
      </c>
      <c r="Q365" s="27">
        <f>ROUND(Q364+P365,5)</f>
        <v>-144.86000000000001</v>
      </c>
    </row>
    <row r="366" spans="1:17" ht="15" thickBot="1">
      <c r="A366" s="24"/>
      <c r="B366" s="24"/>
      <c r="C366" s="24"/>
      <c r="D366" s="24"/>
      <c r="E366" s="24"/>
      <c r="F366" s="24"/>
      <c r="G366" s="24"/>
      <c r="H366" s="24" t="s">
        <v>374</v>
      </c>
      <c r="I366" s="25">
        <v>45147</v>
      </c>
      <c r="J366" s="24"/>
      <c r="K366" s="24" t="s">
        <v>596</v>
      </c>
      <c r="L366" s="24" t="s">
        <v>597</v>
      </c>
      <c r="M366" s="24" t="s">
        <v>337</v>
      </c>
      <c r="N366" s="26"/>
      <c r="O366" s="24" t="s">
        <v>38</v>
      </c>
      <c r="P366" s="27">
        <v>-100.9</v>
      </c>
      <c r="Q366" s="27">
        <f>ROUND(Q365+P366,5)</f>
        <v>-245.76</v>
      </c>
    </row>
    <row r="367" spans="1:17" ht="15" thickBot="1">
      <c r="A367" s="29"/>
      <c r="B367" s="29"/>
      <c r="C367" s="29"/>
      <c r="D367" s="29" t="s">
        <v>598</v>
      </c>
      <c r="E367" s="29"/>
      <c r="F367" s="29"/>
      <c r="G367" s="29"/>
      <c r="H367" s="29"/>
      <c r="I367" s="30"/>
      <c r="J367" s="29"/>
      <c r="K367" s="29"/>
      <c r="L367" s="29"/>
      <c r="M367" s="29"/>
      <c r="N367" s="29"/>
      <c r="O367" s="29"/>
      <c r="P367" s="4">
        <f>ROUND(SUM(P364:P366),5)</f>
        <v>-245.76</v>
      </c>
      <c r="Q367" s="4">
        <f>Q366</f>
        <v>-245.76</v>
      </c>
    </row>
    <row r="368" spans="1:17" ht="15" thickBot="1">
      <c r="A368" s="29"/>
      <c r="B368" s="29"/>
      <c r="C368" s="29" t="s">
        <v>239</v>
      </c>
      <c r="D368" s="29"/>
      <c r="E368" s="29"/>
      <c r="F368" s="29"/>
      <c r="G368" s="29"/>
      <c r="H368" s="29"/>
      <c r="I368" s="30"/>
      <c r="J368" s="29"/>
      <c r="K368" s="29"/>
      <c r="L368" s="29"/>
      <c r="M368" s="29"/>
      <c r="N368" s="29"/>
      <c r="O368" s="29"/>
      <c r="P368" s="3">
        <f>P367</f>
        <v>-245.76</v>
      </c>
      <c r="Q368" s="3">
        <f>Q367</f>
        <v>-245.76</v>
      </c>
    </row>
    <row r="369" spans="1:17">
      <c r="A369" s="29"/>
      <c r="B369" s="29" t="s">
        <v>240</v>
      </c>
      <c r="C369" s="29"/>
      <c r="D369" s="29"/>
      <c r="E369" s="29"/>
      <c r="F369" s="29"/>
      <c r="G369" s="29"/>
      <c r="H369" s="29"/>
      <c r="I369" s="30"/>
      <c r="J369" s="29"/>
      <c r="K369" s="29"/>
      <c r="L369" s="29"/>
      <c r="M369" s="29"/>
      <c r="N369" s="29"/>
      <c r="O369" s="29"/>
      <c r="P369" s="2">
        <f>ROUND(P362+P368,5)</f>
        <v>-3334.33</v>
      </c>
      <c r="Q369" s="2">
        <f>ROUND(Q362+Q368,5)</f>
        <v>-3334.33</v>
      </c>
    </row>
    <row r="370" spans="1:17">
      <c r="A370" s="1"/>
      <c r="B370" s="1" t="s">
        <v>241</v>
      </c>
      <c r="C370" s="1"/>
      <c r="D370" s="1"/>
      <c r="E370" s="1"/>
      <c r="F370" s="1"/>
      <c r="G370" s="1"/>
      <c r="H370" s="1"/>
      <c r="I370" s="22"/>
      <c r="J370" s="1"/>
      <c r="K370" s="1"/>
      <c r="L370" s="1"/>
      <c r="M370" s="1"/>
      <c r="N370" s="1"/>
      <c r="O370" s="1"/>
      <c r="P370" s="23"/>
      <c r="Q370" s="23"/>
    </row>
    <row r="371" spans="1:17">
      <c r="A371" s="1"/>
      <c r="B371" s="1"/>
      <c r="C371" s="1" t="s">
        <v>242</v>
      </c>
      <c r="D371" s="1"/>
      <c r="E371" s="1"/>
      <c r="F371" s="1"/>
      <c r="G371" s="1"/>
      <c r="H371" s="1"/>
      <c r="I371" s="22"/>
      <c r="J371" s="1"/>
      <c r="K371" s="1"/>
      <c r="L371" s="1"/>
      <c r="M371" s="1"/>
      <c r="N371" s="1"/>
      <c r="O371" s="1"/>
      <c r="P371" s="23"/>
      <c r="Q371" s="23"/>
    </row>
    <row r="372" spans="1:17" ht="15" thickBot="1">
      <c r="A372" s="21"/>
      <c r="B372" s="21"/>
      <c r="C372" s="21"/>
      <c r="D372" s="21"/>
      <c r="E372" s="21"/>
      <c r="F372" s="21"/>
      <c r="G372" s="24"/>
      <c r="H372" s="24" t="s">
        <v>374</v>
      </c>
      <c r="I372" s="25">
        <v>45144</v>
      </c>
      <c r="J372" s="24"/>
      <c r="K372" s="24" t="s">
        <v>375</v>
      </c>
      <c r="L372" s="24" t="s">
        <v>599</v>
      </c>
      <c r="M372" s="24" t="s">
        <v>337</v>
      </c>
      <c r="N372" s="26"/>
      <c r="O372" s="24" t="s">
        <v>38</v>
      </c>
      <c r="P372" s="28">
        <v>-8.99</v>
      </c>
      <c r="Q372" s="28">
        <f>ROUND(Q371+P372,5)</f>
        <v>-8.99</v>
      </c>
    </row>
    <row r="373" spans="1:17">
      <c r="A373" s="29"/>
      <c r="B373" s="29"/>
      <c r="C373" s="29" t="s">
        <v>600</v>
      </c>
      <c r="D373" s="29"/>
      <c r="E373" s="29"/>
      <c r="F373" s="29"/>
      <c r="G373" s="29"/>
      <c r="H373" s="29"/>
      <c r="I373" s="30"/>
      <c r="J373" s="29"/>
      <c r="K373" s="29"/>
      <c r="L373" s="29"/>
      <c r="M373" s="29"/>
      <c r="N373" s="29"/>
      <c r="O373" s="29"/>
      <c r="P373" s="2">
        <f>ROUND(SUM(P371:P372),5)</f>
        <v>-8.99</v>
      </c>
      <c r="Q373" s="2">
        <f>Q372</f>
        <v>-8.99</v>
      </c>
    </row>
    <row r="374" spans="1:17">
      <c r="A374" s="1"/>
      <c r="B374" s="1"/>
      <c r="C374" s="1" t="s">
        <v>243</v>
      </c>
      <c r="D374" s="1"/>
      <c r="E374" s="1"/>
      <c r="F374" s="1"/>
      <c r="G374" s="1"/>
      <c r="H374" s="1"/>
      <c r="I374" s="22"/>
      <c r="J374" s="1"/>
      <c r="K374" s="1"/>
      <c r="L374" s="1"/>
      <c r="M374" s="1"/>
      <c r="N374" s="1"/>
      <c r="O374" s="1"/>
      <c r="P374" s="23"/>
      <c r="Q374" s="23"/>
    </row>
    <row r="375" spans="1:17">
      <c r="A375" s="24"/>
      <c r="B375" s="24"/>
      <c r="C375" s="24"/>
      <c r="D375" s="24"/>
      <c r="E375" s="24"/>
      <c r="F375" s="24"/>
      <c r="G375" s="24"/>
      <c r="H375" s="24" t="s">
        <v>390</v>
      </c>
      <c r="I375" s="25">
        <v>45144</v>
      </c>
      <c r="J375" s="24" t="s">
        <v>460</v>
      </c>
      <c r="K375" s="24" t="s">
        <v>541</v>
      </c>
      <c r="L375" s="24" t="s">
        <v>601</v>
      </c>
      <c r="M375" s="24" t="s">
        <v>337</v>
      </c>
      <c r="N375" s="26"/>
      <c r="O375" s="24" t="s">
        <v>35</v>
      </c>
      <c r="P375" s="27">
        <v>-87.24</v>
      </c>
      <c r="Q375" s="27">
        <f>ROUND(Q374+P375,5)</f>
        <v>-87.24</v>
      </c>
    </row>
    <row r="376" spans="1:17" ht="15" thickBot="1">
      <c r="A376" s="24"/>
      <c r="B376" s="24"/>
      <c r="C376" s="24"/>
      <c r="D376" s="24"/>
      <c r="E376" s="24"/>
      <c r="F376" s="24"/>
      <c r="G376" s="24"/>
      <c r="H376" s="24" t="s">
        <v>374</v>
      </c>
      <c r="I376" s="25">
        <v>45154</v>
      </c>
      <c r="J376" s="24"/>
      <c r="K376" s="24" t="s">
        <v>602</v>
      </c>
      <c r="L376" s="24" t="s">
        <v>603</v>
      </c>
      <c r="M376" s="24" t="s">
        <v>337</v>
      </c>
      <c r="N376" s="26"/>
      <c r="O376" s="24" t="s">
        <v>38</v>
      </c>
      <c r="P376" s="28">
        <v>-292</v>
      </c>
      <c r="Q376" s="28">
        <f>ROUND(Q375+P376,5)</f>
        <v>-379.24</v>
      </c>
    </row>
    <row r="377" spans="1:17">
      <c r="A377" s="29"/>
      <c r="B377" s="29"/>
      <c r="C377" s="29" t="s">
        <v>604</v>
      </c>
      <c r="D377" s="29"/>
      <c r="E377" s="29"/>
      <c r="F377" s="29"/>
      <c r="G377" s="29"/>
      <c r="H377" s="29"/>
      <c r="I377" s="30"/>
      <c r="J377" s="29"/>
      <c r="K377" s="29"/>
      <c r="L377" s="29"/>
      <c r="M377" s="29"/>
      <c r="N377" s="29"/>
      <c r="O377" s="29"/>
      <c r="P377" s="2">
        <f>ROUND(SUM(P374:P376),5)</f>
        <v>-379.24</v>
      </c>
      <c r="Q377" s="2">
        <f>Q376</f>
        <v>-379.24</v>
      </c>
    </row>
    <row r="378" spans="1:17">
      <c r="A378" s="1"/>
      <c r="B378" s="1"/>
      <c r="C378" s="1" t="s">
        <v>247</v>
      </c>
      <c r="D378" s="1"/>
      <c r="E378" s="1"/>
      <c r="F378" s="1"/>
      <c r="G378" s="1"/>
      <c r="H378" s="1"/>
      <c r="I378" s="22"/>
      <c r="J378" s="1"/>
      <c r="K378" s="1"/>
      <c r="L378" s="1"/>
      <c r="M378" s="1"/>
      <c r="N378" s="1"/>
      <c r="O378" s="1"/>
      <c r="P378" s="23"/>
      <c r="Q378" s="23"/>
    </row>
    <row r="379" spans="1:17" ht="15" thickBot="1">
      <c r="A379" s="21"/>
      <c r="B379" s="21"/>
      <c r="C379" s="21"/>
      <c r="D379" s="21"/>
      <c r="E379" s="21"/>
      <c r="F379" s="21"/>
      <c r="G379" s="24"/>
      <c r="H379" s="24" t="s">
        <v>374</v>
      </c>
      <c r="I379" s="25">
        <v>45161</v>
      </c>
      <c r="J379" s="24"/>
      <c r="K379" s="24" t="s">
        <v>605</v>
      </c>
      <c r="L379" s="24" t="s">
        <v>606</v>
      </c>
      <c r="M379" s="24" t="s">
        <v>337</v>
      </c>
      <c r="N379" s="26"/>
      <c r="O379" s="24" t="s">
        <v>38</v>
      </c>
      <c r="P379" s="27">
        <v>-541.37</v>
      </c>
      <c r="Q379" s="27">
        <f>ROUND(Q378+P379,5)</f>
        <v>-541.37</v>
      </c>
    </row>
    <row r="380" spans="1:17" ht="15" thickBot="1">
      <c r="A380" s="29"/>
      <c r="B380" s="29"/>
      <c r="C380" s="29" t="s">
        <v>607</v>
      </c>
      <c r="D380" s="29"/>
      <c r="E380" s="29"/>
      <c r="F380" s="29"/>
      <c r="G380" s="29"/>
      <c r="H380" s="29"/>
      <c r="I380" s="30"/>
      <c r="J380" s="29"/>
      <c r="K380" s="29"/>
      <c r="L380" s="29"/>
      <c r="M380" s="29"/>
      <c r="N380" s="29"/>
      <c r="O380" s="29"/>
      <c r="P380" s="3">
        <f>ROUND(SUM(P378:P379),5)</f>
        <v>-541.37</v>
      </c>
      <c r="Q380" s="3">
        <f>Q379</f>
        <v>-541.37</v>
      </c>
    </row>
    <row r="381" spans="1:17">
      <c r="A381" s="29"/>
      <c r="B381" s="29" t="s">
        <v>252</v>
      </c>
      <c r="C381" s="29"/>
      <c r="D381" s="29"/>
      <c r="E381" s="29"/>
      <c r="F381" s="29"/>
      <c r="G381" s="29"/>
      <c r="H381" s="29"/>
      <c r="I381" s="30"/>
      <c r="J381" s="29"/>
      <c r="K381" s="29"/>
      <c r="L381" s="29"/>
      <c r="M381" s="29"/>
      <c r="N381" s="29"/>
      <c r="O381" s="29"/>
      <c r="P381" s="2">
        <f>ROUND(P373+P377+P380,5)</f>
        <v>-929.6</v>
      </c>
      <c r="Q381" s="2">
        <f>ROUND(Q373+Q377+Q380,5)</f>
        <v>-929.6</v>
      </c>
    </row>
    <row r="382" spans="1:17">
      <c r="A382" s="1"/>
      <c r="B382" s="1" t="s">
        <v>268</v>
      </c>
      <c r="C382" s="1"/>
      <c r="D382" s="1"/>
      <c r="E382" s="1"/>
      <c r="F382" s="1"/>
      <c r="G382" s="1"/>
      <c r="H382" s="1"/>
      <c r="I382" s="22"/>
      <c r="J382" s="1"/>
      <c r="K382" s="1"/>
      <c r="L382" s="1"/>
      <c r="M382" s="1"/>
      <c r="N382" s="1"/>
      <c r="O382" s="1"/>
      <c r="P382" s="23"/>
      <c r="Q382" s="23"/>
    </row>
    <row r="383" spans="1:17">
      <c r="A383" s="1"/>
      <c r="B383" s="1"/>
      <c r="C383" s="1" t="s">
        <v>269</v>
      </c>
      <c r="D383" s="1"/>
      <c r="E383" s="1"/>
      <c r="F383" s="1"/>
      <c r="G383" s="1"/>
      <c r="H383" s="1"/>
      <c r="I383" s="22"/>
      <c r="J383" s="1"/>
      <c r="K383" s="1"/>
      <c r="L383" s="1"/>
      <c r="M383" s="1"/>
      <c r="N383" s="1"/>
      <c r="O383" s="1"/>
      <c r="P383" s="23"/>
      <c r="Q383" s="23"/>
    </row>
    <row r="384" spans="1:17">
      <c r="A384" s="1"/>
      <c r="B384" s="1"/>
      <c r="C384" s="1"/>
      <c r="D384" s="1" t="s">
        <v>320</v>
      </c>
      <c r="E384" s="1"/>
      <c r="F384" s="1"/>
      <c r="G384" s="1"/>
      <c r="H384" s="1"/>
      <c r="I384" s="22"/>
      <c r="J384" s="1"/>
      <c r="K384" s="1"/>
      <c r="L384" s="1"/>
      <c r="M384" s="1"/>
      <c r="N384" s="1"/>
      <c r="O384" s="1"/>
      <c r="P384" s="23"/>
      <c r="Q384" s="23"/>
    </row>
    <row r="385" spans="1:17">
      <c r="A385" s="24"/>
      <c r="B385" s="24"/>
      <c r="C385" s="24"/>
      <c r="D385" s="24"/>
      <c r="E385" s="24"/>
      <c r="F385" s="24"/>
      <c r="G385" s="24"/>
      <c r="H385" s="24" t="s">
        <v>408</v>
      </c>
      <c r="I385" s="25">
        <v>45169</v>
      </c>
      <c r="J385" s="24" t="s">
        <v>416</v>
      </c>
      <c r="K385" s="24" t="s">
        <v>417</v>
      </c>
      <c r="L385" s="24" t="s">
        <v>411</v>
      </c>
      <c r="M385" s="24" t="s">
        <v>337</v>
      </c>
      <c r="N385" s="26"/>
      <c r="O385" s="24" t="s">
        <v>9</v>
      </c>
      <c r="P385" s="27">
        <v>0</v>
      </c>
      <c r="Q385" s="27">
        <f>ROUND(Q384+P385,5)</f>
        <v>0</v>
      </c>
    </row>
    <row r="386" spans="1:17" ht="15" thickBot="1">
      <c r="A386" s="24"/>
      <c r="B386" s="24"/>
      <c r="C386" s="24"/>
      <c r="D386" s="24"/>
      <c r="E386" s="24"/>
      <c r="F386" s="24"/>
      <c r="G386" s="24"/>
      <c r="H386" s="24" t="s">
        <v>408</v>
      </c>
      <c r="I386" s="25">
        <v>45169</v>
      </c>
      <c r="J386" s="24" t="s">
        <v>416</v>
      </c>
      <c r="K386" s="24" t="s">
        <v>417</v>
      </c>
      <c r="L386" s="24" t="s">
        <v>411</v>
      </c>
      <c r="M386" s="24" t="s">
        <v>337</v>
      </c>
      <c r="N386" s="26"/>
      <c r="O386" s="24" t="s">
        <v>9</v>
      </c>
      <c r="P386" s="27">
        <v>0</v>
      </c>
      <c r="Q386" s="27">
        <f>ROUND(Q385+P386,5)</f>
        <v>0</v>
      </c>
    </row>
    <row r="387" spans="1:17" ht="15" thickBot="1">
      <c r="A387" s="29"/>
      <c r="B387" s="29"/>
      <c r="C387" s="29"/>
      <c r="D387" s="29" t="s">
        <v>608</v>
      </c>
      <c r="E387" s="29"/>
      <c r="F387" s="29"/>
      <c r="G387" s="29"/>
      <c r="H387" s="29"/>
      <c r="I387" s="30"/>
      <c r="J387" s="29"/>
      <c r="K387" s="29"/>
      <c r="L387" s="29"/>
      <c r="M387" s="29"/>
      <c r="N387" s="29"/>
      <c r="O387" s="29"/>
      <c r="P387" s="4">
        <f>ROUND(SUM(P384:P386),5)</f>
        <v>0</v>
      </c>
      <c r="Q387" s="4">
        <f>Q386</f>
        <v>0</v>
      </c>
    </row>
    <row r="388" spans="1:17" ht="15" thickBot="1">
      <c r="A388" s="29"/>
      <c r="B388" s="29"/>
      <c r="C388" s="29" t="s">
        <v>322</v>
      </c>
      <c r="D388" s="29"/>
      <c r="E388" s="29"/>
      <c r="F388" s="29"/>
      <c r="G388" s="29"/>
      <c r="H388" s="29"/>
      <c r="I388" s="30"/>
      <c r="J388" s="29"/>
      <c r="K388" s="29"/>
      <c r="L388" s="29"/>
      <c r="M388" s="29"/>
      <c r="N388" s="29"/>
      <c r="O388" s="29"/>
      <c r="P388" s="4">
        <f>P387</f>
        <v>0</v>
      </c>
      <c r="Q388" s="4">
        <f>Q387</f>
        <v>0</v>
      </c>
    </row>
    <row r="389" spans="1:17" ht="15" thickBot="1">
      <c r="A389" s="29"/>
      <c r="B389" s="29" t="s">
        <v>271</v>
      </c>
      <c r="C389" s="29"/>
      <c r="D389" s="29"/>
      <c r="E389" s="29"/>
      <c r="F389" s="29"/>
      <c r="G389" s="29"/>
      <c r="H389" s="29"/>
      <c r="I389" s="30"/>
      <c r="J389" s="29"/>
      <c r="K389" s="29"/>
      <c r="L389" s="29"/>
      <c r="M389" s="29"/>
      <c r="N389" s="29"/>
      <c r="O389" s="29"/>
      <c r="P389" s="4">
        <f>P388</f>
        <v>0</v>
      </c>
      <c r="Q389" s="4">
        <f>Q388</f>
        <v>0</v>
      </c>
    </row>
    <row r="390" spans="1:17" s="7" customFormat="1" ht="11.1" thickBot="1">
      <c r="A390" s="5" t="s">
        <v>609</v>
      </c>
      <c r="B390" s="5"/>
      <c r="C390" s="5"/>
      <c r="D390" s="5"/>
      <c r="E390" s="5"/>
      <c r="F390" s="5"/>
      <c r="G390" s="5"/>
      <c r="H390" s="5"/>
      <c r="I390" s="31"/>
      <c r="J390" s="5"/>
      <c r="K390" s="5"/>
      <c r="L390" s="5"/>
      <c r="M390" s="5"/>
      <c r="N390" s="5"/>
      <c r="O390" s="5"/>
      <c r="P390" s="6">
        <f>ROUND(P6+P9+P17+P61+P64+P271+P287+P327+P369+P381+P389,5)</f>
        <v>-24793.57</v>
      </c>
      <c r="Q390" s="6">
        <f>ROUND(Q6+Q9+Q17+Q61+Q64+Q271+Q287+Q327+Q369+Q381+Q389,5)</f>
        <v>-24793.57</v>
      </c>
    </row>
    <row r="391" spans="1:17" ht="15" thickTop="1"/>
  </sheetData>
  <pageMargins left="0.7" right="0.7" top="0.75" bottom="0.75" header="0.1" footer="0.3"/>
  <pageSetup orientation="portrait" r:id="rId1"/>
  <headerFooter>
    <oddHeader>&amp;L&amp;"Arial,Bold"&amp;8 12:48 PM
&amp;"Arial,Bold"&amp;8 10/06/23
&amp;"Arial,Bold"&amp;8 Accrual Basis&amp;C&amp;"Arial,Bold"&amp;12 Nederland Fire Protection District
&amp;"Arial,Bold"&amp;14 Transaction Detail By Account
&amp;"Arial,Bold"&amp;10 August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3313" r:id="rId4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A4CE2-A464-4EEB-8890-853EC3B23149}">
  <dimension ref="A1:AK64"/>
  <sheetViews>
    <sheetView workbookViewId="0">
      <selection sqref="A1:AK64"/>
    </sheetView>
  </sheetViews>
  <sheetFormatPr defaultColWidth="8.7109375" defaultRowHeight="12.6"/>
  <cols>
    <col min="1" max="16384" width="8.7109375" style="13"/>
  </cols>
  <sheetData>
    <row r="1" spans="1:3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C92D-EAA4-4DD0-937E-0969AEB6B65A}">
  <sheetPr codeName="Sheet5"/>
  <dimension ref="A1:M250"/>
  <sheetViews>
    <sheetView tabSelected="1" workbookViewId="0">
      <pane xSplit="9" ySplit="2" topLeftCell="J66" activePane="bottomRight" state="frozenSplit"/>
      <selection pane="bottomRight"/>
      <selection pane="bottomLeft" activeCell="A3" sqref="A3"/>
      <selection pane="topRight" activeCell="J1" sqref="J1"/>
    </sheetView>
  </sheetViews>
  <sheetFormatPr defaultRowHeight="14.45"/>
  <cols>
    <col min="1" max="8" width="2.85546875" style="12" customWidth="1"/>
    <col min="9" max="9" width="27.7109375" style="12" customWidth="1"/>
    <col min="10" max="10" width="10" customWidth="1"/>
    <col min="11" max="11" width="10.5703125" customWidth="1"/>
    <col min="12" max="12" width="10.7109375" bestFit="1" customWidth="1"/>
    <col min="13" max="13" width="9.42578125" bestFit="1" customWidth="1"/>
  </cols>
  <sheetData>
    <row r="1" spans="1:13" ht="15" thickBot="1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5.6" thickTop="1" thickBot="1">
      <c r="A2" s="9"/>
      <c r="B2" s="9"/>
      <c r="C2" s="9"/>
      <c r="D2" s="9"/>
      <c r="E2" s="9"/>
      <c r="F2" s="9"/>
      <c r="G2" s="9"/>
      <c r="H2" s="9"/>
      <c r="I2" s="9"/>
      <c r="J2" s="20" t="s">
        <v>610</v>
      </c>
      <c r="K2" s="20" t="s">
        <v>73</v>
      </c>
      <c r="L2" s="20" t="s">
        <v>74</v>
      </c>
      <c r="M2" s="20" t="s">
        <v>75</v>
      </c>
    </row>
    <row r="3" spans="1:13" ht="15" thickTop="1">
      <c r="A3" s="1"/>
      <c r="B3" s="1" t="s">
        <v>76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>
      <c r="A4" s="1"/>
      <c r="B4" s="1"/>
      <c r="C4" s="1"/>
      <c r="D4" s="1" t="s">
        <v>77</v>
      </c>
      <c r="E4" s="1"/>
      <c r="F4" s="1"/>
      <c r="G4" s="1"/>
      <c r="H4" s="1"/>
      <c r="I4" s="1"/>
      <c r="J4" s="2"/>
      <c r="K4" s="2"/>
      <c r="L4" s="2"/>
      <c r="M4" s="15"/>
    </row>
    <row r="5" spans="1:13">
      <c r="A5" s="1"/>
      <c r="B5" s="1"/>
      <c r="C5" s="1"/>
      <c r="D5" s="1"/>
      <c r="E5" s="1" t="s">
        <v>78</v>
      </c>
      <c r="F5" s="1"/>
      <c r="G5" s="1"/>
      <c r="H5" s="1"/>
      <c r="I5" s="1"/>
      <c r="J5" s="2">
        <v>8018.72</v>
      </c>
      <c r="K5" s="2"/>
      <c r="L5" s="2"/>
      <c r="M5" s="15"/>
    </row>
    <row r="6" spans="1:13">
      <c r="A6" s="1"/>
      <c r="B6" s="1"/>
      <c r="C6" s="1"/>
      <c r="D6" s="1"/>
      <c r="E6" s="1" t="s">
        <v>79</v>
      </c>
      <c r="F6" s="1"/>
      <c r="G6" s="1"/>
      <c r="H6" s="1"/>
      <c r="I6" s="1"/>
      <c r="J6" s="2">
        <v>0</v>
      </c>
      <c r="K6" s="2">
        <v>26688.5</v>
      </c>
      <c r="L6" s="2">
        <f>ROUND((J6-K6),5)</f>
        <v>-26688.5</v>
      </c>
      <c r="M6" s="15">
        <f>ROUND(IF(K6=0, IF(J6=0, 0, 1), J6/K6),5)</f>
        <v>0</v>
      </c>
    </row>
    <row r="7" spans="1:13">
      <c r="A7" s="1"/>
      <c r="B7" s="1"/>
      <c r="C7" s="1"/>
      <c r="D7" s="1"/>
      <c r="E7" s="1" t="s">
        <v>80</v>
      </c>
      <c r="F7" s="1"/>
      <c r="G7" s="1"/>
      <c r="H7" s="1"/>
      <c r="I7" s="1"/>
      <c r="J7" s="2">
        <v>1651.51</v>
      </c>
      <c r="K7" s="2">
        <v>500</v>
      </c>
      <c r="L7" s="2">
        <f>ROUND((J7-K7),5)</f>
        <v>1151.51</v>
      </c>
      <c r="M7" s="15">
        <f>ROUND(IF(K7=0, IF(J7=0, 0, 1), J7/K7),5)</f>
        <v>3.3030200000000001</v>
      </c>
    </row>
    <row r="8" spans="1:13">
      <c r="A8" s="1"/>
      <c r="B8" s="1"/>
      <c r="C8" s="1"/>
      <c r="D8" s="1"/>
      <c r="E8" s="1" t="s">
        <v>81</v>
      </c>
      <c r="F8" s="1"/>
      <c r="G8" s="1"/>
      <c r="H8" s="1"/>
      <c r="I8" s="1"/>
      <c r="J8" s="2">
        <v>22619.85</v>
      </c>
      <c r="K8" s="2">
        <v>150</v>
      </c>
      <c r="L8" s="2">
        <f>ROUND((J8-K8),5)</f>
        <v>22469.85</v>
      </c>
      <c r="M8" s="15">
        <f>ROUND(IF(K8=0, IF(J8=0, 0, 1), J8/K8),5)</f>
        <v>150.79900000000001</v>
      </c>
    </row>
    <row r="9" spans="1:13">
      <c r="A9" s="1"/>
      <c r="B9" s="1"/>
      <c r="C9" s="1"/>
      <c r="D9" s="1"/>
      <c r="E9" s="1" t="s">
        <v>82</v>
      </c>
      <c r="F9" s="1"/>
      <c r="G9" s="1"/>
      <c r="H9" s="1"/>
      <c r="I9" s="1"/>
      <c r="J9" s="2"/>
      <c r="K9" s="2"/>
      <c r="L9" s="2"/>
      <c r="M9" s="15"/>
    </row>
    <row r="10" spans="1:13">
      <c r="A10" s="1"/>
      <c r="B10" s="1"/>
      <c r="C10" s="1"/>
      <c r="D10" s="1"/>
      <c r="E10" s="1"/>
      <c r="F10" s="1" t="s">
        <v>280</v>
      </c>
      <c r="G10" s="1"/>
      <c r="H10" s="1"/>
      <c r="I10" s="1"/>
      <c r="J10" s="2">
        <v>-450.15</v>
      </c>
      <c r="K10" s="2"/>
      <c r="L10" s="2"/>
      <c r="M10" s="15"/>
    </row>
    <row r="11" spans="1:13">
      <c r="A11" s="1"/>
      <c r="B11" s="1"/>
      <c r="C11" s="1"/>
      <c r="D11" s="1"/>
      <c r="E11" s="1"/>
      <c r="F11" s="1" t="s">
        <v>83</v>
      </c>
      <c r="G11" s="1"/>
      <c r="H11" s="1"/>
      <c r="I11" s="1"/>
      <c r="J11" s="2">
        <v>1029.79</v>
      </c>
      <c r="K11" s="2"/>
      <c r="L11" s="2"/>
      <c r="M11" s="15"/>
    </row>
    <row r="12" spans="1:13">
      <c r="A12" s="1"/>
      <c r="B12" s="1"/>
      <c r="C12" s="1"/>
      <c r="D12" s="1"/>
      <c r="E12" s="1"/>
      <c r="F12" s="1" t="s">
        <v>84</v>
      </c>
      <c r="G12" s="1"/>
      <c r="H12" s="1"/>
      <c r="I12" s="1"/>
      <c r="J12" s="2">
        <v>0</v>
      </c>
      <c r="K12" s="2">
        <v>74433</v>
      </c>
      <c r="L12" s="2">
        <f>ROUND((J12-K12),5)</f>
        <v>-74433</v>
      </c>
      <c r="M12" s="15">
        <f>ROUND(IF(K12=0, IF(J12=0, 0, 1), J12/K12),5)</f>
        <v>0</v>
      </c>
    </row>
    <row r="13" spans="1:13">
      <c r="A13" s="1"/>
      <c r="B13" s="1"/>
      <c r="C13" s="1"/>
      <c r="D13" s="1"/>
      <c r="E13" s="1"/>
      <c r="F13" s="1" t="s">
        <v>85</v>
      </c>
      <c r="G13" s="1"/>
      <c r="H13" s="1"/>
      <c r="I13" s="1"/>
      <c r="J13" s="2">
        <v>1123046.22</v>
      </c>
      <c r="K13" s="2">
        <v>1063427.01</v>
      </c>
      <c r="L13" s="2">
        <f>ROUND((J13-K13),5)</f>
        <v>59619.21</v>
      </c>
      <c r="M13" s="15">
        <f>ROUND(IF(K13=0, IF(J13=0, 0, 1), J13/K13),5)</f>
        <v>1.05606</v>
      </c>
    </row>
    <row r="14" spans="1:13">
      <c r="A14" s="1"/>
      <c r="B14" s="1"/>
      <c r="C14" s="1"/>
      <c r="D14" s="1"/>
      <c r="E14" s="1"/>
      <c r="F14" s="1" t="s">
        <v>86</v>
      </c>
      <c r="G14" s="1"/>
      <c r="H14" s="1"/>
      <c r="I14" s="1"/>
      <c r="J14" s="2">
        <v>40052.699999999997</v>
      </c>
      <c r="K14" s="2">
        <v>53171.35</v>
      </c>
      <c r="L14" s="2">
        <f>ROUND((J14-K14),5)</f>
        <v>-13118.65</v>
      </c>
      <c r="M14" s="15">
        <f>ROUND(IF(K14=0, IF(J14=0, 0, 1), J14/K14),5)</f>
        <v>0.75327999999999995</v>
      </c>
    </row>
    <row r="15" spans="1:13">
      <c r="A15" s="1"/>
      <c r="B15" s="1"/>
      <c r="C15" s="1"/>
      <c r="D15" s="1"/>
      <c r="E15" s="1"/>
      <c r="F15" s="1" t="s">
        <v>87</v>
      </c>
      <c r="G15" s="1"/>
      <c r="H15" s="1"/>
      <c r="I15" s="1"/>
      <c r="J15" s="2">
        <v>36733.31</v>
      </c>
      <c r="K15" s="2">
        <v>37216.6</v>
      </c>
      <c r="L15" s="2">
        <f>ROUND((J15-K15),5)</f>
        <v>-483.29</v>
      </c>
      <c r="M15" s="15">
        <f>ROUND(IF(K15=0, IF(J15=0, 0, 1), J15/K15),5)</f>
        <v>0.98701000000000005</v>
      </c>
    </row>
    <row r="16" spans="1:13">
      <c r="A16" s="1"/>
      <c r="B16" s="1"/>
      <c r="C16" s="1"/>
      <c r="D16" s="1"/>
      <c r="E16" s="1"/>
      <c r="F16" s="1" t="s">
        <v>88</v>
      </c>
      <c r="G16" s="1"/>
      <c r="H16" s="1"/>
      <c r="I16" s="1"/>
      <c r="J16" s="2">
        <v>1309.02</v>
      </c>
      <c r="K16" s="2">
        <v>1860.83</v>
      </c>
      <c r="L16" s="2">
        <f>ROUND((J16-K16),5)</f>
        <v>-551.80999999999995</v>
      </c>
      <c r="M16" s="15">
        <f>ROUND(IF(K16=0, IF(J16=0, 0, 1), J16/K16),5)</f>
        <v>0.70345999999999997</v>
      </c>
    </row>
    <row r="17" spans="1:13">
      <c r="A17" s="1"/>
      <c r="B17" s="1"/>
      <c r="C17" s="1"/>
      <c r="D17" s="1"/>
      <c r="E17" s="1"/>
      <c r="F17" s="1" t="s">
        <v>89</v>
      </c>
      <c r="G17" s="1"/>
      <c r="H17" s="1"/>
      <c r="I17" s="1"/>
      <c r="J17" s="2">
        <v>2877.43</v>
      </c>
      <c r="K17" s="2"/>
      <c r="L17" s="2"/>
      <c r="M17" s="15"/>
    </row>
    <row r="18" spans="1:13">
      <c r="A18" s="1"/>
      <c r="B18" s="1"/>
      <c r="C18" s="1"/>
      <c r="D18" s="1"/>
      <c r="E18" s="1"/>
      <c r="F18" s="1" t="s">
        <v>90</v>
      </c>
      <c r="G18" s="1"/>
      <c r="H18" s="1"/>
      <c r="I18" s="1"/>
      <c r="J18" s="2">
        <v>956.86</v>
      </c>
      <c r="K18" s="2">
        <v>971</v>
      </c>
      <c r="L18" s="2">
        <f>ROUND((J18-K18),5)</f>
        <v>-14.14</v>
      </c>
      <c r="M18" s="15">
        <f>ROUND(IF(K18=0, IF(J18=0, 0, 1), J18/K18),5)</f>
        <v>0.98543999999999998</v>
      </c>
    </row>
    <row r="19" spans="1:13">
      <c r="A19" s="1"/>
      <c r="B19" s="1"/>
      <c r="C19" s="1"/>
      <c r="D19" s="1"/>
      <c r="E19" s="1"/>
      <c r="F19" s="1" t="s">
        <v>91</v>
      </c>
      <c r="G19" s="1"/>
      <c r="H19" s="1"/>
      <c r="I19" s="1"/>
      <c r="J19" s="2">
        <v>28786</v>
      </c>
      <c r="K19" s="2">
        <v>25741</v>
      </c>
      <c r="L19" s="2">
        <f>ROUND((J19-K19),5)</f>
        <v>3045</v>
      </c>
      <c r="M19" s="15">
        <f>ROUND(IF(K19=0, IF(J19=0, 0, 1), J19/K19),5)</f>
        <v>1.11829</v>
      </c>
    </row>
    <row r="20" spans="1:13">
      <c r="A20" s="1"/>
      <c r="B20" s="1"/>
      <c r="C20" s="1"/>
      <c r="D20" s="1"/>
      <c r="E20" s="1"/>
      <c r="F20" s="1" t="s">
        <v>92</v>
      </c>
      <c r="G20" s="1"/>
      <c r="H20" s="1"/>
      <c r="I20" s="1"/>
      <c r="J20" s="2">
        <v>-43080.66</v>
      </c>
      <c r="K20" s="2"/>
      <c r="L20" s="2"/>
      <c r="M20" s="15"/>
    </row>
    <row r="21" spans="1:13">
      <c r="A21" s="1"/>
      <c r="B21" s="1"/>
      <c r="C21" s="1"/>
      <c r="D21" s="1"/>
      <c r="E21" s="1"/>
      <c r="F21" s="1" t="s">
        <v>93</v>
      </c>
      <c r="G21" s="1"/>
      <c r="H21" s="1"/>
      <c r="I21" s="1"/>
      <c r="J21" s="2">
        <v>-1426.09</v>
      </c>
      <c r="K21" s="2"/>
      <c r="L21" s="2"/>
      <c r="M21" s="15"/>
    </row>
    <row r="22" spans="1:13">
      <c r="A22" s="1"/>
      <c r="B22" s="1"/>
      <c r="C22" s="1"/>
      <c r="D22" s="1"/>
      <c r="E22" s="1"/>
      <c r="F22" s="1" t="s">
        <v>281</v>
      </c>
      <c r="G22" s="1"/>
      <c r="H22" s="1"/>
      <c r="I22" s="1"/>
      <c r="J22" s="2">
        <v>-8262.99</v>
      </c>
      <c r="K22" s="2"/>
      <c r="L22" s="2"/>
      <c r="M22" s="15"/>
    </row>
    <row r="23" spans="1:13" ht="15" thickBot="1">
      <c r="A23" s="1"/>
      <c r="B23" s="1"/>
      <c r="C23" s="1"/>
      <c r="D23" s="1"/>
      <c r="E23" s="1"/>
      <c r="F23" s="1" t="s">
        <v>282</v>
      </c>
      <c r="G23" s="1"/>
      <c r="H23" s="1"/>
      <c r="I23" s="1"/>
      <c r="J23" s="2">
        <v>19654.23</v>
      </c>
      <c r="K23" s="2"/>
      <c r="L23" s="2"/>
      <c r="M23" s="15"/>
    </row>
    <row r="24" spans="1:13" ht="15" thickBot="1">
      <c r="A24" s="1"/>
      <c r="B24" s="1"/>
      <c r="C24" s="1"/>
      <c r="D24" s="1"/>
      <c r="E24" s="1" t="s">
        <v>94</v>
      </c>
      <c r="F24" s="1"/>
      <c r="G24" s="1"/>
      <c r="H24" s="1"/>
      <c r="I24" s="1"/>
      <c r="J24" s="4">
        <f>ROUND(SUM(J9:J23),5)</f>
        <v>1201225.67</v>
      </c>
      <c r="K24" s="4">
        <f>ROUND(SUM(K9:K23),5)</f>
        <v>1256820.79</v>
      </c>
      <c r="L24" s="4">
        <f>ROUND((J24-K24),5)</f>
        <v>-55595.12</v>
      </c>
      <c r="M24" s="16">
        <f>ROUND(IF(K24=0, IF(J24=0, 0, 1), J24/K24),5)</f>
        <v>0.95577000000000001</v>
      </c>
    </row>
    <row r="25" spans="1:13" ht="15" thickBot="1">
      <c r="A25" s="1"/>
      <c r="B25" s="1"/>
      <c r="C25" s="1"/>
      <c r="D25" s="1" t="s">
        <v>95</v>
      </c>
      <c r="E25" s="1"/>
      <c r="F25" s="1"/>
      <c r="G25" s="1"/>
      <c r="H25" s="1"/>
      <c r="I25" s="1"/>
      <c r="J25" s="3">
        <f>ROUND(SUM(J4:J8)+J24,5)</f>
        <v>1233515.75</v>
      </c>
      <c r="K25" s="3">
        <f>ROUND(SUM(K4:K8)+K24,5)</f>
        <v>1284159.29</v>
      </c>
      <c r="L25" s="3">
        <f>ROUND((J25-K25),5)</f>
        <v>-50643.54</v>
      </c>
      <c r="M25" s="17">
        <f>ROUND(IF(K25=0, IF(J25=0, 0, 1), J25/K25),5)</f>
        <v>0.96055999999999997</v>
      </c>
    </row>
    <row r="26" spans="1:13">
      <c r="A26" s="1"/>
      <c r="B26" s="1"/>
      <c r="C26" s="1" t="s">
        <v>96</v>
      </c>
      <c r="D26" s="1"/>
      <c r="E26" s="1"/>
      <c r="F26" s="1"/>
      <c r="G26" s="1"/>
      <c r="H26" s="1"/>
      <c r="I26" s="1"/>
      <c r="J26" s="2">
        <f>J25</f>
        <v>1233515.75</v>
      </c>
      <c r="K26" s="2">
        <f>K25</f>
        <v>1284159.29</v>
      </c>
      <c r="L26" s="2">
        <f>ROUND((J26-K26),5)</f>
        <v>-50643.54</v>
      </c>
      <c r="M26" s="15">
        <f>ROUND(IF(K26=0, IF(J26=0, 0, 1), J26/K26),5)</f>
        <v>0.96055999999999997</v>
      </c>
    </row>
    <row r="27" spans="1:13">
      <c r="A27" s="1"/>
      <c r="B27" s="1"/>
      <c r="C27" s="1"/>
      <c r="D27" s="1" t="s">
        <v>97</v>
      </c>
      <c r="E27" s="1"/>
      <c r="F27" s="1"/>
      <c r="G27" s="1"/>
      <c r="H27" s="1"/>
      <c r="I27" s="1"/>
      <c r="J27" s="2"/>
      <c r="K27" s="2"/>
      <c r="L27" s="2"/>
      <c r="M27" s="15"/>
    </row>
    <row r="28" spans="1:13">
      <c r="A28" s="1"/>
      <c r="B28" s="1"/>
      <c r="C28" s="1"/>
      <c r="D28" s="1"/>
      <c r="E28" s="1" t="s">
        <v>98</v>
      </c>
      <c r="F28" s="1"/>
      <c r="G28" s="1"/>
      <c r="H28" s="1"/>
      <c r="I28" s="1"/>
      <c r="J28" s="2">
        <v>-199970.33</v>
      </c>
      <c r="K28" s="2"/>
      <c r="L28" s="2"/>
      <c r="M28" s="15"/>
    </row>
    <row r="29" spans="1:13">
      <c r="A29" s="1"/>
      <c r="B29" s="1"/>
      <c r="C29" s="1"/>
      <c r="D29" s="1"/>
      <c r="E29" s="1" t="s">
        <v>99</v>
      </c>
      <c r="F29" s="1"/>
      <c r="G29" s="1"/>
      <c r="H29" s="1"/>
      <c r="I29" s="1"/>
      <c r="J29" s="2"/>
      <c r="K29" s="2"/>
      <c r="L29" s="2"/>
      <c r="M29" s="15"/>
    </row>
    <row r="30" spans="1:13">
      <c r="A30" s="1"/>
      <c r="B30" s="1"/>
      <c r="C30" s="1"/>
      <c r="D30" s="1"/>
      <c r="E30" s="1"/>
      <c r="F30" s="1" t="s">
        <v>100</v>
      </c>
      <c r="G30" s="1"/>
      <c r="H30" s="1"/>
      <c r="I30" s="1"/>
      <c r="J30" s="2">
        <v>13073.59</v>
      </c>
      <c r="K30" s="2">
        <v>13100</v>
      </c>
      <c r="L30" s="2">
        <f>ROUND((J30-K30),5)</f>
        <v>-26.41</v>
      </c>
      <c r="M30" s="15">
        <f>ROUND(IF(K30=0, IF(J30=0, 0, 1), J30/K30),5)</f>
        <v>0.99797999999999998</v>
      </c>
    </row>
    <row r="31" spans="1:13" ht="15" thickBot="1">
      <c r="A31" s="1"/>
      <c r="B31" s="1"/>
      <c r="C31" s="1"/>
      <c r="D31" s="1"/>
      <c r="E31" s="1"/>
      <c r="F31" s="1" t="s">
        <v>101</v>
      </c>
      <c r="G31" s="1"/>
      <c r="H31" s="1"/>
      <c r="I31" s="1"/>
      <c r="J31" s="8">
        <v>0</v>
      </c>
      <c r="K31" s="8">
        <v>20000</v>
      </c>
      <c r="L31" s="8">
        <f>ROUND((J31-K31),5)</f>
        <v>-20000</v>
      </c>
      <c r="M31" s="18">
        <f>ROUND(IF(K31=0, IF(J31=0, 0, 1), J31/K31),5)</f>
        <v>0</v>
      </c>
    </row>
    <row r="32" spans="1:13">
      <c r="A32" s="1"/>
      <c r="B32" s="1"/>
      <c r="C32" s="1"/>
      <c r="D32" s="1"/>
      <c r="E32" s="1" t="s">
        <v>102</v>
      </c>
      <c r="F32" s="1"/>
      <c r="G32" s="1"/>
      <c r="H32" s="1"/>
      <c r="I32" s="1"/>
      <c r="J32" s="2">
        <f>ROUND(SUM(J29:J31),5)</f>
        <v>13073.59</v>
      </c>
      <c r="K32" s="2">
        <f>ROUND(SUM(K29:K31),5)</f>
        <v>33100</v>
      </c>
      <c r="L32" s="2">
        <f>ROUND((J32-K32),5)</f>
        <v>-20026.41</v>
      </c>
      <c r="M32" s="15">
        <f>ROUND(IF(K32=0, IF(J32=0, 0, 1), J32/K32),5)</f>
        <v>0.39496999999999999</v>
      </c>
    </row>
    <row r="33" spans="1:13">
      <c r="A33" s="1"/>
      <c r="B33" s="1"/>
      <c r="C33" s="1"/>
      <c r="D33" s="1"/>
      <c r="E33" s="1" t="s">
        <v>103</v>
      </c>
      <c r="F33" s="1"/>
      <c r="G33" s="1"/>
      <c r="H33" s="1"/>
      <c r="I33" s="1"/>
      <c r="J33" s="2"/>
      <c r="K33" s="2"/>
      <c r="L33" s="2"/>
      <c r="M33" s="15"/>
    </row>
    <row r="34" spans="1:13">
      <c r="A34" s="1"/>
      <c r="B34" s="1"/>
      <c r="C34" s="1"/>
      <c r="D34" s="1"/>
      <c r="E34" s="1"/>
      <c r="F34" s="1" t="s">
        <v>104</v>
      </c>
      <c r="G34" s="1"/>
      <c r="H34" s="1"/>
      <c r="I34" s="1"/>
      <c r="J34" s="2">
        <v>763.89</v>
      </c>
      <c r="K34" s="2">
        <v>3300</v>
      </c>
      <c r="L34" s="2">
        <f>ROUND((J34-K34),5)</f>
        <v>-2536.11</v>
      </c>
      <c r="M34" s="15">
        <f>ROUND(IF(K34=0, IF(J34=0, 0, 1), J34/K34),5)</f>
        <v>0.23147999999999999</v>
      </c>
    </row>
    <row r="35" spans="1:13">
      <c r="A35" s="1"/>
      <c r="B35" s="1"/>
      <c r="C35" s="1"/>
      <c r="D35" s="1"/>
      <c r="E35" s="1"/>
      <c r="F35" s="1" t="s">
        <v>105</v>
      </c>
      <c r="G35" s="1"/>
      <c r="H35" s="1"/>
      <c r="I35" s="1"/>
      <c r="J35" s="2">
        <v>1280.5899999999999</v>
      </c>
      <c r="K35" s="2">
        <v>2500</v>
      </c>
      <c r="L35" s="2">
        <f>ROUND((J35-K35),5)</f>
        <v>-1219.4100000000001</v>
      </c>
      <c r="M35" s="15">
        <f>ROUND(IF(K35=0, IF(J35=0, 0, 1), J35/K35),5)</f>
        <v>0.51224000000000003</v>
      </c>
    </row>
    <row r="36" spans="1:13">
      <c r="A36" s="1"/>
      <c r="B36" s="1"/>
      <c r="C36" s="1"/>
      <c r="D36" s="1"/>
      <c r="E36" s="1"/>
      <c r="F36" s="1" t="s">
        <v>106</v>
      </c>
      <c r="G36" s="1"/>
      <c r="H36" s="1"/>
      <c r="I36" s="1"/>
      <c r="J36" s="2">
        <v>602.13</v>
      </c>
      <c r="K36" s="2">
        <v>250</v>
      </c>
      <c r="L36" s="2">
        <f>ROUND((J36-K36),5)</f>
        <v>352.13</v>
      </c>
      <c r="M36" s="15">
        <f>ROUND(IF(K36=0, IF(J36=0, 0, 1), J36/K36),5)</f>
        <v>2.4085200000000002</v>
      </c>
    </row>
    <row r="37" spans="1:13">
      <c r="A37" s="1"/>
      <c r="B37" s="1"/>
      <c r="C37" s="1"/>
      <c r="D37" s="1"/>
      <c r="E37" s="1"/>
      <c r="F37" s="1" t="s">
        <v>107</v>
      </c>
      <c r="G37" s="1"/>
      <c r="H37" s="1"/>
      <c r="I37" s="1"/>
      <c r="J37" s="2">
        <v>546.12</v>
      </c>
      <c r="K37" s="2">
        <v>600</v>
      </c>
      <c r="L37" s="2">
        <f>ROUND((J37-K37),5)</f>
        <v>-53.88</v>
      </c>
      <c r="M37" s="15">
        <f>ROUND(IF(K37=0, IF(J37=0, 0, 1), J37/K37),5)</f>
        <v>0.91020000000000001</v>
      </c>
    </row>
    <row r="38" spans="1:13">
      <c r="A38" s="1"/>
      <c r="B38" s="1"/>
      <c r="C38" s="1"/>
      <c r="D38" s="1"/>
      <c r="E38" s="1"/>
      <c r="F38" s="1" t="s">
        <v>108</v>
      </c>
      <c r="G38" s="1"/>
      <c r="H38" s="1"/>
      <c r="I38" s="1"/>
      <c r="J38" s="2"/>
      <c r="K38" s="2"/>
      <c r="L38" s="2"/>
      <c r="M38" s="15"/>
    </row>
    <row r="39" spans="1:13">
      <c r="A39" s="1"/>
      <c r="B39" s="1"/>
      <c r="C39" s="1"/>
      <c r="D39" s="1"/>
      <c r="E39" s="1"/>
      <c r="F39" s="1"/>
      <c r="G39" s="1" t="s">
        <v>283</v>
      </c>
      <c r="H39" s="1"/>
      <c r="I39" s="1"/>
      <c r="J39" s="2">
        <v>20.59</v>
      </c>
      <c r="K39" s="2"/>
      <c r="L39" s="2"/>
      <c r="M39" s="15"/>
    </row>
    <row r="40" spans="1:13" ht="15" thickBot="1">
      <c r="A40" s="1"/>
      <c r="B40" s="1"/>
      <c r="C40" s="1"/>
      <c r="D40" s="1"/>
      <c r="E40" s="1"/>
      <c r="F40" s="1"/>
      <c r="G40" s="1" t="s">
        <v>284</v>
      </c>
      <c r="H40" s="1"/>
      <c r="I40" s="1"/>
      <c r="J40" s="8">
        <v>1517.74</v>
      </c>
      <c r="K40" s="8">
        <v>500</v>
      </c>
      <c r="L40" s="8">
        <f>ROUND((J40-K40),5)</f>
        <v>1017.74</v>
      </c>
      <c r="M40" s="18">
        <f>ROUND(IF(K40=0, IF(J40=0, 0, 1), J40/K40),5)</f>
        <v>3.0354800000000002</v>
      </c>
    </row>
    <row r="41" spans="1:13">
      <c r="A41" s="1"/>
      <c r="B41" s="1"/>
      <c r="C41" s="1"/>
      <c r="D41" s="1"/>
      <c r="E41" s="1"/>
      <c r="F41" s="1" t="s">
        <v>285</v>
      </c>
      <c r="G41" s="1"/>
      <c r="H41" s="1"/>
      <c r="I41" s="1"/>
      <c r="J41" s="2">
        <f>ROUND(SUM(J38:J40),5)</f>
        <v>1538.33</v>
      </c>
      <c r="K41" s="2">
        <f>ROUND(SUM(K38:K40),5)</f>
        <v>500</v>
      </c>
      <c r="L41" s="2">
        <f>ROUND((J41-K41),5)</f>
        <v>1038.33</v>
      </c>
      <c r="M41" s="15">
        <f>ROUND(IF(K41=0, IF(J41=0, 0, 1), J41/K41),5)</f>
        <v>3.07666</v>
      </c>
    </row>
    <row r="42" spans="1:13">
      <c r="A42" s="1"/>
      <c r="B42" s="1"/>
      <c r="C42" s="1"/>
      <c r="D42" s="1"/>
      <c r="E42" s="1"/>
      <c r="F42" s="1" t="s">
        <v>109</v>
      </c>
      <c r="G42" s="1"/>
      <c r="H42" s="1"/>
      <c r="I42" s="1"/>
      <c r="J42" s="2">
        <v>25.96</v>
      </c>
      <c r="K42" s="2">
        <v>1500</v>
      </c>
      <c r="L42" s="2">
        <f>ROUND((J42-K42),5)</f>
        <v>-1474.04</v>
      </c>
      <c r="M42" s="15">
        <f>ROUND(IF(K42=0, IF(J42=0, 0, 1), J42/K42),5)</f>
        <v>1.7309999999999999E-2</v>
      </c>
    </row>
    <row r="43" spans="1:13">
      <c r="A43" s="1"/>
      <c r="B43" s="1"/>
      <c r="C43" s="1"/>
      <c r="D43" s="1"/>
      <c r="E43" s="1"/>
      <c r="F43" s="1" t="s">
        <v>110</v>
      </c>
      <c r="G43" s="1"/>
      <c r="H43" s="1"/>
      <c r="I43" s="1"/>
      <c r="J43" s="2"/>
      <c r="K43" s="2"/>
      <c r="L43" s="2"/>
      <c r="M43" s="15"/>
    </row>
    <row r="44" spans="1:13">
      <c r="A44" s="1"/>
      <c r="B44" s="1"/>
      <c r="C44" s="1"/>
      <c r="D44" s="1"/>
      <c r="E44" s="1"/>
      <c r="F44" s="1"/>
      <c r="G44" s="1" t="s">
        <v>111</v>
      </c>
      <c r="H44" s="1"/>
      <c r="I44" s="1"/>
      <c r="J44" s="2">
        <v>17148.82</v>
      </c>
      <c r="K44" s="2">
        <v>17529.68</v>
      </c>
      <c r="L44" s="2">
        <f>ROUND((J44-K44),5)</f>
        <v>-380.86</v>
      </c>
      <c r="M44" s="15">
        <f>ROUND(IF(K44=0, IF(J44=0, 0, 1), J44/K44),5)</f>
        <v>0.97826999999999997</v>
      </c>
    </row>
    <row r="45" spans="1:13">
      <c r="A45" s="1"/>
      <c r="B45" s="1"/>
      <c r="C45" s="1"/>
      <c r="D45" s="1"/>
      <c r="E45" s="1"/>
      <c r="F45" s="1"/>
      <c r="G45" s="1" t="s">
        <v>286</v>
      </c>
      <c r="H45" s="1"/>
      <c r="I45" s="1"/>
      <c r="J45" s="2">
        <v>215.35</v>
      </c>
      <c r="K45" s="2"/>
      <c r="L45" s="2"/>
      <c r="M45" s="15"/>
    </row>
    <row r="46" spans="1:13" ht="15" thickBot="1">
      <c r="A46" s="1"/>
      <c r="B46" s="1"/>
      <c r="C46" s="1"/>
      <c r="D46" s="1"/>
      <c r="E46" s="1"/>
      <c r="F46" s="1"/>
      <c r="G46" s="1" t="s">
        <v>287</v>
      </c>
      <c r="H46" s="1"/>
      <c r="I46" s="1"/>
      <c r="J46" s="8">
        <v>42.18</v>
      </c>
      <c r="K46" s="8"/>
      <c r="L46" s="8"/>
      <c r="M46" s="18"/>
    </row>
    <row r="47" spans="1:13">
      <c r="A47" s="1"/>
      <c r="B47" s="1"/>
      <c r="C47" s="1"/>
      <c r="D47" s="1"/>
      <c r="E47" s="1"/>
      <c r="F47" s="1" t="s">
        <v>112</v>
      </c>
      <c r="G47" s="1"/>
      <c r="H47" s="1"/>
      <c r="I47" s="1"/>
      <c r="J47" s="2">
        <f>ROUND(SUM(J43:J46),5)</f>
        <v>17406.349999999999</v>
      </c>
      <c r="K47" s="2">
        <f>ROUND(SUM(K43:K46),5)</f>
        <v>17529.68</v>
      </c>
      <c r="L47" s="2">
        <f>ROUND((J47-K47),5)</f>
        <v>-123.33</v>
      </c>
      <c r="M47" s="15">
        <f>ROUND(IF(K47=0, IF(J47=0, 0, 1), J47/K47),5)</f>
        <v>0.99295999999999995</v>
      </c>
    </row>
    <row r="48" spans="1:13">
      <c r="A48" s="1"/>
      <c r="B48" s="1"/>
      <c r="C48" s="1"/>
      <c r="D48" s="1"/>
      <c r="E48" s="1"/>
      <c r="F48" s="1" t="s">
        <v>113</v>
      </c>
      <c r="G48" s="1"/>
      <c r="H48" s="1"/>
      <c r="I48" s="1"/>
      <c r="J48" s="2"/>
      <c r="K48" s="2"/>
      <c r="L48" s="2"/>
      <c r="M48" s="15"/>
    </row>
    <row r="49" spans="1:13">
      <c r="A49" s="1"/>
      <c r="B49" s="1"/>
      <c r="C49" s="1"/>
      <c r="D49" s="1"/>
      <c r="E49" s="1"/>
      <c r="F49" s="1"/>
      <c r="G49" s="1" t="s">
        <v>114</v>
      </c>
      <c r="H49" s="1"/>
      <c r="I49" s="1"/>
      <c r="J49" s="2">
        <v>0</v>
      </c>
      <c r="K49" s="2">
        <v>3300</v>
      </c>
      <c r="L49" s="2">
        <f>ROUND((J49-K49),5)</f>
        <v>-3300</v>
      </c>
      <c r="M49" s="15">
        <f>ROUND(IF(K49=0, IF(J49=0, 0, 1), J49/K49),5)</f>
        <v>0</v>
      </c>
    </row>
    <row r="50" spans="1:13">
      <c r="A50" s="1"/>
      <c r="B50" s="1"/>
      <c r="C50" s="1"/>
      <c r="D50" s="1"/>
      <c r="E50" s="1"/>
      <c r="F50" s="1"/>
      <c r="G50" s="1" t="s">
        <v>115</v>
      </c>
      <c r="H50" s="1"/>
      <c r="I50" s="1"/>
      <c r="J50" s="2">
        <v>1993.61</v>
      </c>
      <c r="K50" s="2">
        <v>2250</v>
      </c>
      <c r="L50" s="2">
        <f>ROUND((J50-K50),5)</f>
        <v>-256.39</v>
      </c>
      <c r="M50" s="15">
        <f>ROUND(IF(K50=0, IF(J50=0, 0, 1), J50/K50),5)</f>
        <v>0.88605</v>
      </c>
    </row>
    <row r="51" spans="1:13">
      <c r="A51" s="1"/>
      <c r="B51" s="1"/>
      <c r="C51" s="1"/>
      <c r="D51" s="1"/>
      <c r="E51" s="1"/>
      <c r="F51" s="1"/>
      <c r="G51" s="1" t="s">
        <v>116</v>
      </c>
      <c r="H51" s="1"/>
      <c r="I51" s="1"/>
      <c r="J51" s="2">
        <v>24031</v>
      </c>
      <c r="K51" s="2">
        <v>25000</v>
      </c>
      <c r="L51" s="2">
        <f>ROUND((J51-K51),5)</f>
        <v>-969</v>
      </c>
      <c r="M51" s="15">
        <f>ROUND(IF(K51=0, IF(J51=0, 0, 1), J51/K51),5)</f>
        <v>0.96123999999999998</v>
      </c>
    </row>
    <row r="52" spans="1:13">
      <c r="A52" s="1"/>
      <c r="B52" s="1"/>
      <c r="C52" s="1"/>
      <c r="D52" s="1"/>
      <c r="E52" s="1"/>
      <c r="F52" s="1"/>
      <c r="G52" s="1" t="s">
        <v>117</v>
      </c>
      <c r="H52" s="1"/>
      <c r="I52" s="1"/>
      <c r="J52" s="2">
        <v>36912</v>
      </c>
      <c r="K52" s="2">
        <v>25000</v>
      </c>
      <c r="L52" s="2">
        <f>ROUND((J52-K52),5)</f>
        <v>11912</v>
      </c>
      <c r="M52" s="15">
        <f>ROUND(IF(K52=0, IF(J52=0, 0, 1), J52/K52),5)</f>
        <v>1.47648</v>
      </c>
    </row>
    <row r="53" spans="1:13" ht="15" thickBot="1">
      <c r="A53" s="1"/>
      <c r="B53" s="1"/>
      <c r="C53" s="1"/>
      <c r="D53" s="1"/>
      <c r="E53" s="1"/>
      <c r="F53" s="1"/>
      <c r="G53" s="1" t="s">
        <v>288</v>
      </c>
      <c r="H53" s="1"/>
      <c r="I53" s="1"/>
      <c r="J53" s="8">
        <v>100</v>
      </c>
      <c r="K53" s="8"/>
      <c r="L53" s="8"/>
      <c r="M53" s="18"/>
    </row>
    <row r="54" spans="1:13">
      <c r="A54" s="1"/>
      <c r="B54" s="1"/>
      <c r="C54" s="1"/>
      <c r="D54" s="1"/>
      <c r="E54" s="1"/>
      <c r="F54" s="1" t="s">
        <v>118</v>
      </c>
      <c r="G54" s="1"/>
      <c r="H54" s="1"/>
      <c r="I54" s="1"/>
      <c r="J54" s="2">
        <f>ROUND(SUM(J48:J53),5)</f>
        <v>63036.61</v>
      </c>
      <c r="K54" s="2">
        <f>ROUND(SUM(K48:K53),5)</f>
        <v>55550</v>
      </c>
      <c r="L54" s="2">
        <f>ROUND((J54-K54),5)</f>
        <v>7486.61</v>
      </c>
      <c r="M54" s="15">
        <f>ROUND(IF(K54=0, IF(J54=0, 0, 1), J54/K54),5)</f>
        <v>1.1347700000000001</v>
      </c>
    </row>
    <row r="55" spans="1:13">
      <c r="A55" s="1"/>
      <c r="B55" s="1"/>
      <c r="C55" s="1"/>
      <c r="D55" s="1"/>
      <c r="E55" s="1"/>
      <c r="F55" s="1" t="s">
        <v>119</v>
      </c>
      <c r="G55" s="1"/>
      <c r="H55" s="1"/>
      <c r="I55" s="1"/>
      <c r="J55" s="2"/>
      <c r="K55" s="2"/>
      <c r="L55" s="2"/>
      <c r="M55" s="15"/>
    </row>
    <row r="56" spans="1:13">
      <c r="A56" s="1"/>
      <c r="B56" s="1"/>
      <c r="C56" s="1"/>
      <c r="D56" s="1"/>
      <c r="E56" s="1"/>
      <c r="F56" s="1"/>
      <c r="G56" s="1" t="s">
        <v>120</v>
      </c>
      <c r="H56" s="1"/>
      <c r="I56" s="1"/>
      <c r="J56" s="2">
        <v>330</v>
      </c>
      <c r="K56" s="2">
        <v>4400</v>
      </c>
      <c r="L56" s="2">
        <f>ROUND((J56-K56),5)</f>
        <v>-4070</v>
      </c>
      <c r="M56" s="15">
        <f>ROUND(IF(K56=0, IF(J56=0, 0, 1), J56/K56),5)</f>
        <v>7.4999999999999997E-2</v>
      </c>
    </row>
    <row r="57" spans="1:13">
      <c r="A57" s="1"/>
      <c r="B57" s="1"/>
      <c r="C57" s="1"/>
      <c r="D57" s="1"/>
      <c r="E57" s="1"/>
      <c r="F57" s="1"/>
      <c r="G57" s="1" t="s">
        <v>121</v>
      </c>
      <c r="H57" s="1"/>
      <c r="I57" s="1"/>
      <c r="J57" s="2">
        <v>4500</v>
      </c>
      <c r="K57" s="2">
        <v>4500</v>
      </c>
      <c r="L57" s="2">
        <f>ROUND((J57-K57),5)</f>
        <v>0</v>
      </c>
      <c r="M57" s="15">
        <f>ROUND(IF(K57=0, IF(J57=0, 0, 1), J57/K57),5)</f>
        <v>1</v>
      </c>
    </row>
    <row r="58" spans="1:13">
      <c r="A58" s="1"/>
      <c r="B58" s="1"/>
      <c r="C58" s="1"/>
      <c r="D58" s="1"/>
      <c r="E58" s="1"/>
      <c r="F58" s="1"/>
      <c r="G58" s="1" t="s">
        <v>122</v>
      </c>
      <c r="H58" s="1"/>
      <c r="I58" s="1"/>
      <c r="J58" s="2">
        <v>720</v>
      </c>
      <c r="K58" s="2">
        <v>720</v>
      </c>
      <c r="L58" s="2">
        <f>ROUND((J58-K58),5)</f>
        <v>0</v>
      </c>
      <c r="M58" s="15">
        <f>ROUND(IF(K58=0, IF(J58=0, 0, 1), J58/K58),5)</f>
        <v>1</v>
      </c>
    </row>
    <row r="59" spans="1:13">
      <c r="A59" s="1"/>
      <c r="B59" s="1"/>
      <c r="C59" s="1"/>
      <c r="D59" s="1"/>
      <c r="E59" s="1"/>
      <c r="F59" s="1"/>
      <c r="G59" s="1" t="s">
        <v>123</v>
      </c>
      <c r="H59" s="1"/>
      <c r="I59" s="1"/>
      <c r="J59" s="2">
        <v>4496.41</v>
      </c>
      <c r="K59" s="2">
        <v>3200</v>
      </c>
      <c r="L59" s="2">
        <f>ROUND((J59-K59),5)</f>
        <v>1296.4100000000001</v>
      </c>
      <c r="M59" s="15">
        <f>ROUND(IF(K59=0, IF(J59=0, 0, 1), J59/K59),5)</f>
        <v>1.40513</v>
      </c>
    </row>
    <row r="60" spans="1:13">
      <c r="A60" s="1"/>
      <c r="B60" s="1"/>
      <c r="C60" s="1"/>
      <c r="D60" s="1"/>
      <c r="E60" s="1"/>
      <c r="F60" s="1"/>
      <c r="G60" s="1" t="s">
        <v>124</v>
      </c>
      <c r="H60" s="1"/>
      <c r="I60" s="1"/>
      <c r="J60" s="2">
        <v>778</v>
      </c>
      <c r="K60" s="2">
        <v>1800</v>
      </c>
      <c r="L60" s="2">
        <f>ROUND((J60-K60),5)</f>
        <v>-1022</v>
      </c>
      <c r="M60" s="15">
        <f>ROUND(IF(K60=0, IF(J60=0, 0, 1), J60/K60),5)</f>
        <v>0.43221999999999999</v>
      </c>
    </row>
    <row r="61" spans="1:13">
      <c r="A61" s="1"/>
      <c r="B61" s="1"/>
      <c r="C61" s="1"/>
      <c r="D61" s="1"/>
      <c r="E61" s="1"/>
      <c r="F61" s="1"/>
      <c r="G61" s="1" t="s">
        <v>125</v>
      </c>
      <c r="H61" s="1"/>
      <c r="I61" s="1"/>
      <c r="J61" s="2">
        <v>451.88</v>
      </c>
      <c r="K61" s="2"/>
      <c r="L61" s="2"/>
      <c r="M61" s="15"/>
    </row>
    <row r="62" spans="1:13" ht="15" thickBot="1">
      <c r="A62" s="1"/>
      <c r="B62" s="1"/>
      <c r="C62" s="1"/>
      <c r="D62" s="1"/>
      <c r="E62" s="1"/>
      <c r="F62" s="1"/>
      <c r="G62" s="1" t="s">
        <v>126</v>
      </c>
      <c r="H62" s="1"/>
      <c r="I62" s="1"/>
      <c r="J62" s="8">
        <v>2730.2</v>
      </c>
      <c r="K62" s="8">
        <v>0</v>
      </c>
      <c r="L62" s="8">
        <f>ROUND((J62-K62),5)</f>
        <v>2730.2</v>
      </c>
      <c r="M62" s="18">
        <f>ROUND(IF(K62=0, IF(J62=0, 0, 1), J62/K62),5)</f>
        <v>1</v>
      </c>
    </row>
    <row r="63" spans="1:13">
      <c r="A63" s="1"/>
      <c r="B63" s="1"/>
      <c r="C63" s="1"/>
      <c r="D63" s="1"/>
      <c r="E63" s="1"/>
      <c r="F63" s="1" t="s">
        <v>127</v>
      </c>
      <c r="G63" s="1"/>
      <c r="H63" s="1"/>
      <c r="I63" s="1"/>
      <c r="J63" s="2">
        <f>ROUND(SUM(J55:J62),5)</f>
        <v>14006.49</v>
      </c>
      <c r="K63" s="2">
        <f>ROUND(SUM(K55:K62),5)</f>
        <v>14620</v>
      </c>
      <c r="L63" s="2">
        <f>ROUND((J63-K63),5)</f>
        <v>-613.51</v>
      </c>
      <c r="M63" s="15">
        <f>ROUND(IF(K63=0, IF(J63=0, 0, 1), J63/K63),5)</f>
        <v>0.95804</v>
      </c>
    </row>
    <row r="64" spans="1:13">
      <c r="A64" s="1"/>
      <c r="B64" s="1"/>
      <c r="C64" s="1"/>
      <c r="D64" s="1"/>
      <c r="E64" s="1"/>
      <c r="F64" s="1" t="s">
        <v>128</v>
      </c>
      <c r="G64" s="1"/>
      <c r="H64" s="1"/>
      <c r="I64" s="1"/>
      <c r="J64" s="2"/>
      <c r="K64" s="2"/>
      <c r="L64" s="2"/>
      <c r="M64" s="15"/>
    </row>
    <row r="65" spans="1:13">
      <c r="A65" s="1"/>
      <c r="B65" s="1"/>
      <c r="C65" s="1"/>
      <c r="D65" s="1"/>
      <c r="E65" s="1"/>
      <c r="F65" s="1"/>
      <c r="G65" s="1" t="s">
        <v>129</v>
      </c>
      <c r="H65" s="1"/>
      <c r="I65" s="1"/>
      <c r="J65" s="2"/>
      <c r="K65" s="2"/>
      <c r="L65" s="2"/>
      <c r="M65" s="15"/>
    </row>
    <row r="66" spans="1:13">
      <c r="A66" s="1"/>
      <c r="B66" s="1"/>
      <c r="C66" s="1"/>
      <c r="D66" s="1"/>
      <c r="E66" s="1"/>
      <c r="F66" s="1"/>
      <c r="G66" s="1"/>
      <c r="H66" s="1" t="s">
        <v>130</v>
      </c>
      <c r="I66" s="1"/>
      <c r="J66" s="2">
        <v>49316.67</v>
      </c>
      <c r="K66" s="2"/>
      <c r="L66" s="2"/>
      <c r="M66" s="15"/>
    </row>
    <row r="67" spans="1:13">
      <c r="A67" s="1"/>
      <c r="B67" s="1"/>
      <c r="C67" s="1"/>
      <c r="D67" s="1"/>
      <c r="E67" s="1"/>
      <c r="F67" s="1"/>
      <c r="G67" s="1"/>
      <c r="H67" s="1" t="s">
        <v>131</v>
      </c>
      <c r="I67" s="1"/>
      <c r="J67" s="2"/>
      <c r="K67" s="2"/>
      <c r="L67" s="2"/>
      <c r="M67" s="15"/>
    </row>
    <row r="68" spans="1:13">
      <c r="A68" s="1"/>
      <c r="B68" s="1"/>
      <c r="C68" s="1"/>
      <c r="D68" s="1"/>
      <c r="E68" s="1"/>
      <c r="F68" s="1"/>
      <c r="G68" s="1"/>
      <c r="H68" s="1"/>
      <c r="I68" s="1" t="s">
        <v>132</v>
      </c>
      <c r="J68" s="2">
        <v>58052.51</v>
      </c>
      <c r="K68" s="2">
        <v>132563.26</v>
      </c>
      <c r="L68" s="2">
        <f>ROUND((J68-K68),5)</f>
        <v>-74510.75</v>
      </c>
      <c r="M68" s="15">
        <f>ROUND(IF(K68=0, IF(J68=0, 0, 1), J68/K68),5)</f>
        <v>0.43791999999999998</v>
      </c>
    </row>
    <row r="69" spans="1:13">
      <c r="A69" s="1"/>
      <c r="B69" s="1"/>
      <c r="C69" s="1"/>
      <c r="D69" s="1"/>
      <c r="E69" s="1"/>
      <c r="F69" s="1"/>
      <c r="G69" s="1"/>
      <c r="H69" s="1"/>
      <c r="I69" s="1" t="s">
        <v>133</v>
      </c>
      <c r="J69" s="2">
        <v>2082.7399999999998</v>
      </c>
      <c r="K69" s="2">
        <v>12593.51</v>
      </c>
      <c r="L69" s="2">
        <f>ROUND((J69-K69),5)</f>
        <v>-10510.77</v>
      </c>
      <c r="M69" s="15">
        <f>ROUND(IF(K69=0, IF(J69=0, 0, 1), J69/K69),5)</f>
        <v>0.16538</v>
      </c>
    </row>
    <row r="70" spans="1:13">
      <c r="A70" s="1"/>
      <c r="B70" s="1"/>
      <c r="C70" s="1"/>
      <c r="D70" s="1"/>
      <c r="E70" s="1"/>
      <c r="F70" s="1"/>
      <c r="G70" s="1"/>
      <c r="H70" s="1"/>
      <c r="I70" s="1" t="s">
        <v>134</v>
      </c>
      <c r="J70" s="2">
        <v>745.41</v>
      </c>
      <c r="K70" s="2">
        <v>4032</v>
      </c>
      <c r="L70" s="2">
        <f>ROUND((J70-K70),5)</f>
        <v>-3286.59</v>
      </c>
      <c r="M70" s="15">
        <f>ROUND(IF(K70=0, IF(J70=0, 0, 1), J70/K70),5)</f>
        <v>0.18487000000000001</v>
      </c>
    </row>
    <row r="71" spans="1:13">
      <c r="A71" s="1"/>
      <c r="B71" s="1"/>
      <c r="C71" s="1"/>
      <c r="D71" s="1"/>
      <c r="E71" s="1"/>
      <c r="F71" s="1"/>
      <c r="G71" s="1"/>
      <c r="H71" s="1"/>
      <c r="I71" s="1" t="s">
        <v>289</v>
      </c>
      <c r="J71" s="2">
        <v>1317</v>
      </c>
      <c r="K71" s="2"/>
      <c r="L71" s="2"/>
      <c r="M71" s="15"/>
    </row>
    <row r="72" spans="1:13">
      <c r="A72" s="1"/>
      <c r="B72" s="1"/>
      <c r="C72" s="1"/>
      <c r="D72" s="1"/>
      <c r="E72" s="1"/>
      <c r="F72" s="1"/>
      <c r="G72" s="1"/>
      <c r="H72" s="1"/>
      <c r="I72" s="1" t="s">
        <v>135</v>
      </c>
      <c r="J72" s="2">
        <v>0</v>
      </c>
      <c r="K72" s="2">
        <v>360</v>
      </c>
      <c r="L72" s="2">
        <f>ROUND((J72-K72),5)</f>
        <v>-360</v>
      </c>
      <c r="M72" s="15">
        <f>ROUND(IF(K72=0, IF(J72=0, 0, 1), J72/K72),5)</f>
        <v>0</v>
      </c>
    </row>
    <row r="73" spans="1:13" ht="15" thickBot="1">
      <c r="A73" s="1"/>
      <c r="B73" s="1"/>
      <c r="C73" s="1"/>
      <c r="D73" s="1"/>
      <c r="E73" s="1"/>
      <c r="F73" s="1"/>
      <c r="G73" s="1"/>
      <c r="H73" s="1"/>
      <c r="I73" s="1" t="s">
        <v>290</v>
      </c>
      <c r="J73" s="8">
        <v>2685</v>
      </c>
      <c r="K73" s="8"/>
      <c r="L73" s="8"/>
      <c r="M73" s="18"/>
    </row>
    <row r="74" spans="1:13">
      <c r="A74" s="1"/>
      <c r="B74" s="1"/>
      <c r="C74" s="1"/>
      <c r="D74" s="1"/>
      <c r="E74" s="1"/>
      <c r="F74" s="1"/>
      <c r="G74" s="1"/>
      <c r="H74" s="1" t="s">
        <v>136</v>
      </c>
      <c r="I74" s="1"/>
      <c r="J74" s="2">
        <f>ROUND(SUM(J67:J73),5)</f>
        <v>64882.66</v>
      </c>
      <c r="K74" s="2">
        <f>ROUND(SUM(K67:K73),5)</f>
        <v>149548.76999999999</v>
      </c>
      <c r="L74" s="2">
        <f>ROUND((J74-K74),5)</f>
        <v>-84666.11</v>
      </c>
      <c r="M74" s="15">
        <f>ROUND(IF(K74=0, IF(J74=0, 0, 1), J74/K74),5)</f>
        <v>0.43386000000000002</v>
      </c>
    </row>
    <row r="75" spans="1:13">
      <c r="A75" s="1"/>
      <c r="B75" s="1"/>
      <c r="C75" s="1"/>
      <c r="D75" s="1"/>
      <c r="E75" s="1"/>
      <c r="F75" s="1"/>
      <c r="G75" s="1"/>
      <c r="H75" s="1" t="s">
        <v>137</v>
      </c>
      <c r="I75" s="1"/>
      <c r="J75" s="2">
        <v>214014.83</v>
      </c>
      <c r="K75" s="2">
        <v>294311.19</v>
      </c>
      <c r="L75" s="2">
        <f>ROUND((J75-K75),5)</f>
        <v>-80296.36</v>
      </c>
      <c r="M75" s="15">
        <f>ROUND(IF(K75=0, IF(J75=0, 0, 1), J75/K75),5)</f>
        <v>0.72716999999999998</v>
      </c>
    </row>
    <row r="76" spans="1:13">
      <c r="A76" s="1"/>
      <c r="B76" s="1"/>
      <c r="C76" s="1"/>
      <c r="D76" s="1"/>
      <c r="E76" s="1"/>
      <c r="F76" s="1"/>
      <c r="G76" s="1"/>
      <c r="H76" s="1" t="s">
        <v>138</v>
      </c>
      <c r="I76" s="1"/>
      <c r="J76" s="2">
        <v>30219.360000000001</v>
      </c>
      <c r="K76" s="2">
        <v>41000</v>
      </c>
      <c r="L76" s="2">
        <f>ROUND((J76-K76),5)</f>
        <v>-10780.64</v>
      </c>
      <c r="M76" s="15">
        <f>ROUND(IF(K76=0, IF(J76=0, 0, 1), J76/K76),5)</f>
        <v>0.73706000000000005</v>
      </c>
    </row>
    <row r="77" spans="1:13">
      <c r="A77" s="1"/>
      <c r="B77" s="1"/>
      <c r="C77" s="1"/>
      <c r="D77" s="1"/>
      <c r="E77" s="1"/>
      <c r="F77" s="1"/>
      <c r="G77" s="1"/>
      <c r="H77" s="1" t="s">
        <v>139</v>
      </c>
      <c r="I77" s="1"/>
      <c r="J77" s="2">
        <v>7625</v>
      </c>
      <c r="K77" s="2">
        <v>40000</v>
      </c>
      <c r="L77" s="2">
        <f>ROUND((J77-K77),5)</f>
        <v>-32375</v>
      </c>
      <c r="M77" s="15">
        <f>ROUND(IF(K77=0, IF(J77=0, 0, 1), J77/K77),5)</f>
        <v>0.19062999999999999</v>
      </c>
    </row>
    <row r="78" spans="1:13">
      <c r="A78" s="1"/>
      <c r="B78" s="1"/>
      <c r="C78" s="1"/>
      <c r="D78" s="1"/>
      <c r="E78" s="1"/>
      <c r="F78" s="1"/>
      <c r="G78" s="1"/>
      <c r="H78" s="1" t="s">
        <v>140</v>
      </c>
      <c r="I78" s="1"/>
      <c r="J78" s="2">
        <v>0</v>
      </c>
      <c r="K78" s="2">
        <v>24000</v>
      </c>
      <c r="L78" s="2">
        <f>ROUND((J78-K78),5)</f>
        <v>-24000</v>
      </c>
      <c r="M78" s="15">
        <f>ROUND(IF(K78=0, IF(J78=0, 0, 1), J78/K78),5)</f>
        <v>0</v>
      </c>
    </row>
    <row r="79" spans="1:13">
      <c r="A79" s="1"/>
      <c r="B79" s="1"/>
      <c r="C79" s="1"/>
      <c r="D79" s="1"/>
      <c r="E79" s="1"/>
      <c r="F79" s="1"/>
      <c r="G79" s="1"/>
      <c r="H79" s="1" t="s">
        <v>141</v>
      </c>
      <c r="I79" s="1"/>
      <c r="J79" s="2">
        <v>55090.31</v>
      </c>
      <c r="K79" s="2">
        <v>58250</v>
      </c>
      <c r="L79" s="2">
        <f>ROUND((J79-K79),5)</f>
        <v>-3159.69</v>
      </c>
      <c r="M79" s="15">
        <f>ROUND(IF(K79=0, IF(J79=0, 0, 1), J79/K79),5)</f>
        <v>0.94576000000000005</v>
      </c>
    </row>
    <row r="80" spans="1:13" ht="15" thickBot="1">
      <c r="A80" s="1"/>
      <c r="B80" s="1"/>
      <c r="C80" s="1"/>
      <c r="D80" s="1"/>
      <c r="E80" s="1"/>
      <c r="F80" s="1"/>
      <c r="G80" s="1"/>
      <c r="H80" s="1" t="s">
        <v>291</v>
      </c>
      <c r="I80" s="1"/>
      <c r="J80" s="8">
        <v>906.2</v>
      </c>
      <c r="K80" s="8"/>
      <c r="L80" s="8"/>
      <c r="M80" s="18"/>
    </row>
    <row r="81" spans="1:13">
      <c r="A81" s="1"/>
      <c r="B81" s="1"/>
      <c r="C81" s="1"/>
      <c r="D81" s="1"/>
      <c r="E81" s="1"/>
      <c r="F81" s="1"/>
      <c r="G81" s="1" t="s">
        <v>142</v>
      </c>
      <c r="H81" s="1"/>
      <c r="I81" s="1"/>
      <c r="J81" s="2">
        <f>ROUND(SUM(J65:J66)+SUM(J74:J80),5)</f>
        <v>422055.03</v>
      </c>
      <c r="K81" s="2">
        <f>ROUND(SUM(K65:K66)+SUM(K74:K80),5)</f>
        <v>607109.96</v>
      </c>
      <c r="L81" s="2">
        <f>ROUND((J81-K81),5)</f>
        <v>-185054.93</v>
      </c>
      <c r="M81" s="15">
        <f>ROUND(IF(K81=0, IF(J81=0, 0, 1), J81/K81),5)</f>
        <v>0.69518999999999997</v>
      </c>
    </row>
    <row r="82" spans="1:13">
      <c r="A82" s="1"/>
      <c r="B82" s="1"/>
      <c r="C82" s="1"/>
      <c r="D82" s="1"/>
      <c r="E82" s="1"/>
      <c r="F82" s="1"/>
      <c r="G82" s="1" t="s">
        <v>143</v>
      </c>
      <c r="H82" s="1"/>
      <c r="I82" s="1"/>
      <c r="J82" s="2">
        <v>12043.56</v>
      </c>
      <c r="K82" s="2"/>
      <c r="L82" s="2"/>
      <c r="M82" s="15"/>
    </row>
    <row r="83" spans="1:13">
      <c r="A83" s="1"/>
      <c r="B83" s="1"/>
      <c r="C83" s="1"/>
      <c r="D83" s="1"/>
      <c r="E83" s="1"/>
      <c r="F83" s="1"/>
      <c r="G83" s="1" t="s">
        <v>144</v>
      </c>
      <c r="H83" s="1"/>
      <c r="I83" s="1"/>
      <c r="J83" s="2"/>
      <c r="K83" s="2"/>
      <c r="L83" s="2"/>
      <c r="M83" s="15"/>
    </row>
    <row r="84" spans="1:13">
      <c r="A84" s="1"/>
      <c r="B84" s="1"/>
      <c r="C84" s="1"/>
      <c r="D84" s="1"/>
      <c r="E84" s="1"/>
      <c r="F84" s="1"/>
      <c r="G84" s="1"/>
      <c r="H84" s="1" t="s">
        <v>145</v>
      </c>
      <c r="I84" s="1"/>
      <c r="J84" s="2">
        <v>247.45</v>
      </c>
      <c r="K84" s="2"/>
      <c r="L84" s="2"/>
      <c r="M84" s="15"/>
    </row>
    <row r="85" spans="1:13">
      <c r="A85" s="1"/>
      <c r="B85" s="1"/>
      <c r="C85" s="1"/>
      <c r="D85" s="1"/>
      <c r="E85" s="1"/>
      <c r="F85" s="1"/>
      <c r="G85" s="1"/>
      <c r="H85" s="1" t="s">
        <v>146</v>
      </c>
      <c r="I85" s="1"/>
      <c r="J85" s="2">
        <v>25719.15</v>
      </c>
      <c r="K85" s="2">
        <v>37388.31</v>
      </c>
      <c r="L85" s="2">
        <f>ROUND((J85-K85),5)</f>
        <v>-11669.16</v>
      </c>
      <c r="M85" s="15">
        <f>ROUND(IF(K85=0, IF(J85=0, 0, 1), J85/K85),5)</f>
        <v>0.68789</v>
      </c>
    </row>
    <row r="86" spans="1:13">
      <c r="A86" s="1"/>
      <c r="B86" s="1"/>
      <c r="C86" s="1"/>
      <c r="D86" s="1"/>
      <c r="E86" s="1"/>
      <c r="F86" s="1"/>
      <c r="G86" s="1"/>
      <c r="H86" s="1" t="s">
        <v>147</v>
      </c>
      <c r="I86" s="1"/>
      <c r="J86" s="2">
        <v>8373.3700000000008</v>
      </c>
      <c r="K86" s="2">
        <v>15000</v>
      </c>
      <c r="L86" s="2">
        <f>ROUND((J86-K86),5)</f>
        <v>-6626.63</v>
      </c>
      <c r="M86" s="15">
        <f>ROUND(IF(K86=0, IF(J86=0, 0, 1), J86/K86),5)</f>
        <v>0.55822000000000005</v>
      </c>
    </row>
    <row r="87" spans="1:13">
      <c r="A87" s="1"/>
      <c r="B87" s="1"/>
      <c r="C87" s="1"/>
      <c r="D87" s="1"/>
      <c r="E87" s="1"/>
      <c r="F87" s="1"/>
      <c r="G87" s="1"/>
      <c r="H87" s="1" t="s">
        <v>148</v>
      </c>
      <c r="I87" s="1"/>
      <c r="J87" s="2">
        <v>26882.36</v>
      </c>
      <c r="K87" s="2">
        <v>96938.1</v>
      </c>
      <c r="L87" s="2">
        <f>ROUND((J87-K87),5)</f>
        <v>-70055.740000000005</v>
      </c>
      <c r="M87" s="15">
        <f>ROUND(IF(K87=0, IF(J87=0, 0, 1), J87/K87),5)</f>
        <v>0.27731</v>
      </c>
    </row>
    <row r="88" spans="1:13">
      <c r="A88" s="1"/>
      <c r="B88" s="1"/>
      <c r="C88" s="1"/>
      <c r="D88" s="1"/>
      <c r="E88" s="1"/>
      <c r="F88" s="1"/>
      <c r="G88" s="1"/>
      <c r="H88" s="1" t="s">
        <v>149</v>
      </c>
      <c r="I88" s="1"/>
      <c r="J88" s="2">
        <v>0</v>
      </c>
      <c r="K88" s="2">
        <v>30000</v>
      </c>
      <c r="L88" s="2">
        <f>ROUND((J88-K88),5)</f>
        <v>-30000</v>
      </c>
      <c r="M88" s="15">
        <f>ROUND(IF(K88=0, IF(J88=0, 0, 1), J88/K88),5)</f>
        <v>0</v>
      </c>
    </row>
    <row r="89" spans="1:13">
      <c r="A89" s="1"/>
      <c r="B89" s="1"/>
      <c r="C89" s="1"/>
      <c r="D89" s="1"/>
      <c r="E89" s="1"/>
      <c r="F89" s="1"/>
      <c r="G89" s="1"/>
      <c r="H89" s="1" t="s">
        <v>150</v>
      </c>
      <c r="I89" s="1"/>
      <c r="J89" s="2">
        <v>103.71</v>
      </c>
      <c r="K89" s="2">
        <v>4000</v>
      </c>
      <c r="L89" s="2">
        <f>ROUND((J89-K89),5)</f>
        <v>-3896.29</v>
      </c>
      <c r="M89" s="15">
        <f>ROUND(IF(K89=0, IF(J89=0, 0, 1), J89/K89),5)</f>
        <v>2.5930000000000002E-2</v>
      </c>
    </row>
    <row r="90" spans="1:13" ht="15" thickBot="1">
      <c r="A90" s="1"/>
      <c r="B90" s="1"/>
      <c r="C90" s="1"/>
      <c r="D90" s="1"/>
      <c r="E90" s="1"/>
      <c r="F90" s="1"/>
      <c r="G90" s="1"/>
      <c r="H90" s="1" t="s">
        <v>151</v>
      </c>
      <c r="I90" s="1"/>
      <c r="J90" s="8">
        <v>90</v>
      </c>
      <c r="K90" s="8">
        <v>500</v>
      </c>
      <c r="L90" s="8">
        <f>ROUND((J90-K90),5)</f>
        <v>-410</v>
      </c>
      <c r="M90" s="18">
        <f>ROUND(IF(K90=0, IF(J90=0, 0, 1), J90/K90),5)</f>
        <v>0.18</v>
      </c>
    </row>
    <row r="91" spans="1:13">
      <c r="A91" s="1"/>
      <c r="B91" s="1"/>
      <c r="C91" s="1"/>
      <c r="D91" s="1"/>
      <c r="E91" s="1"/>
      <c r="F91" s="1"/>
      <c r="G91" s="1" t="s">
        <v>152</v>
      </c>
      <c r="H91" s="1"/>
      <c r="I91" s="1"/>
      <c r="J91" s="2">
        <f>ROUND(SUM(J83:J90),5)</f>
        <v>61416.04</v>
      </c>
      <c r="K91" s="2">
        <f>ROUND(SUM(K83:K90),5)</f>
        <v>183826.41</v>
      </c>
      <c r="L91" s="2">
        <f>ROUND((J91-K91),5)</f>
        <v>-122410.37</v>
      </c>
      <c r="M91" s="15">
        <f>ROUND(IF(K91=0, IF(J91=0, 0, 1), J91/K91),5)</f>
        <v>0.33410000000000001</v>
      </c>
    </row>
    <row r="92" spans="1:13">
      <c r="A92" s="1"/>
      <c r="B92" s="1"/>
      <c r="C92" s="1"/>
      <c r="D92" s="1"/>
      <c r="E92" s="1"/>
      <c r="F92" s="1"/>
      <c r="G92" s="1" t="s">
        <v>153</v>
      </c>
      <c r="H92" s="1"/>
      <c r="I92" s="1"/>
      <c r="J92" s="2"/>
      <c r="K92" s="2"/>
      <c r="L92" s="2"/>
      <c r="M92" s="15"/>
    </row>
    <row r="93" spans="1:13">
      <c r="A93" s="1"/>
      <c r="B93" s="1"/>
      <c r="C93" s="1"/>
      <c r="D93" s="1"/>
      <c r="E93" s="1"/>
      <c r="F93" s="1"/>
      <c r="G93" s="1"/>
      <c r="H93" s="1" t="s">
        <v>154</v>
      </c>
      <c r="I93" s="1"/>
      <c r="J93" s="2">
        <v>3922.67</v>
      </c>
      <c r="K93" s="2">
        <v>6480</v>
      </c>
      <c r="L93" s="2">
        <f>ROUND((J93-K93),5)</f>
        <v>-2557.33</v>
      </c>
      <c r="M93" s="15">
        <f>ROUND(IF(K93=0, IF(J93=0, 0, 1), J93/K93),5)</f>
        <v>0.60535000000000005</v>
      </c>
    </row>
    <row r="94" spans="1:13">
      <c r="A94" s="1"/>
      <c r="B94" s="1"/>
      <c r="C94" s="1"/>
      <c r="D94" s="1"/>
      <c r="E94" s="1"/>
      <c r="F94" s="1"/>
      <c r="G94" s="1"/>
      <c r="H94" s="1" t="s">
        <v>155</v>
      </c>
      <c r="I94" s="1"/>
      <c r="J94" s="2">
        <v>5806.44</v>
      </c>
      <c r="K94" s="2">
        <v>9084.49</v>
      </c>
      <c r="L94" s="2">
        <f>ROUND((J94-K94),5)</f>
        <v>-3278.05</v>
      </c>
      <c r="M94" s="15">
        <f>ROUND(IF(K94=0, IF(J94=0, 0, 1), J94/K94),5)</f>
        <v>0.63915999999999995</v>
      </c>
    </row>
    <row r="95" spans="1:13" ht="15" thickBot="1">
      <c r="A95" s="1"/>
      <c r="B95" s="1"/>
      <c r="C95" s="1"/>
      <c r="D95" s="1"/>
      <c r="E95" s="1"/>
      <c r="F95" s="1"/>
      <c r="G95" s="1"/>
      <c r="H95" s="1" t="s">
        <v>156</v>
      </c>
      <c r="I95" s="1"/>
      <c r="J95" s="8">
        <v>785.84</v>
      </c>
      <c r="K95" s="8">
        <v>2109.06</v>
      </c>
      <c r="L95" s="8">
        <f>ROUND((J95-K95),5)</f>
        <v>-1323.22</v>
      </c>
      <c r="M95" s="18">
        <f>ROUND(IF(K95=0, IF(J95=0, 0, 1), J95/K95),5)</f>
        <v>0.37259999999999999</v>
      </c>
    </row>
    <row r="96" spans="1:13">
      <c r="A96" s="1"/>
      <c r="B96" s="1"/>
      <c r="C96" s="1"/>
      <c r="D96" s="1"/>
      <c r="E96" s="1"/>
      <c r="F96" s="1"/>
      <c r="G96" s="1" t="s">
        <v>157</v>
      </c>
      <c r="H96" s="1"/>
      <c r="I96" s="1"/>
      <c r="J96" s="2">
        <f>ROUND(SUM(J92:J95),5)</f>
        <v>10514.95</v>
      </c>
      <c r="K96" s="2">
        <f>ROUND(SUM(K92:K95),5)</f>
        <v>17673.55</v>
      </c>
      <c r="L96" s="2">
        <f>ROUND((J96-K96),5)</f>
        <v>-7158.6</v>
      </c>
      <c r="M96" s="15">
        <f>ROUND(IF(K96=0, IF(J96=0, 0, 1), J96/K96),5)</f>
        <v>0.59494999999999998</v>
      </c>
    </row>
    <row r="97" spans="1:13" ht="15" thickBot="1">
      <c r="A97" s="1"/>
      <c r="B97" s="1"/>
      <c r="C97" s="1"/>
      <c r="D97" s="1"/>
      <c r="E97" s="1"/>
      <c r="F97" s="1"/>
      <c r="G97" s="1" t="s">
        <v>292</v>
      </c>
      <c r="H97" s="1"/>
      <c r="I97" s="1"/>
      <c r="J97" s="8">
        <v>1379</v>
      </c>
      <c r="K97" s="8"/>
      <c r="L97" s="8"/>
      <c r="M97" s="18"/>
    </row>
    <row r="98" spans="1:13">
      <c r="A98" s="1"/>
      <c r="B98" s="1"/>
      <c r="C98" s="1"/>
      <c r="D98" s="1"/>
      <c r="E98" s="1"/>
      <c r="F98" s="1" t="s">
        <v>158</v>
      </c>
      <c r="G98" s="1"/>
      <c r="H98" s="1"/>
      <c r="I98" s="1"/>
      <c r="J98" s="2">
        <f>ROUND(J64+SUM(J81:J82)+J91+SUM(J96:J97),5)</f>
        <v>507408.58</v>
      </c>
      <c r="K98" s="2">
        <f>ROUND(K64+SUM(K81:K82)+K91+SUM(K96:K97),5)</f>
        <v>808609.92</v>
      </c>
      <c r="L98" s="2">
        <f>ROUND((J98-K98),5)</f>
        <v>-301201.34000000003</v>
      </c>
      <c r="M98" s="15">
        <f>ROUND(IF(K98=0, IF(J98=0, 0, 1), J98/K98),5)</f>
        <v>0.62751000000000001</v>
      </c>
    </row>
    <row r="99" spans="1:13">
      <c r="A99" s="1"/>
      <c r="B99" s="1"/>
      <c r="C99" s="1"/>
      <c r="D99" s="1"/>
      <c r="E99" s="1"/>
      <c r="F99" s="1" t="s">
        <v>159</v>
      </c>
      <c r="G99" s="1"/>
      <c r="H99" s="1"/>
      <c r="I99" s="1"/>
      <c r="J99" s="2"/>
      <c r="K99" s="2"/>
      <c r="L99" s="2"/>
      <c r="M99" s="15"/>
    </row>
    <row r="100" spans="1:13">
      <c r="A100" s="1"/>
      <c r="B100" s="1"/>
      <c r="C100" s="1"/>
      <c r="D100" s="1"/>
      <c r="E100" s="1"/>
      <c r="F100" s="1"/>
      <c r="G100" s="1" t="s">
        <v>160</v>
      </c>
      <c r="H100" s="1"/>
      <c r="I100" s="1"/>
      <c r="J100" s="2">
        <v>4533.47</v>
      </c>
      <c r="K100" s="2">
        <v>2000</v>
      </c>
      <c r="L100" s="2">
        <f>ROUND((J100-K100),5)</f>
        <v>2533.4699999999998</v>
      </c>
      <c r="M100" s="15">
        <f>ROUND(IF(K100=0, IF(J100=0, 0, 1), J100/K100),5)</f>
        <v>2.26674</v>
      </c>
    </row>
    <row r="101" spans="1:13">
      <c r="A101" s="1"/>
      <c r="B101" s="1"/>
      <c r="C101" s="1"/>
      <c r="D101" s="1"/>
      <c r="E101" s="1"/>
      <c r="F101" s="1"/>
      <c r="G101" s="1" t="s">
        <v>161</v>
      </c>
      <c r="H101" s="1"/>
      <c r="I101" s="1"/>
      <c r="J101" s="2">
        <v>30265</v>
      </c>
      <c r="K101" s="2">
        <v>32000</v>
      </c>
      <c r="L101" s="2">
        <f>ROUND((J101-K101),5)</f>
        <v>-1735</v>
      </c>
      <c r="M101" s="15">
        <f>ROUND(IF(K101=0, IF(J101=0, 0, 1), J101/K101),5)</f>
        <v>0.94577999999999995</v>
      </c>
    </row>
    <row r="102" spans="1:13" ht="15" thickBot="1">
      <c r="A102" s="1"/>
      <c r="B102" s="1"/>
      <c r="C102" s="1"/>
      <c r="D102" s="1"/>
      <c r="E102" s="1"/>
      <c r="F102" s="1"/>
      <c r="G102" s="1" t="s">
        <v>162</v>
      </c>
      <c r="H102" s="1"/>
      <c r="I102" s="1"/>
      <c r="J102" s="8">
        <v>13638.21</v>
      </c>
      <c r="K102" s="8">
        <v>5000</v>
      </c>
      <c r="L102" s="8">
        <f>ROUND((J102-K102),5)</f>
        <v>8638.2099999999991</v>
      </c>
      <c r="M102" s="18">
        <f>ROUND(IF(K102=0, IF(J102=0, 0, 1), J102/K102),5)</f>
        <v>2.7276400000000001</v>
      </c>
    </row>
    <row r="103" spans="1:13">
      <c r="A103" s="1"/>
      <c r="B103" s="1"/>
      <c r="C103" s="1"/>
      <c r="D103" s="1"/>
      <c r="E103" s="1"/>
      <c r="F103" s="1" t="s">
        <v>163</v>
      </c>
      <c r="G103" s="1"/>
      <c r="H103" s="1"/>
      <c r="I103" s="1"/>
      <c r="J103" s="2">
        <f>ROUND(SUM(J99:J102),5)</f>
        <v>48436.68</v>
      </c>
      <c r="K103" s="2">
        <f>ROUND(SUM(K99:K102),5)</f>
        <v>39000</v>
      </c>
      <c r="L103" s="2">
        <f>ROUND((J103-K103),5)</f>
        <v>9436.68</v>
      </c>
      <c r="M103" s="15">
        <f>ROUND(IF(K103=0, IF(J103=0, 0, 1), J103/K103),5)</f>
        <v>1.24197</v>
      </c>
    </row>
    <row r="104" spans="1:13">
      <c r="A104" s="1"/>
      <c r="B104" s="1"/>
      <c r="C104" s="1"/>
      <c r="D104" s="1"/>
      <c r="E104" s="1"/>
      <c r="F104" s="1" t="s">
        <v>164</v>
      </c>
      <c r="G104" s="1"/>
      <c r="H104" s="1"/>
      <c r="I104" s="1"/>
      <c r="J104" s="2"/>
      <c r="K104" s="2"/>
      <c r="L104" s="2"/>
      <c r="M104" s="15"/>
    </row>
    <row r="105" spans="1:13">
      <c r="A105" s="1"/>
      <c r="B105" s="1"/>
      <c r="C105" s="1"/>
      <c r="D105" s="1"/>
      <c r="E105" s="1"/>
      <c r="F105" s="1"/>
      <c r="G105" s="1" t="s">
        <v>165</v>
      </c>
      <c r="H105" s="1"/>
      <c r="I105" s="1"/>
      <c r="J105" s="2"/>
      <c r="K105" s="2"/>
      <c r="L105" s="2"/>
      <c r="M105" s="15"/>
    </row>
    <row r="106" spans="1:13">
      <c r="A106" s="1"/>
      <c r="B106" s="1"/>
      <c r="C106" s="1"/>
      <c r="D106" s="1"/>
      <c r="E106" s="1"/>
      <c r="F106" s="1"/>
      <c r="G106" s="1"/>
      <c r="H106" s="1" t="s">
        <v>166</v>
      </c>
      <c r="I106" s="1"/>
      <c r="J106" s="2"/>
      <c r="K106" s="2"/>
      <c r="L106" s="2"/>
      <c r="M106" s="15"/>
    </row>
    <row r="107" spans="1:13">
      <c r="A107" s="1"/>
      <c r="B107" s="1"/>
      <c r="C107" s="1"/>
      <c r="D107" s="1"/>
      <c r="E107" s="1"/>
      <c r="F107" s="1"/>
      <c r="G107" s="1"/>
      <c r="H107" s="1"/>
      <c r="I107" s="1" t="s">
        <v>167</v>
      </c>
      <c r="J107" s="2">
        <v>1992.17</v>
      </c>
      <c r="K107" s="2"/>
      <c r="L107" s="2"/>
      <c r="M107" s="15"/>
    </row>
    <row r="108" spans="1:13" ht="15" thickBot="1">
      <c r="A108" s="1"/>
      <c r="B108" s="1"/>
      <c r="C108" s="1"/>
      <c r="D108" s="1"/>
      <c r="E108" s="1"/>
      <c r="F108" s="1"/>
      <c r="G108" s="1"/>
      <c r="H108" s="1"/>
      <c r="I108" s="1" t="s">
        <v>168</v>
      </c>
      <c r="J108" s="8">
        <v>9027.66</v>
      </c>
      <c r="K108" s="8">
        <v>12000</v>
      </c>
      <c r="L108" s="8">
        <f>ROUND((J108-K108),5)</f>
        <v>-2972.34</v>
      </c>
      <c r="M108" s="18">
        <f>ROUND(IF(K108=0, IF(J108=0, 0, 1), J108/K108),5)</f>
        <v>0.75231000000000003</v>
      </c>
    </row>
    <row r="109" spans="1:13">
      <c r="A109" s="1"/>
      <c r="B109" s="1"/>
      <c r="C109" s="1"/>
      <c r="D109" s="1"/>
      <c r="E109" s="1"/>
      <c r="F109" s="1"/>
      <c r="G109" s="1"/>
      <c r="H109" s="1" t="s">
        <v>169</v>
      </c>
      <c r="I109" s="1"/>
      <c r="J109" s="2">
        <f>ROUND(SUM(J106:J108),5)</f>
        <v>11019.83</v>
      </c>
      <c r="K109" s="2">
        <f>ROUND(SUM(K106:K108),5)</f>
        <v>12000</v>
      </c>
      <c r="L109" s="2">
        <f>ROUND((J109-K109),5)</f>
        <v>-980.17</v>
      </c>
      <c r="M109" s="15">
        <f>ROUND(IF(K109=0, IF(J109=0, 0, 1), J109/K109),5)</f>
        <v>0.91832000000000003</v>
      </c>
    </row>
    <row r="110" spans="1:13">
      <c r="A110" s="1"/>
      <c r="B110" s="1"/>
      <c r="C110" s="1"/>
      <c r="D110" s="1"/>
      <c r="E110" s="1"/>
      <c r="F110" s="1"/>
      <c r="G110" s="1"/>
      <c r="H110" s="1" t="s">
        <v>170</v>
      </c>
      <c r="I110" s="1"/>
      <c r="J110" s="2">
        <v>0</v>
      </c>
      <c r="K110" s="2">
        <v>1500</v>
      </c>
      <c r="L110" s="2">
        <f>ROUND((J110-K110),5)</f>
        <v>-1500</v>
      </c>
      <c r="M110" s="15">
        <f>ROUND(IF(K110=0, IF(J110=0, 0, 1), J110/K110),5)</f>
        <v>0</v>
      </c>
    </row>
    <row r="111" spans="1:13">
      <c r="A111" s="1"/>
      <c r="B111" s="1"/>
      <c r="C111" s="1"/>
      <c r="D111" s="1"/>
      <c r="E111" s="1"/>
      <c r="F111" s="1"/>
      <c r="G111" s="1"/>
      <c r="H111" s="1" t="s">
        <v>171</v>
      </c>
      <c r="I111" s="1"/>
      <c r="J111" s="2">
        <v>250</v>
      </c>
      <c r="K111" s="2">
        <v>1500</v>
      </c>
      <c r="L111" s="2">
        <f>ROUND((J111-K111),5)</f>
        <v>-1250</v>
      </c>
      <c r="M111" s="15">
        <f>ROUND(IF(K111=0, IF(J111=0, 0, 1), J111/K111),5)</f>
        <v>0.16667000000000001</v>
      </c>
    </row>
    <row r="112" spans="1:13" ht="15" thickBot="1">
      <c r="A112" s="1"/>
      <c r="B112" s="1"/>
      <c r="C112" s="1"/>
      <c r="D112" s="1"/>
      <c r="E112" s="1"/>
      <c r="F112" s="1"/>
      <c r="G112" s="1"/>
      <c r="H112" s="1" t="s">
        <v>172</v>
      </c>
      <c r="I112" s="1"/>
      <c r="J112" s="8">
        <v>0</v>
      </c>
      <c r="K112" s="8">
        <v>1500</v>
      </c>
      <c r="L112" s="8">
        <f>ROUND((J112-K112),5)</f>
        <v>-1500</v>
      </c>
      <c r="M112" s="18">
        <f>ROUND(IF(K112=0, IF(J112=0, 0, 1), J112/K112),5)</f>
        <v>0</v>
      </c>
    </row>
    <row r="113" spans="1:13">
      <c r="A113" s="1"/>
      <c r="B113" s="1"/>
      <c r="C113" s="1"/>
      <c r="D113" s="1"/>
      <c r="E113" s="1"/>
      <c r="F113" s="1"/>
      <c r="G113" s="1" t="s">
        <v>173</v>
      </c>
      <c r="H113" s="1"/>
      <c r="I113" s="1"/>
      <c r="J113" s="2">
        <f>ROUND(J105+SUM(J109:J112),5)</f>
        <v>11269.83</v>
      </c>
      <c r="K113" s="2">
        <f>ROUND(K105+SUM(K109:K112),5)</f>
        <v>16500</v>
      </c>
      <c r="L113" s="2">
        <f>ROUND((J113-K113),5)</f>
        <v>-5230.17</v>
      </c>
      <c r="M113" s="15">
        <f>ROUND(IF(K113=0, IF(J113=0, 0, 1), J113/K113),5)</f>
        <v>0.68301999999999996</v>
      </c>
    </row>
    <row r="114" spans="1:13">
      <c r="A114" s="1"/>
      <c r="B114" s="1"/>
      <c r="C114" s="1"/>
      <c r="D114" s="1"/>
      <c r="E114" s="1"/>
      <c r="F114" s="1"/>
      <c r="G114" s="1" t="s">
        <v>293</v>
      </c>
      <c r="H114" s="1"/>
      <c r="I114" s="1"/>
      <c r="J114" s="2">
        <v>6.25</v>
      </c>
      <c r="K114" s="2"/>
      <c r="L114" s="2"/>
      <c r="M114" s="15"/>
    </row>
    <row r="115" spans="1:13">
      <c r="A115" s="1"/>
      <c r="B115" s="1"/>
      <c r="C115" s="1"/>
      <c r="D115" s="1"/>
      <c r="E115" s="1"/>
      <c r="F115" s="1"/>
      <c r="G115" s="1" t="s">
        <v>174</v>
      </c>
      <c r="H115" s="1"/>
      <c r="I115" s="1"/>
      <c r="J115" s="2"/>
      <c r="K115" s="2"/>
      <c r="L115" s="2"/>
      <c r="M115" s="15"/>
    </row>
    <row r="116" spans="1:13">
      <c r="A116" s="1"/>
      <c r="B116" s="1"/>
      <c r="C116" s="1"/>
      <c r="D116" s="1"/>
      <c r="E116" s="1"/>
      <c r="F116" s="1"/>
      <c r="G116" s="1"/>
      <c r="H116" s="1" t="s">
        <v>175</v>
      </c>
      <c r="I116" s="1"/>
      <c r="J116" s="2">
        <v>948.63</v>
      </c>
      <c r="K116" s="2">
        <v>1200</v>
      </c>
      <c r="L116" s="2">
        <f>ROUND((J116-K116),5)</f>
        <v>-251.37</v>
      </c>
      <c r="M116" s="15">
        <f>ROUND(IF(K116=0, IF(J116=0, 0, 1), J116/K116),5)</f>
        <v>0.79052999999999995</v>
      </c>
    </row>
    <row r="117" spans="1:13">
      <c r="A117" s="1"/>
      <c r="B117" s="1"/>
      <c r="C117" s="1"/>
      <c r="D117" s="1"/>
      <c r="E117" s="1"/>
      <c r="F117" s="1"/>
      <c r="G117" s="1"/>
      <c r="H117" s="1" t="s">
        <v>176</v>
      </c>
      <c r="I117" s="1"/>
      <c r="J117" s="2">
        <v>640.64</v>
      </c>
      <c r="K117" s="2">
        <v>1500</v>
      </c>
      <c r="L117" s="2">
        <f>ROUND((J117-K117),5)</f>
        <v>-859.36</v>
      </c>
      <c r="M117" s="15">
        <f>ROUND(IF(K117=0, IF(J117=0, 0, 1), J117/K117),5)</f>
        <v>0.42709000000000003</v>
      </c>
    </row>
    <row r="118" spans="1:13">
      <c r="A118" s="1"/>
      <c r="B118" s="1"/>
      <c r="C118" s="1"/>
      <c r="D118" s="1"/>
      <c r="E118" s="1"/>
      <c r="F118" s="1"/>
      <c r="G118" s="1"/>
      <c r="H118" s="1" t="s">
        <v>177</v>
      </c>
      <c r="I118" s="1"/>
      <c r="J118" s="2">
        <v>2739.49</v>
      </c>
      <c r="K118" s="2">
        <v>4200</v>
      </c>
      <c r="L118" s="2">
        <f>ROUND((J118-K118),5)</f>
        <v>-1460.51</v>
      </c>
      <c r="M118" s="15">
        <f>ROUND(IF(K118=0, IF(J118=0, 0, 1), J118/K118),5)</f>
        <v>0.65225999999999995</v>
      </c>
    </row>
    <row r="119" spans="1:13">
      <c r="A119" s="1"/>
      <c r="B119" s="1"/>
      <c r="C119" s="1"/>
      <c r="D119" s="1"/>
      <c r="E119" s="1"/>
      <c r="F119" s="1"/>
      <c r="G119" s="1"/>
      <c r="H119" s="1" t="s">
        <v>178</v>
      </c>
      <c r="I119" s="1"/>
      <c r="J119" s="2">
        <v>688.75</v>
      </c>
      <c r="K119" s="2">
        <v>900</v>
      </c>
      <c r="L119" s="2">
        <f>ROUND((J119-K119),5)</f>
        <v>-211.25</v>
      </c>
      <c r="M119" s="15">
        <f>ROUND(IF(K119=0, IF(J119=0, 0, 1), J119/K119),5)</f>
        <v>0.76527999999999996</v>
      </c>
    </row>
    <row r="120" spans="1:13" ht="15" thickBot="1">
      <c r="A120" s="1"/>
      <c r="B120" s="1"/>
      <c r="C120" s="1"/>
      <c r="D120" s="1"/>
      <c r="E120" s="1"/>
      <c r="F120" s="1"/>
      <c r="G120" s="1"/>
      <c r="H120" s="1" t="s">
        <v>179</v>
      </c>
      <c r="I120" s="1"/>
      <c r="J120" s="8">
        <v>688.75</v>
      </c>
      <c r="K120" s="8">
        <v>900</v>
      </c>
      <c r="L120" s="8">
        <f>ROUND((J120-K120),5)</f>
        <v>-211.25</v>
      </c>
      <c r="M120" s="18">
        <f>ROUND(IF(K120=0, IF(J120=0, 0, 1), J120/K120),5)</f>
        <v>0.76527999999999996</v>
      </c>
    </row>
    <row r="121" spans="1:13">
      <c r="A121" s="1"/>
      <c r="B121" s="1"/>
      <c r="C121" s="1"/>
      <c r="D121" s="1"/>
      <c r="E121" s="1"/>
      <c r="F121" s="1"/>
      <c r="G121" s="1" t="s">
        <v>180</v>
      </c>
      <c r="H121" s="1"/>
      <c r="I121" s="1"/>
      <c r="J121" s="2">
        <f>ROUND(SUM(J115:J120),5)</f>
        <v>5706.26</v>
      </c>
      <c r="K121" s="2">
        <f>ROUND(SUM(K115:K120),5)</f>
        <v>8700</v>
      </c>
      <c r="L121" s="2">
        <f>ROUND((J121-K121),5)</f>
        <v>-2993.74</v>
      </c>
      <c r="M121" s="15">
        <f>ROUND(IF(K121=0, IF(J121=0, 0, 1), J121/K121),5)</f>
        <v>0.65588999999999997</v>
      </c>
    </row>
    <row r="122" spans="1:13">
      <c r="A122" s="1"/>
      <c r="B122" s="1"/>
      <c r="C122" s="1"/>
      <c r="D122" s="1"/>
      <c r="E122" s="1"/>
      <c r="F122" s="1"/>
      <c r="G122" s="1" t="s">
        <v>181</v>
      </c>
      <c r="H122" s="1"/>
      <c r="I122" s="1"/>
      <c r="J122" s="2"/>
      <c r="K122" s="2"/>
      <c r="L122" s="2"/>
      <c r="M122" s="15"/>
    </row>
    <row r="123" spans="1:13">
      <c r="A123" s="1"/>
      <c r="B123" s="1"/>
      <c r="C123" s="1"/>
      <c r="D123" s="1"/>
      <c r="E123" s="1"/>
      <c r="F123" s="1"/>
      <c r="G123" s="1"/>
      <c r="H123" s="1" t="s">
        <v>182</v>
      </c>
      <c r="I123" s="1"/>
      <c r="J123" s="2"/>
      <c r="K123" s="2"/>
      <c r="L123" s="2"/>
      <c r="M123" s="15"/>
    </row>
    <row r="124" spans="1:13">
      <c r="A124" s="1"/>
      <c r="B124" s="1"/>
      <c r="C124" s="1"/>
      <c r="D124" s="1"/>
      <c r="E124" s="1"/>
      <c r="F124" s="1"/>
      <c r="G124" s="1"/>
      <c r="H124" s="1"/>
      <c r="I124" s="1" t="s">
        <v>183</v>
      </c>
      <c r="J124" s="2">
        <v>14751.31</v>
      </c>
      <c r="K124" s="2">
        <v>14000</v>
      </c>
      <c r="L124" s="2">
        <f>ROUND((J124-K124),5)</f>
        <v>751.31</v>
      </c>
      <c r="M124" s="15">
        <f>ROUND(IF(K124=0, IF(J124=0, 0, 1), J124/K124),5)</f>
        <v>1.0536700000000001</v>
      </c>
    </row>
    <row r="125" spans="1:13">
      <c r="A125" s="1"/>
      <c r="B125" s="1"/>
      <c r="C125" s="1"/>
      <c r="D125" s="1"/>
      <c r="E125" s="1"/>
      <c r="F125" s="1"/>
      <c r="G125" s="1"/>
      <c r="H125" s="1"/>
      <c r="I125" s="1" t="s">
        <v>184</v>
      </c>
      <c r="J125" s="2">
        <v>3205.1</v>
      </c>
      <c r="K125" s="2">
        <v>3000</v>
      </c>
      <c r="L125" s="2">
        <f>ROUND((J125-K125),5)</f>
        <v>205.1</v>
      </c>
      <c r="M125" s="15">
        <f>ROUND(IF(K125=0, IF(J125=0, 0, 1), J125/K125),5)</f>
        <v>1.06837</v>
      </c>
    </row>
    <row r="126" spans="1:13">
      <c r="A126" s="1"/>
      <c r="B126" s="1"/>
      <c r="C126" s="1"/>
      <c r="D126" s="1"/>
      <c r="E126" s="1"/>
      <c r="F126" s="1"/>
      <c r="G126" s="1"/>
      <c r="H126" s="1"/>
      <c r="I126" s="1" t="s">
        <v>185</v>
      </c>
      <c r="J126" s="2">
        <v>996.33</v>
      </c>
      <c r="K126" s="2">
        <v>3000</v>
      </c>
      <c r="L126" s="2">
        <f>ROUND((J126-K126),5)</f>
        <v>-2003.67</v>
      </c>
      <c r="M126" s="15">
        <f>ROUND(IF(K126=0, IF(J126=0, 0, 1), J126/K126),5)</f>
        <v>0.33211000000000002</v>
      </c>
    </row>
    <row r="127" spans="1:13" ht="15" thickBot="1">
      <c r="A127" s="1"/>
      <c r="B127" s="1"/>
      <c r="C127" s="1"/>
      <c r="D127" s="1"/>
      <c r="E127" s="1"/>
      <c r="F127" s="1"/>
      <c r="G127" s="1"/>
      <c r="H127" s="1"/>
      <c r="I127" s="1" t="s">
        <v>294</v>
      </c>
      <c r="J127" s="8">
        <v>50</v>
      </c>
      <c r="K127" s="8"/>
      <c r="L127" s="8"/>
      <c r="M127" s="18"/>
    </row>
    <row r="128" spans="1:13">
      <c r="A128" s="1"/>
      <c r="B128" s="1"/>
      <c r="C128" s="1"/>
      <c r="D128" s="1"/>
      <c r="E128" s="1"/>
      <c r="F128" s="1"/>
      <c r="G128" s="1"/>
      <c r="H128" s="1" t="s">
        <v>186</v>
      </c>
      <c r="I128" s="1"/>
      <c r="J128" s="2">
        <f>ROUND(SUM(J123:J127),5)</f>
        <v>19002.740000000002</v>
      </c>
      <c r="K128" s="2">
        <f>ROUND(SUM(K123:K127),5)</f>
        <v>20000</v>
      </c>
      <c r="L128" s="2">
        <f>ROUND((J128-K128),5)</f>
        <v>-997.26</v>
      </c>
      <c r="M128" s="15">
        <f>ROUND(IF(K128=0, IF(J128=0, 0, 1), J128/K128),5)</f>
        <v>0.95013999999999998</v>
      </c>
    </row>
    <row r="129" spans="1:13">
      <c r="A129" s="1"/>
      <c r="B129" s="1"/>
      <c r="C129" s="1"/>
      <c r="D129" s="1"/>
      <c r="E129" s="1"/>
      <c r="F129" s="1"/>
      <c r="G129" s="1"/>
      <c r="H129" s="1" t="s">
        <v>187</v>
      </c>
      <c r="I129" s="1"/>
      <c r="J129" s="2">
        <v>1424.13</v>
      </c>
      <c r="K129" s="2">
        <v>1700</v>
      </c>
      <c r="L129" s="2">
        <f>ROUND((J129-K129),5)</f>
        <v>-275.87</v>
      </c>
      <c r="M129" s="15">
        <f>ROUND(IF(K129=0, IF(J129=0, 0, 1), J129/K129),5)</f>
        <v>0.83772000000000002</v>
      </c>
    </row>
    <row r="130" spans="1:13" ht="15" thickBot="1">
      <c r="A130" s="1"/>
      <c r="B130" s="1"/>
      <c r="C130" s="1"/>
      <c r="D130" s="1"/>
      <c r="E130" s="1"/>
      <c r="F130" s="1"/>
      <c r="G130" s="1"/>
      <c r="H130" s="1" t="s">
        <v>188</v>
      </c>
      <c r="I130" s="1"/>
      <c r="J130" s="8">
        <v>1421.64</v>
      </c>
      <c r="K130" s="8">
        <v>1560</v>
      </c>
      <c r="L130" s="8">
        <f>ROUND((J130-K130),5)</f>
        <v>-138.36000000000001</v>
      </c>
      <c r="M130" s="18">
        <f>ROUND(IF(K130=0, IF(J130=0, 0, 1), J130/K130),5)</f>
        <v>0.91130999999999995</v>
      </c>
    </row>
    <row r="131" spans="1:13">
      <c r="A131" s="1"/>
      <c r="B131" s="1"/>
      <c r="C131" s="1"/>
      <c r="D131" s="1"/>
      <c r="E131" s="1"/>
      <c r="F131" s="1"/>
      <c r="G131" s="1" t="s">
        <v>189</v>
      </c>
      <c r="H131" s="1"/>
      <c r="I131" s="1"/>
      <c r="J131" s="2">
        <f>ROUND(J122+SUM(J128:J130),5)</f>
        <v>21848.51</v>
      </c>
      <c r="K131" s="2">
        <f>ROUND(K122+SUM(K128:K130),5)</f>
        <v>23260</v>
      </c>
      <c r="L131" s="2">
        <f>ROUND((J131-K131),5)</f>
        <v>-1411.49</v>
      </c>
      <c r="M131" s="15">
        <f>ROUND(IF(K131=0, IF(J131=0, 0, 1), J131/K131),5)</f>
        <v>0.93932000000000004</v>
      </c>
    </row>
    <row r="132" spans="1:13" ht="15" thickBot="1">
      <c r="A132" s="1"/>
      <c r="B132" s="1"/>
      <c r="C132" s="1"/>
      <c r="D132" s="1"/>
      <c r="E132" s="1"/>
      <c r="F132" s="1"/>
      <c r="G132" s="1" t="s">
        <v>190</v>
      </c>
      <c r="H132" s="1"/>
      <c r="I132" s="1"/>
      <c r="J132" s="2">
        <v>480.5</v>
      </c>
      <c r="K132" s="2">
        <v>1000</v>
      </c>
      <c r="L132" s="2">
        <f>ROUND((J132-K132),5)</f>
        <v>-519.5</v>
      </c>
      <c r="M132" s="15">
        <f>ROUND(IF(K132=0, IF(J132=0, 0, 1), J132/K132),5)</f>
        <v>0.48049999999999998</v>
      </c>
    </row>
    <row r="133" spans="1:13" ht="15" thickBot="1">
      <c r="A133" s="1"/>
      <c r="B133" s="1"/>
      <c r="C133" s="1"/>
      <c r="D133" s="1"/>
      <c r="E133" s="1"/>
      <c r="F133" s="1" t="s">
        <v>191</v>
      </c>
      <c r="G133" s="1"/>
      <c r="H133" s="1"/>
      <c r="I133" s="1"/>
      <c r="J133" s="3">
        <f>ROUND(J104+SUM(J113:J114)+J121+SUM(J131:J132),5)</f>
        <v>39311.35</v>
      </c>
      <c r="K133" s="3">
        <f>ROUND(K104+SUM(K113:K114)+K121+SUM(K131:K132),5)</f>
        <v>49460</v>
      </c>
      <c r="L133" s="3">
        <f>ROUND((J133-K133),5)</f>
        <v>-10148.65</v>
      </c>
      <c r="M133" s="17">
        <f>ROUND(IF(K133=0, IF(J133=0, 0, 1), J133/K133),5)</f>
        <v>0.79481000000000002</v>
      </c>
    </row>
    <row r="134" spans="1:13">
      <c r="A134" s="1"/>
      <c r="B134" s="1"/>
      <c r="C134" s="1"/>
      <c r="D134" s="1"/>
      <c r="E134" s="1" t="s">
        <v>192</v>
      </c>
      <c r="F134" s="1"/>
      <c r="G134" s="1"/>
      <c r="H134" s="1"/>
      <c r="I134" s="1"/>
      <c r="J134" s="2">
        <f>ROUND(SUM(J33:J37)+SUM(J41:J42)+J47+J54+J63+J98+J103+J133,5)</f>
        <v>694363.08</v>
      </c>
      <c r="K134" s="2">
        <f>ROUND(SUM(K33:K37)+SUM(K41:K42)+K47+K54+K63+K98+K103+K133,5)</f>
        <v>993419.6</v>
      </c>
      <c r="L134" s="2">
        <f>ROUND((J134-K134),5)</f>
        <v>-299056.52</v>
      </c>
      <c r="M134" s="15">
        <f>ROUND(IF(K134=0, IF(J134=0, 0, 1), J134/K134),5)</f>
        <v>0.69896000000000003</v>
      </c>
    </row>
    <row r="135" spans="1:13">
      <c r="A135" s="1"/>
      <c r="B135" s="1"/>
      <c r="C135" s="1"/>
      <c r="D135" s="1"/>
      <c r="E135" s="1" t="s">
        <v>193</v>
      </c>
      <c r="F135" s="1"/>
      <c r="G135" s="1"/>
      <c r="H135" s="1"/>
      <c r="I135" s="1"/>
      <c r="J135" s="2"/>
      <c r="K135" s="2"/>
      <c r="L135" s="2"/>
      <c r="M135" s="15"/>
    </row>
    <row r="136" spans="1:13">
      <c r="A136" s="1"/>
      <c r="B136" s="1"/>
      <c r="C136" s="1"/>
      <c r="D136" s="1"/>
      <c r="E136" s="1"/>
      <c r="F136" s="1" t="s">
        <v>194</v>
      </c>
      <c r="G136" s="1"/>
      <c r="H136" s="1"/>
      <c r="I136" s="1"/>
      <c r="J136" s="2">
        <v>235.85</v>
      </c>
      <c r="K136" s="2">
        <v>5000</v>
      </c>
      <c r="L136" s="2">
        <f>ROUND((J136-K136),5)</f>
        <v>-4764.1499999999996</v>
      </c>
      <c r="M136" s="15">
        <f>ROUND(IF(K136=0, IF(J136=0, 0, 1), J136/K136),5)</f>
        <v>4.7169999999999997E-2</v>
      </c>
    </row>
    <row r="137" spans="1:13" ht="15" thickBot="1">
      <c r="A137" s="1"/>
      <c r="B137" s="1"/>
      <c r="C137" s="1"/>
      <c r="D137" s="1"/>
      <c r="E137" s="1"/>
      <c r="F137" s="1" t="s">
        <v>195</v>
      </c>
      <c r="G137" s="1"/>
      <c r="H137" s="1"/>
      <c r="I137" s="1"/>
      <c r="J137" s="8">
        <v>9.5500000000000007</v>
      </c>
      <c r="K137" s="8">
        <v>1000</v>
      </c>
      <c r="L137" s="8">
        <f>ROUND((J137-K137),5)</f>
        <v>-990.45</v>
      </c>
      <c r="M137" s="18">
        <f>ROUND(IF(K137=0, IF(J137=0, 0, 1), J137/K137),5)</f>
        <v>9.5499999999999995E-3</v>
      </c>
    </row>
    <row r="138" spans="1:13">
      <c r="A138" s="1"/>
      <c r="B138" s="1"/>
      <c r="C138" s="1"/>
      <c r="D138" s="1"/>
      <c r="E138" s="1" t="s">
        <v>196</v>
      </c>
      <c r="F138" s="1"/>
      <c r="G138" s="1"/>
      <c r="H138" s="1"/>
      <c r="I138" s="1"/>
      <c r="J138" s="2">
        <f>ROUND(SUM(J135:J137),5)</f>
        <v>245.4</v>
      </c>
      <c r="K138" s="2">
        <f>ROUND(SUM(K135:K137),5)</f>
        <v>6000</v>
      </c>
      <c r="L138" s="2">
        <f>ROUND((J138-K138),5)</f>
        <v>-5754.6</v>
      </c>
      <c r="M138" s="15">
        <f>ROUND(IF(K138=0, IF(J138=0, 0, 1), J138/K138),5)</f>
        <v>4.0899999999999999E-2</v>
      </c>
    </row>
    <row r="139" spans="1:13">
      <c r="A139" s="1"/>
      <c r="B139" s="1"/>
      <c r="C139" s="1"/>
      <c r="D139" s="1"/>
      <c r="E139" s="1" t="s">
        <v>197</v>
      </c>
      <c r="F139" s="1"/>
      <c r="G139" s="1"/>
      <c r="H139" s="1"/>
      <c r="I139" s="1"/>
      <c r="J139" s="2"/>
      <c r="K139" s="2"/>
      <c r="L139" s="2"/>
      <c r="M139" s="15"/>
    </row>
    <row r="140" spans="1:13">
      <c r="A140" s="1"/>
      <c r="B140" s="1"/>
      <c r="C140" s="1"/>
      <c r="D140" s="1"/>
      <c r="E140" s="1"/>
      <c r="F140" s="1" t="s">
        <v>198</v>
      </c>
      <c r="G140" s="1"/>
      <c r="H140" s="1"/>
      <c r="I140" s="1"/>
      <c r="J140" s="2">
        <v>7000</v>
      </c>
      <c r="K140" s="2">
        <v>7200</v>
      </c>
      <c r="L140" s="2">
        <f>ROUND((J140-K140),5)</f>
        <v>-200</v>
      </c>
      <c r="M140" s="15">
        <f>ROUND(IF(K140=0, IF(J140=0, 0, 1), J140/K140),5)</f>
        <v>0.97221999999999997</v>
      </c>
    </row>
    <row r="141" spans="1:13">
      <c r="A141" s="1"/>
      <c r="B141" s="1"/>
      <c r="C141" s="1"/>
      <c r="D141" s="1"/>
      <c r="E141" s="1"/>
      <c r="F141" s="1" t="s">
        <v>199</v>
      </c>
      <c r="G141" s="1"/>
      <c r="H141" s="1"/>
      <c r="I141" s="1"/>
      <c r="J141" s="2">
        <v>73.5</v>
      </c>
      <c r="K141" s="2">
        <v>2000</v>
      </c>
      <c r="L141" s="2">
        <f>ROUND((J141-K141),5)</f>
        <v>-1926.5</v>
      </c>
      <c r="M141" s="15">
        <f>ROUND(IF(K141=0, IF(J141=0, 0, 1), J141/K141),5)</f>
        <v>3.6749999999999998E-2</v>
      </c>
    </row>
    <row r="142" spans="1:13">
      <c r="A142" s="1"/>
      <c r="B142" s="1"/>
      <c r="C142" s="1"/>
      <c r="D142" s="1"/>
      <c r="E142" s="1"/>
      <c r="F142" s="1" t="s">
        <v>200</v>
      </c>
      <c r="G142" s="1"/>
      <c r="H142" s="1"/>
      <c r="I142" s="1"/>
      <c r="J142" s="2">
        <v>8529.2099999999991</v>
      </c>
      <c r="K142" s="2">
        <v>7500</v>
      </c>
      <c r="L142" s="2">
        <f>ROUND((J142-K142),5)</f>
        <v>1029.21</v>
      </c>
      <c r="M142" s="15">
        <f>ROUND(IF(K142=0, IF(J142=0, 0, 1), J142/K142),5)</f>
        <v>1.13723</v>
      </c>
    </row>
    <row r="143" spans="1:13">
      <c r="A143" s="1"/>
      <c r="B143" s="1"/>
      <c r="C143" s="1"/>
      <c r="D143" s="1"/>
      <c r="E143" s="1"/>
      <c r="F143" s="1" t="s">
        <v>201</v>
      </c>
      <c r="G143" s="1"/>
      <c r="H143" s="1"/>
      <c r="I143" s="1"/>
      <c r="J143" s="2">
        <v>1271.1500000000001</v>
      </c>
      <c r="K143" s="2">
        <v>1500</v>
      </c>
      <c r="L143" s="2">
        <f>ROUND((J143-K143),5)</f>
        <v>-228.85</v>
      </c>
      <c r="M143" s="15">
        <f>ROUND(IF(K143=0, IF(J143=0, 0, 1), J143/K143),5)</f>
        <v>0.84743000000000002</v>
      </c>
    </row>
    <row r="144" spans="1:13" ht="15" thickBot="1">
      <c r="A144" s="1"/>
      <c r="B144" s="1"/>
      <c r="C144" s="1"/>
      <c r="D144" s="1"/>
      <c r="E144" s="1"/>
      <c r="F144" s="1" t="s">
        <v>202</v>
      </c>
      <c r="G144" s="1"/>
      <c r="H144" s="1"/>
      <c r="I144" s="1"/>
      <c r="J144" s="8">
        <v>9130.6</v>
      </c>
      <c r="K144" s="8">
        <v>5430</v>
      </c>
      <c r="L144" s="8">
        <f>ROUND((J144-K144),5)</f>
        <v>3700.6</v>
      </c>
      <c r="M144" s="18">
        <f>ROUND(IF(K144=0, IF(J144=0, 0, 1), J144/K144),5)</f>
        <v>1.6815100000000001</v>
      </c>
    </row>
    <row r="145" spans="1:13">
      <c r="A145" s="1"/>
      <c r="B145" s="1"/>
      <c r="C145" s="1"/>
      <c r="D145" s="1"/>
      <c r="E145" s="1" t="s">
        <v>203</v>
      </c>
      <c r="F145" s="1"/>
      <c r="G145" s="1"/>
      <c r="H145" s="1"/>
      <c r="I145" s="1"/>
      <c r="J145" s="2">
        <f>ROUND(SUM(J139:J144),5)</f>
        <v>26004.46</v>
      </c>
      <c r="K145" s="2">
        <f>ROUND(SUM(K139:K144),5)</f>
        <v>23630</v>
      </c>
      <c r="L145" s="2">
        <f>ROUND((J145-K145),5)</f>
        <v>2374.46</v>
      </c>
      <c r="M145" s="15">
        <f>ROUND(IF(K145=0, IF(J145=0, 0, 1), J145/K145),5)</f>
        <v>1.1004799999999999</v>
      </c>
    </row>
    <row r="146" spans="1:13">
      <c r="A146" s="1"/>
      <c r="B146" s="1"/>
      <c r="C146" s="1"/>
      <c r="D146" s="1"/>
      <c r="E146" s="1" t="s">
        <v>204</v>
      </c>
      <c r="F146" s="1"/>
      <c r="G146" s="1"/>
      <c r="H146" s="1"/>
      <c r="I146" s="1"/>
      <c r="J146" s="2"/>
      <c r="K146" s="2"/>
      <c r="L146" s="2"/>
      <c r="M146" s="15"/>
    </row>
    <row r="147" spans="1:13">
      <c r="A147" s="1"/>
      <c r="B147" s="1"/>
      <c r="C147" s="1"/>
      <c r="D147" s="1"/>
      <c r="E147" s="1"/>
      <c r="F147" s="1" t="s">
        <v>205</v>
      </c>
      <c r="G147" s="1"/>
      <c r="H147" s="1"/>
      <c r="I147" s="1"/>
      <c r="J147" s="2">
        <v>0</v>
      </c>
      <c r="K147" s="2">
        <v>1000</v>
      </c>
      <c r="L147" s="2">
        <f>ROUND((J147-K147),5)</f>
        <v>-1000</v>
      </c>
      <c r="M147" s="15">
        <f>ROUND(IF(K147=0, IF(J147=0, 0, 1), J147/K147),5)</f>
        <v>0</v>
      </c>
    </row>
    <row r="148" spans="1:13">
      <c r="A148" s="1"/>
      <c r="B148" s="1"/>
      <c r="C148" s="1"/>
      <c r="D148" s="1"/>
      <c r="E148" s="1"/>
      <c r="F148" s="1" t="s">
        <v>206</v>
      </c>
      <c r="G148" s="1"/>
      <c r="H148" s="1"/>
      <c r="I148" s="1"/>
      <c r="J148" s="2">
        <v>7084.04</v>
      </c>
      <c r="K148" s="2">
        <v>8000</v>
      </c>
      <c r="L148" s="2">
        <f>ROUND((J148-K148),5)</f>
        <v>-915.96</v>
      </c>
      <c r="M148" s="15">
        <f>ROUND(IF(K148=0, IF(J148=0, 0, 1), J148/K148),5)</f>
        <v>0.88551000000000002</v>
      </c>
    </row>
    <row r="149" spans="1:13">
      <c r="A149" s="1"/>
      <c r="B149" s="1"/>
      <c r="C149" s="1"/>
      <c r="D149" s="1"/>
      <c r="E149" s="1"/>
      <c r="F149" s="1" t="s">
        <v>207</v>
      </c>
      <c r="G149" s="1"/>
      <c r="H149" s="1"/>
      <c r="I149" s="1"/>
      <c r="J149" s="2"/>
      <c r="K149" s="2"/>
      <c r="L149" s="2"/>
      <c r="M149" s="15"/>
    </row>
    <row r="150" spans="1:13">
      <c r="A150" s="1"/>
      <c r="B150" s="1"/>
      <c r="C150" s="1"/>
      <c r="D150" s="1"/>
      <c r="E150" s="1"/>
      <c r="F150" s="1"/>
      <c r="G150" s="1" t="s">
        <v>208</v>
      </c>
      <c r="H150" s="1"/>
      <c r="I150" s="1"/>
      <c r="J150" s="2">
        <v>258.98</v>
      </c>
      <c r="K150" s="2">
        <v>6000</v>
      </c>
      <c r="L150" s="2">
        <f>ROUND((J150-K150),5)</f>
        <v>-5741.02</v>
      </c>
      <c r="M150" s="15">
        <f>ROUND(IF(K150=0, IF(J150=0, 0, 1), J150/K150),5)</f>
        <v>4.3159999999999997E-2</v>
      </c>
    </row>
    <row r="151" spans="1:13">
      <c r="A151" s="1"/>
      <c r="B151" s="1"/>
      <c r="C151" s="1"/>
      <c r="D151" s="1"/>
      <c r="E151" s="1"/>
      <c r="F151" s="1"/>
      <c r="G151" s="1" t="s">
        <v>209</v>
      </c>
      <c r="H151" s="1"/>
      <c r="I151" s="1"/>
      <c r="J151" s="2">
        <v>0</v>
      </c>
      <c r="K151" s="2">
        <v>8000</v>
      </c>
      <c r="L151" s="2">
        <f>ROUND((J151-K151),5)</f>
        <v>-8000</v>
      </c>
      <c r="M151" s="15">
        <f>ROUND(IF(K151=0, IF(J151=0, 0, 1), J151/K151),5)</f>
        <v>0</v>
      </c>
    </row>
    <row r="152" spans="1:13">
      <c r="A152" s="1"/>
      <c r="B152" s="1"/>
      <c r="C152" s="1"/>
      <c r="D152" s="1"/>
      <c r="E152" s="1"/>
      <c r="F152" s="1"/>
      <c r="G152" s="1" t="s">
        <v>210</v>
      </c>
      <c r="H152" s="1"/>
      <c r="I152" s="1"/>
      <c r="J152" s="2">
        <v>1406.74</v>
      </c>
      <c r="K152" s="2">
        <v>5000</v>
      </c>
      <c r="L152" s="2">
        <f>ROUND((J152-K152),5)</f>
        <v>-3593.26</v>
      </c>
      <c r="M152" s="15">
        <f>ROUND(IF(K152=0, IF(J152=0, 0, 1), J152/K152),5)</f>
        <v>0.28134999999999999</v>
      </c>
    </row>
    <row r="153" spans="1:13">
      <c r="A153" s="1"/>
      <c r="B153" s="1"/>
      <c r="C153" s="1"/>
      <c r="D153" s="1"/>
      <c r="E153" s="1"/>
      <c r="F153" s="1"/>
      <c r="G153" s="1" t="s">
        <v>211</v>
      </c>
      <c r="H153" s="1"/>
      <c r="I153" s="1"/>
      <c r="J153" s="2">
        <v>1861.12</v>
      </c>
      <c r="K153" s="2">
        <v>15000</v>
      </c>
      <c r="L153" s="2">
        <f>ROUND((J153-K153),5)</f>
        <v>-13138.88</v>
      </c>
      <c r="M153" s="15">
        <f>ROUND(IF(K153=0, IF(J153=0, 0, 1), J153/K153),5)</f>
        <v>0.12407</v>
      </c>
    </row>
    <row r="154" spans="1:13">
      <c r="A154" s="1"/>
      <c r="B154" s="1"/>
      <c r="C154" s="1"/>
      <c r="D154" s="1"/>
      <c r="E154" s="1"/>
      <c r="F154" s="1"/>
      <c r="G154" s="1" t="s">
        <v>212</v>
      </c>
      <c r="H154" s="1"/>
      <c r="I154" s="1"/>
      <c r="J154" s="2">
        <v>0</v>
      </c>
      <c r="K154" s="2">
        <v>1500</v>
      </c>
      <c r="L154" s="2">
        <f>ROUND((J154-K154),5)</f>
        <v>-1500</v>
      </c>
      <c r="M154" s="15">
        <f>ROUND(IF(K154=0, IF(J154=0, 0, 1), J154/K154),5)</f>
        <v>0</v>
      </c>
    </row>
    <row r="155" spans="1:13">
      <c r="A155" s="1"/>
      <c r="B155" s="1"/>
      <c r="C155" s="1"/>
      <c r="D155" s="1"/>
      <c r="E155" s="1"/>
      <c r="F155" s="1"/>
      <c r="G155" s="1" t="s">
        <v>213</v>
      </c>
      <c r="H155" s="1"/>
      <c r="I155" s="1"/>
      <c r="J155" s="2">
        <v>3885.38</v>
      </c>
      <c r="K155" s="2">
        <v>1000</v>
      </c>
      <c r="L155" s="2">
        <f>ROUND((J155-K155),5)</f>
        <v>2885.38</v>
      </c>
      <c r="M155" s="15">
        <f>ROUND(IF(K155=0, IF(J155=0, 0, 1), J155/K155),5)</f>
        <v>3.8853800000000001</v>
      </c>
    </row>
    <row r="156" spans="1:13">
      <c r="A156" s="1"/>
      <c r="B156" s="1"/>
      <c r="C156" s="1"/>
      <c r="D156" s="1"/>
      <c r="E156" s="1"/>
      <c r="F156" s="1"/>
      <c r="G156" s="1" t="s">
        <v>214</v>
      </c>
      <c r="H156" s="1"/>
      <c r="I156" s="1"/>
      <c r="J156" s="2">
        <v>3043.98</v>
      </c>
      <c r="K156" s="2">
        <v>3600</v>
      </c>
      <c r="L156" s="2">
        <f>ROUND((J156-K156),5)</f>
        <v>-556.02</v>
      </c>
      <c r="M156" s="15">
        <f>ROUND(IF(K156=0, IF(J156=0, 0, 1), J156/K156),5)</f>
        <v>0.84555000000000002</v>
      </c>
    </row>
    <row r="157" spans="1:13">
      <c r="A157" s="1"/>
      <c r="B157" s="1"/>
      <c r="C157" s="1"/>
      <c r="D157" s="1"/>
      <c r="E157" s="1"/>
      <c r="F157" s="1"/>
      <c r="G157" s="1" t="s">
        <v>215</v>
      </c>
      <c r="H157" s="1"/>
      <c r="I157" s="1"/>
      <c r="J157" s="2">
        <v>1000</v>
      </c>
      <c r="K157" s="2">
        <v>3000</v>
      </c>
      <c r="L157" s="2">
        <f>ROUND((J157-K157),5)</f>
        <v>-2000</v>
      </c>
      <c r="M157" s="15">
        <f>ROUND(IF(K157=0, IF(J157=0, 0, 1), J157/K157),5)</f>
        <v>0.33333000000000002</v>
      </c>
    </row>
    <row r="158" spans="1:13">
      <c r="A158" s="1"/>
      <c r="B158" s="1"/>
      <c r="C158" s="1"/>
      <c r="D158" s="1"/>
      <c r="E158" s="1"/>
      <c r="F158" s="1"/>
      <c r="G158" s="1" t="s">
        <v>295</v>
      </c>
      <c r="H158" s="1"/>
      <c r="I158" s="1"/>
      <c r="J158" s="2">
        <v>197.1</v>
      </c>
      <c r="K158" s="2"/>
      <c r="L158" s="2"/>
      <c r="M158" s="15"/>
    </row>
    <row r="159" spans="1:13" ht="15" thickBot="1">
      <c r="A159" s="1"/>
      <c r="B159" s="1"/>
      <c r="C159" s="1"/>
      <c r="D159" s="1"/>
      <c r="E159" s="1"/>
      <c r="F159" s="1"/>
      <c r="G159" s="1" t="s">
        <v>296</v>
      </c>
      <c r="H159" s="1"/>
      <c r="I159" s="1"/>
      <c r="J159" s="8">
        <v>569.87</v>
      </c>
      <c r="K159" s="8"/>
      <c r="L159" s="8"/>
      <c r="M159" s="18"/>
    </row>
    <row r="160" spans="1:13">
      <c r="A160" s="1"/>
      <c r="B160" s="1"/>
      <c r="C160" s="1"/>
      <c r="D160" s="1"/>
      <c r="E160" s="1"/>
      <c r="F160" s="1" t="s">
        <v>216</v>
      </c>
      <c r="G160" s="1"/>
      <c r="H160" s="1"/>
      <c r="I160" s="1"/>
      <c r="J160" s="2">
        <f>ROUND(SUM(J149:J159),5)</f>
        <v>12223.17</v>
      </c>
      <c r="K160" s="2">
        <f>ROUND(SUM(K149:K159),5)</f>
        <v>43100</v>
      </c>
      <c r="L160" s="2">
        <f>ROUND((J160-K160),5)</f>
        <v>-30876.83</v>
      </c>
      <c r="M160" s="15">
        <f>ROUND(IF(K160=0, IF(J160=0, 0, 1), J160/K160),5)</f>
        <v>0.28360000000000002</v>
      </c>
    </row>
    <row r="161" spans="1:13">
      <c r="A161" s="1"/>
      <c r="B161" s="1"/>
      <c r="C161" s="1"/>
      <c r="D161" s="1"/>
      <c r="E161" s="1"/>
      <c r="F161" s="1" t="s">
        <v>217</v>
      </c>
      <c r="G161" s="1"/>
      <c r="H161" s="1"/>
      <c r="I161" s="1"/>
      <c r="J161" s="2"/>
      <c r="K161" s="2"/>
      <c r="L161" s="2"/>
      <c r="M161" s="15"/>
    </row>
    <row r="162" spans="1:13">
      <c r="A162" s="1"/>
      <c r="B162" s="1"/>
      <c r="C162" s="1"/>
      <c r="D162" s="1"/>
      <c r="E162" s="1"/>
      <c r="F162" s="1"/>
      <c r="G162" s="1" t="s">
        <v>297</v>
      </c>
      <c r="H162" s="1"/>
      <c r="I162" s="1"/>
      <c r="J162" s="2">
        <v>5776.93</v>
      </c>
      <c r="K162" s="2"/>
      <c r="L162" s="2"/>
      <c r="M162" s="15"/>
    </row>
    <row r="163" spans="1:13">
      <c r="A163" s="1"/>
      <c r="B163" s="1"/>
      <c r="C163" s="1"/>
      <c r="D163" s="1"/>
      <c r="E163" s="1"/>
      <c r="F163" s="1"/>
      <c r="G163" s="1" t="s">
        <v>298</v>
      </c>
      <c r="H163" s="1"/>
      <c r="I163" s="1"/>
      <c r="J163" s="2">
        <v>11754</v>
      </c>
      <c r="K163" s="2"/>
      <c r="L163" s="2"/>
      <c r="M163" s="15"/>
    </row>
    <row r="164" spans="1:13">
      <c r="A164" s="1"/>
      <c r="B164" s="1"/>
      <c r="C164" s="1"/>
      <c r="D164" s="1"/>
      <c r="E164" s="1"/>
      <c r="F164" s="1"/>
      <c r="G164" s="1" t="s">
        <v>299</v>
      </c>
      <c r="H164" s="1"/>
      <c r="I164" s="1"/>
      <c r="J164" s="2">
        <v>1123.05</v>
      </c>
      <c r="K164" s="2"/>
      <c r="L164" s="2"/>
      <c r="M164" s="15"/>
    </row>
    <row r="165" spans="1:13">
      <c r="A165" s="1"/>
      <c r="B165" s="1"/>
      <c r="C165" s="1"/>
      <c r="D165" s="1"/>
      <c r="E165" s="1"/>
      <c r="F165" s="1"/>
      <c r="G165" s="1" t="s">
        <v>300</v>
      </c>
      <c r="H165" s="1"/>
      <c r="I165" s="1"/>
      <c r="J165" s="2">
        <v>365.91</v>
      </c>
      <c r="K165" s="2"/>
      <c r="L165" s="2"/>
      <c r="M165" s="15"/>
    </row>
    <row r="166" spans="1:13">
      <c r="A166" s="1"/>
      <c r="B166" s="1"/>
      <c r="C166" s="1"/>
      <c r="D166" s="1"/>
      <c r="E166" s="1"/>
      <c r="F166" s="1"/>
      <c r="G166" s="1" t="s">
        <v>301</v>
      </c>
      <c r="H166" s="1"/>
      <c r="I166" s="1"/>
      <c r="J166" s="2">
        <v>3021.97</v>
      </c>
      <c r="K166" s="2"/>
      <c r="L166" s="2"/>
      <c r="M166" s="15"/>
    </row>
    <row r="167" spans="1:13">
      <c r="A167" s="1"/>
      <c r="B167" s="1"/>
      <c r="C167" s="1"/>
      <c r="D167" s="1"/>
      <c r="E167" s="1"/>
      <c r="F167" s="1"/>
      <c r="G167" s="1" t="s">
        <v>302</v>
      </c>
      <c r="H167" s="1"/>
      <c r="I167" s="1"/>
      <c r="J167" s="2">
        <v>1336.64</v>
      </c>
      <c r="K167" s="2"/>
      <c r="L167" s="2"/>
      <c r="M167" s="15"/>
    </row>
    <row r="168" spans="1:13">
      <c r="A168" s="1"/>
      <c r="B168" s="1"/>
      <c r="C168" s="1"/>
      <c r="D168" s="1"/>
      <c r="E168" s="1"/>
      <c r="F168" s="1"/>
      <c r="G168" s="1" t="s">
        <v>303</v>
      </c>
      <c r="H168" s="1"/>
      <c r="I168" s="1"/>
      <c r="J168" s="2">
        <v>6416.82</v>
      </c>
      <c r="K168" s="2"/>
      <c r="L168" s="2"/>
      <c r="M168" s="15"/>
    </row>
    <row r="169" spans="1:13">
      <c r="A169" s="1"/>
      <c r="B169" s="1"/>
      <c r="C169" s="1"/>
      <c r="D169" s="1"/>
      <c r="E169" s="1"/>
      <c r="F169" s="1"/>
      <c r="G169" s="1" t="s">
        <v>218</v>
      </c>
      <c r="H169" s="1"/>
      <c r="I169" s="1"/>
      <c r="J169" s="2">
        <v>4996.79</v>
      </c>
      <c r="K169" s="2"/>
      <c r="L169" s="2"/>
      <c r="M169" s="15"/>
    </row>
    <row r="170" spans="1:13">
      <c r="A170" s="1"/>
      <c r="B170" s="1"/>
      <c r="C170" s="1"/>
      <c r="D170" s="1"/>
      <c r="E170" s="1"/>
      <c r="F170" s="1"/>
      <c r="G170" s="1" t="s">
        <v>304</v>
      </c>
      <c r="H170" s="1"/>
      <c r="I170" s="1"/>
      <c r="J170" s="2">
        <v>200</v>
      </c>
      <c r="K170" s="2"/>
      <c r="L170" s="2"/>
      <c r="M170" s="15"/>
    </row>
    <row r="171" spans="1:13">
      <c r="A171" s="1"/>
      <c r="B171" s="1"/>
      <c r="C171" s="1"/>
      <c r="D171" s="1"/>
      <c r="E171" s="1"/>
      <c r="F171" s="1"/>
      <c r="G171" s="1" t="s">
        <v>219</v>
      </c>
      <c r="H171" s="1"/>
      <c r="I171" s="1"/>
      <c r="J171" s="2">
        <v>1039.1300000000001</v>
      </c>
      <c r="K171" s="2"/>
      <c r="L171" s="2"/>
      <c r="M171" s="15"/>
    </row>
    <row r="172" spans="1:13">
      <c r="A172" s="1"/>
      <c r="B172" s="1"/>
      <c r="C172" s="1"/>
      <c r="D172" s="1"/>
      <c r="E172" s="1"/>
      <c r="F172" s="1"/>
      <c r="G172" s="1" t="s">
        <v>220</v>
      </c>
      <c r="H172" s="1"/>
      <c r="I172" s="1"/>
      <c r="J172" s="2">
        <v>16</v>
      </c>
      <c r="K172" s="2"/>
      <c r="L172" s="2"/>
      <c r="M172" s="15"/>
    </row>
    <row r="173" spans="1:13">
      <c r="A173" s="1"/>
      <c r="B173" s="1"/>
      <c r="C173" s="1"/>
      <c r="D173" s="1"/>
      <c r="E173" s="1"/>
      <c r="F173" s="1"/>
      <c r="G173" s="1" t="s">
        <v>305</v>
      </c>
      <c r="H173" s="1"/>
      <c r="I173" s="1"/>
      <c r="J173" s="2">
        <v>200</v>
      </c>
      <c r="K173" s="2"/>
      <c r="L173" s="2"/>
      <c r="M173" s="15"/>
    </row>
    <row r="174" spans="1:13">
      <c r="A174" s="1"/>
      <c r="B174" s="1"/>
      <c r="C174" s="1"/>
      <c r="D174" s="1"/>
      <c r="E174" s="1"/>
      <c r="F174" s="1"/>
      <c r="G174" s="1" t="s">
        <v>306</v>
      </c>
      <c r="H174" s="1"/>
      <c r="I174" s="1"/>
      <c r="J174" s="2">
        <v>1280.69</v>
      </c>
      <c r="K174" s="2"/>
      <c r="L174" s="2"/>
      <c r="M174" s="15"/>
    </row>
    <row r="175" spans="1:13">
      <c r="A175" s="1"/>
      <c r="B175" s="1"/>
      <c r="C175" s="1"/>
      <c r="D175" s="1"/>
      <c r="E175" s="1"/>
      <c r="F175" s="1"/>
      <c r="G175" s="1" t="s">
        <v>307</v>
      </c>
      <c r="H175" s="1"/>
      <c r="I175" s="1"/>
      <c r="J175" s="2">
        <v>467.33</v>
      </c>
      <c r="K175" s="2"/>
      <c r="L175" s="2"/>
      <c r="M175" s="15"/>
    </row>
    <row r="176" spans="1:13">
      <c r="A176" s="1"/>
      <c r="B176" s="1"/>
      <c r="C176" s="1"/>
      <c r="D176" s="1"/>
      <c r="E176" s="1"/>
      <c r="F176" s="1"/>
      <c r="G176" s="1" t="s">
        <v>308</v>
      </c>
      <c r="H176" s="1"/>
      <c r="I176" s="1"/>
      <c r="J176" s="2">
        <v>819.04</v>
      </c>
      <c r="K176" s="2"/>
      <c r="L176" s="2"/>
      <c r="M176" s="15"/>
    </row>
    <row r="177" spans="1:13">
      <c r="A177" s="1"/>
      <c r="B177" s="1"/>
      <c r="C177" s="1"/>
      <c r="D177" s="1"/>
      <c r="E177" s="1"/>
      <c r="F177" s="1"/>
      <c r="G177" s="1" t="s">
        <v>221</v>
      </c>
      <c r="H177" s="1"/>
      <c r="I177" s="1"/>
      <c r="J177" s="2">
        <v>1523.95</v>
      </c>
      <c r="K177" s="2"/>
      <c r="L177" s="2"/>
      <c r="M177" s="15"/>
    </row>
    <row r="178" spans="1:13" ht="15" thickBot="1">
      <c r="A178" s="1"/>
      <c r="B178" s="1"/>
      <c r="C178" s="1"/>
      <c r="D178" s="1"/>
      <c r="E178" s="1"/>
      <c r="F178" s="1"/>
      <c r="G178" s="1" t="s">
        <v>222</v>
      </c>
      <c r="H178" s="1"/>
      <c r="I178" s="1"/>
      <c r="J178" s="2">
        <v>24839.64</v>
      </c>
      <c r="K178" s="2">
        <v>35000</v>
      </c>
      <c r="L178" s="2">
        <f>ROUND((J178-K178),5)</f>
        <v>-10160.36</v>
      </c>
      <c r="M178" s="15">
        <f>ROUND(IF(K178=0, IF(J178=0, 0, 1), J178/K178),5)</f>
        <v>0.7097</v>
      </c>
    </row>
    <row r="179" spans="1:13" ht="15" thickBot="1">
      <c r="A179" s="1"/>
      <c r="B179" s="1"/>
      <c r="C179" s="1"/>
      <c r="D179" s="1"/>
      <c r="E179" s="1"/>
      <c r="F179" s="1" t="s">
        <v>223</v>
      </c>
      <c r="G179" s="1"/>
      <c r="H179" s="1"/>
      <c r="I179" s="1"/>
      <c r="J179" s="3">
        <f>ROUND(SUM(J161:J178),5)</f>
        <v>65177.89</v>
      </c>
      <c r="K179" s="3">
        <f>ROUND(SUM(K161:K178),5)</f>
        <v>35000</v>
      </c>
      <c r="L179" s="3">
        <f>ROUND((J179-K179),5)</f>
        <v>30177.89</v>
      </c>
      <c r="M179" s="17">
        <f>ROUND(IF(K179=0, IF(J179=0, 0, 1), J179/K179),5)</f>
        <v>1.8622300000000001</v>
      </c>
    </row>
    <row r="180" spans="1:13">
      <c r="A180" s="1"/>
      <c r="B180" s="1"/>
      <c r="C180" s="1"/>
      <c r="D180" s="1"/>
      <c r="E180" s="1" t="s">
        <v>224</v>
      </c>
      <c r="F180" s="1"/>
      <c r="G180" s="1"/>
      <c r="H180" s="1"/>
      <c r="I180" s="1"/>
      <c r="J180" s="2">
        <f>ROUND(SUM(J146:J148)+J160+J179,5)</f>
        <v>84485.1</v>
      </c>
      <c r="K180" s="2">
        <f>ROUND(SUM(K146:K148)+K160+K179,5)</f>
        <v>87100</v>
      </c>
      <c r="L180" s="2">
        <f>ROUND((J180-K180),5)</f>
        <v>-2614.9</v>
      </c>
      <c r="M180" s="15">
        <f>ROUND(IF(K180=0, IF(J180=0, 0, 1), J180/K180),5)</f>
        <v>0.96997999999999995</v>
      </c>
    </row>
    <row r="181" spans="1:13">
      <c r="A181" s="1"/>
      <c r="B181" s="1"/>
      <c r="C181" s="1"/>
      <c r="D181" s="1"/>
      <c r="E181" s="1" t="s">
        <v>225</v>
      </c>
      <c r="F181" s="1"/>
      <c r="G181" s="1"/>
      <c r="H181" s="1"/>
      <c r="I181" s="1"/>
      <c r="J181" s="2"/>
      <c r="K181" s="2"/>
      <c r="L181" s="2"/>
      <c r="M181" s="15"/>
    </row>
    <row r="182" spans="1:13">
      <c r="A182" s="1"/>
      <c r="B182" s="1"/>
      <c r="C182" s="1"/>
      <c r="D182" s="1"/>
      <c r="E182" s="1"/>
      <c r="F182" s="1" t="s">
        <v>226</v>
      </c>
      <c r="G182" s="1"/>
      <c r="H182" s="1"/>
      <c r="I182" s="1"/>
      <c r="J182" s="2">
        <v>728.44</v>
      </c>
      <c r="K182" s="2">
        <v>1500</v>
      </c>
      <c r="L182" s="2">
        <f>ROUND((J182-K182),5)</f>
        <v>-771.56</v>
      </c>
      <c r="M182" s="15">
        <f>ROUND(IF(K182=0, IF(J182=0, 0, 1), J182/K182),5)</f>
        <v>0.48563000000000001</v>
      </c>
    </row>
    <row r="183" spans="1:13" ht="15" thickBot="1">
      <c r="A183" s="1"/>
      <c r="B183" s="1"/>
      <c r="C183" s="1"/>
      <c r="D183" s="1"/>
      <c r="E183" s="1"/>
      <c r="F183" s="1" t="s">
        <v>309</v>
      </c>
      <c r="G183" s="1"/>
      <c r="H183" s="1"/>
      <c r="I183" s="1"/>
      <c r="J183" s="8">
        <v>429.54</v>
      </c>
      <c r="K183" s="8"/>
      <c r="L183" s="8"/>
      <c r="M183" s="18"/>
    </row>
    <row r="184" spans="1:13">
      <c r="A184" s="1"/>
      <c r="B184" s="1"/>
      <c r="C184" s="1"/>
      <c r="D184" s="1"/>
      <c r="E184" s="1" t="s">
        <v>227</v>
      </c>
      <c r="F184" s="1"/>
      <c r="G184" s="1"/>
      <c r="H184" s="1"/>
      <c r="I184" s="1"/>
      <c r="J184" s="2">
        <f>ROUND(SUM(J181:J183),5)</f>
        <v>1157.98</v>
      </c>
      <c r="K184" s="2">
        <f>ROUND(SUM(K181:K183),5)</f>
        <v>1500</v>
      </c>
      <c r="L184" s="2">
        <f>ROUND((J184-K184),5)</f>
        <v>-342.02</v>
      </c>
      <c r="M184" s="15">
        <f>ROUND(IF(K184=0, IF(J184=0, 0, 1), J184/K184),5)</f>
        <v>0.77198999999999995</v>
      </c>
    </row>
    <row r="185" spans="1:13">
      <c r="A185" s="1"/>
      <c r="B185" s="1"/>
      <c r="C185" s="1"/>
      <c r="D185" s="1"/>
      <c r="E185" s="1" t="s">
        <v>228</v>
      </c>
      <c r="F185" s="1"/>
      <c r="G185" s="1"/>
      <c r="H185" s="1"/>
      <c r="I185" s="1"/>
      <c r="J185" s="2"/>
      <c r="K185" s="2"/>
      <c r="L185" s="2"/>
      <c r="M185" s="15"/>
    </row>
    <row r="186" spans="1:13">
      <c r="A186" s="1"/>
      <c r="B186" s="1"/>
      <c r="C186" s="1"/>
      <c r="D186" s="1"/>
      <c r="E186" s="1"/>
      <c r="F186" s="1" t="s">
        <v>229</v>
      </c>
      <c r="G186" s="1"/>
      <c r="H186" s="1"/>
      <c r="I186" s="1"/>
      <c r="J186" s="2">
        <v>1431.5</v>
      </c>
      <c r="K186" s="2">
        <v>2100</v>
      </c>
      <c r="L186" s="2">
        <f>ROUND((J186-K186),5)</f>
        <v>-668.5</v>
      </c>
      <c r="M186" s="15">
        <f>ROUND(IF(K186=0, IF(J186=0, 0, 1), J186/K186),5)</f>
        <v>0.68167</v>
      </c>
    </row>
    <row r="187" spans="1:13">
      <c r="A187" s="1"/>
      <c r="B187" s="1"/>
      <c r="C187" s="1"/>
      <c r="D187" s="1"/>
      <c r="E187" s="1"/>
      <c r="F187" s="1" t="s">
        <v>230</v>
      </c>
      <c r="G187" s="1"/>
      <c r="H187" s="1"/>
      <c r="I187" s="1"/>
      <c r="J187" s="2"/>
      <c r="K187" s="2"/>
      <c r="L187" s="2"/>
      <c r="M187" s="15"/>
    </row>
    <row r="188" spans="1:13">
      <c r="A188" s="1"/>
      <c r="B188" s="1"/>
      <c r="C188" s="1"/>
      <c r="D188" s="1"/>
      <c r="E188" s="1"/>
      <c r="F188" s="1"/>
      <c r="G188" s="1" t="s">
        <v>231</v>
      </c>
      <c r="H188" s="1"/>
      <c r="I188" s="1"/>
      <c r="J188" s="2">
        <v>3080.24</v>
      </c>
      <c r="K188" s="2"/>
      <c r="L188" s="2"/>
      <c r="M188" s="15"/>
    </row>
    <row r="189" spans="1:13">
      <c r="A189" s="1"/>
      <c r="B189" s="1"/>
      <c r="C189" s="1"/>
      <c r="D189" s="1"/>
      <c r="E189" s="1"/>
      <c r="F189" s="1"/>
      <c r="G189" s="1" t="s">
        <v>232</v>
      </c>
      <c r="H189" s="1"/>
      <c r="I189" s="1"/>
      <c r="J189" s="2">
        <v>1384.03</v>
      </c>
      <c r="K189" s="2">
        <v>5000</v>
      </c>
      <c r="L189" s="2">
        <f>ROUND((J189-K189),5)</f>
        <v>-3615.97</v>
      </c>
      <c r="M189" s="15">
        <f>ROUND(IF(K189=0, IF(J189=0, 0, 1), J189/K189),5)</f>
        <v>0.27681</v>
      </c>
    </row>
    <row r="190" spans="1:13">
      <c r="A190" s="1"/>
      <c r="B190" s="1"/>
      <c r="C190" s="1"/>
      <c r="D190" s="1"/>
      <c r="E190" s="1"/>
      <c r="F190" s="1"/>
      <c r="G190" s="1" t="s">
        <v>233</v>
      </c>
      <c r="H190" s="1"/>
      <c r="I190" s="1"/>
      <c r="J190" s="2">
        <v>0</v>
      </c>
      <c r="K190" s="2">
        <v>1100</v>
      </c>
      <c r="L190" s="2">
        <f>ROUND((J190-K190),5)</f>
        <v>-1100</v>
      </c>
      <c r="M190" s="15">
        <f>ROUND(IF(K190=0, IF(J190=0, 0, 1), J190/K190),5)</f>
        <v>0</v>
      </c>
    </row>
    <row r="191" spans="1:13">
      <c r="A191" s="1"/>
      <c r="B191" s="1"/>
      <c r="C191" s="1"/>
      <c r="D191" s="1"/>
      <c r="E191" s="1"/>
      <c r="F191" s="1"/>
      <c r="G191" s="1" t="s">
        <v>234</v>
      </c>
      <c r="H191" s="1"/>
      <c r="I191" s="1"/>
      <c r="J191" s="2">
        <v>0</v>
      </c>
      <c r="K191" s="2">
        <v>6000</v>
      </c>
      <c r="L191" s="2">
        <f>ROUND((J191-K191),5)</f>
        <v>-6000</v>
      </c>
      <c r="M191" s="15">
        <f>ROUND(IF(K191=0, IF(J191=0, 0, 1), J191/K191),5)</f>
        <v>0</v>
      </c>
    </row>
    <row r="192" spans="1:13" ht="15" thickBot="1">
      <c r="A192" s="1"/>
      <c r="B192" s="1"/>
      <c r="C192" s="1"/>
      <c r="D192" s="1"/>
      <c r="E192" s="1"/>
      <c r="F192" s="1"/>
      <c r="G192" s="1" t="s">
        <v>235</v>
      </c>
      <c r="H192" s="1"/>
      <c r="I192" s="1"/>
      <c r="J192" s="8">
        <v>6356.66</v>
      </c>
      <c r="K192" s="8">
        <v>6000</v>
      </c>
      <c r="L192" s="8">
        <f>ROUND((J192-K192),5)</f>
        <v>356.66</v>
      </c>
      <c r="M192" s="18">
        <f>ROUND(IF(K192=0, IF(J192=0, 0, 1), J192/K192),5)</f>
        <v>1.0594399999999999</v>
      </c>
    </row>
    <row r="193" spans="1:13">
      <c r="A193" s="1"/>
      <c r="B193" s="1"/>
      <c r="C193" s="1"/>
      <c r="D193" s="1"/>
      <c r="E193" s="1"/>
      <c r="F193" s="1" t="s">
        <v>236</v>
      </c>
      <c r="G193" s="1"/>
      <c r="H193" s="1"/>
      <c r="I193" s="1"/>
      <c r="J193" s="2">
        <f>ROUND(SUM(J187:J192),5)</f>
        <v>10820.93</v>
      </c>
      <c r="K193" s="2">
        <f>ROUND(SUM(K187:K192),5)</f>
        <v>18100</v>
      </c>
      <c r="L193" s="2">
        <f>ROUND((J193-K193),5)</f>
        <v>-7279.07</v>
      </c>
      <c r="M193" s="15">
        <f>ROUND(IF(K193=0, IF(J193=0, 0, 1), J193/K193),5)</f>
        <v>0.59784000000000004</v>
      </c>
    </row>
    <row r="194" spans="1:13">
      <c r="A194" s="1"/>
      <c r="B194" s="1"/>
      <c r="C194" s="1"/>
      <c r="D194" s="1"/>
      <c r="E194" s="1"/>
      <c r="F194" s="1" t="s">
        <v>237</v>
      </c>
      <c r="G194" s="1"/>
      <c r="H194" s="1"/>
      <c r="I194" s="1"/>
      <c r="J194" s="2"/>
      <c r="K194" s="2"/>
      <c r="L194" s="2"/>
      <c r="M194" s="15"/>
    </row>
    <row r="195" spans="1:13">
      <c r="A195" s="1"/>
      <c r="B195" s="1"/>
      <c r="C195" s="1"/>
      <c r="D195" s="1"/>
      <c r="E195" s="1"/>
      <c r="F195" s="1"/>
      <c r="G195" s="1" t="s">
        <v>238</v>
      </c>
      <c r="H195" s="1"/>
      <c r="I195" s="1"/>
      <c r="J195" s="2">
        <v>2440.75</v>
      </c>
      <c r="K195" s="2">
        <v>1500</v>
      </c>
      <c r="L195" s="2">
        <f>ROUND((J195-K195),5)</f>
        <v>940.75</v>
      </c>
      <c r="M195" s="15">
        <f>ROUND(IF(K195=0, IF(J195=0, 0, 1), J195/K195),5)</f>
        <v>1.62717</v>
      </c>
    </row>
    <row r="196" spans="1:13">
      <c r="A196" s="1"/>
      <c r="B196" s="1"/>
      <c r="C196" s="1"/>
      <c r="D196" s="1"/>
      <c r="E196" s="1"/>
      <c r="F196" s="1"/>
      <c r="G196" s="1" t="s">
        <v>310</v>
      </c>
      <c r="H196" s="1"/>
      <c r="I196" s="1"/>
      <c r="J196" s="2">
        <v>289.42</v>
      </c>
      <c r="K196" s="2"/>
      <c r="L196" s="2"/>
      <c r="M196" s="15"/>
    </row>
    <row r="197" spans="1:13" ht="15" thickBot="1">
      <c r="A197" s="1"/>
      <c r="B197" s="1"/>
      <c r="C197" s="1"/>
      <c r="D197" s="1"/>
      <c r="E197" s="1"/>
      <c r="F197" s="1"/>
      <c r="G197" s="1" t="s">
        <v>311</v>
      </c>
      <c r="H197" s="1"/>
      <c r="I197" s="1"/>
      <c r="J197" s="2">
        <v>2.5499999999999998</v>
      </c>
      <c r="K197" s="2"/>
      <c r="L197" s="2"/>
      <c r="M197" s="15"/>
    </row>
    <row r="198" spans="1:13" ht="15" thickBot="1">
      <c r="A198" s="1"/>
      <c r="B198" s="1"/>
      <c r="C198" s="1"/>
      <c r="D198" s="1"/>
      <c r="E198" s="1"/>
      <c r="F198" s="1" t="s">
        <v>239</v>
      </c>
      <c r="G198" s="1"/>
      <c r="H198" s="1"/>
      <c r="I198" s="1"/>
      <c r="J198" s="3">
        <f>ROUND(SUM(J194:J197),5)</f>
        <v>2732.72</v>
      </c>
      <c r="K198" s="3">
        <f>ROUND(SUM(K194:K197),5)</f>
        <v>1500</v>
      </c>
      <c r="L198" s="3">
        <f>ROUND((J198-K198),5)</f>
        <v>1232.72</v>
      </c>
      <c r="M198" s="17">
        <f>ROUND(IF(K198=0, IF(J198=0, 0, 1), J198/K198),5)</f>
        <v>1.8218099999999999</v>
      </c>
    </row>
    <row r="199" spans="1:13">
      <c r="A199" s="1"/>
      <c r="B199" s="1"/>
      <c r="C199" s="1"/>
      <c r="D199" s="1"/>
      <c r="E199" s="1" t="s">
        <v>240</v>
      </c>
      <c r="F199" s="1"/>
      <c r="G199" s="1"/>
      <c r="H199" s="1"/>
      <c r="I199" s="1"/>
      <c r="J199" s="2">
        <f>ROUND(SUM(J185:J186)+J193+J198,5)</f>
        <v>14985.15</v>
      </c>
      <c r="K199" s="2">
        <f>ROUND(SUM(K185:K186)+K193+K198,5)</f>
        <v>21700</v>
      </c>
      <c r="L199" s="2">
        <f>ROUND((J199-K199),5)</f>
        <v>-6714.85</v>
      </c>
      <c r="M199" s="15">
        <f>ROUND(IF(K199=0, IF(J199=0, 0, 1), J199/K199),5)</f>
        <v>0.69055999999999995</v>
      </c>
    </row>
    <row r="200" spans="1:13">
      <c r="A200" s="1"/>
      <c r="B200" s="1"/>
      <c r="C200" s="1"/>
      <c r="D200" s="1"/>
      <c r="E200" s="1" t="s">
        <v>241</v>
      </c>
      <c r="F200" s="1"/>
      <c r="G200" s="1"/>
      <c r="H200" s="1"/>
      <c r="I200" s="1"/>
      <c r="J200" s="2"/>
      <c r="K200" s="2"/>
      <c r="L200" s="2"/>
      <c r="M200" s="15"/>
    </row>
    <row r="201" spans="1:13">
      <c r="A201" s="1"/>
      <c r="B201" s="1"/>
      <c r="C201" s="1"/>
      <c r="D201" s="1"/>
      <c r="E201" s="1"/>
      <c r="F201" s="1" t="s">
        <v>242</v>
      </c>
      <c r="G201" s="1"/>
      <c r="H201" s="1"/>
      <c r="I201" s="1"/>
      <c r="J201" s="2">
        <v>1698.33</v>
      </c>
      <c r="K201" s="2"/>
      <c r="L201" s="2"/>
      <c r="M201" s="15"/>
    </row>
    <row r="202" spans="1:13">
      <c r="A202" s="1"/>
      <c r="B202" s="1"/>
      <c r="C202" s="1"/>
      <c r="D202" s="1"/>
      <c r="E202" s="1"/>
      <c r="F202" s="1" t="s">
        <v>243</v>
      </c>
      <c r="G202" s="1"/>
      <c r="H202" s="1"/>
      <c r="I202" s="1"/>
      <c r="J202" s="2">
        <v>787.33</v>
      </c>
      <c r="K202" s="2">
        <v>4100</v>
      </c>
      <c r="L202" s="2">
        <f>ROUND((J202-K202),5)</f>
        <v>-3312.67</v>
      </c>
      <c r="M202" s="15">
        <f>ROUND(IF(K202=0, IF(J202=0, 0, 1), J202/K202),5)</f>
        <v>0.19203000000000001</v>
      </c>
    </row>
    <row r="203" spans="1:13">
      <c r="A203" s="1"/>
      <c r="B203" s="1"/>
      <c r="C203" s="1"/>
      <c r="D203" s="1"/>
      <c r="E203" s="1"/>
      <c r="F203" s="1" t="s">
        <v>244</v>
      </c>
      <c r="G203" s="1"/>
      <c r="H203" s="1"/>
      <c r="I203" s="1"/>
      <c r="J203" s="2">
        <v>4115.21</v>
      </c>
      <c r="K203" s="2">
        <v>2500</v>
      </c>
      <c r="L203" s="2">
        <f>ROUND((J203-K203),5)</f>
        <v>1615.21</v>
      </c>
      <c r="M203" s="15">
        <f>ROUND(IF(K203=0, IF(J203=0, 0, 1), J203/K203),5)</f>
        <v>1.64608</v>
      </c>
    </row>
    <row r="204" spans="1:13">
      <c r="A204" s="1"/>
      <c r="B204" s="1"/>
      <c r="C204" s="1"/>
      <c r="D204" s="1"/>
      <c r="E204" s="1"/>
      <c r="F204" s="1" t="s">
        <v>245</v>
      </c>
      <c r="G204" s="1"/>
      <c r="H204" s="1"/>
      <c r="I204" s="1"/>
      <c r="J204" s="2">
        <v>0</v>
      </c>
      <c r="K204" s="2">
        <v>5700</v>
      </c>
      <c r="L204" s="2">
        <f>ROUND((J204-K204),5)</f>
        <v>-5700</v>
      </c>
      <c r="M204" s="15">
        <f>ROUND(IF(K204=0, IF(J204=0, 0, 1), J204/K204),5)</f>
        <v>0</v>
      </c>
    </row>
    <row r="205" spans="1:13">
      <c r="A205" s="1"/>
      <c r="B205" s="1"/>
      <c r="C205" s="1"/>
      <c r="D205" s="1"/>
      <c r="E205" s="1"/>
      <c r="F205" s="1" t="s">
        <v>246</v>
      </c>
      <c r="G205" s="1"/>
      <c r="H205" s="1"/>
      <c r="I205" s="1"/>
      <c r="J205" s="2">
        <v>3447.78</v>
      </c>
      <c r="K205" s="2">
        <v>5650</v>
      </c>
      <c r="L205" s="2">
        <f>ROUND((J205-K205),5)</f>
        <v>-2202.2199999999998</v>
      </c>
      <c r="M205" s="15">
        <f>ROUND(IF(K205=0, IF(J205=0, 0, 1), J205/K205),5)</f>
        <v>0.61023000000000005</v>
      </c>
    </row>
    <row r="206" spans="1:13">
      <c r="A206" s="1"/>
      <c r="B206" s="1"/>
      <c r="C206" s="1"/>
      <c r="D206" s="1"/>
      <c r="E206" s="1"/>
      <c r="F206" s="1" t="s">
        <v>247</v>
      </c>
      <c r="G206" s="1"/>
      <c r="H206" s="1"/>
      <c r="I206" s="1"/>
      <c r="J206" s="2">
        <v>5014</v>
      </c>
      <c r="K206" s="2">
        <v>11500</v>
      </c>
      <c r="L206" s="2">
        <f>ROUND((J206-K206),5)</f>
        <v>-6486</v>
      </c>
      <c r="M206" s="15">
        <f>ROUND(IF(K206=0, IF(J206=0, 0, 1), J206/K206),5)</f>
        <v>0.436</v>
      </c>
    </row>
    <row r="207" spans="1:13">
      <c r="A207" s="1"/>
      <c r="B207" s="1"/>
      <c r="C207" s="1"/>
      <c r="D207" s="1"/>
      <c r="E207" s="1"/>
      <c r="F207" s="1" t="s">
        <v>248</v>
      </c>
      <c r="G207" s="1"/>
      <c r="H207" s="1"/>
      <c r="I207" s="1"/>
      <c r="J207" s="2"/>
      <c r="K207" s="2"/>
      <c r="L207" s="2"/>
      <c r="M207" s="15"/>
    </row>
    <row r="208" spans="1:13">
      <c r="A208" s="1"/>
      <c r="B208" s="1"/>
      <c r="C208" s="1"/>
      <c r="D208" s="1"/>
      <c r="E208" s="1"/>
      <c r="F208" s="1"/>
      <c r="G208" s="1" t="s">
        <v>249</v>
      </c>
      <c r="H208" s="1"/>
      <c r="I208" s="1"/>
      <c r="J208" s="2">
        <v>550</v>
      </c>
      <c r="K208" s="2">
        <v>550</v>
      </c>
      <c r="L208" s="2">
        <f>ROUND((J208-K208),5)</f>
        <v>0</v>
      </c>
      <c r="M208" s="15">
        <f>ROUND(IF(K208=0, IF(J208=0, 0, 1), J208/K208),5)</f>
        <v>1</v>
      </c>
    </row>
    <row r="209" spans="1:13" ht="15" thickBot="1">
      <c r="A209" s="1"/>
      <c r="B209" s="1"/>
      <c r="C209" s="1"/>
      <c r="D209" s="1"/>
      <c r="E209" s="1"/>
      <c r="F209" s="1"/>
      <c r="G209" s="1" t="s">
        <v>250</v>
      </c>
      <c r="H209" s="1"/>
      <c r="I209" s="1"/>
      <c r="J209" s="8">
        <v>2188.71</v>
      </c>
      <c r="K209" s="8">
        <v>10500</v>
      </c>
      <c r="L209" s="8">
        <f>ROUND((J209-K209),5)</f>
        <v>-8311.2900000000009</v>
      </c>
      <c r="M209" s="18">
        <f>ROUND(IF(K209=0, IF(J209=0, 0, 1), J209/K209),5)</f>
        <v>0.20845</v>
      </c>
    </row>
    <row r="210" spans="1:13">
      <c r="A210" s="1"/>
      <c r="B210" s="1"/>
      <c r="C210" s="1"/>
      <c r="D210" s="1"/>
      <c r="E210" s="1"/>
      <c r="F210" s="1" t="s">
        <v>251</v>
      </c>
      <c r="G210" s="1"/>
      <c r="H210" s="1"/>
      <c r="I210" s="1"/>
      <c r="J210" s="2">
        <f>ROUND(SUM(J207:J209),5)</f>
        <v>2738.71</v>
      </c>
      <c r="K210" s="2">
        <f>ROUND(SUM(K207:K209),5)</f>
        <v>11050</v>
      </c>
      <c r="L210" s="2">
        <f>ROUND((J210-K210),5)</f>
        <v>-8311.2900000000009</v>
      </c>
      <c r="M210" s="15">
        <f>ROUND(IF(K210=0, IF(J210=0, 0, 1), J210/K210),5)</f>
        <v>0.24784999999999999</v>
      </c>
    </row>
    <row r="211" spans="1:13" ht="15" thickBot="1">
      <c r="A211" s="1"/>
      <c r="B211" s="1"/>
      <c r="C211" s="1"/>
      <c r="D211" s="1"/>
      <c r="E211" s="1"/>
      <c r="F211" s="1" t="s">
        <v>312</v>
      </c>
      <c r="G211" s="1"/>
      <c r="H211" s="1"/>
      <c r="I211" s="1"/>
      <c r="J211" s="8">
        <v>741.73</v>
      </c>
      <c r="K211" s="8"/>
      <c r="L211" s="8"/>
      <c r="M211" s="18"/>
    </row>
    <row r="212" spans="1:13">
      <c r="A212" s="1"/>
      <c r="B212" s="1"/>
      <c r="C212" s="1"/>
      <c r="D212" s="1"/>
      <c r="E212" s="1" t="s">
        <v>252</v>
      </c>
      <c r="F212" s="1"/>
      <c r="G212" s="1"/>
      <c r="H212" s="1"/>
      <c r="I212" s="1"/>
      <c r="J212" s="2">
        <f>ROUND(SUM(J200:J206)+SUM(J210:J211),5)</f>
        <v>18543.09</v>
      </c>
      <c r="K212" s="2">
        <f>ROUND(SUM(K200:K206)+SUM(K210:K211),5)</f>
        <v>40500</v>
      </c>
      <c r="L212" s="2">
        <f>ROUND((J212-K212),5)</f>
        <v>-21956.91</v>
      </c>
      <c r="M212" s="15">
        <f>ROUND(IF(K212=0, IF(J212=0, 0, 1), J212/K212),5)</f>
        <v>0.45784999999999998</v>
      </c>
    </row>
    <row r="213" spans="1:13" ht="15" thickBot="1">
      <c r="A213" s="1"/>
      <c r="B213" s="1"/>
      <c r="C213" s="1"/>
      <c r="D213" s="1"/>
      <c r="E213" s="1" t="s">
        <v>253</v>
      </c>
      <c r="F213" s="1"/>
      <c r="G213" s="1"/>
      <c r="H213" s="1"/>
      <c r="I213" s="1"/>
      <c r="J213" s="2">
        <v>49.99</v>
      </c>
      <c r="K213" s="2"/>
      <c r="L213" s="2"/>
      <c r="M213" s="15"/>
    </row>
    <row r="214" spans="1:13" ht="15" thickBot="1">
      <c r="A214" s="1"/>
      <c r="B214" s="1"/>
      <c r="C214" s="1"/>
      <c r="D214" s="1" t="s">
        <v>254</v>
      </c>
      <c r="E214" s="1"/>
      <c r="F214" s="1"/>
      <c r="G214" s="1"/>
      <c r="H214" s="1"/>
      <c r="I214" s="1"/>
      <c r="J214" s="3">
        <f>ROUND(SUM(J27:J28)+J32+J134+J138+J145+J180+J184+J199+SUM(J212:J213),5)</f>
        <v>652937.51</v>
      </c>
      <c r="K214" s="3">
        <f>ROUND(SUM(K27:K28)+K32+K134+K138+K145+K180+K184+K199+SUM(K212:K213),5)</f>
        <v>1206949.6000000001</v>
      </c>
      <c r="L214" s="3">
        <f>ROUND((J214-K214),5)</f>
        <v>-554012.09</v>
      </c>
      <c r="M214" s="17">
        <f>ROUND(IF(K214=0, IF(J214=0, 0, 1), J214/K214),5)</f>
        <v>0.54098000000000002</v>
      </c>
    </row>
    <row r="215" spans="1:13">
      <c r="A215" s="1"/>
      <c r="B215" s="1" t="s">
        <v>255</v>
      </c>
      <c r="C215" s="1"/>
      <c r="D215" s="1"/>
      <c r="E215" s="1"/>
      <c r="F215" s="1"/>
      <c r="G215" s="1"/>
      <c r="H215" s="1"/>
      <c r="I215" s="1"/>
      <c r="J215" s="2">
        <f>ROUND(J3+J26-J214,5)</f>
        <v>580578.24</v>
      </c>
      <c r="K215" s="2">
        <f>ROUND(K3+K26-K214,5)</f>
        <v>77209.69</v>
      </c>
      <c r="L215" s="2">
        <f>ROUND((J215-K215),5)</f>
        <v>503368.55</v>
      </c>
      <c r="M215" s="15">
        <f>ROUND(IF(K215=0, IF(J215=0, 0, 1), J215/K215),5)</f>
        <v>7.5194999999999999</v>
      </c>
    </row>
    <row r="216" spans="1:13">
      <c r="A216" s="1"/>
      <c r="B216" s="1" t="s">
        <v>256</v>
      </c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15"/>
    </row>
    <row r="217" spans="1:13">
      <c r="A217" s="1"/>
      <c r="B217" s="1"/>
      <c r="C217" s="1" t="s">
        <v>257</v>
      </c>
      <c r="D217" s="1"/>
      <c r="E217" s="1"/>
      <c r="F217" s="1"/>
      <c r="G217" s="1"/>
      <c r="H217" s="1"/>
      <c r="I217" s="1"/>
      <c r="J217" s="2"/>
      <c r="K217" s="2"/>
      <c r="L217" s="2"/>
      <c r="M217" s="15"/>
    </row>
    <row r="218" spans="1:13">
      <c r="A218" s="1"/>
      <c r="B218" s="1"/>
      <c r="C218" s="1"/>
      <c r="D218" s="1" t="s">
        <v>313</v>
      </c>
      <c r="E218" s="1"/>
      <c r="F218" s="1"/>
      <c r="G218" s="1"/>
      <c r="H218" s="1"/>
      <c r="I218" s="1"/>
      <c r="J218" s="2"/>
      <c r="K218" s="2"/>
      <c r="L218" s="2"/>
      <c r="M218" s="15"/>
    </row>
    <row r="219" spans="1:13" ht="15" thickBot="1">
      <c r="A219" s="1"/>
      <c r="B219" s="1"/>
      <c r="C219" s="1"/>
      <c r="D219" s="1"/>
      <c r="E219" s="1" t="s">
        <v>314</v>
      </c>
      <c r="F219" s="1"/>
      <c r="G219" s="1"/>
      <c r="H219" s="1"/>
      <c r="I219" s="1"/>
      <c r="J219" s="8">
        <v>-98</v>
      </c>
      <c r="K219" s="2"/>
      <c r="L219" s="2"/>
      <c r="M219" s="15"/>
    </row>
    <row r="220" spans="1:13">
      <c r="A220" s="1"/>
      <c r="B220" s="1"/>
      <c r="C220" s="1"/>
      <c r="D220" s="1" t="s">
        <v>315</v>
      </c>
      <c r="E220" s="1"/>
      <c r="F220" s="1"/>
      <c r="G220" s="1"/>
      <c r="H220" s="1"/>
      <c r="I220" s="1"/>
      <c r="J220" s="2">
        <f>ROUND(SUM(J218:J219),5)</f>
        <v>-98</v>
      </c>
      <c r="K220" s="2"/>
      <c r="L220" s="2"/>
      <c r="M220" s="15"/>
    </row>
    <row r="221" spans="1:13">
      <c r="A221" s="1"/>
      <c r="B221" s="1"/>
      <c r="C221" s="1"/>
      <c r="D221" s="1" t="s">
        <v>258</v>
      </c>
      <c r="E221" s="1"/>
      <c r="F221" s="1"/>
      <c r="G221" s="1"/>
      <c r="H221" s="1"/>
      <c r="I221" s="1"/>
      <c r="J221" s="2"/>
      <c r="K221" s="2"/>
      <c r="L221" s="2"/>
      <c r="M221" s="15"/>
    </row>
    <row r="222" spans="1:13">
      <c r="A222" s="1"/>
      <c r="B222" s="1"/>
      <c r="C222" s="1"/>
      <c r="D222" s="1"/>
      <c r="E222" s="1" t="s">
        <v>259</v>
      </c>
      <c r="F222" s="1"/>
      <c r="G222" s="1"/>
      <c r="H222" s="1"/>
      <c r="I222" s="1"/>
      <c r="J222" s="2">
        <v>575</v>
      </c>
      <c r="K222" s="2">
        <v>2000</v>
      </c>
      <c r="L222" s="2">
        <f>ROUND((J222-K222),5)</f>
        <v>-1425</v>
      </c>
      <c r="M222" s="15">
        <f>ROUND(IF(K222=0, IF(J222=0, 0, 1), J222/K222),5)</f>
        <v>0.28749999999999998</v>
      </c>
    </row>
    <row r="223" spans="1:13">
      <c r="A223" s="1"/>
      <c r="B223" s="1"/>
      <c r="C223" s="1"/>
      <c r="D223" s="1"/>
      <c r="E223" s="1" t="s">
        <v>260</v>
      </c>
      <c r="F223" s="1"/>
      <c r="G223" s="1"/>
      <c r="H223" s="1"/>
      <c r="I223" s="1"/>
      <c r="J223" s="2"/>
      <c r="K223" s="2"/>
      <c r="L223" s="2"/>
      <c r="M223" s="15"/>
    </row>
    <row r="224" spans="1:13">
      <c r="A224" s="1"/>
      <c r="B224" s="1"/>
      <c r="C224" s="1"/>
      <c r="D224" s="1"/>
      <c r="E224" s="1"/>
      <c r="F224" s="1" t="s">
        <v>316</v>
      </c>
      <c r="G224" s="1"/>
      <c r="H224" s="1"/>
      <c r="I224" s="1"/>
      <c r="J224" s="2">
        <v>-17468.87</v>
      </c>
      <c r="K224" s="2"/>
      <c r="L224" s="2"/>
      <c r="M224" s="15"/>
    </row>
    <row r="225" spans="1:13">
      <c r="A225" s="1"/>
      <c r="B225" s="1"/>
      <c r="C225" s="1"/>
      <c r="D225" s="1"/>
      <c r="E225" s="1"/>
      <c r="F225" s="1" t="s">
        <v>261</v>
      </c>
      <c r="G225" s="1"/>
      <c r="H225" s="1"/>
      <c r="I225" s="1"/>
      <c r="J225" s="2">
        <v>24036.9</v>
      </c>
      <c r="K225" s="2"/>
      <c r="L225" s="2"/>
      <c r="M225" s="15"/>
    </row>
    <row r="226" spans="1:13">
      <c r="A226" s="1"/>
      <c r="B226" s="1"/>
      <c r="C226" s="1"/>
      <c r="D226" s="1"/>
      <c r="E226" s="1"/>
      <c r="F226" s="1" t="s">
        <v>262</v>
      </c>
      <c r="G226" s="1"/>
      <c r="H226" s="1"/>
      <c r="I226" s="1"/>
      <c r="J226" s="2">
        <v>758.46</v>
      </c>
      <c r="K226" s="2"/>
      <c r="L226" s="2"/>
      <c r="M226" s="15"/>
    </row>
    <row r="227" spans="1:13" ht="15" thickBot="1">
      <c r="A227" s="1"/>
      <c r="B227" s="1"/>
      <c r="C227" s="1"/>
      <c r="D227" s="1"/>
      <c r="E227" s="1"/>
      <c r="F227" s="1" t="s">
        <v>263</v>
      </c>
      <c r="G227" s="1"/>
      <c r="H227" s="1"/>
      <c r="I227" s="1"/>
      <c r="J227" s="2">
        <v>378.77</v>
      </c>
      <c r="K227" s="2"/>
      <c r="L227" s="2"/>
      <c r="M227" s="15"/>
    </row>
    <row r="228" spans="1:13" ht="15" thickBot="1">
      <c r="A228" s="1"/>
      <c r="B228" s="1"/>
      <c r="C228" s="1"/>
      <c r="D228" s="1"/>
      <c r="E228" s="1" t="s">
        <v>264</v>
      </c>
      <c r="F228" s="1"/>
      <c r="G228" s="1"/>
      <c r="H228" s="1"/>
      <c r="I228" s="1"/>
      <c r="J228" s="4">
        <f>ROUND(SUM(J223:J227),5)</f>
        <v>7705.26</v>
      </c>
      <c r="K228" s="2"/>
      <c r="L228" s="2"/>
      <c r="M228" s="15"/>
    </row>
    <row r="229" spans="1:13" ht="15" thickBot="1">
      <c r="A229" s="1"/>
      <c r="B229" s="1"/>
      <c r="C229" s="1"/>
      <c r="D229" s="1" t="s">
        <v>265</v>
      </c>
      <c r="E229" s="1"/>
      <c r="F229" s="1"/>
      <c r="G229" s="1"/>
      <c r="H229" s="1"/>
      <c r="I229" s="1"/>
      <c r="J229" s="3">
        <f>ROUND(SUM(J221:J222)+J228,5)</f>
        <v>8280.26</v>
      </c>
      <c r="K229" s="3">
        <f>ROUND(SUM(K221:K222)+K228,5)</f>
        <v>2000</v>
      </c>
      <c r="L229" s="3">
        <f>ROUND((J229-K229),5)</f>
        <v>6280.26</v>
      </c>
      <c r="M229" s="17">
        <f>ROUND(IF(K229=0, IF(J229=0, 0, 1), J229/K229),5)</f>
        <v>4.1401300000000001</v>
      </c>
    </row>
    <row r="230" spans="1:13">
      <c r="A230" s="1"/>
      <c r="B230" s="1"/>
      <c r="C230" s="1" t="s">
        <v>266</v>
      </c>
      <c r="D230" s="1"/>
      <c r="E230" s="1"/>
      <c r="F230" s="1"/>
      <c r="G230" s="1"/>
      <c r="H230" s="1"/>
      <c r="I230" s="1"/>
      <c r="J230" s="2">
        <f>ROUND(J217+J220+J229,5)</f>
        <v>8182.26</v>
      </c>
      <c r="K230" s="2">
        <f>ROUND(K217+K220+K229,5)</f>
        <v>2000</v>
      </c>
      <c r="L230" s="2">
        <f>ROUND((J230-K230),5)</f>
        <v>6182.26</v>
      </c>
      <c r="M230" s="15">
        <f>ROUND(IF(K230=0, IF(J230=0, 0, 1), J230/K230),5)</f>
        <v>4.0911299999999997</v>
      </c>
    </row>
    <row r="231" spans="1:13">
      <c r="A231" s="1"/>
      <c r="B231" s="1"/>
      <c r="C231" s="1" t="s">
        <v>267</v>
      </c>
      <c r="D231" s="1"/>
      <c r="E231" s="1"/>
      <c r="F231" s="1"/>
      <c r="G231" s="1"/>
      <c r="H231" s="1"/>
      <c r="I231" s="1"/>
      <c r="J231" s="2"/>
      <c r="K231" s="2"/>
      <c r="L231" s="2"/>
      <c r="M231" s="15"/>
    </row>
    <row r="232" spans="1:13">
      <c r="A232" s="1"/>
      <c r="B232" s="1"/>
      <c r="C232" s="1"/>
      <c r="D232" s="1" t="s">
        <v>317</v>
      </c>
      <c r="E232" s="1"/>
      <c r="F232" s="1"/>
      <c r="G232" s="1"/>
      <c r="H232" s="1"/>
      <c r="I232" s="1"/>
      <c r="J232" s="2"/>
      <c r="K232" s="2"/>
      <c r="L232" s="2"/>
      <c r="M232" s="15"/>
    </row>
    <row r="233" spans="1:13" ht="15" thickBot="1">
      <c r="A233" s="1"/>
      <c r="B233" s="1"/>
      <c r="C233" s="1"/>
      <c r="D233" s="1"/>
      <c r="E233" s="1" t="s">
        <v>318</v>
      </c>
      <c r="F233" s="1"/>
      <c r="G233" s="1"/>
      <c r="H233" s="1"/>
      <c r="I233" s="1"/>
      <c r="J233" s="8">
        <v>2798</v>
      </c>
      <c r="K233" s="2"/>
      <c r="L233" s="2"/>
      <c r="M233" s="15"/>
    </row>
    <row r="234" spans="1:13">
      <c r="A234" s="1"/>
      <c r="B234" s="1"/>
      <c r="C234" s="1"/>
      <c r="D234" s="1" t="s">
        <v>319</v>
      </c>
      <c r="E234" s="1"/>
      <c r="F234" s="1"/>
      <c r="G234" s="1"/>
      <c r="H234" s="1"/>
      <c r="I234" s="1"/>
      <c r="J234" s="2">
        <f>ROUND(SUM(J232:J233),5)</f>
        <v>2798</v>
      </c>
      <c r="K234" s="2"/>
      <c r="L234" s="2"/>
      <c r="M234" s="15"/>
    </row>
    <row r="235" spans="1:13">
      <c r="A235" s="1"/>
      <c r="B235" s="1"/>
      <c r="C235" s="1"/>
      <c r="D235" s="1" t="s">
        <v>268</v>
      </c>
      <c r="E235" s="1"/>
      <c r="F235" s="1"/>
      <c r="G235" s="1"/>
      <c r="H235" s="1"/>
      <c r="I235" s="1"/>
      <c r="J235" s="2"/>
      <c r="K235" s="2"/>
      <c r="L235" s="2"/>
      <c r="M235" s="15"/>
    </row>
    <row r="236" spans="1:13">
      <c r="A236" s="1"/>
      <c r="B236" s="1"/>
      <c r="C236" s="1"/>
      <c r="D236" s="1"/>
      <c r="E236" s="1" t="s">
        <v>269</v>
      </c>
      <c r="F236" s="1"/>
      <c r="G236" s="1"/>
      <c r="H236" s="1"/>
      <c r="I236" s="1"/>
      <c r="J236" s="2"/>
      <c r="K236" s="2"/>
      <c r="L236" s="2"/>
      <c r="M236" s="15"/>
    </row>
    <row r="237" spans="1:13">
      <c r="A237" s="1"/>
      <c r="B237" s="1"/>
      <c r="C237" s="1"/>
      <c r="D237" s="1"/>
      <c r="E237" s="1"/>
      <c r="F237" s="1" t="s">
        <v>320</v>
      </c>
      <c r="G237" s="1"/>
      <c r="H237" s="1"/>
      <c r="I237" s="1"/>
      <c r="J237" s="2">
        <v>0</v>
      </c>
      <c r="K237" s="2"/>
      <c r="L237" s="2"/>
      <c r="M237" s="15"/>
    </row>
    <row r="238" spans="1:13" ht="15" thickBot="1">
      <c r="A238" s="1"/>
      <c r="B238" s="1"/>
      <c r="C238" s="1"/>
      <c r="D238" s="1"/>
      <c r="E238" s="1"/>
      <c r="F238" s="1" t="s">
        <v>321</v>
      </c>
      <c r="G238" s="1"/>
      <c r="H238" s="1"/>
      <c r="I238" s="1"/>
      <c r="J238" s="8">
        <v>328.26</v>
      </c>
      <c r="K238" s="2"/>
      <c r="L238" s="2"/>
      <c r="M238" s="15"/>
    </row>
    <row r="239" spans="1:13">
      <c r="A239" s="1"/>
      <c r="B239" s="1"/>
      <c r="C239" s="1"/>
      <c r="D239" s="1"/>
      <c r="E239" s="1" t="s">
        <v>322</v>
      </c>
      <c r="F239" s="1"/>
      <c r="G239" s="1"/>
      <c r="H239" s="1"/>
      <c r="I239" s="1"/>
      <c r="J239" s="2">
        <f>ROUND(SUM(J236:J238),5)</f>
        <v>328.26</v>
      </c>
      <c r="K239" s="2"/>
      <c r="L239" s="2"/>
      <c r="M239" s="15"/>
    </row>
    <row r="240" spans="1:13" ht="15" thickBot="1">
      <c r="A240" s="1"/>
      <c r="B240" s="1"/>
      <c r="C240" s="1"/>
      <c r="D240" s="1"/>
      <c r="E240" s="1" t="s">
        <v>270</v>
      </c>
      <c r="F240" s="1"/>
      <c r="G240" s="1"/>
      <c r="H240" s="1"/>
      <c r="I240" s="1"/>
      <c r="J240" s="8">
        <v>10572.69</v>
      </c>
      <c r="K240" s="2"/>
      <c r="L240" s="2"/>
      <c r="M240" s="15"/>
    </row>
    <row r="241" spans="1:13">
      <c r="A241" s="1"/>
      <c r="B241" s="1"/>
      <c r="C241" s="1"/>
      <c r="D241" s="1" t="s">
        <v>271</v>
      </c>
      <c r="E241" s="1"/>
      <c r="F241" s="1"/>
      <c r="G241" s="1"/>
      <c r="H241" s="1"/>
      <c r="I241" s="1"/>
      <c r="J241" s="2">
        <f>ROUND(J235+SUM(J239:J240),5)</f>
        <v>10900.95</v>
      </c>
      <c r="K241" s="2"/>
      <c r="L241" s="2"/>
      <c r="M241" s="15"/>
    </row>
    <row r="242" spans="1:13">
      <c r="A242" s="1"/>
      <c r="B242" s="1"/>
      <c r="C242" s="1"/>
      <c r="D242" s="1" t="s">
        <v>272</v>
      </c>
      <c r="E242" s="1"/>
      <c r="F242" s="1"/>
      <c r="G242" s="1"/>
      <c r="H242" s="1"/>
      <c r="I242" s="1"/>
      <c r="J242" s="2"/>
      <c r="K242" s="2"/>
      <c r="L242" s="2"/>
      <c r="M242" s="15"/>
    </row>
    <row r="243" spans="1:13">
      <c r="A243" s="1"/>
      <c r="B243" s="1"/>
      <c r="C243" s="1"/>
      <c r="D243" s="1"/>
      <c r="E243" s="1" t="s">
        <v>273</v>
      </c>
      <c r="F243" s="1"/>
      <c r="G243" s="1"/>
      <c r="H243" s="1"/>
      <c r="I243" s="1"/>
      <c r="J243" s="2">
        <v>0</v>
      </c>
      <c r="K243" s="2">
        <v>18967</v>
      </c>
      <c r="L243" s="2">
        <f>ROUND((J243-K243),5)</f>
        <v>-18967</v>
      </c>
      <c r="M243" s="15">
        <f>ROUND(IF(K243=0, IF(J243=0, 0, 1), J243/K243),5)</f>
        <v>0</v>
      </c>
    </row>
    <row r="244" spans="1:13">
      <c r="A244" s="1"/>
      <c r="B244" s="1"/>
      <c r="C244" s="1"/>
      <c r="D244" s="1"/>
      <c r="E244" s="1" t="s">
        <v>274</v>
      </c>
      <c r="F244" s="1"/>
      <c r="G244" s="1"/>
      <c r="H244" s="1"/>
      <c r="I244" s="1"/>
      <c r="J244" s="2">
        <v>0</v>
      </c>
      <c r="K244" s="2">
        <v>41333</v>
      </c>
      <c r="L244" s="2">
        <f>ROUND((J244-K244),5)</f>
        <v>-41333</v>
      </c>
      <c r="M244" s="15">
        <f>ROUND(IF(K244=0, IF(J244=0, 0, 1), J244/K244),5)</f>
        <v>0</v>
      </c>
    </row>
    <row r="245" spans="1:13" ht="15" thickBot="1">
      <c r="A245" s="1"/>
      <c r="B245" s="1"/>
      <c r="C245" s="1"/>
      <c r="D245" s="1"/>
      <c r="E245" s="1" t="s">
        <v>275</v>
      </c>
      <c r="F245" s="1"/>
      <c r="G245" s="1"/>
      <c r="H245" s="1"/>
      <c r="I245" s="1"/>
      <c r="J245" s="2">
        <v>0</v>
      </c>
      <c r="K245" s="2">
        <v>4259.6899999999996</v>
      </c>
      <c r="L245" s="2">
        <f>ROUND((J245-K245),5)</f>
        <v>-4259.6899999999996</v>
      </c>
      <c r="M245" s="15">
        <f>ROUND(IF(K245=0, IF(J245=0, 0, 1), J245/K245),5)</f>
        <v>0</v>
      </c>
    </row>
    <row r="246" spans="1:13" ht="15" thickBot="1">
      <c r="A246" s="1"/>
      <c r="B246" s="1"/>
      <c r="C246" s="1"/>
      <c r="D246" s="1" t="s">
        <v>276</v>
      </c>
      <c r="E246" s="1"/>
      <c r="F246" s="1"/>
      <c r="G246" s="1"/>
      <c r="H246" s="1"/>
      <c r="I246" s="1"/>
      <c r="J246" s="4">
        <f>ROUND(SUM(J242:J245),5)</f>
        <v>0</v>
      </c>
      <c r="K246" s="4">
        <f>ROUND(SUM(K242:K245),5)</f>
        <v>64559.69</v>
      </c>
      <c r="L246" s="4">
        <f>ROUND((J246-K246),5)</f>
        <v>-64559.69</v>
      </c>
      <c r="M246" s="16">
        <f>ROUND(IF(K246=0, IF(J246=0, 0, 1), J246/K246),5)</f>
        <v>0</v>
      </c>
    </row>
    <row r="247" spans="1:13" ht="15" thickBot="1">
      <c r="A247" s="1"/>
      <c r="B247" s="1"/>
      <c r="C247" s="1" t="s">
        <v>277</v>
      </c>
      <c r="D247" s="1"/>
      <c r="E247" s="1"/>
      <c r="F247" s="1"/>
      <c r="G247" s="1"/>
      <c r="H247" s="1"/>
      <c r="I247" s="1"/>
      <c r="J247" s="4">
        <f>ROUND(J231+J234+J241+J246,5)</f>
        <v>13698.95</v>
      </c>
      <c r="K247" s="4">
        <f>ROUND(K231+K234+K241+K246,5)</f>
        <v>64559.69</v>
      </c>
      <c r="L247" s="4">
        <f>ROUND((J247-K247),5)</f>
        <v>-50860.74</v>
      </c>
      <c r="M247" s="16">
        <f>ROUND(IF(K247=0, IF(J247=0, 0, 1), J247/K247),5)</f>
        <v>0.21218999999999999</v>
      </c>
    </row>
    <row r="248" spans="1:13" ht="15" thickBot="1">
      <c r="A248" s="1"/>
      <c r="B248" s="1" t="s">
        <v>278</v>
      </c>
      <c r="C248" s="1"/>
      <c r="D248" s="1"/>
      <c r="E248" s="1"/>
      <c r="F248" s="1"/>
      <c r="G248" s="1"/>
      <c r="H248" s="1"/>
      <c r="I248" s="1"/>
      <c r="J248" s="4">
        <f>ROUND(J216+J230-J247,5)</f>
        <v>-5516.69</v>
      </c>
      <c r="K248" s="4">
        <f>ROUND(K216+K230-K247,5)</f>
        <v>-62559.69</v>
      </c>
      <c r="L248" s="4">
        <f>ROUND((J248-K248),5)</f>
        <v>57043</v>
      </c>
      <c r="M248" s="16">
        <f>ROUND(IF(K248=0, IF(J248=0, 0, 1), J248/K248),5)</f>
        <v>8.8179999999999994E-2</v>
      </c>
    </row>
    <row r="249" spans="1:13" s="7" customFormat="1" ht="11.1" thickBot="1">
      <c r="A249" s="5" t="s">
        <v>69</v>
      </c>
      <c r="B249" s="5"/>
      <c r="C249" s="5"/>
      <c r="D249" s="5"/>
      <c r="E249" s="5"/>
      <c r="F249" s="5"/>
      <c r="G249" s="5"/>
      <c r="H249" s="5"/>
      <c r="I249" s="5"/>
      <c r="J249" s="6">
        <f>ROUND(J215+J248,5)</f>
        <v>575061.55000000005</v>
      </c>
      <c r="K249" s="6">
        <f>ROUND(K215+K248,5)</f>
        <v>14650</v>
      </c>
      <c r="L249" s="6">
        <f>ROUND((J249-K249),5)</f>
        <v>560411.55000000005</v>
      </c>
      <c r="M249" s="19">
        <f>ROUND(IF(K249=0, IF(J249=0, 0, 1), J249/K249),5)</f>
        <v>39.253349999999998</v>
      </c>
    </row>
    <row r="250" spans="1:13" ht="15" thickTop="1"/>
  </sheetData>
  <pageMargins left="0.7" right="0.7" top="0.75" bottom="0.75" header="0.1" footer="0.3"/>
  <pageSetup orientation="portrait" r:id="rId1"/>
  <headerFooter>
    <oddHeader>&amp;L&amp;"Arial,Bold"&amp;8 12:49 PM
&amp;"Arial,Bold"&amp;8 10/06/23
&amp;"Arial,Bold"&amp;8 Accrual Basis&amp;C&amp;"Arial,Bold"&amp;12 Nederland Fire Protection District
&amp;"Arial,Bold"&amp;14 Income &amp;&amp; Expense Budget vs. Actual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7409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5DACD6-AF53-4D8E-AB4A-BD05D1A23E1D}"/>
</file>

<file path=customXml/itemProps2.xml><?xml version="1.0" encoding="utf-8"?>
<ds:datastoreItem xmlns:ds="http://schemas.openxmlformats.org/officeDocument/2006/customXml" ds:itemID="{8B237CB6-78E3-4B46-9D9C-1F9E3CD6E26C}"/>
</file>

<file path=customXml/itemProps3.xml><?xml version="1.0" encoding="utf-8"?>
<ds:datastoreItem xmlns:ds="http://schemas.openxmlformats.org/officeDocument/2006/customXml" ds:itemID="{A3483336-4809-4A37-8C1C-89F43671F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Sherry Snyder</dc:creator>
  <cp:keywords/>
  <dc:description/>
  <cp:lastModifiedBy>Russ Panneton</cp:lastModifiedBy>
  <cp:revision/>
  <dcterms:created xsi:type="dcterms:W3CDTF">2023-10-06T18:44:02Z</dcterms:created>
  <dcterms:modified xsi:type="dcterms:W3CDTF">2023-10-11T23:20:18Z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