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4-April/17/"/>
    </mc:Choice>
  </mc:AlternateContent>
  <xr:revisionPtr revIDLastSave="0" documentId="8_{346CCC65-5824-4B4E-966D-9A4A2A37DF67}" xr6:coauthVersionLast="47" xr6:coauthVersionMax="47" xr10:uidLastSave="{00000000-0000-0000-0000-000000000000}"/>
  <bookViews>
    <workbookView xWindow="-120" yWindow="-120" windowWidth="29040" windowHeight="15720" firstSheet="5" activeTab="5" xr2:uid="{2435C9E7-569D-4289-9B5B-3DB4C64E3B57}"/>
  </bookViews>
  <sheets>
    <sheet name="Balance Sheet" sheetId="1" r:id="rId1"/>
    <sheet name="MTD I &amp;E" sheetId="2" r:id="rId2"/>
    <sheet name="YTD I&amp;E" sheetId="3" r:id="rId3"/>
    <sheet name="General Ledger" sheetId="4" r:id="rId4"/>
    <sheet name="Alert" sheetId="9" state="hidden" r:id="rId5"/>
    <sheet name="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'Balance Sheet'!$A:$F,'Balance Sheet'!$1:$1</definedName>
    <definedName name="_xlnm.Print_Titles" localSheetId="5">BVA!$A:$I,BVA!$1:$2</definedName>
    <definedName name="_xlnm.Print_Titles" localSheetId="3">'General Ledger'!$A:$F,'General Ledger'!$1:$1</definedName>
    <definedName name="_xlnm.Print_Titles" localSheetId="1">'MTD I &amp;E'!$A:$I,'MTD I &amp;E'!$1:$2</definedName>
    <definedName name="_xlnm.Print_Titles" localSheetId="2">'YTD I&amp;E'!$A:$I,'YTD I&amp;E'!$1:$2</definedName>
    <definedName name="QB_COLUMN_1" localSheetId="3" hidden="1">'General Ledger'!$G$1</definedName>
    <definedName name="QB_COLUMN_17" localSheetId="3" hidden="1">'General Ledger'!$M$1</definedName>
    <definedName name="QB_COLUMN_19" localSheetId="3" hidden="1">'General Ledger'!$N$1</definedName>
    <definedName name="QB_COLUMN_20" localSheetId="3" hidden="1">'General Ledger'!$O$1</definedName>
    <definedName name="QB_COLUMN_29" localSheetId="0" hidden="1">'Balance Sheet'!$G$1</definedName>
    <definedName name="QB_COLUMN_3" localSheetId="3" hidden="1">'General Ledger'!$H$1</definedName>
    <definedName name="QB_COLUMN_30" localSheetId="3" hidden="1">'General Ledger'!$P$1</definedName>
    <definedName name="QB_COLUMN_31" localSheetId="3" hidden="1">'General Ledger'!$Q$1</definedName>
    <definedName name="QB_COLUMN_4" localSheetId="3" hidden="1">'General Ledger'!$I$1</definedName>
    <definedName name="QB_COLUMN_5" localSheetId="3" hidden="1">'General Ledger'!$J$1</definedName>
    <definedName name="QB_COLUMN_59200" localSheetId="5" hidden="1">BVA!$J$2</definedName>
    <definedName name="QB_COLUMN_59200" localSheetId="1" hidden="1">'MTD I &amp;E'!$J$2</definedName>
    <definedName name="QB_COLUMN_59200" localSheetId="2" hidden="1">'YTD I&amp;E'!$J$2</definedName>
    <definedName name="QB_COLUMN_63620" localSheetId="5" hidden="1">BVA!$L$2</definedName>
    <definedName name="QB_COLUMN_63620" localSheetId="1" hidden="1">'MTD I &amp;E'!$L$2</definedName>
    <definedName name="QB_COLUMN_63620" localSheetId="2" hidden="1">'YTD I&amp;E'!$L$2</definedName>
    <definedName name="QB_COLUMN_64430" localSheetId="5" hidden="1">BVA!$M$2</definedName>
    <definedName name="QB_COLUMN_64430" localSheetId="1" hidden="1">'MTD I &amp;E'!$M$2</definedName>
    <definedName name="QB_COLUMN_64430" localSheetId="2" hidden="1">'YTD I&amp;E'!$M$2</definedName>
    <definedName name="QB_COLUMN_7" localSheetId="3" hidden="1">'General Ledger'!$K$1</definedName>
    <definedName name="QB_COLUMN_76210" localSheetId="5" hidden="1">BVA!$K$2</definedName>
    <definedName name="QB_COLUMN_76210" localSheetId="1" hidden="1">'MTD I &amp;E'!$K$2</definedName>
    <definedName name="QB_COLUMN_76210" localSheetId="2" hidden="1">'YTD I&amp;E'!$K$2</definedName>
    <definedName name="QB_COLUMN_8" localSheetId="3" hidden="1">'General Ledger'!$L$1</definedName>
    <definedName name="QB_DATA_0" localSheetId="0" hidden="1">'Balance Sheet'!$6:$6,'Balance Sheet'!$7:$7,'Balance Sheet'!$8:$8,'Balance Sheet'!$9:$9,'Balance Sheet'!$10:$10,'Balance Sheet'!$11:$11,'Balance Sheet'!$12:$12,'Balance Sheet'!$16:$16,'Balance Sheet'!$17:$17,'Balance Sheet'!$18:$18,'Balance Sheet'!$22:$22,'Balance Sheet'!$23:$23,'Balance Sheet'!$24:$24,'Balance Sheet'!$25:$25,'Balance Sheet'!$26:$26,'Balance Sheet'!$27:$27</definedName>
    <definedName name="QB_DATA_0" localSheetId="5" hidden="1">BVA!$5:$5,BVA!$6:$6,BVA!$7:$7,BVA!$8:$8,BVA!$9:$9,BVA!$10:$10,BVA!$11:$11,BVA!$13:$13,BVA!$14:$14,BVA!$15:$15,BVA!$16:$16,BVA!$17:$17,BVA!$18:$18,BVA!$19:$19,BVA!$20:$20,BVA!$21:$21</definedName>
    <definedName name="QB_DATA_0" localSheetId="3" hidden="1">'General Ledger'!$3:$3,'General Ledger'!$6:$6,'General Ledger'!$9:$9,'General Ledger'!$12:$12,'General Ledger'!$13:$13,'General Ledger'!$14:$14,'General Ledger'!$15:$15,'General Ledger'!$16:$16,'General Ledger'!$17:$17,'General Ledger'!$18:$18,'General Ledger'!$22:$22,'General Ledger'!$25:$25,'General Ledger'!$28:$28,'General Ledger'!$29:$29,'General Ledger'!$32:$32,'General Ledger'!$33:$33</definedName>
    <definedName name="QB_DATA_0" localSheetId="1" hidden="1">'MTD I &amp;E'!$5:$5,'MTD I &amp;E'!$6:$6,'MTD I &amp;E'!$7:$7,'MTD I &amp;E'!$8:$8,'MTD I &amp;E'!$9:$9,'MTD I &amp;E'!$10:$10,'MTD I &amp;E'!$11:$11,'MTD I &amp;E'!$13:$13,'MTD I &amp;E'!$14:$14,'MTD I &amp;E'!$15:$15,'MTD I &amp;E'!$16:$16,'MTD I &amp;E'!$17:$17,'MTD I &amp;E'!$18:$18,'MTD I &amp;E'!$19:$19,'MTD I &amp;E'!$20:$20,'MTD I &amp;E'!$21:$21</definedName>
    <definedName name="QB_DATA_0" localSheetId="2" hidden="1">'YTD I&amp;E'!$5:$5,'YTD I&amp;E'!$6:$6,'YTD I&amp;E'!$7:$7,'YTD I&amp;E'!$8:$8,'YTD I&amp;E'!$9:$9,'YTD I&amp;E'!$10:$10,'YTD I&amp;E'!$11:$11,'YTD I&amp;E'!$13:$13,'YTD I&amp;E'!$14:$14,'YTD I&amp;E'!$15:$15,'YTD I&amp;E'!$16:$16,'YTD I&amp;E'!$17:$17,'YTD I&amp;E'!$18:$18,'YTD I&amp;E'!$19:$19,'YTD I&amp;E'!$20:$20,'YTD I&amp;E'!$21:$21</definedName>
    <definedName name="QB_DATA_1" localSheetId="0" hidden="1">'Balance Sheet'!$28:$28,'Balance Sheet'!$29:$29,'Balance Sheet'!$30:$30,'Balance Sheet'!$37:$37,'Balance Sheet'!$40:$40,'Balance Sheet'!$43:$43,'Balance Sheet'!$44:$44,'Balance Sheet'!$46:$46,'Balance Sheet'!$49:$49,'Balance Sheet'!$50:$50,'Balance Sheet'!$51:$51,'Balance Sheet'!$52:$52,'Balance Sheet'!$53:$53,'Balance Sheet'!$59:$59,'Balance Sheet'!$61:$61,'Balance Sheet'!$62:$62</definedName>
    <definedName name="QB_DATA_1" localSheetId="5" hidden="1">BVA!$22:$22,BVA!$23:$23,BVA!$24:$24,BVA!$25:$25,BVA!$26:$26,BVA!$27:$27,BVA!$28:$28,BVA!$29:$29,BVA!$30:$30,BVA!$31:$31,BVA!$32:$32,BVA!$33:$33,BVA!$37:$37,BVA!$41:$41,BVA!$43:$43,BVA!$44:$44</definedName>
    <definedName name="QB_DATA_1" localSheetId="3" hidden="1">'General Ledger'!$34:$34,'General Ledger'!$37:$37,'General Ledger'!$40:$40,'General Ledger'!$43:$43,'General Ledger'!$44:$44,'General Ledger'!$45:$45,'General Ledger'!$50:$50,'General Ledger'!$53:$53,'General Ledger'!$54:$54,'General Ledger'!$55:$55,'General Ledger'!$56:$56,'General Ledger'!$57:$57,'General Ledger'!$60:$60,'General Ledger'!$64:$64,'General Ledger'!$65:$65,'General Ledger'!$66:$66</definedName>
    <definedName name="QB_DATA_1" localSheetId="1" hidden="1">'MTD I &amp;E'!$22:$22,'MTD I &amp;E'!$23:$23,'MTD I &amp;E'!$24:$24,'MTD I &amp;E'!$25:$25,'MTD I &amp;E'!$26:$26,'MTD I &amp;E'!$27:$27,'MTD I &amp;E'!$28:$28,'MTD I &amp;E'!$29:$29,'MTD I &amp;E'!$30:$30,'MTD I &amp;E'!$31:$31,'MTD I &amp;E'!$32:$32,'MTD I &amp;E'!$33:$33,'MTD I &amp;E'!$37:$37,'MTD I &amp;E'!$41:$41,'MTD I &amp;E'!$43:$43,'MTD I &amp;E'!$44:$44</definedName>
    <definedName name="QB_DATA_1" localSheetId="2" hidden="1">'YTD I&amp;E'!$22:$22,'YTD I&amp;E'!$23:$23,'YTD I&amp;E'!$24:$24,'YTD I&amp;E'!$25:$25,'YTD I&amp;E'!$26:$26,'YTD I&amp;E'!$27:$27,'YTD I&amp;E'!$28:$28,'YTD I&amp;E'!$29:$29,'YTD I&amp;E'!$30:$30,'YTD I&amp;E'!$31:$31,'YTD I&amp;E'!$32:$32,'YTD I&amp;E'!$33:$33,'YTD I&amp;E'!$37:$37,'YTD I&amp;E'!$41:$41,'YTD I&amp;E'!$43:$43,'YTD I&amp;E'!$44:$44</definedName>
    <definedName name="QB_DATA_10" localSheetId="5" hidden="1">BVA!$229:$229,BVA!$230:$230,BVA!$231:$231,BVA!$232:$232,BVA!$234:$234,BVA!$235:$235,BVA!$238:$238,BVA!$244:$244,BVA!$248:$248,BVA!$249:$249,BVA!$250:$250,BVA!$251:$251,BVA!$252:$252,BVA!$253:$253,BVA!$255:$255,BVA!$257:$257</definedName>
    <definedName name="QB_DATA_10" localSheetId="3" hidden="1">'General Ledger'!$286:$286,'General Ledger'!$289:$289,'General Ledger'!$290:$290,'General Ledger'!$293:$293,'General Ledger'!$294:$294,'General Ledger'!$298:$298,'General Ledger'!$299:$299,'General Ledger'!$302:$302,'General Ledger'!$303:$303,'General Ledger'!$304:$304,'General Ledger'!$305:$305,'General Ledger'!$306:$306,'General Ledger'!$313:$313,'General Ledger'!$314:$314,'General Ledger'!$315:$315,'General Ledger'!$318:$318</definedName>
    <definedName name="QB_DATA_10" localSheetId="1" hidden="1">'MTD I &amp;E'!$229:$229,'MTD I &amp;E'!$230:$230,'MTD I &amp;E'!$232:$232,'MTD I &amp;E'!$233:$233,'MTD I &amp;E'!$236:$236,'MTD I &amp;E'!$242:$242,'MTD I &amp;E'!$246:$246,'MTD I &amp;E'!$247:$247,'MTD I &amp;E'!$248:$248,'MTD I &amp;E'!$249:$249,'MTD I &amp;E'!$250:$250,'MTD I &amp;E'!$251:$251,'MTD I &amp;E'!$253:$253,'MTD I &amp;E'!$255:$255,'MTD I &amp;E'!$256:$256,'MTD I &amp;E'!$257:$257</definedName>
    <definedName name="QB_DATA_10" localSheetId="2" hidden="1">'YTD I&amp;E'!$229:$229,'YTD I&amp;E'!$230:$230,'YTD I&amp;E'!$231:$231,'YTD I&amp;E'!$232:$232,'YTD I&amp;E'!$234:$234,'YTD I&amp;E'!$235:$235,'YTD I&amp;E'!$238:$238,'YTD I&amp;E'!$244:$244,'YTD I&amp;E'!$248:$248,'YTD I&amp;E'!$249:$249,'YTD I&amp;E'!$250:$250,'YTD I&amp;E'!$251:$251,'YTD I&amp;E'!$252:$252,'YTD I&amp;E'!$253:$253,'YTD I&amp;E'!$255:$255,'YTD I&amp;E'!$257:$257</definedName>
    <definedName name="QB_DATA_11" localSheetId="5" hidden="1">BVA!$258:$258,BVA!$259:$259,BVA!$260:$260,BVA!$262:$262,BVA!$264:$264,BVA!$265:$265,BVA!$266:$266,BVA!$267:$267,BVA!$268:$268,BVA!$269:$269,BVA!$270:$270,BVA!$271:$271,BVA!$272:$272,BVA!$273:$273,BVA!$274:$274,BVA!$280:$280</definedName>
    <definedName name="QB_DATA_11" localSheetId="3" hidden="1">'General Ledger'!$319:$319,'General Ledger'!$320:$320,'General Ledger'!$325:$325,'General Ledger'!$328:$328,'General Ledger'!$332:$332,'General Ledger'!$335:$335,'General Ledger'!$336:$336,'General Ledger'!$339:$339,'General Ledger'!$344:$344,'General Ledger'!$345:$345,'General Ledger'!$348:$348,'General Ledger'!$351:$351,'General Ledger'!$352:$352,'General Ledger'!$355:$355,'General Ledger'!$356:$356,'General Ledger'!$359:$359</definedName>
    <definedName name="QB_DATA_11" localSheetId="1" hidden="1">'MTD I &amp;E'!$258:$258,'MTD I &amp;E'!$260:$260,'MTD I &amp;E'!$262:$262,'MTD I &amp;E'!$263:$263,'MTD I &amp;E'!$264:$264,'MTD I &amp;E'!$265:$265,'MTD I &amp;E'!$266:$266,'MTD I &amp;E'!$267:$267,'MTD I &amp;E'!$268:$268,'MTD I &amp;E'!$269:$269,'MTD I &amp;E'!$270:$270,'MTD I &amp;E'!$271:$271,'MTD I &amp;E'!$272:$272,'MTD I &amp;E'!$278:$278,'MTD I &amp;E'!$279:$279,'MTD I &amp;E'!$282:$282</definedName>
    <definedName name="QB_DATA_11" localSheetId="2" hidden="1">'YTD I&amp;E'!$258:$258,'YTD I&amp;E'!$259:$259,'YTD I&amp;E'!$260:$260,'YTD I&amp;E'!$262:$262,'YTD I&amp;E'!$264:$264,'YTD I&amp;E'!$265:$265,'YTD I&amp;E'!$266:$266,'YTD I&amp;E'!$267:$267,'YTD I&amp;E'!$268:$268,'YTD I&amp;E'!$269:$269,'YTD I&amp;E'!$270:$270,'YTD I&amp;E'!$271:$271,'YTD I&amp;E'!$272:$272,'YTD I&amp;E'!$273:$273,'YTD I&amp;E'!$274:$274,'YTD I&amp;E'!$280:$280</definedName>
    <definedName name="QB_DATA_12" localSheetId="5" hidden="1">BVA!$281:$281,BVA!$284:$284,BVA!$285:$285,BVA!$287:$287,BVA!$289:$289,BVA!$292:$292,BVA!$293:$293,BVA!$294:$294,BVA!$295:$295,BVA!$296:$296,BVA!$297:$297</definedName>
    <definedName name="QB_DATA_12" localSheetId="3" hidden="1">'General Ledger'!$360:$360,'General Ledger'!$361:$361,'General Ledger'!$362:$362,'General Ledger'!$363:$363,'General Ledger'!$364:$364,'General Ledger'!$365:$365,'General Ledger'!$366:$366,'General Ledger'!$367:$367,'General Ledger'!$368:$368,'General Ledger'!$369:$369,'General Ledger'!$370:$370,'General Ledger'!$371:$371,'General Ledger'!$372:$372,'General Ledger'!$375:$375,'General Ledger'!$378:$378,'General Ledger'!$381:$381</definedName>
    <definedName name="QB_DATA_12" localSheetId="1" hidden="1">'MTD I &amp;E'!$283:$283,'MTD I &amp;E'!$285:$285,'MTD I &amp;E'!$287:$287,'MTD I &amp;E'!$290:$290,'MTD I &amp;E'!$291:$291,'MTD I &amp;E'!$292:$292,'MTD I &amp;E'!$293:$293,'MTD I &amp;E'!$294:$294,'MTD I &amp;E'!$295:$295</definedName>
    <definedName name="QB_DATA_12" localSheetId="2" hidden="1">'YTD I&amp;E'!$281:$281,'YTD I&amp;E'!$284:$284,'YTD I&amp;E'!$285:$285,'YTD I&amp;E'!$287:$287,'YTD I&amp;E'!$289:$289,'YTD I&amp;E'!$292:$292,'YTD I&amp;E'!$293:$293,'YTD I&amp;E'!$294:$294,'YTD I&amp;E'!$295:$295,'YTD I&amp;E'!$296:$296,'YTD I&amp;E'!$297:$297</definedName>
    <definedName name="QB_DATA_13" localSheetId="3" hidden="1">'General Ledger'!$382:$382,'General Ledger'!$383:$383,'General Ledger'!$386:$386,'General Ledger'!$387:$387,'General Ledger'!$388:$388,'General Ledger'!$389:$389,'General Ledger'!$390:$390,'General Ledger'!$391:$391,'General Ledger'!$392:$392,'General Ledger'!$393:$393,'General Ledger'!$394:$394,'General Ledger'!$399:$399,'General Ledger'!$400:$400,'General Ledger'!$404:$404,'General Ledger'!$407:$407,'General Ledger'!$408:$408</definedName>
    <definedName name="QB_DATA_14" localSheetId="3" hidden="1">'General Ledger'!$409:$409,'General Ledger'!$410:$410,'General Ledger'!$415:$415,'General Ledger'!$416:$416,'General Ledger'!$417:$417,'General Ledger'!$418:$418,'General Ledger'!$423:$423,'General Ledger'!$424:$424,'General Ledger'!$425:$425,'General Ledger'!$426:$426,'General Ledger'!$427:$427,'General Ledger'!$431:$431,'General Ledger'!$437:$437,'General Ledger'!$442:$442,'General Ledger'!$445:$445,'General Ledger'!$451:$451</definedName>
    <definedName name="QB_DATA_15" localSheetId="3" hidden="1">'General Ledger'!$456:$456,'General Ledger'!$457:$457,'General Ledger'!$458:$458,'General Ledger'!$461:$461,'General Ledger'!$462:$462,'General Ledger'!$463:$463,'General Ledger'!$464:$464,'General Ledger'!$465:$465,'General Ledger'!$466:$466,'General Ledger'!$470:$470,'General Ledger'!$471:$471,'General Ledger'!$475:$475</definedName>
    <definedName name="QB_DATA_2" localSheetId="0" hidden="1">'Balance Sheet'!$63:$63,'Balance Sheet'!$64:$64,'Balance Sheet'!$65:$65,'Balance Sheet'!$66:$66,'Balance Sheet'!$68:$68,'Balance Sheet'!$69:$69,'Balance Sheet'!$70:$70</definedName>
    <definedName name="QB_DATA_2" localSheetId="5" hidden="1">BVA!$45:$45,BVA!$46:$46,BVA!$49:$49,BVA!$50:$50,BVA!$51:$51,BVA!$52:$52,BVA!$54:$54,BVA!$55:$55,BVA!$57:$57,BVA!$59:$59,BVA!$60:$60,BVA!$61:$61,BVA!$64:$64,BVA!$65:$65,BVA!$66:$66,BVA!$67:$67</definedName>
    <definedName name="QB_DATA_2" localSheetId="3" hidden="1">'General Ledger'!$69:$69,'General Ledger'!$74:$74,'General Ledger'!$79:$79,'General Ledger'!$82:$82,'General Ledger'!$85:$85,'General Ledger'!$88:$88,'General Ledger'!$89:$89,'General Ledger'!$92:$92,'General Ledger'!$93:$93,'General Ledger'!$99:$99,'General Ledger'!$100:$100,'General Ledger'!$101:$101,'General Ledger'!$102:$102,'General Ledger'!$106:$106,'General Ledger'!$107:$107,'General Ledger'!$108:$108</definedName>
    <definedName name="QB_DATA_2" localSheetId="1" hidden="1">'MTD I &amp;E'!$45:$45,'MTD I &amp;E'!$46:$46,'MTD I &amp;E'!$49:$49,'MTD I &amp;E'!$50:$50,'MTD I &amp;E'!$51:$51,'MTD I &amp;E'!$52:$52,'MTD I &amp;E'!$54:$54,'MTD I &amp;E'!$55:$55,'MTD I &amp;E'!$57:$57,'MTD I &amp;E'!$59:$59,'MTD I &amp;E'!$60:$60,'MTD I &amp;E'!$61:$61,'MTD I &amp;E'!$64:$64,'MTD I &amp;E'!$65:$65,'MTD I &amp;E'!$66:$66,'MTD I &amp;E'!$67:$67</definedName>
    <definedName name="QB_DATA_2" localSheetId="2" hidden="1">'YTD I&amp;E'!$45:$45,'YTD I&amp;E'!$46:$46,'YTD I&amp;E'!$49:$49,'YTD I&amp;E'!$50:$50,'YTD I&amp;E'!$51:$51,'YTD I&amp;E'!$52:$52,'YTD I&amp;E'!$54:$54,'YTD I&amp;E'!$55:$55,'YTD I&amp;E'!$57:$57,'YTD I&amp;E'!$59:$59,'YTD I&amp;E'!$60:$60,'YTD I&amp;E'!$61:$61,'YTD I&amp;E'!$64:$64,'YTD I&amp;E'!$65:$65,'YTD I&amp;E'!$66:$66,'YTD I&amp;E'!$67:$67</definedName>
    <definedName name="QB_DATA_3" localSheetId="5" hidden="1">BVA!$70:$70,BVA!$71:$71,BVA!$72:$72,BVA!$73:$73,BVA!$74:$74,BVA!$75:$75,BVA!$76:$76,BVA!$77:$77,BVA!$81:$81,BVA!$83:$83,BVA!$84:$84,BVA!$85:$85,BVA!$86:$86,BVA!$87:$87,BVA!$89:$89,BVA!$90:$90</definedName>
    <definedName name="QB_DATA_3" localSheetId="3" hidden="1">'General Ledger'!$109:$109,'General Ledger'!$113:$113,'General Ledger'!$114:$114,'General Ledger'!$115:$115,'General Ledger'!$116:$116,'General Ledger'!$117:$117,'General Ledger'!$118:$118,'General Ledger'!$119:$119,'General Ledger'!$120:$120,'General Ledger'!$121:$121,'General Ledger'!$122:$122,'General Ledger'!$123:$123,'General Ledger'!$124:$124,'General Ledger'!$125:$125,'General Ledger'!$126:$126,'General Ledger'!$127:$127</definedName>
    <definedName name="QB_DATA_3" localSheetId="1" hidden="1">'MTD I &amp;E'!$70:$70,'MTD I &amp;E'!$71:$71,'MTD I &amp;E'!$72:$72,'MTD I &amp;E'!$73:$73,'MTD I &amp;E'!$74:$74,'MTD I &amp;E'!$75:$75,'MTD I &amp;E'!$76:$76,'MTD I &amp;E'!$77:$77,'MTD I &amp;E'!$81:$81,'MTD I &amp;E'!$83:$83,'MTD I &amp;E'!$84:$84,'MTD I &amp;E'!$85:$85,'MTD I &amp;E'!$86:$86,'MTD I &amp;E'!$87:$87,'MTD I &amp;E'!$89:$89,'MTD I &amp;E'!$90:$90</definedName>
    <definedName name="QB_DATA_3" localSheetId="2" hidden="1">'YTD I&amp;E'!$70:$70,'YTD I&amp;E'!$71:$71,'YTD I&amp;E'!$72:$72,'YTD I&amp;E'!$73:$73,'YTD I&amp;E'!$74:$74,'YTD I&amp;E'!$75:$75,'YTD I&amp;E'!$76:$76,'YTD I&amp;E'!$77:$77,'YTD I&amp;E'!$81:$81,'YTD I&amp;E'!$83:$83,'YTD I&amp;E'!$84:$84,'YTD I&amp;E'!$85:$85,'YTD I&amp;E'!$86:$86,'YTD I&amp;E'!$87:$87,'YTD I&amp;E'!$89:$89,'YTD I&amp;E'!$90:$90</definedName>
    <definedName name="QB_DATA_4" localSheetId="5" hidden="1">BVA!$91:$91,BVA!$92:$92,BVA!$93:$93,BVA!$95:$95,BVA!$97:$97,BVA!$98:$98,BVA!$99:$99,BVA!$100:$100,BVA!$101:$101,BVA!$102:$102,BVA!$105:$105,BVA!$106:$106,BVA!$107:$107,BVA!$111:$111,BVA!$112:$112,BVA!$113:$113</definedName>
    <definedName name="QB_DATA_4" localSheetId="3" hidden="1">'General Ledger'!$128:$128,'General Ledger'!$131:$131,'General Ledger'!$132:$132,'General Ledger'!$133:$133,'General Ledger'!$136:$136,'General Ledger'!$137:$137,'General Ledger'!$138:$138,'General Ledger'!$139:$139,'General Ledger'!$140:$140,'General Ledger'!$141:$141,'General Ledger'!$142:$142,'General Ledger'!$146:$146,'General Ledger'!$147:$147,'General Ledger'!$148:$148,'General Ledger'!$149:$149,'General Ledger'!$150:$150</definedName>
    <definedName name="QB_DATA_4" localSheetId="1" hidden="1">'MTD I &amp;E'!$91:$91,'MTD I &amp;E'!$92:$92,'MTD I &amp;E'!$93:$93,'MTD I &amp;E'!$95:$95,'MTD I &amp;E'!$97:$97,'MTD I &amp;E'!$98:$98,'MTD I &amp;E'!$99:$99,'MTD I &amp;E'!$100:$100,'MTD I &amp;E'!$101:$101,'MTD I &amp;E'!$102:$102,'MTD I &amp;E'!$105:$105,'MTD I &amp;E'!$106:$106,'MTD I &amp;E'!$107:$107,'MTD I &amp;E'!$111:$111,'MTD I &amp;E'!$112:$112,'MTD I &amp;E'!$113:$113</definedName>
    <definedName name="QB_DATA_4" localSheetId="2" hidden="1">'YTD I&amp;E'!$91:$91,'YTD I&amp;E'!$92:$92,'YTD I&amp;E'!$93:$93,'YTD I&amp;E'!$95:$95,'YTD I&amp;E'!$97:$97,'YTD I&amp;E'!$98:$98,'YTD I&amp;E'!$99:$99,'YTD I&amp;E'!$100:$100,'YTD I&amp;E'!$101:$101,'YTD I&amp;E'!$102:$102,'YTD I&amp;E'!$105:$105,'YTD I&amp;E'!$106:$106,'YTD I&amp;E'!$107:$107,'YTD I&amp;E'!$111:$111,'YTD I&amp;E'!$112:$112,'YTD I&amp;E'!$113:$113</definedName>
    <definedName name="QB_DATA_5" localSheetId="5" hidden="1">BVA!$118:$118,BVA!$119:$119,BVA!$122:$122,BVA!$123:$123,BVA!$125:$125,BVA!$127:$127,BVA!$129:$129,BVA!$130:$130,BVA!$131:$131,BVA!$132:$132,BVA!$133:$133,BVA!$134:$134,BVA!$138:$138,BVA!$139:$139,BVA!$140:$140,BVA!$142:$142</definedName>
    <definedName name="QB_DATA_5" localSheetId="3" hidden="1">'General Ledger'!$151:$151,'General Ledger'!$152:$152,'General Ledger'!$156:$156,'General Ledger'!$157:$157,'General Ledger'!$158:$158,'General Ledger'!$159:$159,'General Ledger'!$160:$160,'General Ledger'!$161:$161,'General Ledger'!$164:$164,'General Ledger'!$165:$165,'General Ledger'!$166:$166,'General Ledger'!$167:$167,'General Ledger'!$168:$168,'General Ledger'!$169:$169,'General Ledger'!$172:$172,'General Ledger'!$173:$173</definedName>
    <definedName name="QB_DATA_5" localSheetId="1" hidden="1">'MTD I &amp;E'!$118:$118,'MTD I &amp;E'!$119:$119,'MTD I &amp;E'!$122:$122,'MTD I &amp;E'!$123:$123,'MTD I &amp;E'!$125:$125,'MTD I &amp;E'!$127:$127,'MTD I &amp;E'!$129:$129,'MTD I &amp;E'!$130:$130,'MTD I &amp;E'!$131:$131,'MTD I &amp;E'!$132:$132,'MTD I &amp;E'!$133:$133,'MTD I &amp;E'!$137:$137,'MTD I &amp;E'!$138:$138,'MTD I &amp;E'!$139:$139,'MTD I &amp;E'!$141:$141,'MTD I &amp;E'!$142:$142</definedName>
    <definedName name="QB_DATA_5" localSheetId="2" hidden="1">'YTD I&amp;E'!$118:$118,'YTD I&amp;E'!$119:$119,'YTD I&amp;E'!$122:$122,'YTD I&amp;E'!$123:$123,'YTD I&amp;E'!$125:$125,'YTD I&amp;E'!$127:$127,'YTD I&amp;E'!$129:$129,'YTD I&amp;E'!$130:$130,'YTD I&amp;E'!$131:$131,'YTD I&amp;E'!$132:$132,'YTD I&amp;E'!$133:$133,'YTD I&amp;E'!$134:$134,'YTD I&amp;E'!$138:$138,'YTD I&amp;E'!$139:$139,'YTD I&amp;E'!$140:$140,'YTD I&amp;E'!$142:$142</definedName>
    <definedName name="QB_DATA_6" localSheetId="5" hidden="1">BVA!$143:$143,BVA!$145:$145,BVA!$149:$149,BVA!$150:$150,BVA!$153:$153,BVA!$154:$154,BVA!$155:$155,BVA!$156:$156,BVA!$157:$157,BVA!$160:$160,BVA!$161:$161,BVA!$162:$162,BVA!$164:$164,BVA!$165:$165,BVA!$166:$166,BVA!$167:$167</definedName>
    <definedName name="QB_DATA_6" localSheetId="3" hidden="1">'General Ledger'!$174:$174,'General Ledger'!$175:$175,'General Ledger'!$176:$176,'General Ledger'!$179:$179,'General Ledger'!$184:$184,'General Ledger'!$185:$185,'General Ledger'!$186:$186,'General Ledger'!$187:$187,'General Ledger'!$190:$190,'General Ledger'!$191:$191,'General Ledger'!$192:$192,'General Ledger'!$193:$193,'General Ledger'!$194:$194,'General Ledger'!$195:$195,'General Ledger'!$196:$196,'General Ledger'!$197:$197</definedName>
    <definedName name="QB_DATA_6" localSheetId="1" hidden="1">'MTD I &amp;E'!$144:$144,'MTD I &amp;E'!$148:$148,'MTD I &amp;E'!$149:$149,'MTD I &amp;E'!$152:$152,'MTD I &amp;E'!$153:$153,'MTD I &amp;E'!$154:$154,'MTD I &amp;E'!$155:$155,'MTD I &amp;E'!$156:$156,'MTD I &amp;E'!$159:$159,'MTD I &amp;E'!$160:$160,'MTD I &amp;E'!$161:$161,'MTD I &amp;E'!$163:$163,'MTD I &amp;E'!$164:$164,'MTD I &amp;E'!$165:$165,'MTD I &amp;E'!$166:$166,'MTD I &amp;E'!$167:$167</definedName>
    <definedName name="QB_DATA_6" localSheetId="2" hidden="1">'YTD I&amp;E'!$143:$143,'YTD I&amp;E'!$145:$145,'YTD I&amp;E'!$149:$149,'YTD I&amp;E'!$150:$150,'YTD I&amp;E'!$153:$153,'YTD I&amp;E'!$154:$154,'YTD I&amp;E'!$155:$155,'YTD I&amp;E'!$156:$156,'YTD I&amp;E'!$157:$157,'YTD I&amp;E'!$160:$160,'YTD I&amp;E'!$161:$161,'YTD I&amp;E'!$162:$162,'YTD I&amp;E'!$164:$164,'YTD I&amp;E'!$165:$165,'YTD I&amp;E'!$166:$166,'YTD I&amp;E'!$167:$167</definedName>
    <definedName name="QB_DATA_7" localSheetId="5" hidden="1">BVA!$168:$168,BVA!$169:$169,BVA!$170:$170,BVA!$171:$171,BVA!$172:$172,BVA!$173:$173,BVA!$174:$174,BVA!$177:$177,BVA!$178:$178,BVA!$179:$179,BVA!$180:$180,BVA!$181:$181,BVA!$182:$182,BVA!$183:$183,BVA!$184:$184,BVA!$185:$185</definedName>
    <definedName name="QB_DATA_7" localSheetId="3" hidden="1">'General Ledger'!$198:$198,'General Ledger'!$199:$199,'General Ledger'!$202:$202,'General Ledger'!$203:$203,'General Ledger'!$204:$204,'General Ledger'!$205:$205,'General Ledger'!$206:$206,'General Ledger'!$207:$207,'General Ledger'!$208:$208,'General Ledger'!$209:$209,'General Ledger'!$210:$210,'General Ledger'!$211:$211,'General Ledger'!$217:$217,'General Ledger'!$220:$220,'General Ledger'!$227:$227,'General Ledger'!$228:$228</definedName>
    <definedName name="QB_DATA_7" localSheetId="1" hidden="1">'MTD I &amp;E'!$168:$168,'MTD I &amp;E'!$169:$169,'MTD I &amp;E'!$170:$170,'MTD I &amp;E'!$171:$171,'MTD I &amp;E'!$172:$172,'MTD I &amp;E'!$175:$175,'MTD I &amp;E'!$176:$176,'MTD I &amp;E'!$177:$177,'MTD I &amp;E'!$178:$178,'MTD I &amp;E'!$179:$179,'MTD I &amp;E'!$180:$180,'MTD I &amp;E'!$181:$181,'MTD I &amp;E'!$182:$182,'MTD I &amp;E'!$183:$183,'MTD I &amp;E'!$184:$184,'MTD I &amp;E'!$185:$185</definedName>
    <definedName name="QB_DATA_7" localSheetId="2" hidden="1">'YTD I&amp;E'!$168:$168,'YTD I&amp;E'!$169:$169,'YTD I&amp;E'!$170:$170,'YTD I&amp;E'!$171:$171,'YTD I&amp;E'!$172:$172,'YTD I&amp;E'!$173:$173,'YTD I&amp;E'!$174:$174,'YTD I&amp;E'!$177:$177,'YTD I&amp;E'!$178:$178,'YTD I&amp;E'!$179:$179,'YTD I&amp;E'!$180:$180,'YTD I&amp;E'!$181:$181,'YTD I&amp;E'!$182:$182,'YTD I&amp;E'!$183:$183,'YTD I&amp;E'!$184:$184,'YTD I&amp;E'!$185:$185</definedName>
    <definedName name="QB_DATA_8" localSheetId="5" hidden="1">BVA!$186:$186,BVA!$187:$187,BVA!$188:$188,BVA!$189:$189,BVA!$190:$190,BVA!$191:$191,BVA!$192:$192,BVA!$193:$193,BVA!$194:$194,BVA!$195:$195,BVA!$196:$196,BVA!$197:$197,BVA!$198:$198,BVA!$199:$199,BVA!$200:$200,BVA!$201:$201</definedName>
    <definedName name="QB_DATA_8" localSheetId="3" hidden="1">'General Ledger'!$229:$229,'General Ledger'!$230:$230,'General Ledger'!$231:$231,'General Ledger'!$232:$232,'General Ledger'!$235:$235,'General Ledger'!$236:$236,'General Ledger'!$237:$237,'General Ledger'!$238:$238,'General Ledger'!$239:$239,'General Ledger'!$240:$240,'General Ledger'!$241:$241,'General Ledger'!$242:$242,'General Ledger'!$243:$243,'General Ledger'!$244:$244,'General Ledger'!$245:$245,'General Ledger'!$246:$246</definedName>
    <definedName name="QB_DATA_8" localSheetId="1" hidden="1">'MTD I &amp;E'!$186:$186,'MTD I &amp;E'!$187:$187,'MTD I &amp;E'!$188:$188,'MTD I &amp;E'!$189:$189,'MTD I &amp;E'!$190:$190,'MTD I &amp;E'!$191:$191,'MTD I &amp;E'!$192:$192,'MTD I &amp;E'!$193:$193,'MTD I &amp;E'!$194:$194,'MTD I &amp;E'!$195:$195,'MTD I &amp;E'!$196:$196,'MTD I &amp;E'!$197:$197,'MTD I &amp;E'!$198:$198,'MTD I &amp;E'!$199:$199,'MTD I &amp;E'!$200:$200,'MTD I &amp;E'!$201:$201</definedName>
    <definedName name="QB_DATA_8" localSheetId="2" hidden="1">'YTD I&amp;E'!$186:$186,'YTD I&amp;E'!$187:$187,'YTD I&amp;E'!$188:$188,'YTD I&amp;E'!$189:$189,'YTD I&amp;E'!$190:$190,'YTD I&amp;E'!$191:$191,'YTD I&amp;E'!$192:$192,'YTD I&amp;E'!$193:$193,'YTD I&amp;E'!$194:$194,'YTD I&amp;E'!$195:$195,'YTD I&amp;E'!$196:$196,'YTD I&amp;E'!$197:$197,'YTD I&amp;E'!$198:$198,'YTD I&amp;E'!$199:$199,'YTD I&amp;E'!$200:$200,'YTD I&amp;E'!$201:$201</definedName>
    <definedName name="QB_DATA_9" localSheetId="5" hidden="1">BVA!$202:$202,BVA!$203:$203,BVA!$207:$207,BVA!$208:$208,BVA!$209:$209,BVA!$212:$212,BVA!$214:$214,BVA!$215:$215,BVA!$216:$216,BVA!$217:$217,BVA!$218:$218,BVA!$220:$220,BVA!$222:$222,BVA!$223:$223,BVA!$227:$227,BVA!$228:$228</definedName>
    <definedName name="QB_DATA_9" localSheetId="3" hidden="1">'General Ledger'!$247:$247,'General Ledger'!$248:$248,'General Ledger'!$249:$249,'General Ledger'!$250:$250,'General Ledger'!$255:$255,'General Ledger'!$258:$258,'General Ledger'!$259:$259,'General Ledger'!$263:$263,'General Ledger'!$264:$264,'General Ledger'!$265:$265,'General Ledger'!$266:$266,'General Ledger'!$270:$270,'General Ledger'!$273:$273,'General Ledger'!$274:$274,'General Ledger'!$277:$277,'General Ledger'!$280:$280</definedName>
    <definedName name="QB_DATA_9" localSheetId="1" hidden="1">'MTD I &amp;E'!$205:$205,'MTD I &amp;E'!$206:$206,'MTD I &amp;E'!$207:$207,'MTD I &amp;E'!$210:$210,'MTD I &amp;E'!$212:$212,'MTD I &amp;E'!$213:$213,'MTD I &amp;E'!$214:$214,'MTD I &amp;E'!$215:$215,'MTD I &amp;E'!$216:$216,'MTD I &amp;E'!$218:$218,'MTD I &amp;E'!$220:$220,'MTD I &amp;E'!$221:$221,'MTD I &amp;E'!$225:$225,'MTD I &amp;E'!$226:$226,'MTD I &amp;E'!$227:$227,'MTD I &amp;E'!$228:$228</definedName>
    <definedName name="QB_DATA_9" localSheetId="2" hidden="1">'YTD I&amp;E'!$202:$202,'YTD I&amp;E'!$203:$203,'YTD I&amp;E'!$207:$207,'YTD I&amp;E'!$208:$208,'YTD I&amp;E'!$209:$209,'YTD I&amp;E'!$212:$212,'YTD I&amp;E'!$214:$214,'YTD I&amp;E'!$215:$215,'YTD I&amp;E'!$216:$216,'YTD I&amp;E'!$217:$217,'YTD I&amp;E'!$218:$218,'YTD I&amp;E'!$220:$220,'YTD I&amp;E'!$222:$222,'YTD I&amp;E'!$223:$223,'YTD I&amp;E'!$227:$227,'YTD I&amp;E'!$228:$228</definedName>
    <definedName name="QB_FORMULA_0" localSheetId="0" hidden="1">'Balance Sheet'!$G$13,'Balance Sheet'!$G$14,'Balance Sheet'!$G$19,'Balance Sheet'!$G$20,'Balance Sheet'!$G$31,'Balance Sheet'!$G$32,'Balance Sheet'!$G$38,'Balance Sheet'!$G$41,'Balance Sheet'!$G$47,'Balance Sheet'!$G$54,'Balance Sheet'!$G$55,'Balance Sheet'!$G$56,'Balance Sheet'!$G$57,'Balance Sheet'!$G$67,'Balance Sheet'!$G$71,'Balance Sheet'!$G$72</definedName>
    <definedName name="QB_FORMULA_0" localSheetId="5" hidden="1">BVA!$L$5,BVA!$M$5,BVA!$L$6,BVA!$M$6,BVA!$L$7,BVA!$M$7,BVA!$L$8,BVA!$M$8,BVA!$L$9,BVA!$M$9,BVA!$L$10,BVA!$M$10,BVA!$L$11,BVA!$M$11,BVA!$L$13,BVA!$M$13</definedName>
    <definedName name="QB_FORMULA_0" localSheetId="3" hidden="1">'General Ledger'!$Q$3,'General Ledger'!$P$4,'General Ledger'!$Q$4,'General Ledger'!$Q$6,'General Ledger'!$P$7,'General Ledger'!$Q$7,'General Ledger'!$Q$9,'General Ledger'!$P$10,'General Ledger'!$Q$10,'General Ledger'!$Q$12,'General Ledger'!$Q$13,'General Ledger'!$Q$14,'General Ledger'!$Q$15,'General Ledger'!$Q$16,'General Ledger'!$Q$17,'General Ledger'!$Q$18</definedName>
    <definedName name="QB_FORMULA_0" localSheetId="1" hidden="1">'MTD I &amp;E'!$L$5,'MTD I &amp;E'!$M$5,'MTD I &amp;E'!$L$6,'MTD I &amp;E'!$M$6,'MTD I &amp;E'!$L$7,'MTD I &amp;E'!$M$7,'MTD I &amp;E'!$L$8,'MTD I &amp;E'!$M$8,'MTD I &amp;E'!$L$9,'MTD I &amp;E'!$M$9,'MTD I &amp;E'!$L$10,'MTD I &amp;E'!$M$10,'MTD I &amp;E'!$L$11,'MTD I &amp;E'!$M$11,'MTD I &amp;E'!$L$13,'MTD I &amp;E'!$M$13</definedName>
    <definedName name="QB_FORMULA_0" localSheetId="2" hidden="1">'YTD I&amp;E'!$L$5,'YTD I&amp;E'!$M$5,'YTD I&amp;E'!$L$6,'YTD I&amp;E'!$M$6,'YTD I&amp;E'!$L$7,'YTD I&amp;E'!$M$7,'YTD I&amp;E'!$L$8,'YTD I&amp;E'!$M$8,'YTD I&amp;E'!$L$9,'YTD I&amp;E'!$M$9,'YTD I&amp;E'!$L$10,'YTD I&amp;E'!$M$10,'YTD I&amp;E'!$L$11,'YTD I&amp;E'!$M$11,'YTD I&amp;E'!$L$13,'YTD I&amp;E'!$M$13</definedName>
    <definedName name="QB_FORMULA_1" localSheetId="5" hidden="1">BVA!$L$14,BVA!$M$14,BVA!$L$15,BVA!$M$15,BVA!$L$16,BVA!$M$16,BVA!$L$17,BVA!$M$17,BVA!$L$18,BVA!$M$18,BVA!$L$19,BVA!$M$19,BVA!$L$20,BVA!$M$20,BVA!$L$21,BVA!$M$21</definedName>
    <definedName name="QB_FORMULA_1" localSheetId="3" hidden="1">'General Ledger'!$P$19,'General Ledger'!$Q$19,'General Ledger'!$Q$22,'General Ledger'!$P$23,'General Ledger'!$Q$23,'General Ledger'!$Q$25,'General Ledger'!$P$26,'General Ledger'!$Q$26,'General Ledger'!$Q$28,'General Ledger'!$Q$29,'General Ledger'!$P$30,'General Ledger'!$Q$30,'General Ledger'!$Q$32,'General Ledger'!$Q$33,'General Ledger'!$Q$34,'General Ledger'!$P$35</definedName>
    <definedName name="QB_FORMULA_1" localSheetId="1" hidden="1">'MTD I &amp;E'!$L$14,'MTD I &amp;E'!$M$14,'MTD I &amp;E'!$L$15,'MTD I &amp;E'!$M$15,'MTD I &amp;E'!$L$16,'MTD I &amp;E'!$M$16,'MTD I &amp;E'!$L$17,'MTD I &amp;E'!$M$17,'MTD I &amp;E'!$L$18,'MTD I &amp;E'!$M$18,'MTD I &amp;E'!$L$19,'MTD I &amp;E'!$M$19,'MTD I &amp;E'!$L$20,'MTD I &amp;E'!$M$20,'MTD I &amp;E'!$L$21,'MTD I &amp;E'!$M$21</definedName>
    <definedName name="QB_FORMULA_1" localSheetId="2" hidden="1">'YTD I&amp;E'!$L$14,'YTD I&amp;E'!$M$14,'YTD I&amp;E'!$L$15,'YTD I&amp;E'!$M$15,'YTD I&amp;E'!$L$16,'YTD I&amp;E'!$M$16,'YTD I&amp;E'!$L$17,'YTD I&amp;E'!$M$17,'YTD I&amp;E'!$L$18,'YTD I&amp;E'!$M$18,'YTD I&amp;E'!$L$19,'YTD I&amp;E'!$M$19,'YTD I&amp;E'!$L$20,'YTD I&amp;E'!$M$20,'YTD I&amp;E'!$L$21,'YTD I&amp;E'!$M$21</definedName>
    <definedName name="QB_FORMULA_10" localSheetId="5" hidden="1">BVA!$J$88,BVA!$K$88,BVA!$L$88,BVA!$M$88,BVA!$L$89,BVA!$M$89,BVA!$L$90,BVA!$M$90,BVA!$L$91,BVA!$M$91,BVA!$L$92,BVA!$M$92,BVA!$L$93,BVA!$M$93,BVA!$J$94,BVA!$K$94</definedName>
    <definedName name="QB_FORMULA_10" localSheetId="3" hidden="1">'General Ledger'!$Q$166,'General Ledger'!$Q$167,'General Ledger'!$Q$168,'General Ledger'!$Q$169,'General Ledger'!$P$170,'General Ledger'!$Q$170,'General Ledger'!$Q$172,'General Ledger'!$Q$173,'General Ledger'!$Q$174,'General Ledger'!$Q$175,'General Ledger'!$Q$176,'General Ledger'!$P$177,'General Ledger'!$Q$177,'General Ledger'!$Q$179,'General Ledger'!$P$180,'General Ledger'!$Q$180</definedName>
    <definedName name="QB_FORMULA_10" localSheetId="1" hidden="1">'MTD I &amp;E'!$J$88,'MTD I &amp;E'!$K$88,'MTD I &amp;E'!$L$88,'MTD I &amp;E'!$M$88,'MTD I &amp;E'!$L$89,'MTD I &amp;E'!$M$89,'MTD I &amp;E'!$L$90,'MTD I &amp;E'!$M$90,'MTD I &amp;E'!$L$91,'MTD I &amp;E'!$M$91,'MTD I &amp;E'!$L$92,'MTD I &amp;E'!$M$92,'MTD I &amp;E'!$L$93,'MTD I &amp;E'!$M$93,'MTD I &amp;E'!$J$94,'MTD I &amp;E'!$K$94</definedName>
    <definedName name="QB_FORMULA_10" localSheetId="2" hidden="1">'YTD I&amp;E'!$J$88,'YTD I&amp;E'!$K$88,'YTD I&amp;E'!$L$88,'YTD I&amp;E'!$M$88,'YTD I&amp;E'!$L$89,'YTD I&amp;E'!$M$89,'YTD I&amp;E'!$L$90,'YTD I&amp;E'!$M$90,'YTD I&amp;E'!$L$91,'YTD I&amp;E'!$M$91,'YTD I&amp;E'!$L$92,'YTD I&amp;E'!$M$92,'YTD I&amp;E'!$L$93,'YTD I&amp;E'!$M$93,'YTD I&amp;E'!$J$94,'YTD I&amp;E'!$K$94</definedName>
    <definedName name="QB_FORMULA_11" localSheetId="5" hidden="1">BVA!$L$94,BVA!$M$94,BVA!$L$98,BVA!$M$98,BVA!$L$99,BVA!$M$99,BVA!$L$100,BVA!$M$100,BVA!$L$101,BVA!$M$101,BVA!$L$102,BVA!$M$102,BVA!$J$103,BVA!$K$103,BVA!$L$103,BVA!$M$103</definedName>
    <definedName name="QB_FORMULA_11" localSheetId="3" hidden="1">'General Ledger'!$P$181,'General Ledger'!$Q$181,'General Ledger'!$Q$184,'General Ledger'!$Q$185,'General Ledger'!$Q$186,'General Ledger'!$Q$187,'General Ledger'!$P$188,'General Ledger'!$Q$188,'General Ledger'!$Q$190,'General Ledger'!$Q$191,'General Ledger'!$Q$192,'General Ledger'!$Q$193,'General Ledger'!$Q$194,'General Ledger'!$Q$195,'General Ledger'!$Q$196,'General Ledger'!$Q$197</definedName>
    <definedName name="QB_FORMULA_11" localSheetId="1" hidden="1">'MTD I &amp;E'!$L$94,'MTD I &amp;E'!$M$94,'MTD I &amp;E'!$L$98,'MTD I &amp;E'!$M$98,'MTD I &amp;E'!$L$99,'MTD I &amp;E'!$M$99,'MTD I &amp;E'!$L$100,'MTD I &amp;E'!$M$100,'MTD I &amp;E'!$L$101,'MTD I &amp;E'!$M$101,'MTD I &amp;E'!$L$102,'MTD I &amp;E'!$M$102,'MTD I &amp;E'!$J$103,'MTD I &amp;E'!$K$103,'MTD I &amp;E'!$L$103,'MTD I &amp;E'!$M$103</definedName>
    <definedName name="QB_FORMULA_11" localSheetId="2" hidden="1">'YTD I&amp;E'!$L$94,'YTD I&amp;E'!$M$94,'YTD I&amp;E'!$L$98,'YTD I&amp;E'!$M$98,'YTD I&amp;E'!$L$99,'YTD I&amp;E'!$M$99,'YTD I&amp;E'!$L$100,'YTD I&amp;E'!$M$100,'YTD I&amp;E'!$L$101,'YTD I&amp;E'!$M$101,'YTD I&amp;E'!$L$102,'YTD I&amp;E'!$M$102,'YTD I&amp;E'!$J$103,'YTD I&amp;E'!$K$103,'YTD I&amp;E'!$L$103,'YTD I&amp;E'!$M$103</definedName>
    <definedName name="QB_FORMULA_12" localSheetId="5" hidden="1">BVA!$L$105,BVA!$M$105,BVA!$L$106,BVA!$M$106,BVA!$L$107,BVA!$M$107,BVA!$J$108,BVA!$K$108,BVA!$L$108,BVA!$M$108,BVA!$J$109,BVA!$K$109,BVA!$L$109,BVA!$M$109,BVA!$L$111,BVA!$M$111</definedName>
    <definedName name="QB_FORMULA_12" localSheetId="3" hidden="1">'General Ledger'!$Q$198,'General Ledger'!$Q$199,'General Ledger'!$P$200,'General Ledger'!$Q$200,'General Ledger'!$Q$202,'General Ledger'!$Q$203,'General Ledger'!$Q$204,'General Ledger'!$Q$205,'General Ledger'!$Q$206,'General Ledger'!$Q$207,'General Ledger'!$Q$208,'General Ledger'!$Q$209,'General Ledger'!$Q$210,'General Ledger'!$Q$211,'General Ledger'!$P$212,'General Ledger'!$Q$212</definedName>
    <definedName name="QB_FORMULA_12" localSheetId="1" hidden="1">'MTD I &amp;E'!$L$105,'MTD I &amp;E'!$M$105,'MTD I &amp;E'!$L$106,'MTD I &amp;E'!$M$106,'MTD I &amp;E'!$L$107,'MTD I &amp;E'!$M$107,'MTD I &amp;E'!$J$108,'MTD I &amp;E'!$K$108,'MTD I &amp;E'!$L$108,'MTD I &amp;E'!$M$108,'MTD I &amp;E'!$J$109,'MTD I &amp;E'!$K$109,'MTD I &amp;E'!$L$109,'MTD I &amp;E'!$M$109,'MTD I &amp;E'!$L$111,'MTD I &amp;E'!$M$111</definedName>
    <definedName name="QB_FORMULA_12" localSheetId="2" hidden="1">'YTD I&amp;E'!$L$105,'YTD I&amp;E'!$M$105,'YTD I&amp;E'!$L$106,'YTD I&amp;E'!$M$106,'YTD I&amp;E'!$L$107,'YTD I&amp;E'!$M$107,'YTD I&amp;E'!$J$108,'YTD I&amp;E'!$K$108,'YTD I&amp;E'!$L$108,'YTD I&amp;E'!$M$108,'YTD I&amp;E'!$J$109,'YTD I&amp;E'!$K$109,'YTD I&amp;E'!$L$109,'YTD I&amp;E'!$M$109,'YTD I&amp;E'!$L$111,'YTD I&amp;E'!$M$111</definedName>
    <definedName name="QB_FORMULA_13" localSheetId="5" hidden="1">BVA!$L$112,BVA!$M$112,BVA!$L$113,BVA!$M$113,BVA!$J$114,BVA!$K$114,BVA!$L$114,BVA!$M$114,BVA!$L$118,BVA!$M$118,BVA!$L$119,BVA!$M$119,BVA!$J$120,BVA!$K$120,BVA!$L$120,BVA!$M$120</definedName>
    <definedName name="QB_FORMULA_13" localSheetId="3" hidden="1">'General Ledger'!$P$213,'General Ledger'!$Q$213,'General Ledger'!$P$214,'General Ledger'!$Q$214,'General Ledger'!$Q$217,'General Ledger'!$P$218,'General Ledger'!$Q$218,'General Ledger'!$Q$220,'General Ledger'!$P$221,'General Ledger'!$Q$221,'General Ledger'!$P$222,'General Ledger'!$Q$222,'General Ledger'!$Q$227,'General Ledger'!$Q$228,'General Ledger'!$Q$229,'General Ledger'!$Q$230</definedName>
    <definedName name="QB_FORMULA_13" localSheetId="1" hidden="1">'MTD I &amp;E'!$L$112,'MTD I &amp;E'!$M$112,'MTD I &amp;E'!$L$113,'MTD I &amp;E'!$M$113,'MTD I &amp;E'!$J$114,'MTD I &amp;E'!$K$114,'MTD I &amp;E'!$L$114,'MTD I &amp;E'!$M$114,'MTD I &amp;E'!$L$118,'MTD I &amp;E'!$M$118,'MTD I &amp;E'!$L$119,'MTD I &amp;E'!$M$119,'MTD I &amp;E'!$J$120,'MTD I &amp;E'!$K$120,'MTD I &amp;E'!$L$120,'MTD I &amp;E'!$M$120</definedName>
    <definedName name="QB_FORMULA_13" localSheetId="2" hidden="1">'YTD I&amp;E'!$L$112,'YTD I&amp;E'!$M$112,'YTD I&amp;E'!$L$113,'YTD I&amp;E'!$M$113,'YTD I&amp;E'!$J$114,'YTD I&amp;E'!$K$114,'YTD I&amp;E'!$L$114,'YTD I&amp;E'!$M$114,'YTD I&amp;E'!$L$118,'YTD I&amp;E'!$M$118,'YTD I&amp;E'!$L$119,'YTD I&amp;E'!$M$119,'YTD I&amp;E'!$J$120,'YTD I&amp;E'!$K$120,'YTD I&amp;E'!$L$120,'YTD I&amp;E'!$M$120</definedName>
    <definedName name="QB_FORMULA_14" localSheetId="5" hidden="1">BVA!$L$123,BVA!$M$123,BVA!$J$124,BVA!$K$124,BVA!$L$124,BVA!$M$124,BVA!$L$125,BVA!$M$125,BVA!$J$126,BVA!$K$126,BVA!$L$126,BVA!$M$126,BVA!$L$127,BVA!$M$127,BVA!$L$129,BVA!$M$129</definedName>
    <definedName name="QB_FORMULA_14" localSheetId="3" hidden="1">'General Ledger'!$Q$231,'General Ledger'!$Q$232,'General Ledger'!$P$233,'General Ledger'!$Q$233,'General Ledger'!$Q$235,'General Ledger'!$Q$236,'General Ledger'!$Q$237,'General Ledger'!$Q$238,'General Ledger'!$Q$239,'General Ledger'!$Q$240,'General Ledger'!$Q$241,'General Ledger'!$Q$242,'General Ledger'!$Q$243,'General Ledger'!$Q$244,'General Ledger'!$Q$245,'General Ledger'!$Q$246</definedName>
    <definedName name="QB_FORMULA_14" localSheetId="1" hidden="1">'MTD I &amp;E'!$L$123,'MTD I &amp;E'!$M$123,'MTD I &amp;E'!$J$124,'MTD I &amp;E'!$K$124,'MTD I &amp;E'!$L$124,'MTD I &amp;E'!$M$124,'MTD I &amp;E'!$L$125,'MTD I &amp;E'!$M$125,'MTD I &amp;E'!$J$126,'MTD I &amp;E'!$K$126,'MTD I &amp;E'!$L$126,'MTD I &amp;E'!$M$126,'MTD I &amp;E'!$L$127,'MTD I &amp;E'!$M$127,'MTD I &amp;E'!$L$129,'MTD I &amp;E'!$M$129</definedName>
    <definedName name="QB_FORMULA_14" localSheetId="2" hidden="1">'YTD I&amp;E'!$L$123,'YTD I&amp;E'!$M$123,'YTD I&amp;E'!$J$124,'YTD I&amp;E'!$K$124,'YTD I&amp;E'!$L$124,'YTD I&amp;E'!$M$124,'YTD I&amp;E'!$L$125,'YTD I&amp;E'!$M$125,'YTD I&amp;E'!$J$126,'YTD I&amp;E'!$K$126,'YTD I&amp;E'!$L$126,'YTD I&amp;E'!$M$126,'YTD I&amp;E'!$L$127,'YTD I&amp;E'!$M$127,'YTD I&amp;E'!$L$129,'YTD I&amp;E'!$M$129</definedName>
    <definedName name="QB_FORMULA_15" localSheetId="5" hidden="1">BVA!$L$130,BVA!$M$130,BVA!$L$131,BVA!$M$131,BVA!$L$132,BVA!$M$132,BVA!$L$133,BVA!$M$133,BVA!$J$135,BVA!$K$135,BVA!$L$135,BVA!$M$135,BVA!$L$138,BVA!$M$138,BVA!$L$139,BVA!$M$139</definedName>
    <definedName name="QB_FORMULA_15" localSheetId="3" hidden="1">'General Ledger'!$Q$247,'General Ledger'!$Q$248,'General Ledger'!$Q$249,'General Ledger'!$Q$250,'General Ledger'!$P$251,'General Ledger'!$Q$251,'General Ledger'!$P$252,'General Ledger'!$Q$252,'General Ledger'!$Q$255,'General Ledger'!$P$256,'General Ledger'!$Q$256,'General Ledger'!$Q$258,'General Ledger'!$Q$259,'General Ledger'!$P$260,'General Ledger'!$Q$260,'General Ledger'!$P$261</definedName>
    <definedName name="QB_FORMULA_15" localSheetId="1" hidden="1">'MTD I &amp;E'!$L$130,'MTD I &amp;E'!$M$130,'MTD I &amp;E'!$L$131,'MTD I &amp;E'!$M$131,'MTD I &amp;E'!$L$132,'MTD I &amp;E'!$M$132,'MTD I &amp;E'!$L$133,'MTD I &amp;E'!$M$133,'MTD I &amp;E'!$J$134,'MTD I &amp;E'!$K$134,'MTD I &amp;E'!$L$134,'MTD I &amp;E'!$M$134,'MTD I &amp;E'!$L$137,'MTD I &amp;E'!$M$137,'MTD I &amp;E'!$L$138,'MTD I &amp;E'!$M$138</definedName>
    <definedName name="QB_FORMULA_15" localSheetId="2" hidden="1">'YTD I&amp;E'!$L$130,'YTD I&amp;E'!$M$130,'YTD I&amp;E'!$L$131,'YTD I&amp;E'!$M$131,'YTD I&amp;E'!$L$132,'YTD I&amp;E'!$M$132,'YTD I&amp;E'!$L$133,'YTD I&amp;E'!$M$133,'YTD I&amp;E'!$J$135,'YTD I&amp;E'!$K$135,'YTD I&amp;E'!$L$135,'YTD I&amp;E'!$M$135,'YTD I&amp;E'!$L$138,'YTD I&amp;E'!$M$138,'YTD I&amp;E'!$L$139,'YTD I&amp;E'!$M$139</definedName>
    <definedName name="QB_FORMULA_16" localSheetId="5" hidden="1">BVA!$L$140,BVA!$M$140,BVA!$J$141,BVA!$K$141,BVA!$L$141,BVA!$M$141,BVA!$L$142,BVA!$M$142,BVA!$L$143,BVA!$M$143,BVA!$J$144,BVA!$K$144,BVA!$L$144,BVA!$M$144,BVA!$L$145,BVA!$M$145</definedName>
    <definedName name="QB_FORMULA_16" localSheetId="3" hidden="1">'General Ledger'!$Q$261,'General Ledger'!$Q$263,'General Ledger'!$Q$264,'General Ledger'!$Q$265,'General Ledger'!$P$267,'General Ledger'!$Q$267,'General Ledger'!$Q$270,'General Ledger'!$P$271,'General Ledger'!$Q$271,'General Ledger'!$Q$273,'General Ledger'!$Q$274,'General Ledger'!$P$275,'General Ledger'!$Q$275,'General Ledger'!$Q$277,'General Ledger'!$P$278,'General Ledger'!$Q$278</definedName>
    <definedName name="QB_FORMULA_16" localSheetId="1" hidden="1">'MTD I &amp;E'!$L$139,'MTD I &amp;E'!$M$139,'MTD I &amp;E'!$J$140,'MTD I &amp;E'!$K$140,'MTD I &amp;E'!$L$140,'MTD I &amp;E'!$M$140,'MTD I &amp;E'!$L$141,'MTD I &amp;E'!$M$141,'MTD I &amp;E'!$L$142,'MTD I &amp;E'!$M$142,'MTD I &amp;E'!$J$143,'MTD I &amp;E'!$K$143,'MTD I &amp;E'!$L$143,'MTD I &amp;E'!$M$143,'MTD I &amp;E'!$L$144,'MTD I &amp;E'!$M$144</definedName>
    <definedName name="QB_FORMULA_16" localSheetId="2" hidden="1">'YTD I&amp;E'!$L$140,'YTD I&amp;E'!$M$140,'YTD I&amp;E'!$J$141,'YTD I&amp;E'!$K$141,'YTD I&amp;E'!$L$141,'YTD I&amp;E'!$M$141,'YTD I&amp;E'!$L$142,'YTD I&amp;E'!$M$142,'YTD I&amp;E'!$L$143,'YTD I&amp;E'!$M$143,'YTD I&amp;E'!$J$144,'YTD I&amp;E'!$K$144,'YTD I&amp;E'!$L$144,'YTD I&amp;E'!$M$144,'YTD I&amp;E'!$L$145,'YTD I&amp;E'!$M$145</definedName>
    <definedName name="QB_FORMULA_17" localSheetId="5" hidden="1">BVA!$J$146,BVA!$K$146,BVA!$L$146,BVA!$M$146,BVA!$J$147,BVA!$K$147,BVA!$L$147,BVA!$M$147,BVA!$L$149,BVA!$M$149,BVA!$L$150,BVA!$M$150,BVA!$J$151,BVA!$K$151,BVA!$L$151,BVA!$M$151</definedName>
    <definedName name="QB_FORMULA_17" localSheetId="3" hidden="1">'General Ledger'!$Q$280,'General Ledger'!$P$281,'General Ledger'!$Q$281,'General Ledger'!$P$282,'General Ledger'!$Q$282,'General Ledger'!$Q$286,'General Ledger'!$P$287,'General Ledger'!$Q$287,'General Ledger'!$Q$289,'General Ledger'!$Q$290,'General Ledger'!$P$291,'General Ledger'!$Q$291,'General Ledger'!$Q$293,'General Ledger'!$Q$294,'General Ledger'!$P$295,'General Ledger'!$Q$295</definedName>
    <definedName name="QB_FORMULA_17" localSheetId="1" hidden="1">'MTD I &amp;E'!$J$145,'MTD I &amp;E'!$K$145,'MTD I &amp;E'!$L$145,'MTD I &amp;E'!$M$145,'MTD I &amp;E'!$J$146,'MTD I &amp;E'!$K$146,'MTD I &amp;E'!$L$146,'MTD I &amp;E'!$M$146,'MTD I &amp;E'!$L$148,'MTD I &amp;E'!$M$148,'MTD I &amp;E'!$L$149,'MTD I &amp;E'!$M$149,'MTD I &amp;E'!$J$150,'MTD I &amp;E'!$K$150,'MTD I &amp;E'!$L$150,'MTD I &amp;E'!$M$150</definedName>
    <definedName name="QB_FORMULA_17" localSheetId="2" hidden="1">'YTD I&amp;E'!$J$146,'YTD I&amp;E'!$K$146,'YTD I&amp;E'!$L$146,'YTD I&amp;E'!$M$146,'YTD I&amp;E'!$J$147,'YTD I&amp;E'!$K$147,'YTD I&amp;E'!$L$147,'YTD I&amp;E'!$M$147,'YTD I&amp;E'!$L$149,'YTD I&amp;E'!$M$149,'YTD I&amp;E'!$L$150,'YTD I&amp;E'!$M$150,'YTD I&amp;E'!$J$151,'YTD I&amp;E'!$K$151,'YTD I&amp;E'!$L$151,'YTD I&amp;E'!$M$151</definedName>
    <definedName name="QB_FORMULA_18" localSheetId="5" hidden="1">BVA!$L$153,BVA!$M$153,BVA!$L$154,BVA!$M$154,BVA!$L$155,BVA!$M$155,BVA!$L$156,BVA!$M$156,BVA!$L$157,BVA!$M$157,BVA!$J$158,BVA!$K$158,BVA!$L$158,BVA!$M$158,BVA!$L$161,BVA!$M$161</definedName>
    <definedName name="QB_FORMULA_18" localSheetId="3" hidden="1">'General Ledger'!$P$296,'General Ledger'!$Q$296,'General Ledger'!$Q$298,'General Ledger'!$Q$299,'General Ledger'!$P$300,'General Ledger'!$Q$300,'General Ledger'!$Q$302,'General Ledger'!$Q$303,'General Ledger'!$Q$304,'General Ledger'!$Q$305,'General Ledger'!$Q$306,'General Ledger'!$P$307,'General Ledger'!$Q$307,'General Ledger'!$P$308,'General Ledger'!$Q$308,'General Ledger'!$P$309</definedName>
    <definedName name="QB_FORMULA_18" localSheetId="1" hidden="1">'MTD I &amp;E'!$L$152,'MTD I &amp;E'!$M$152,'MTD I &amp;E'!$L$153,'MTD I &amp;E'!$M$153,'MTD I &amp;E'!$L$154,'MTD I &amp;E'!$M$154,'MTD I &amp;E'!$L$155,'MTD I &amp;E'!$M$155,'MTD I &amp;E'!$L$156,'MTD I &amp;E'!$M$156,'MTD I &amp;E'!$J$157,'MTD I &amp;E'!$K$157,'MTD I &amp;E'!$L$157,'MTD I &amp;E'!$M$157,'MTD I &amp;E'!$L$160,'MTD I &amp;E'!$M$160</definedName>
    <definedName name="QB_FORMULA_18" localSheetId="2" hidden="1">'YTD I&amp;E'!$L$153,'YTD I&amp;E'!$M$153,'YTD I&amp;E'!$L$154,'YTD I&amp;E'!$M$154,'YTD I&amp;E'!$L$155,'YTD I&amp;E'!$M$155,'YTD I&amp;E'!$L$156,'YTD I&amp;E'!$M$156,'YTD I&amp;E'!$L$157,'YTD I&amp;E'!$M$157,'YTD I&amp;E'!$J$158,'YTD I&amp;E'!$K$158,'YTD I&amp;E'!$L$158,'YTD I&amp;E'!$M$158,'YTD I&amp;E'!$L$161,'YTD I&amp;E'!$M$161</definedName>
    <definedName name="QB_FORMULA_19" localSheetId="5" hidden="1">BVA!$L$162,BVA!$M$162,BVA!$L$164,BVA!$M$164,BVA!$L$165,BVA!$M$165,BVA!$L$166,BVA!$M$166,BVA!$L$167,BVA!$M$167,BVA!$L$168,BVA!$M$168,BVA!$L$169,BVA!$M$169,BVA!$L$170,BVA!$M$170</definedName>
    <definedName name="QB_FORMULA_19" localSheetId="3" hidden="1">'General Ledger'!$Q$309,'General Ledger'!$P$310,'General Ledger'!$Q$310,'General Ledger'!$Q$313,'General Ledger'!$Q$314,'General Ledger'!$Q$315,'General Ledger'!$P$316,'General Ledger'!$Q$316,'General Ledger'!$Q$318,'General Ledger'!$Q$319,'General Ledger'!$Q$320,'General Ledger'!$P$321,'General Ledger'!$Q$321,'General Ledger'!$P$322,'General Ledger'!$Q$322,'General Ledger'!$Q$325</definedName>
    <definedName name="QB_FORMULA_19" localSheetId="1" hidden="1">'MTD I &amp;E'!$L$161,'MTD I &amp;E'!$M$161,'MTD I &amp;E'!$L$163,'MTD I &amp;E'!$M$163,'MTD I &amp;E'!$L$164,'MTD I &amp;E'!$M$164,'MTD I &amp;E'!$L$165,'MTD I &amp;E'!$M$165,'MTD I &amp;E'!$L$166,'MTD I &amp;E'!$M$166,'MTD I &amp;E'!$L$167,'MTD I &amp;E'!$M$167,'MTD I &amp;E'!$L$168,'MTD I &amp;E'!$M$168,'MTD I &amp;E'!$L$169,'MTD I &amp;E'!$M$169</definedName>
    <definedName name="QB_FORMULA_19" localSheetId="2" hidden="1">'YTD I&amp;E'!$L$162,'YTD I&amp;E'!$M$162,'YTD I&amp;E'!$L$164,'YTD I&amp;E'!$M$164,'YTD I&amp;E'!$L$165,'YTD I&amp;E'!$M$165,'YTD I&amp;E'!$L$166,'YTD I&amp;E'!$M$166,'YTD I&amp;E'!$L$167,'YTD I&amp;E'!$M$167,'YTD I&amp;E'!$L$168,'YTD I&amp;E'!$M$168,'YTD I&amp;E'!$L$169,'YTD I&amp;E'!$M$169,'YTD I&amp;E'!$L$170,'YTD I&amp;E'!$M$170</definedName>
    <definedName name="QB_FORMULA_2" localSheetId="5" hidden="1">BVA!$L$22,BVA!$M$22,BVA!$L$23,BVA!$M$23,BVA!$L$24,BVA!$M$24,BVA!$L$25,BVA!$M$25,BVA!$L$26,BVA!$M$26,BVA!$L$27,BVA!$M$27,BVA!$L$28,BVA!$M$28,BVA!$L$29,BVA!$M$29</definedName>
    <definedName name="QB_FORMULA_2" localSheetId="3" hidden="1">'General Ledger'!$Q$35,'General Ledger'!$Q$37,'General Ledger'!$P$38,'General Ledger'!$Q$38,'General Ledger'!$Q$40,'General Ledger'!$P$41,'General Ledger'!$Q$41,'General Ledger'!$Q$43,'General Ledger'!$Q$44,'General Ledger'!$Q$45,'General Ledger'!$P$46,'General Ledger'!$Q$46,'General Ledger'!$P$47,'General Ledger'!$Q$47,'General Ledger'!$Q$50,'General Ledger'!$P$51</definedName>
    <definedName name="QB_FORMULA_2" localSheetId="1" hidden="1">'MTD I &amp;E'!$L$22,'MTD I &amp;E'!$M$22,'MTD I &amp;E'!$L$23,'MTD I &amp;E'!$M$23,'MTD I &amp;E'!$L$24,'MTD I &amp;E'!$M$24,'MTD I &amp;E'!$L$25,'MTD I &amp;E'!$M$25,'MTD I &amp;E'!$L$26,'MTD I &amp;E'!$M$26,'MTD I &amp;E'!$L$27,'MTD I &amp;E'!$M$27,'MTD I &amp;E'!$L$28,'MTD I &amp;E'!$M$28,'MTD I &amp;E'!$L$29,'MTD I &amp;E'!$M$29</definedName>
    <definedName name="QB_FORMULA_2" localSheetId="2" hidden="1">'YTD I&amp;E'!$L$22,'YTD I&amp;E'!$M$22,'YTD I&amp;E'!$L$23,'YTD I&amp;E'!$M$23,'YTD I&amp;E'!$L$24,'YTD I&amp;E'!$M$24,'YTD I&amp;E'!$L$25,'YTD I&amp;E'!$M$25,'YTD I&amp;E'!$L$26,'YTD I&amp;E'!$M$26,'YTD I&amp;E'!$L$27,'YTD I&amp;E'!$M$27,'YTD I&amp;E'!$L$28,'YTD I&amp;E'!$M$28,'YTD I&amp;E'!$L$29,'YTD I&amp;E'!$M$29</definedName>
    <definedName name="QB_FORMULA_20" localSheetId="5" hidden="1">BVA!$L$171,BVA!$M$171,BVA!$L$172,BVA!$M$172,BVA!$L$173,BVA!$M$173,BVA!$J$175,BVA!$K$175,BVA!$L$175,BVA!$M$175,BVA!$L$178,BVA!$M$178,BVA!$L$179,BVA!$M$179,BVA!$L$180,BVA!$M$180</definedName>
    <definedName name="QB_FORMULA_20" localSheetId="3" hidden="1">'General Ledger'!$P$326,'General Ledger'!$Q$326,'General Ledger'!$Q$328,'General Ledger'!$P$329,'General Ledger'!$Q$329,'General Ledger'!$Q$332,'General Ledger'!$P$333,'General Ledger'!$Q$333,'General Ledger'!$Q$335,'General Ledger'!$Q$336,'General Ledger'!$P$337,'General Ledger'!$Q$337,'General Ledger'!$Q$339,'General Ledger'!$P$340,'General Ledger'!$Q$340,'General Ledger'!$P$341</definedName>
    <definedName name="QB_FORMULA_20" localSheetId="1" hidden="1">'MTD I &amp;E'!$L$170,'MTD I &amp;E'!$M$170,'MTD I &amp;E'!$L$171,'MTD I &amp;E'!$M$171,'MTD I &amp;E'!$L$172,'MTD I &amp;E'!$M$172,'MTD I &amp;E'!$J$173,'MTD I &amp;E'!$K$173,'MTD I &amp;E'!$L$173,'MTD I &amp;E'!$M$173,'MTD I &amp;E'!$L$176,'MTD I &amp;E'!$M$176,'MTD I &amp;E'!$L$177,'MTD I &amp;E'!$M$177,'MTD I &amp;E'!$L$178,'MTD I &amp;E'!$M$178</definedName>
    <definedName name="QB_FORMULA_20" localSheetId="2" hidden="1">'YTD I&amp;E'!$L$171,'YTD I&amp;E'!$M$171,'YTD I&amp;E'!$L$172,'YTD I&amp;E'!$M$172,'YTD I&amp;E'!$L$173,'YTD I&amp;E'!$M$173,'YTD I&amp;E'!$J$175,'YTD I&amp;E'!$K$175,'YTD I&amp;E'!$L$175,'YTD I&amp;E'!$M$175,'YTD I&amp;E'!$L$178,'YTD I&amp;E'!$M$178,'YTD I&amp;E'!$L$179,'YTD I&amp;E'!$M$179,'YTD I&amp;E'!$L$180,'YTD I&amp;E'!$M$180</definedName>
    <definedName name="QB_FORMULA_21" localSheetId="5" hidden="1">BVA!$L$181,BVA!$M$181,BVA!$L$182,BVA!$M$182,BVA!$L$183,BVA!$M$183,BVA!$L$184,BVA!$M$184,BVA!$L$185,BVA!$M$185,BVA!$L$186,BVA!$M$186,BVA!$L$187,BVA!$M$187,BVA!$L$188,BVA!$M$188</definedName>
    <definedName name="QB_FORMULA_21" localSheetId="3" hidden="1">'General Ledger'!$Q$341,'General Ledger'!$Q$344,'General Ledger'!$Q$345,'General Ledger'!$P$346,'General Ledger'!$Q$346,'General Ledger'!$Q$348,'General Ledger'!$P$349,'General Ledger'!$Q$349,'General Ledger'!$Q$351,'General Ledger'!$Q$352,'General Ledger'!$P$353,'General Ledger'!$Q$353,'General Ledger'!$Q$355,'General Ledger'!$Q$356,'General Ledger'!$P$357,'General Ledger'!$Q$357</definedName>
    <definedName name="QB_FORMULA_21" localSheetId="1" hidden="1">'MTD I &amp;E'!$L$179,'MTD I &amp;E'!$M$179,'MTD I &amp;E'!$L$180,'MTD I &amp;E'!$M$180,'MTD I &amp;E'!$L$181,'MTD I &amp;E'!$M$181,'MTD I &amp;E'!$L$182,'MTD I &amp;E'!$M$182,'MTD I &amp;E'!$L$183,'MTD I &amp;E'!$M$183,'MTD I &amp;E'!$L$184,'MTD I &amp;E'!$M$184,'MTD I &amp;E'!$L$185,'MTD I &amp;E'!$M$185,'MTD I &amp;E'!$L$186,'MTD I &amp;E'!$M$186</definedName>
    <definedName name="QB_FORMULA_21" localSheetId="2" hidden="1">'YTD I&amp;E'!$L$181,'YTD I&amp;E'!$M$181,'YTD I&amp;E'!$L$182,'YTD I&amp;E'!$M$182,'YTD I&amp;E'!$L$183,'YTD I&amp;E'!$M$183,'YTD I&amp;E'!$L$184,'YTD I&amp;E'!$M$184,'YTD I&amp;E'!$L$185,'YTD I&amp;E'!$M$185,'YTD I&amp;E'!$L$186,'YTD I&amp;E'!$M$186,'YTD I&amp;E'!$L$187,'YTD I&amp;E'!$M$187,'YTD I&amp;E'!$L$188,'YTD I&amp;E'!$M$188</definedName>
    <definedName name="QB_FORMULA_22" localSheetId="5" hidden="1">BVA!$L$189,BVA!$M$189,BVA!$L$190,BVA!$M$190,BVA!$L$191,BVA!$M$191,BVA!$L$192,BVA!$M$192,BVA!$L$193,BVA!$M$193,BVA!$L$194,BVA!$M$194,BVA!$L$195,BVA!$M$195,BVA!$L$196,BVA!$M$196</definedName>
    <definedName name="QB_FORMULA_22" localSheetId="3" hidden="1">'General Ledger'!$Q$359,'General Ledger'!$Q$360,'General Ledger'!$Q$361,'General Ledger'!$Q$362,'General Ledger'!$Q$363,'General Ledger'!$Q$364,'General Ledger'!$Q$365,'General Ledger'!$Q$366,'General Ledger'!$Q$367,'General Ledger'!$Q$368,'General Ledger'!$Q$369,'General Ledger'!$Q$370,'General Ledger'!$Q$371,'General Ledger'!$Q$372,'General Ledger'!$P$373,'General Ledger'!$Q$373</definedName>
    <definedName name="QB_FORMULA_22" localSheetId="1" hidden="1">'MTD I &amp;E'!$L$187,'MTD I &amp;E'!$M$187,'MTD I &amp;E'!$L$188,'MTD I &amp;E'!$M$188,'MTD I &amp;E'!$L$189,'MTD I &amp;E'!$M$189,'MTD I &amp;E'!$L$190,'MTD I &amp;E'!$M$190,'MTD I &amp;E'!$L$191,'MTD I &amp;E'!$M$191,'MTD I &amp;E'!$L$192,'MTD I &amp;E'!$M$192,'MTD I &amp;E'!$L$193,'MTD I &amp;E'!$M$193,'MTD I &amp;E'!$L$194,'MTD I &amp;E'!$M$194</definedName>
    <definedName name="QB_FORMULA_22" localSheetId="2" hidden="1">'YTD I&amp;E'!$L$189,'YTD I&amp;E'!$M$189,'YTD I&amp;E'!$L$190,'YTD I&amp;E'!$M$190,'YTD I&amp;E'!$L$191,'YTD I&amp;E'!$M$191,'YTD I&amp;E'!$L$192,'YTD I&amp;E'!$M$192,'YTD I&amp;E'!$L$193,'YTD I&amp;E'!$M$193,'YTD I&amp;E'!$L$194,'YTD I&amp;E'!$M$194,'YTD I&amp;E'!$L$195,'YTD I&amp;E'!$M$195,'YTD I&amp;E'!$L$196,'YTD I&amp;E'!$M$196</definedName>
    <definedName name="QB_FORMULA_23" localSheetId="5" hidden="1">BVA!$L$197,BVA!$M$197,BVA!$L$198,BVA!$M$198,BVA!$L$199,BVA!$M$199,BVA!$L$200,BVA!$M$200,BVA!$L$201,BVA!$M$201,BVA!$L$202,BVA!$M$202,BVA!$L$203,BVA!$M$203,BVA!$J$204,BVA!$K$204</definedName>
    <definedName name="QB_FORMULA_23" localSheetId="3" hidden="1">'General Ledger'!$Q$375,'General Ledger'!$P$376,'General Ledger'!$Q$376,'General Ledger'!$Q$378,'General Ledger'!$P$379,'General Ledger'!$Q$379,'General Ledger'!$Q$381,'General Ledger'!$Q$382,'General Ledger'!$Q$383,'General Ledger'!$P$384,'General Ledger'!$Q$384,'General Ledger'!$Q$386,'General Ledger'!$Q$387,'General Ledger'!$Q$388,'General Ledger'!$Q$389,'General Ledger'!$Q$390</definedName>
    <definedName name="QB_FORMULA_23" localSheetId="1" hidden="1">'MTD I &amp;E'!$L$195,'MTD I &amp;E'!$M$195,'MTD I &amp;E'!$L$196,'MTD I &amp;E'!$M$196,'MTD I &amp;E'!$L$197,'MTD I &amp;E'!$M$197,'MTD I &amp;E'!$L$198,'MTD I &amp;E'!$M$198,'MTD I &amp;E'!$L$199,'MTD I &amp;E'!$M$199,'MTD I &amp;E'!$L$200,'MTD I &amp;E'!$M$200,'MTD I &amp;E'!$L$201,'MTD I &amp;E'!$M$201,'MTD I &amp;E'!$J$202,'MTD I &amp;E'!$K$202</definedName>
    <definedName name="QB_FORMULA_23" localSheetId="2" hidden="1">'YTD I&amp;E'!$L$197,'YTD I&amp;E'!$M$197,'YTD I&amp;E'!$L$198,'YTD I&amp;E'!$M$198,'YTD I&amp;E'!$L$199,'YTD I&amp;E'!$M$199,'YTD I&amp;E'!$L$200,'YTD I&amp;E'!$M$200,'YTD I&amp;E'!$L$201,'YTD I&amp;E'!$M$201,'YTD I&amp;E'!$L$202,'YTD I&amp;E'!$M$202,'YTD I&amp;E'!$L$203,'YTD I&amp;E'!$M$203,'YTD I&amp;E'!$J$204,'YTD I&amp;E'!$K$204</definedName>
    <definedName name="QB_FORMULA_24" localSheetId="5" hidden="1">BVA!$L$204,BVA!$M$204,BVA!$J$205,BVA!$K$205,BVA!$L$205,BVA!$M$205,BVA!$L$207,BVA!$M$207,BVA!$L$208,BVA!$M$208,BVA!$J$210,BVA!$K$210,BVA!$L$210,BVA!$M$210,BVA!$L$212,BVA!$M$212</definedName>
    <definedName name="QB_FORMULA_24" localSheetId="3" hidden="1">'General Ledger'!$Q$391,'General Ledger'!$Q$392,'General Ledger'!$Q$393,'General Ledger'!$Q$394,'General Ledger'!$P$395,'General Ledger'!$Q$395,'General Ledger'!$P$396,'General Ledger'!$Q$396,'General Ledger'!$P$397,'General Ledger'!$Q$397,'General Ledger'!$Q$399,'General Ledger'!$Q$404,'General Ledger'!$P$405,'General Ledger'!$Q$405,'General Ledger'!$Q$407,'General Ledger'!$Q$408</definedName>
    <definedName name="QB_FORMULA_24" localSheetId="1" hidden="1">'MTD I &amp;E'!$L$202,'MTD I &amp;E'!$M$202,'MTD I &amp;E'!$J$203,'MTD I &amp;E'!$K$203,'MTD I &amp;E'!$L$203,'MTD I &amp;E'!$M$203,'MTD I &amp;E'!$L$205,'MTD I &amp;E'!$M$205,'MTD I &amp;E'!$L$206,'MTD I &amp;E'!$M$206,'MTD I &amp;E'!$J$208,'MTD I &amp;E'!$K$208,'MTD I &amp;E'!$L$208,'MTD I &amp;E'!$M$208,'MTD I &amp;E'!$L$210,'MTD I &amp;E'!$M$210</definedName>
    <definedName name="QB_FORMULA_24" localSheetId="2" hidden="1">'YTD I&amp;E'!$L$204,'YTD I&amp;E'!$M$204,'YTD I&amp;E'!$J$205,'YTD I&amp;E'!$K$205,'YTD I&amp;E'!$L$205,'YTD I&amp;E'!$M$205,'YTD I&amp;E'!$L$207,'YTD I&amp;E'!$M$207,'YTD I&amp;E'!$L$208,'YTD I&amp;E'!$M$208,'YTD I&amp;E'!$J$210,'YTD I&amp;E'!$K$210,'YTD I&amp;E'!$L$210,'YTD I&amp;E'!$M$210,'YTD I&amp;E'!$L$212,'YTD I&amp;E'!$M$212</definedName>
    <definedName name="QB_FORMULA_25" localSheetId="5" hidden="1">BVA!$L$214,BVA!$M$214,BVA!$L$215,BVA!$M$215,BVA!$L$216,BVA!$M$216,BVA!$L$217,BVA!$M$217,BVA!$L$218,BVA!$M$218,BVA!$J$219,BVA!$K$219,BVA!$L$219,BVA!$M$219,BVA!$L$220,BVA!$M$220</definedName>
    <definedName name="QB_FORMULA_25" localSheetId="3" hidden="1">'General Ledger'!$Q$409,'General Ledger'!$Q$410,'General Ledger'!$P$411,'General Ledger'!$Q$411,'General Ledger'!$P$412,'General Ledger'!$Q$412,'General Ledger'!$Q$415,'General Ledger'!$Q$416,'General Ledger'!$Q$417,'General Ledger'!$Q$418,'General Ledger'!$P$419,'General Ledger'!$Q$419,'General Ledger'!$P$420,'General Ledger'!$Q$420,'General Ledger'!$P$421,'General Ledger'!$Q$421</definedName>
    <definedName name="QB_FORMULA_25" localSheetId="1" hidden="1">'MTD I &amp;E'!$L$212,'MTD I &amp;E'!$M$212,'MTD I &amp;E'!$L$213,'MTD I &amp;E'!$M$213,'MTD I &amp;E'!$L$214,'MTD I &amp;E'!$M$214,'MTD I &amp;E'!$L$215,'MTD I &amp;E'!$M$215,'MTD I &amp;E'!$L$216,'MTD I &amp;E'!$M$216,'MTD I &amp;E'!$J$217,'MTD I &amp;E'!$K$217,'MTD I &amp;E'!$L$217,'MTD I &amp;E'!$M$217,'MTD I &amp;E'!$L$218,'MTD I &amp;E'!$M$218</definedName>
    <definedName name="QB_FORMULA_25" localSheetId="2" hidden="1">'YTD I&amp;E'!$L$214,'YTD I&amp;E'!$M$214,'YTD I&amp;E'!$L$215,'YTD I&amp;E'!$M$215,'YTD I&amp;E'!$L$216,'YTD I&amp;E'!$M$216,'YTD I&amp;E'!$L$217,'YTD I&amp;E'!$M$217,'YTD I&amp;E'!$L$218,'YTD I&amp;E'!$M$218,'YTD I&amp;E'!$J$219,'YTD I&amp;E'!$K$219,'YTD I&amp;E'!$L$219,'YTD I&amp;E'!$M$219,'YTD I&amp;E'!$L$220,'YTD I&amp;E'!$M$220</definedName>
    <definedName name="QB_FORMULA_26" localSheetId="5" hidden="1">BVA!$L$222,BVA!$M$222,BVA!$L$223,BVA!$M$223,BVA!$J$224,BVA!$K$224,BVA!$L$224,BVA!$M$224,BVA!$J$225,BVA!$K$225,BVA!$L$225,BVA!$M$225,BVA!$L$227,BVA!$M$227,BVA!$L$228,BVA!$M$228</definedName>
    <definedName name="QB_FORMULA_26" localSheetId="3" hidden="1">'General Ledger'!$Q$423,'General Ledger'!$Q$424,'General Ledger'!$Q$425,'General Ledger'!$Q$426,'General Ledger'!$Q$427,'General Ledger'!$P$428,'General Ledger'!$Q$428,'General Ledger'!$Q$431,'General Ledger'!$P$432,'General Ledger'!$Q$432,'General Ledger'!$P$433,'General Ledger'!$Q$433,'General Ledger'!$Q$437,'General Ledger'!$P$438,'General Ledger'!$Q$438,'General Ledger'!$P$439</definedName>
    <definedName name="QB_FORMULA_26" localSheetId="1" hidden="1">'MTD I &amp;E'!$L$220,'MTD I &amp;E'!$M$220,'MTD I &amp;E'!$L$221,'MTD I &amp;E'!$M$221,'MTD I &amp;E'!$J$222,'MTD I &amp;E'!$K$222,'MTD I &amp;E'!$L$222,'MTD I &amp;E'!$M$222,'MTD I &amp;E'!$J$223,'MTD I &amp;E'!$K$223,'MTD I &amp;E'!$L$223,'MTD I &amp;E'!$M$223,'MTD I &amp;E'!$L$225,'MTD I &amp;E'!$M$225,'MTD I &amp;E'!$L$226,'MTD I &amp;E'!$M$226</definedName>
    <definedName name="QB_FORMULA_26" localSheetId="2" hidden="1">'YTD I&amp;E'!$L$222,'YTD I&amp;E'!$M$222,'YTD I&amp;E'!$L$223,'YTD I&amp;E'!$M$223,'YTD I&amp;E'!$J$224,'YTD I&amp;E'!$K$224,'YTD I&amp;E'!$L$224,'YTD I&amp;E'!$M$224,'YTD I&amp;E'!$J$225,'YTD I&amp;E'!$K$225,'YTD I&amp;E'!$L$225,'YTD I&amp;E'!$M$225,'YTD I&amp;E'!$L$227,'YTD I&amp;E'!$M$227,'YTD I&amp;E'!$L$228,'YTD I&amp;E'!$M$228</definedName>
    <definedName name="QB_FORMULA_27" localSheetId="5" hidden="1">BVA!$L$229,BVA!$M$229,BVA!$L$230,BVA!$M$230,BVA!$L$231,BVA!$M$231,BVA!$L$232,BVA!$M$232,BVA!$L$234,BVA!$M$234,BVA!$L$235,BVA!$M$235,BVA!$J$236,BVA!$K$236,BVA!$L$236,BVA!$M$236</definedName>
    <definedName name="QB_FORMULA_27" localSheetId="3" hidden="1">'General Ledger'!$Q$439,'General Ledger'!$Q$442,'General Ledger'!$P$443,'General Ledger'!$Q$443,'General Ledger'!$Q$445,'General Ledger'!$P$446,'General Ledger'!$Q$446,'General Ledger'!$P$447,'General Ledger'!$Q$447,'General Ledger'!$P$448,'General Ledger'!$Q$448,'General Ledger'!$Q$451,'General Ledger'!$P$452,'General Ledger'!$Q$452,'General Ledger'!$P$453,'General Ledger'!$Q$453</definedName>
    <definedName name="QB_FORMULA_27" localSheetId="1" hidden="1">'MTD I &amp;E'!$L$227,'MTD I &amp;E'!$M$227,'MTD I &amp;E'!$L$228,'MTD I &amp;E'!$M$228,'MTD I &amp;E'!$L$229,'MTD I &amp;E'!$M$229,'MTD I &amp;E'!$L$230,'MTD I &amp;E'!$M$230,'MTD I &amp;E'!$L$232,'MTD I &amp;E'!$M$232,'MTD I &amp;E'!$L$233,'MTD I &amp;E'!$M$233,'MTD I &amp;E'!$J$234,'MTD I &amp;E'!$K$234,'MTD I &amp;E'!$L$234,'MTD I &amp;E'!$M$234</definedName>
    <definedName name="QB_FORMULA_27" localSheetId="2" hidden="1">'YTD I&amp;E'!$L$229,'YTD I&amp;E'!$M$229,'YTD I&amp;E'!$L$230,'YTD I&amp;E'!$M$230,'YTD I&amp;E'!$L$231,'YTD I&amp;E'!$M$231,'YTD I&amp;E'!$L$232,'YTD I&amp;E'!$M$232,'YTD I&amp;E'!$L$234,'YTD I&amp;E'!$M$234,'YTD I&amp;E'!$L$235,'YTD I&amp;E'!$M$235,'YTD I&amp;E'!$J$236,'YTD I&amp;E'!$K$236,'YTD I&amp;E'!$L$236,'YTD I&amp;E'!$M$236</definedName>
    <definedName name="QB_FORMULA_28" localSheetId="5" hidden="1">BVA!$J$237,BVA!$K$237,BVA!$L$237,BVA!$M$237,BVA!$L$238,BVA!$M$238,BVA!$J$239,BVA!$K$239,BVA!$L$239,BVA!$M$239,BVA!$J$240,BVA!$K$240,BVA!$L$240,BVA!$M$240,BVA!$J$245,BVA!$L$248</definedName>
    <definedName name="QB_FORMULA_28" localSheetId="3" hidden="1">'General Ledger'!$Q$456,'General Ledger'!$Q$457,'General Ledger'!$Q$458,'General Ledger'!$P$459,'General Ledger'!$Q$459,'General Ledger'!$Q$461,'General Ledger'!$Q$462,'General Ledger'!$Q$463,'General Ledger'!$Q$464,'General Ledger'!$Q$465,'General Ledger'!$Q$466,'General Ledger'!$P$467,'General Ledger'!$Q$467,'General Ledger'!$Q$470,'General Ledger'!$Q$471,'General Ledger'!$P$472</definedName>
    <definedName name="QB_FORMULA_28" localSheetId="1" hidden="1">'MTD I &amp;E'!$J$235,'MTD I &amp;E'!$K$235,'MTD I &amp;E'!$L$235,'MTD I &amp;E'!$M$235,'MTD I &amp;E'!$L$236,'MTD I &amp;E'!$M$236,'MTD I &amp;E'!$J$237,'MTD I &amp;E'!$K$237,'MTD I &amp;E'!$L$237,'MTD I &amp;E'!$M$237,'MTD I &amp;E'!$J$238,'MTD I &amp;E'!$K$238,'MTD I &amp;E'!$L$238,'MTD I &amp;E'!$M$238,'MTD I &amp;E'!$J$243,'MTD I &amp;E'!$L$246</definedName>
    <definedName name="QB_FORMULA_28" localSheetId="2" hidden="1">'YTD I&amp;E'!$J$237,'YTD I&amp;E'!$K$237,'YTD I&amp;E'!$L$237,'YTD I&amp;E'!$M$237,'YTD I&amp;E'!$L$238,'YTD I&amp;E'!$M$238,'YTD I&amp;E'!$J$239,'YTD I&amp;E'!$K$239,'YTD I&amp;E'!$L$239,'YTD I&amp;E'!$M$239,'YTD I&amp;E'!$J$240,'YTD I&amp;E'!$K$240,'YTD I&amp;E'!$L$240,'YTD I&amp;E'!$M$240,'YTD I&amp;E'!$J$245,'YTD I&amp;E'!$L$248</definedName>
    <definedName name="QB_FORMULA_29" localSheetId="5" hidden="1">BVA!$M$248,BVA!$L$249,BVA!$M$249,BVA!$L$250,BVA!$M$250,BVA!$L$251,BVA!$M$251,BVA!$L$252,BVA!$M$252,BVA!$L$253,BVA!$M$253,BVA!$J$254,BVA!$K$254,BVA!$L$254,BVA!$M$254,BVA!$L$255</definedName>
    <definedName name="QB_FORMULA_29" localSheetId="3" hidden="1">'General Ledger'!$Q$472,'General Ledger'!$P$473,'General Ledger'!$Q$473,'General Ledger'!$Q$475,'General Ledger'!$P$476,'General Ledger'!$Q$476,'General Ledger'!$P$477,'General Ledger'!$Q$477,'General Ledger'!$P$478,'General Ledger'!$Q$478</definedName>
    <definedName name="QB_FORMULA_29" localSheetId="1" hidden="1">'MTD I &amp;E'!$M$246,'MTD I &amp;E'!$L$247,'MTD I &amp;E'!$M$247,'MTD I &amp;E'!$L$248,'MTD I &amp;E'!$M$248,'MTD I &amp;E'!$L$249,'MTD I &amp;E'!$M$249,'MTD I &amp;E'!$L$250,'MTD I &amp;E'!$M$250,'MTD I &amp;E'!$L$251,'MTD I &amp;E'!$M$251,'MTD I &amp;E'!$J$252,'MTD I &amp;E'!$K$252,'MTD I &amp;E'!$L$252,'MTD I &amp;E'!$M$252,'MTD I &amp;E'!$L$253</definedName>
    <definedName name="QB_FORMULA_29" localSheetId="2" hidden="1">'YTD I&amp;E'!$M$248,'YTD I&amp;E'!$L$249,'YTD I&amp;E'!$M$249,'YTD I&amp;E'!$L$250,'YTD I&amp;E'!$M$250,'YTD I&amp;E'!$L$251,'YTD I&amp;E'!$M$251,'YTD I&amp;E'!$L$252,'YTD I&amp;E'!$M$252,'YTD I&amp;E'!$L$253,'YTD I&amp;E'!$M$253,'YTD I&amp;E'!$J$254,'YTD I&amp;E'!$K$254,'YTD I&amp;E'!$L$254,'YTD I&amp;E'!$M$254,'YTD I&amp;E'!$L$255</definedName>
    <definedName name="QB_FORMULA_3" localSheetId="5" hidden="1">BVA!$L$30,BVA!$M$30,BVA!$L$31,BVA!$M$31,BVA!$L$32,BVA!$M$32,BVA!$L$33,BVA!$M$33,BVA!$J$34,BVA!$K$34,BVA!$L$34,BVA!$M$34,BVA!$J$35,BVA!$K$35,BVA!$L$35,BVA!$M$35</definedName>
    <definedName name="QB_FORMULA_3" localSheetId="3" hidden="1">'General Ledger'!$Q$51,'General Ledger'!$Q$53,'General Ledger'!$Q$54,'General Ledger'!$Q$55,'General Ledger'!$Q$56,'General Ledger'!$Q$57,'General Ledger'!$P$58,'General Ledger'!$Q$58,'General Ledger'!$Q$60,'General Ledger'!$P$61,'General Ledger'!$Q$61,'General Ledger'!$Q$64,'General Ledger'!$Q$65,'General Ledger'!$Q$66,'General Ledger'!$P$67,'General Ledger'!$Q$67</definedName>
    <definedName name="QB_FORMULA_3" localSheetId="1" hidden="1">'MTD I &amp;E'!$L$30,'MTD I &amp;E'!$M$30,'MTD I &amp;E'!$L$31,'MTD I &amp;E'!$M$31,'MTD I &amp;E'!$L$32,'MTD I &amp;E'!$M$32,'MTD I &amp;E'!$L$33,'MTD I &amp;E'!$M$33,'MTD I &amp;E'!$J$34,'MTD I &amp;E'!$K$34,'MTD I &amp;E'!$L$34,'MTD I &amp;E'!$M$34,'MTD I &amp;E'!$J$35,'MTD I &amp;E'!$K$35,'MTD I &amp;E'!$L$35,'MTD I &amp;E'!$M$35</definedName>
    <definedName name="QB_FORMULA_3" localSheetId="2" hidden="1">'YTD I&amp;E'!$L$30,'YTD I&amp;E'!$M$30,'YTD I&amp;E'!$L$31,'YTD I&amp;E'!$M$31,'YTD I&amp;E'!$L$32,'YTD I&amp;E'!$M$32,'YTD I&amp;E'!$L$33,'YTD I&amp;E'!$M$33,'YTD I&amp;E'!$J$34,'YTD I&amp;E'!$K$34,'YTD I&amp;E'!$L$34,'YTD I&amp;E'!$M$34,'YTD I&amp;E'!$J$35,'YTD I&amp;E'!$K$35,'YTD I&amp;E'!$L$35,'YTD I&amp;E'!$M$35</definedName>
    <definedName name="QB_FORMULA_30" localSheetId="5" hidden="1">BVA!$M$255,BVA!$L$257,BVA!$M$257,BVA!$L$258,BVA!$M$258,BVA!$L$259,BVA!$M$259,BVA!$L$260,BVA!$M$260,BVA!$J$261,BVA!$K$261,BVA!$L$261,BVA!$M$261,BVA!$L$262,BVA!$M$262,BVA!$L$264</definedName>
    <definedName name="QB_FORMULA_30" localSheetId="1" hidden="1">'MTD I &amp;E'!$M$253,'MTD I &amp;E'!$L$255,'MTD I &amp;E'!$M$255,'MTD I &amp;E'!$L$256,'MTD I &amp;E'!$M$256,'MTD I &amp;E'!$L$257,'MTD I &amp;E'!$M$257,'MTD I &amp;E'!$L$258,'MTD I &amp;E'!$M$258,'MTD I &amp;E'!$J$259,'MTD I &amp;E'!$K$259,'MTD I &amp;E'!$L$259,'MTD I &amp;E'!$M$259,'MTD I &amp;E'!$L$260,'MTD I &amp;E'!$M$260,'MTD I &amp;E'!$L$262</definedName>
    <definedName name="QB_FORMULA_30" localSheetId="2" hidden="1">'YTD I&amp;E'!$M$255,'YTD I&amp;E'!$L$257,'YTD I&amp;E'!$M$257,'YTD I&amp;E'!$L$258,'YTD I&amp;E'!$M$258,'YTD I&amp;E'!$L$259,'YTD I&amp;E'!$M$259,'YTD I&amp;E'!$L$260,'YTD I&amp;E'!$M$260,'YTD I&amp;E'!$J$261,'YTD I&amp;E'!$K$261,'YTD I&amp;E'!$L$261,'YTD I&amp;E'!$M$261,'YTD I&amp;E'!$L$262,'YTD I&amp;E'!$M$262,'YTD I&amp;E'!$L$264</definedName>
    <definedName name="QB_FORMULA_31" localSheetId="5" hidden="1">BVA!$M$264,BVA!$L$265,BVA!$M$265,BVA!$L$266,BVA!$M$266,BVA!$L$267,BVA!$M$267,BVA!$L$268,BVA!$M$268,BVA!$L$269,BVA!$M$269,BVA!$L$270,BVA!$M$270,BVA!$L$271,BVA!$M$271,BVA!$L$272</definedName>
    <definedName name="QB_FORMULA_31" localSheetId="1" hidden="1">'MTD I &amp;E'!$M$262,'MTD I &amp;E'!$L$263,'MTD I &amp;E'!$M$263,'MTD I &amp;E'!$L$264,'MTD I &amp;E'!$M$264,'MTD I &amp;E'!$L$265,'MTD I &amp;E'!$M$265,'MTD I &amp;E'!$L$266,'MTD I &amp;E'!$M$266,'MTD I &amp;E'!$L$267,'MTD I &amp;E'!$M$267,'MTD I &amp;E'!$L$268,'MTD I &amp;E'!$M$268,'MTD I &amp;E'!$L$269,'MTD I &amp;E'!$M$269,'MTD I &amp;E'!$L$270</definedName>
    <definedName name="QB_FORMULA_31" localSheetId="2" hidden="1">'YTD I&amp;E'!$M$264,'YTD I&amp;E'!$L$265,'YTD I&amp;E'!$M$265,'YTD I&amp;E'!$L$266,'YTD I&amp;E'!$M$266,'YTD I&amp;E'!$L$267,'YTD I&amp;E'!$M$267,'YTD I&amp;E'!$L$268,'YTD I&amp;E'!$M$268,'YTD I&amp;E'!$L$269,'YTD I&amp;E'!$M$269,'YTD I&amp;E'!$L$270,'YTD I&amp;E'!$M$270,'YTD I&amp;E'!$L$271,'YTD I&amp;E'!$M$271,'YTD I&amp;E'!$L$272</definedName>
    <definedName name="QB_FORMULA_32" localSheetId="5" hidden="1">BVA!$M$272,BVA!$L$273,BVA!$M$273,BVA!$L$274,BVA!$M$274,BVA!$J$275,BVA!$K$275,BVA!$L$275,BVA!$M$275,BVA!$J$276,BVA!$K$276,BVA!$L$276,BVA!$M$276,BVA!$J$277,BVA!$K$277,BVA!$L$277</definedName>
    <definedName name="QB_FORMULA_32" localSheetId="1" hidden="1">'MTD I &amp;E'!$M$270,'MTD I &amp;E'!$L$271,'MTD I &amp;E'!$M$271,'MTD I &amp;E'!$L$272,'MTD I &amp;E'!$M$272,'MTD I &amp;E'!$J$273,'MTD I &amp;E'!$K$273,'MTD I &amp;E'!$L$273,'MTD I &amp;E'!$M$273,'MTD I &amp;E'!$J$274,'MTD I &amp;E'!$K$274,'MTD I &amp;E'!$L$274,'MTD I &amp;E'!$M$274,'MTD I &amp;E'!$J$275,'MTD I &amp;E'!$K$275,'MTD I &amp;E'!$L$275</definedName>
    <definedName name="QB_FORMULA_32" localSheetId="2" hidden="1">'YTD I&amp;E'!$M$272,'YTD I&amp;E'!$L$273,'YTD I&amp;E'!$M$273,'YTD I&amp;E'!$L$274,'YTD I&amp;E'!$M$274,'YTD I&amp;E'!$J$275,'YTD I&amp;E'!$K$275,'YTD I&amp;E'!$L$275,'YTD I&amp;E'!$M$275,'YTD I&amp;E'!$J$276,'YTD I&amp;E'!$K$276,'YTD I&amp;E'!$L$276,'YTD I&amp;E'!$M$276,'YTD I&amp;E'!$J$277,'YTD I&amp;E'!$K$277,'YTD I&amp;E'!$L$277</definedName>
    <definedName name="QB_FORMULA_33" localSheetId="5" hidden="1">BVA!$M$277,BVA!$L$281,BVA!$M$281,BVA!$J$282,BVA!$K$282,BVA!$L$282,BVA!$M$282,BVA!$J$288,BVA!$J$290,BVA!$L$292,BVA!$M$292,BVA!$L$293,BVA!$M$293,BVA!$L$294,BVA!$M$294,BVA!$L$295</definedName>
    <definedName name="QB_FORMULA_33" localSheetId="1" hidden="1">'MTD I &amp;E'!$M$275,'MTD I &amp;E'!$L$279,'MTD I &amp;E'!$M$279,'MTD I &amp;E'!$J$280,'MTD I &amp;E'!$K$280,'MTD I &amp;E'!$L$280,'MTD I &amp;E'!$M$280,'MTD I &amp;E'!$J$286,'MTD I &amp;E'!$J$288,'MTD I &amp;E'!$L$290,'MTD I &amp;E'!$M$290,'MTD I &amp;E'!$L$291,'MTD I &amp;E'!$M$291,'MTD I &amp;E'!$L$292,'MTD I &amp;E'!$M$292,'MTD I &amp;E'!$L$293</definedName>
    <definedName name="QB_FORMULA_33" localSheetId="2" hidden="1">'YTD I&amp;E'!$M$277,'YTD I&amp;E'!$L$281,'YTD I&amp;E'!$M$281,'YTD I&amp;E'!$J$282,'YTD I&amp;E'!$K$282,'YTD I&amp;E'!$L$282,'YTD I&amp;E'!$M$282,'YTD I&amp;E'!$J$288,'YTD I&amp;E'!$J$290,'YTD I&amp;E'!$L$292,'YTD I&amp;E'!$M$292,'YTD I&amp;E'!$L$293,'YTD I&amp;E'!$M$293,'YTD I&amp;E'!$L$294,'YTD I&amp;E'!$M$294,'YTD I&amp;E'!$L$295</definedName>
    <definedName name="QB_FORMULA_34" localSheetId="5" hidden="1">BVA!$M$295,BVA!$L$296,BVA!$M$296,BVA!$L$297,BVA!$M$297,BVA!$J$298,BVA!$K$298,BVA!$L$298,BVA!$M$298,BVA!$J$299,BVA!$K$299,BVA!$L$299,BVA!$M$299,BVA!$J$300,BVA!$K$300,BVA!$L$300</definedName>
    <definedName name="QB_FORMULA_34" localSheetId="1" hidden="1">'MTD I &amp;E'!$M$293,'MTD I &amp;E'!$L$294,'MTD I &amp;E'!$M$294,'MTD I &amp;E'!$L$295,'MTD I &amp;E'!$M$295,'MTD I &amp;E'!$J$296,'MTD I &amp;E'!$K$296,'MTD I &amp;E'!$L$296,'MTD I &amp;E'!$M$296,'MTD I &amp;E'!$J$297,'MTD I &amp;E'!$K$297,'MTD I &amp;E'!$L$297,'MTD I &amp;E'!$M$297,'MTD I &amp;E'!$J$298,'MTD I &amp;E'!$K$298,'MTD I &amp;E'!$L$298</definedName>
    <definedName name="QB_FORMULA_34" localSheetId="2" hidden="1">'YTD I&amp;E'!$M$295,'YTD I&amp;E'!$L$296,'YTD I&amp;E'!$M$296,'YTD I&amp;E'!$L$297,'YTD I&amp;E'!$M$297,'YTD I&amp;E'!$J$298,'YTD I&amp;E'!$K$298,'YTD I&amp;E'!$L$298,'YTD I&amp;E'!$M$298,'YTD I&amp;E'!$J$299,'YTD I&amp;E'!$K$299,'YTD I&amp;E'!$L$299,'YTD I&amp;E'!$M$299,'YTD I&amp;E'!$J$300,'YTD I&amp;E'!$K$300,'YTD I&amp;E'!$L$300</definedName>
    <definedName name="QB_FORMULA_35" localSheetId="5" hidden="1">BVA!$M$300,BVA!$J$301,BVA!$K$301,BVA!$L$301,BVA!$M$301</definedName>
    <definedName name="QB_FORMULA_35" localSheetId="1" hidden="1">'MTD I &amp;E'!$M$298,'MTD I &amp;E'!$J$299,'MTD I &amp;E'!$K$299,'MTD I &amp;E'!$L$299,'MTD I &amp;E'!$M$299</definedName>
    <definedName name="QB_FORMULA_35" localSheetId="2" hidden="1">'YTD I&amp;E'!$M$300,'YTD I&amp;E'!$J$301,'YTD I&amp;E'!$K$301,'YTD I&amp;E'!$L$301,'YTD I&amp;E'!$M$301</definedName>
    <definedName name="QB_FORMULA_4" localSheetId="5" hidden="1">BVA!$L$37,BVA!$M$37,BVA!$J$38,BVA!$K$38,BVA!$L$38,BVA!$M$38,BVA!$J$39,BVA!$K$39,BVA!$L$39,BVA!$M$39,BVA!$L$41,BVA!$M$41,BVA!$L$43,BVA!$M$43,BVA!$L$44,BVA!$M$44</definedName>
    <definedName name="QB_FORMULA_4" localSheetId="3" hidden="1">'General Ledger'!$Q$69,'General Ledger'!$P$70,'General Ledger'!$Q$70,'General Ledger'!$P$71,'General Ledger'!$Q$71,'General Ledger'!$Q$74,'General Ledger'!$P$75,'General Ledger'!$Q$75,'General Ledger'!$P$76,'General Ledger'!$Q$76,'General Ledger'!$Q$79,'General Ledger'!$P$80,'General Ledger'!$Q$80,'General Ledger'!$Q$82,'General Ledger'!$P$83,'General Ledger'!$Q$83</definedName>
    <definedName name="QB_FORMULA_4" localSheetId="1" hidden="1">'MTD I &amp;E'!$L$37,'MTD I &amp;E'!$M$37,'MTD I &amp;E'!$J$38,'MTD I &amp;E'!$K$38,'MTD I &amp;E'!$L$38,'MTD I &amp;E'!$M$38,'MTD I &amp;E'!$J$39,'MTD I &amp;E'!$K$39,'MTD I &amp;E'!$L$39,'MTD I &amp;E'!$M$39,'MTD I &amp;E'!$L$41,'MTD I &amp;E'!$M$41,'MTD I &amp;E'!$L$43,'MTD I &amp;E'!$M$43,'MTD I &amp;E'!$L$44,'MTD I &amp;E'!$M$44</definedName>
    <definedName name="QB_FORMULA_4" localSheetId="2" hidden="1">'YTD I&amp;E'!$L$37,'YTD I&amp;E'!$M$37,'YTD I&amp;E'!$J$38,'YTD I&amp;E'!$K$38,'YTD I&amp;E'!$L$38,'YTD I&amp;E'!$M$38,'YTD I&amp;E'!$J$39,'YTD I&amp;E'!$K$39,'YTD I&amp;E'!$L$39,'YTD I&amp;E'!$M$39,'YTD I&amp;E'!$L$41,'YTD I&amp;E'!$M$41,'YTD I&amp;E'!$L$43,'YTD I&amp;E'!$M$43,'YTD I&amp;E'!$L$44,'YTD I&amp;E'!$M$44</definedName>
    <definedName name="QB_FORMULA_5" localSheetId="5" hidden="1">BVA!$L$45,BVA!$M$45,BVA!$L$46,BVA!$M$46,BVA!$J$47,BVA!$K$47,BVA!$L$47,BVA!$M$47,BVA!$L$49,BVA!$M$49,BVA!$L$50,BVA!$M$50,BVA!$L$51,BVA!$M$51,BVA!$L$52,BVA!$M$52</definedName>
    <definedName name="QB_FORMULA_5" localSheetId="3" hidden="1">'General Ledger'!$Q$85,'General Ledger'!$P$86,'General Ledger'!$Q$86,'General Ledger'!$Q$88,'General Ledger'!$Q$89,'General Ledger'!$P$90,'General Ledger'!$Q$90,'General Ledger'!$Q$92,'General Ledger'!$Q$93,'General Ledger'!$P$94,'General Ledger'!$Q$94,'General Ledger'!$P$95,'General Ledger'!$Q$95,'General Ledger'!$Q$99,'General Ledger'!$Q$100,'General Ledger'!$Q$101</definedName>
    <definedName name="QB_FORMULA_5" localSheetId="1" hidden="1">'MTD I &amp;E'!$L$45,'MTD I &amp;E'!$M$45,'MTD I &amp;E'!$L$46,'MTD I &amp;E'!$M$46,'MTD I &amp;E'!$J$47,'MTD I &amp;E'!$K$47,'MTD I &amp;E'!$L$47,'MTD I &amp;E'!$M$47,'MTD I &amp;E'!$L$49,'MTD I &amp;E'!$M$49,'MTD I &amp;E'!$L$50,'MTD I &amp;E'!$M$50,'MTD I &amp;E'!$L$51,'MTD I &amp;E'!$M$51,'MTD I &amp;E'!$L$52,'MTD I &amp;E'!$M$52</definedName>
    <definedName name="QB_FORMULA_5" localSheetId="2" hidden="1">'YTD I&amp;E'!$L$45,'YTD I&amp;E'!$M$45,'YTD I&amp;E'!$L$46,'YTD I&amp;E'!$M$46,'YTD I&amp;E'!$J$47,'YTD I&amp;E'!$K$47,'YTD I&amp;E'!$L$47,'YTD I&amp;E'!$M$47,'YTD I&amp;E'!$L$49,'YTD I&amp;E'!$M$49,'YTD I&amp;E'!$L$50,'YTD I&amp;E'!$M$50,'YTD I&amp;E'!$L$51,'YTD I&amp;E'!$M$51,'YTD I&amp;E'!$L$52,'YTD I&amp;E'!$M$52</definedName>
    <definedName name="QB_FORMULA_6" localSheetId="5" hidden="1">BVA!$L$54,BVA!$M$54,BVA!$L$55,BVA!$M$55,BVA!$J$56,BVA!$K$56,BVA!$L$56,BVA!$M$56,BVA!$L$57,BVA!$M$57,BVA!$L$59,BVA!$M$59,BVA!$L$60,BVA!$M$60,BVA!$L$61,BVA!$M$61</definedName>
    <definedName name="QB_FORMULA_6" localSheetId="3" hidden="1">'General Ledger'!$Q$102,'General Ledger'!$P$103,'General Ledger'!$Q$103,'General Ledger'!$Q$106,'General Ledger'!$Q$107,'General Ledger'!$Q$108,'General Ledger'!$Q$109,'General Ledger'!$P$110,'General Ledger'!$Q$110,'General Ledger'!$P$111,'General Ledger'!$Q$111,'General Ledger'!$Q$113,'General Ledger'!$Q$114,'General Ledger'!$Q$115,'General Ledger'!$Q$116,'General Ledger'!$Q$117</definedName>
    <definedName name="QB_FORMULA_6" localSheetId="1" hidden="1">'MTD I &amp;E'!$L$54,'MTD I &amp;E'!$M$54,'MTD I &amp;E'!$L$55,'MTD I &amp;E'!$M$55,'MTD I &amp;E'!$J$56,'MTD I &amp;E'!$K$56,'MTD I &amp;E'!$L$56,'MTD I &amp;E'!$M$56,'MTD I &amp;E'!$L$57,'MTD I &amp;E'!$M$57,'MTD I &amp;E'!$L$59,'MTD I &amp;E'!$M$59,'MTD I &amp;E'!$L$60,'MTD I &amp;E'!$M$60,'MTD I &amp;E'!$L$61,'MTD I &amp;E'!$M$61</definedName>
    <definedName name="QB_FORMULA_6" localSheetId="2" hidden="1">'YTD I&amp;E'!$L$54,'YTD I&amp;E'!$M$54,'YTD I&amp;E'!$L$55,'YTD I&amp;E'!$M$55,'YTD I&amp;E'!$J$56,'YTD I&amp;E'!$K$56,'YTD I&amp;E'!$L$56,'YTD I&amp;E'!$M$56,'YTD I&amp;E'!$L$57,'YTD I&amp;E'!$M$57,'YTD I&amp;E'!$L$59,'YTD I&amp;E'!$M$59,'YTD I&amp;E'!$L$60,'YTD I&amp;E'!$M$60,'YTD I&amp;E'!$L$61,'YTD I&amp;E'!$M$61</definedName>
    <definedName name="QB_FORMULA_7" localSheetId="5" hidden="1">BVA!$J$62,BVA!$K$62,BVA!$L$62,BVA!$M$62,BVA!$L$64,BVA!$M$64,BVA!$L$65,BVA!$M$65,BVA!$L$66,BVA!$M$66,BVA!$L$67,BVA!$M$67,BVA!$J$68,BVA!$K$68,BVA!$L$68,BVA!$M$68</definedName>
    <definedName name="QB_FORMULA_7" localSheetId="3" hidden="1">'General Ledger'!$Q$118,'General Ledger'!$Q$119,'General Ledger'!$Q$120,'General Ledger'!$Q$121,'General Ledger'!$Q$122,'General Ledger'!$Q$123,'General Ledger'!$Q$124,'General Ledger'!$Q$125,'General Ledger'!$Q$126,'General Ledger'!$Q$127,'General Ledger'!$Q$128,'General Ledger'!$P$129,'General Ledger'!$Q$129,'General Ledger'!$Q$131,'General Ledger'!$Q$132,'General Ledger'!$Q$133</definedName>
    <definedName name="QB_FORMULA_7" localSheetId="1" hidden="1">'MTD I &amp;E'!$J$62,'MTD I &amp;E'!$K$62,'MTD I &amp;E'!$L$62,'MTD I &amp;E'!$M$62,'MTD I &amp;E'!$L$64,'MTD I &amp;E'!$M$64,'MTD I &amp;E'!$L$65,'MTD I &amp;E'!$M$65,'MTD I &amp;E'!$L$66,'MTD I &amp;E'!$M$66,'MTD I &amp;E'!$L$67,'MTD I &amp;E'!$M$67,'MTD I &amp;E'!$J$68,'MTD I &amp;E'!$K$68,'MTD I &amp;E'!$L$68,'MTD I &amp;E'!$M$68</definedName>
    <definedName name="QB_FORMULA_7" localSheetId="2" hidden="1">'YTD I&amp;E'!$J$62,'YTD I&amp;E'!$K$62,'YTD I&amp;E'!$L$62,'YTD I&amp;E'!$M$62,'YTD I&amp;E'!$L$64,'YTD I&amp;E'!$M$64,'YTD I&amp;E'!$L$65,'YTD I&amp;E'!$M$65,'YTD I&amp;E'!$L$66,'YTD I&amp;E'!$M$66,'YTD I&amp;E'!$L$67,'YTD I&amp;E'!$M$67,'YTD I&amp;E'!$J$68,'YTD I&amp;E'!$K$68,'YTD I&amp;E'!$L$68,'YTD I&amp;E'!$M$68</definedName>
    <definedName name="QB_FORMULA_8" localSheetId="5" hidden="1">BVA!$L$70,BVA!$M$70,BVA!$L$71,BVA!$M$71,BVA!$L$72,BVA!$M$72,BVA!$L$73,BVA!$M$73,BVA!$L$74,BVA!$M$74,BVA!$L$75,BVA!$M$75,BVA!$L$76,BVA!$M$76,BVA!$L$77,BVA!$M$77</definedName>
    <definedName name="QB_FORMULA_8" localSheetId="3" hidden="1">'General Ledger'!$P$134,'General Ledger'!$Q$134,'General Ledger'!$Q$136,'General Ledger'!$Q$137,'General Ledger'!$Q$138,'General Ledger'!$Q$139,'General Ledger'!$Q$140,'General Ledger'!$Q$141,'General Ledger'!$Q$142,'General Ledger'!$P$143,'General Ledger'!$Q$143,'General Ledger'!$P$144,'General Ledger'!$Q$144,'General Ledger'!$Q$146,'General Ledger'!$Q$147,'General Ledger'!$Q$148</definedName>
    <definedName name="QB_FORMULA_8" localSheetId="1" hidden="1">'MTD I &amp;E'!$L$70,'MTD I &amp;E'!$M$70,'MTD I &amp;E'!$L$71,'MTD I &amp;E'!$M$71,'MTD I &amp;E'!$L$72,'MTD I &amp;E'!$M$72,'MTD I &amp;E'!$L$73,'MTD I &amp;E'!$M$73,'MTD I &amp;E'!$L$74,'MTD I &amp;E'!$M$74,'MTD I &amp;E'!$L$75,'MTD I &amp;E'!$M$75,'MTD I &amp;E'!$L$76,'MTD I &amp;E'!$M$76,'MTD I &amp;E'!$L$77,'MTD I &amp;E'!$M$77</definedName>
    <definedName name="QB_FORMULA_8" localSheetId="2" hidden="1">'YTD I&amp;E'!$L$70,'YTD I&amp;E'!$M$70,'YTD I&amp;E'!$L$71,'YTD I&amp;E'!$M$71,'YTD I&amp;E'!$L$72,'YTD I&amp;E'!$M$72,'YTD I&amp;E'!$L$73,'YTD I&amp;E'!$M$73,'YTD I&amp;E'!$L$74,'YTD I&amp;E'!$M$74,'YTD I&amp;E'!$L$75,'YTD I&amp;E'!$M$75,'YTD I&amp;E'!$L$76,'YTD I&amp;E'!$M$76,'YTD I&amp;E'!$L$77,'YTD I&amp;E'!$M$77</definedName>
    <definedName name="QB_FORMULA_9" localSheetId="5" hidden="1">BVA!$J$78,BVA!$K$78,BVA!$L$78,BVA!$M$78,BVA!$L$81,BVA!$M$81,BVA!$L$83,BVA!$M$83,BVA!$L$84,BVA!$M$84,BVA!$L$85,BVA!$M$85,BVA!$L$86,BVA!$M$86,BVA!$L$87,BVA!$M$87</definedName>
    <definedName name="QB_FORMULA_9" localSheetId="3" hidden="1">'General Ledger'!$Q$149,'General Ledger'!$Q$150,'General Ledger'!$Q$151,'General Ledger'!$Q$152,'General Ledger'!$P$153,'General Ledger'!$Q$153,'General Ledger'!$Q$156,'General Ledger'!$Q$157,'General Ledger'!$Q$158,'General Ledger'!$Q$159,'General Ledger'!$Q$160,'General Ledger'!$Q$161,'General Ledger'!$P$162,'General Ledger'!$Q$162,'General Ledger'!$Q$164,'General Ledger'!$Q$165</definedName>
    <definedName name="QB_FORMULA_9" localSheetId="1" hidden="1">'MTD I &amp;E'!$J$78,'MTD I &amp;E'!$K$78,'MTD I &amp;E'!$L$78,'MTD I &amp;E'!$M$78,'MTD I &amp;E'!$L$81,'MTD I &amp;E'!$M$81,'MTD I &amp;E'!$L$83,'MTD I &amp;E'!$M$83,'MTD I &amp;E'!$L$84,'MTD I &amp;E'!$M$84,'MTD I &amp;E'!$L$85,'MTD I &amp;E'!$M$85,'MTD I &amp;E'!$L$86,'MTD I &amp;E'!$M$86,'MTD I &amp;E'!$L$87,'MTD I &amp;E'!$M$87</definedName>
    <definedName name="QB_FORMULA_9" localSheetId="2" hidden="1">'YTD I&amp;E'!$J$78,'YTD I&amp;E'!$K$78,'YTD I&amp;E'!$L$78,'YTD I&amp;E'!$M$78,'YTD I&amp;E'!$L$81,'YTD I&amp;E'!$M$81,'YTD I&amp;E'!$L$83,'YTD I&amp;E'!$M$83,'YTD I&amp;E'!$L$84,'YTD I&amp;E'!$M$84,'YTD I&amp;E'!$L$85,'YTD I&amp;E'!$M$85,'YTD I&amp;E'!$L$86,'YTD I&amp;E'!$M$86,'YTD I&amp;E'!$L$87,'YTD I&amp;E'!$M$87</definedName>
    <definedName name="QB_ROW_1" localSheetId="0" hidden="1">'Balance Sheet'!$A$2</definedName>
    <definedName name="QB_ROW_10031" localSheetId="0" hidden="1">'Balance Sheet'!$D$36</definedName>
    <definedName name="QB_ROW_1011" localSheetId="0" hidden="1">'Balance Sheet'!$B$3</definedName>
    <definedName name="QB_ROW_101230" localSheetId="0" hidden="1">'Balance Sheet'!$D$16</definedName>
    <definedName name="QB_ROW_10331" localSheetId="0" hidden="1">'Balance Sheet'!$D$38</definedName>
    <definedName name="QB_ROW_105250" localSheetId="5" hidden="1">BVA!$F$207</definedName>
    <definedName name="QB_ROW_105250" localSheetId="1" hidden="1">'MTD I &amp;E'!$F$205</definedName>
    <definedName name="QB_ROW_105250" localSheetId="2" hidden="1">'YTD I&amp;E'!$F$207</definedName>
    <definedName name="QB_ROW_106250" localSheetId="5" hidden="1">BVA!$F$232</definedName>
    <definedName name="QB_ROW_106250" localSheetId="1" hidden="1">'MTD I &amp;E'!$F$230</definedName>
    <definedName name="QB_ROW_106250" localSheetId="2" hidden="1">'YTD I&amp;E'!$F$232</definedName>
    <definedName name="QB_ROW_107050" localSheetId="5" hidden="1">BVA!$F$233</definedName>
    <definedName name="QB_ROW_107050" localSheetId="1" hidden="1">'MTD I &amp;E'!$F$231</definedName>
    <definedName name="QB_ROW_107050" localSheetId="2" hidden="1">'YTD I&amp;E'!$F$233</definedName>
    <definedName name="QB_ROW_107350" localSheetId="5" hidden="1">BVA!$F$236</definedName>
    <definedName name="QB_ROW_107350" localSheetId="1" hidden="1">'MTD I &amp;E'!$F$234</definedName>
    <definedName name="QB_ROW_107350" localSheetId="2" hidden="1">'YTD I&amp;E'!$F$236</definedName>
    <definedName name="QB_ROW_108260" localSheetId="5" hidden="1">BVA!$G$169</definedName>
    <definedName name="QB_ROW_108260" localSheetId="1" hidden="1">'MTD I &amp;E'!$G$168</definedName>
    <definedName name="QB_ROW_108260" localSheetId="2" hidden="1">'YTD I&amp;E'!$G$169</definedName>
    <definedName name="QB_ROW_109260" localSheetId="5" hidden="1">BVA!$G$54</definedName>
    <definedName name="QB_ROW_109260" localSheetId="1" hidden="1">'MTD I &amp;E'!$G$54</definedName>
    <definedName name="QB_ROW_109260" localSheetId="2" hidden="1">'YTD I&amp;E'!$G$54</definedName>
    <definedName name="QB_ROW_11031" localSheetId="0" hidden="1">'Balance Sheet'!$D$39</definedName>
    <definedName name="QB_ROW_111010" localSheetId="3" hidden="1">'General Ledger'!$B$5</definedName>
    <definedName name="QB_ROW_111240" localSheetId="5" hidden="1">BVA!$E$8</definedName>
    <definedName name="QB_ROW_111240" localSheetId="1" hidden="1">'MTD I &amp;E'!$E$8</definedName>
    <definedName name="QB_ROW_111240" localSheetId="2" hidden="1">'YTD I&amp;E'!$E$8</definedName>
    <definedName name="QB_ROW_111310" localSheetId="3" hidden="1">'General Ledger'!$B$7</definedName>
    <definedName name="QB_ROW_112250" localSheetId="5" hidden="1">BVA!$F$154</definedName>
    <definedName name="QB_ROW_112250" localSheetId="1" hidden="1">'MTD I &amp;E'!$F$153</definedName>
    <definedName name="QB_ROW_112250" localSheetId="2" hidden="1">'YTD I&amp;E'!$F$154</definedName>
    <definedName name="QB_ROW_113010" localSheetId="3" hidden="1">'General Ledger'!$B$8</definedName>
    <definedName name="QB_ROW_113240" localSheetId="5" hidden="1">BVA!$E$10</definedName>
    <definedName name="QB_ROW_113240" localSheetId="1" hidden="1">'MTD I &amp;E'!$E$10</definedName>
    <definedName name="QB_ROW_113240" localSheetId="2" hidden="1">'YTD I&amp;E'!$E$10</definedName>
    <definedName name="QB_ROW_11331" localSheetId="0" hidden="1">'Balance Sheet'!$D$41</definedName>
    <definedName name="QB_ROW_113310" localSheetId="3" hidden="1">'General Ledger'!$B$10</definedName>
    <definedName name="QB_ROW_114010" localSheetId="3" hidden="1">'General Ledger'!$B$429</definedName>
    <definedName name="QB_ROW_114030" localSheetId="5" hidden="1">BVA!$D$243</definedName>
    <definedName name="QB_ROW_114030" localSheetId="1" hidden="1">'MTD I &amp;E'!$D$241</definedName>
    <definedName name="QB_ROW_114030" localSheetId="2" hidden="1">'YTD I&amp;E'!$D$243</definedName>
    <definedName name="QB_ROW_114310" localSheetId="3" hidden="1">'General Ledger'!$B$433</definedName>
    <definedName name="QB_ROW_114330" localSheetId="5" hidden="1">BVA!$D$245</definedName>
    <definedName name="QB_ROW_114330" localSheetId="1" hidden="1">'MTD I &amp;E'!$D$243</definedName>
    <definedName name="QB_ROW_114330" localSheetId="2" hidden="1">'YTD I&amp;E'!$D$245</definedName>
    <definedName name="QB_ROW_117220" localSheetId="0" hidden="1">'Balance Sheet'!$C$22</definedName>
    <definedName name="QB_ROW_118220" localSheetId="0" hidden="1">'Balance Sheet'!$C$28</definedName>
    <definedName name="QB_ROW_12031" localSheetId="0" hidden="1">'Balance Sheet'!$D$42</definedName>
    <definedName name="QB_ROW_1220" localSheetId="0" hidden="1">'Balance Sheet'!$C$68</definedName>
    <definedName name="QB_ROW_12331" localSheetId="0" hidden="1">'Balance Sheet'!$D$55</definedName>
    <definedName name="QB_ROW_124270" localSheetId="5" hidden="1">BVA!$H$92</definedName>
    <definedName name="QB_ROW_124270" localSheetId="1" hidden="1">'MTD I &amp;E'!$H$92</definedName>
    <definedName name="QB_ROW_124270" localSheetId="2" hidden="1">'YTD I&amp;E'!$H$92</definedName>
    <definedName name="QB_ROW_125260" localSheetId="5" hidden="1">BVA!$G$187</definedName>
    <definedName name="QB_ROW_125260" localSheetId="1" hidden="1">'MTD I &amp;E'!$G$185</definedName>
    <definedName name="QB_ROW_125260" localSheetId="2" hidden="1">'YTD I&amp;E'!$G$187</definedName>
    <definedName name="QB_ROW_127220" localSheetId="0" hidden="1">'Balance Sheet'!$C$30</definedName>
    <definedName name="QB_ROW_128030" localSheetId="3" hidden="1">'General Ledger'!$D$380</definedName>
    <definedName name="QB_ROW_128260" localSheetId="5" hidden="1">BVA!$G$197</definedName>
    <definedName name="QB_ROW_128260" localSheetId="1" hidden="1">'MTD I &amp;E'!$G$195</definedName>
    <definedName name="QB_ROW_128260" localSheetId="2" hidden="1">'YTD I&amp;E'!$G$197</definedName>
    <definedName name="QB_ROW_128330" localSheetId="3" hidden="1">'General Ledger'!$D$384</definedName>
    <definedName name="QB_ROW_129220" localSheetId="0" hidden="1">'Balance Sheet'!$C$69</definedName>
    <definedName name="QB_ROW_130010" localSheetId="3" hidden="1">'General Ledger'!$B$48</definedName>
    <definedName name="QB_ROW_130040" localSheetId="5" hidden="1">BVA!$E$48</definedName>
    <definedName name="QB_ROW_130040" localSheetId="1" hidden="1">'MTD I &amp;E'!$E$48</definedName>
    <definedName name="QB_ROW_130040" localSheetId="2" hidden="1">'YTD I&amp;E'!$E$48</definedName>
    <definedName name="QB_ROW_130310" localSheetId="3" hidden="1">'General Ledger'!$B$310</definedName>
    <definedName name="QB_ROW_130340" localSheetId="5" hidden="1">BVA!$E$147</definedName>
    <definedName name="QB_ROW_130340" localSheetId="1" hidden="1">'MTD I &amp;E'!$E$146</definedName>
    <definedName name="QB_ROW_130340" localSheetId="2" hidden="1">'YTD I&amp;E'!$E$147</definedName>
    <definedName name="QB_ROW_131020" localSheetId="3" hidden="1">'General Ledger'!$C$223</definedName>
    <definedName name="QB_ROW_131050" localSheetId="5" hidden="1">BVA!$F$115</definedName>
    <definedName name="QB_ROW_131050" localSheetId="1" hidden="1">'MTD I &amp;E'!$F$115</definedName>
    <definedName name="QB_ROW_131050" localSheetId="2" hidden="1">'YTD I&amp;E'!$F$115</definedName>
    <definedName name="QB_ROW_1311" localSheetId="0" hidden="1">'Balance Sheet'!$B$20</definedName>
    <definedName name="QB_ROW_131320" localSheetId="3" hidden="1">'General Ledger'!$C$309</definedName>
    <definedName name="QB_ROW_131350" localSheetId="5" hidden="1">BVA!$F$146</definedName>
    <definedName name="QB_ROW_131350" localSheetId="1" hidden="1">'MTD I &amp;E'!$F$145</definedName>
    <definedName name="QB_ROW_131350" localSheetId="2" hidden="1">'YTD I&amp;E'!$F$146</definedName>
    <definedName name="QB_ROW_132040" localSheetId="5" hidden="1">BVA!$E$148</definedName>
    <definedName name="QB_ROW_132040" localSheetId="1" hidden="1">'MTD I &amp;E'!$E$147</definedName>
    <definedName name="QB_ROW_132040" localSheetId="2" hidden="1">'YTD I&amp;E'!$E$148</definedName>
    <definedName name="QB_ROW_132340" localSheetId="5" hidden="1">BVA!$E$151</definedName>
    <definedName name="QB_ROW_132340" localSheetId="1" hidden="1">'MTD I &amp;E'!$E$150</definedName>
    <definedName name="QB_ROW_132340" localSheetId="2" hidden="1">'YTD I&amp;E'!$E$151</definedName>
    <definedName name="QB_ROW_133010" localSheetId="3" hidden="1">'General Ledger'!$B$311</definedName>
    <definedName name="QB_ROW_133040" localSheetId="5" hidden="1">BVA!$E$152</definedName>
    <definedName name="QB_ROW_133040" localSheetId="1" hidden="1">'MTD I &amp;E'!$E$151</definedName>
    <definedName name="QB_ROW_133040" localSheetId="2" hidden="1">'YTD I&amp;E'!$E$152</definedName>
    <definedName name="QB_ROW_133310" localSheetId="3" hidden="1">'General Ledger'!$B$322</definedName>
    <definedName name="QB_ROW_133340" localSheetId="5" hidden="1">BVA!$E$158</definedName>
    <definedName name="QB_ROW_133340" localSheetId="1" hidden="1">'MTD I &amp;E'!$E$157</definedName>
    <definedName name="QB_ROW_133340" localSheetId="2" hidden="1">'YTD I&amp;E'!$E$158</definedName>
    <definedName name="QB_ROW_134010" localSheetId="3" hidden="1">'General Ledger'!$B$323</definedName>
    <definedName name="QB_ROW_134040" localSheetId="5" hidden="1">BVA!$E$159</definedName>
    <definedName name="QB_ROW_134040" localSheetId="1" hidden="1">'MTD I &amp;E'!$E$158</definedName>
    <definedName name="QB_ROW_134040" localSheetId="2" hidden="1">'YTD I&amp;E'!$E$159</definedName>
    <definedName name="QB_ROW_134310" localSheetId="3" hidden="1">'General Ledger'!$B$397</definedName>
    <definedName name="QB_ROW_134340" localSheetId="5" hidden="1">BVA!$E$205</definedName>
    <definedName name="QB_ROW_134340" localSheetId="1" hidden="1">'MTD I &amp;E'!$E$203</definedName>
    <definedName name="QB_ROW_134340" localSheetId="2" hidden="1">'YTD I&amp;E'!$E$205</definedName>
    <definedName name="QB_ROW_136030" localSheetId="3" hidden="1">'General Ledger'!$D$63</definedName>
    <definedName name="QB_ROW_136260" localSheetId="5" hidden="1">BVA!$G$59</definedName>
    <definedName name="QB_ROW_136260" localSheetId="1" hidden="1">'MTD I &amp;E'!$G$59</definedName>
    <definedName name="QB_ROW_136260" localSheetId="2" hidden="1">'YTD I&amp;E'!$G$59</definedName>
    <definedName name="QB_ROW_136330" localSheetId="3" hidden="1">'General Ledger'!$D$67</definedName>
    <definedName name="QB_ROW_137040" localSheetId="3" hidden="1">'General Ledger'!$E$253</definedName>
    <definedName name="QB_ROW_137050" localSheetId="3" hidden="1">'General Ledger'!$F$257</definedName>
    <definedName name="QB_ROW_137070" localSheetId="5" hidden="1">BVA!$H$121</definedName>
    <definedName name="QB_ROW_137070" localSheetId="1" hidden="1">'MTD I &amp;E'!$H$121</definedName>
    <definedName name="QB_ROW_137070" localSheetId="2" hidden="1">'YTD I&amp;E'!$H$121</definedName>
    <definedName name="QB_ROW_137280" localSheetId="5" hidden="1">BVA!$I$123</definedName>
    <definedName name="QB_ROW_137280" localSheetId="1" hidden="1">'MTD I &amp;E'!$I$123</definedName>
    <definedName name="QB_ROW_137280" localSheetId="2" hidden="1">'YTD I&amp;E'!$I$123</definedName>
    <definedName name="QB_ROW_137340" localSheetId="3" hidden="1">'General Ledger'!$E$261</definedName>
    <definedName name="QB_ROW_137350" localSheetId="3" hidden="1">'General Ledger'!$F$260</definedName>
    <definedName name="QB_ROW_137370" localSheetId="5" hidden="1">BVA!$H$124</definedName>
    <definedName name="QB_ROW_137370" localSheetId="1" hidden="1">'MTD I &amp;E'!$H$124</definedName>
    <definedName name="QB_ROW_137370" localSheetId="2" hidden="1">'YTD I&amp;E'!$H$124</definedName>
    <definedName name="QB_ROW_139030" localSheetId="3" hidden="1">'General Ledger'!$D$145</definedName>
    <definedName name="QB_ROW_139260" localSheetId="5" hidden="1">BVA!$G$95</definedName>
    <definedName name="QB_ROW_139260" localSheetId="1" hidden="1">'MTD I &amp;E'!$G$95</definedName>
    <definedName name="QB_ROW_139260" localSheetId="2" hidden="1">'YTD I&amp;E'!$G$95</definedName>
    <definedName name="QB_ROW_139330" localSheetId="3" hidden="1">'General Ledger'!$D$153</definedName>
    <definedName name="QB_ROW_14011" localSheetId="0" hidden="1">'Balance Sheet'!$B$58</definedName>
    <definedName name="QB_ROW_14250" localSheetId="0" hidden="1">'Balance Sheet'!$F$52</definedName>
    <definedName name="QB_ROW_143030" localSheetId="3" hidden="1">'General Ledger'!$D$73</definedName>
    <definedName name="QB_ROW_14311" localSheetId="0" hidden="1">'Balance Sheet'!$B$71</definedName>
    <definedName name="QB_ROW_143260" localSheetId="5" hidden="1">BVA!$G$67</definedName>
    <definedName name="QB_ROW_143260" localSheetId="1" hidden="1">'MTD I &amp;E'!$G$67</definedName>
    <definedName name="QB_ROW_143260" localSheetId="2" hidden="1">'YTD I&amp;E'!$G$67</definedName>
    <definedName name="QB_ROW_143330" localSheetId="3" hidden="1">'General Ledger'!$D$75</definedName>
    <definedName name="QB_ROW_144030" localSheetId="3" hidden="1">'General Ledger'!$D$350</definedName>
    <definedName name="QB_ROW_144260" localSheetId="5" hidden="1">BVA!$G$180</definedName>
    <definedName name="QB_ROW_144260" localSheetId="1" hidden="1">'MTD I &amp;E'!$G$178</definedName>
    <definedName name="QB_ROW_144260" localSheetId="2" hidden="1">'YTD I&amp;E'!$G$180</definedName>
    <definedName name="QB_ROW_144330" localSheetId="3" hidden="1">'General Ledger'!$D$353</definedName>
    <definedName name="QB_ROW_145260" localSheetId="5" hidden="1">BVA!$G$181</definedName>
    <definedName name="QB_ROW_145260" localSheetId="1" hidden="1">'MTD I &amp;E'!$G$179</definedName>
    <definedName name="QB_ROW_145260" localSheetId="2" hidden="1">'YTD I&amp;E'!$G$181</definedName>
    <definedName name="QB_ROW_147260" localSheetId="5" hidden="1">BVA!$G$189</definedName>
    <definedName name="QB_ROW_147260" localSheetId="1" hidden="1">'MTD I &amp;E'!$G$187</definedName>
    <definedName name="QB_ROW_147260" localSheetId="2" hidden="1">'YTD I&amp;E'!$G$189</definedName>
    <definedName name="QB_ROW_148030" localSheetId="0" hidden="1">'Balance Sheet'!$D$5</definedName>
    <definedName name="QB_ROW_148330" localSheetId="0" hidden="1">'Balance Sheet'!$D$13</definedName>
    <definedName name="QB_ROW_149260" localSheetId="5" hidden="1">BVA!$G$192</definedName>
    <definedName name="QB_ROW_149260" localSheetId="1" hidden="1">'MTD I &amp;E'!$G$190</definedName>
    <definedName name="QB_ROW_149260" localSheetId="2" hidden="1">'YTD I&amp;E'!$G$192</definedName>
    <definedName name="QB_ROW_150260" localSheetId="5" hidden="1">BVA!$G$193</definedName>
    <definedName name="QB_ROW_150260" localSheetId="1" hidden="1">'MTD I &amp;E'!$G$191</definedName>
    <definedName name="QB_ROW_150260" localSheetId="2" hidden="1">'YTD I&amp;E'!$G$193</definedName>
    <definedName name="QB_ROW_154030" localSheetId="3" hidden="1">'General Ledger'!$D$354</definedName>
    <definedName name="QB_ROW_154260" localSheetId="5" hidden="1">BVA!$G$185</definedName>
    <definedName name="QB_ROW_154260" localSheetId="1" hidden="1">'MTD I &amp;E'!$G$183</definedName>
    <definedName name="QB_ROW_154260" localSheetId="2" hidden="1">'YTD I&amp;E'!$G$185</definedName>
    <definedName name="QB_ROW_154330" localSheetId="3" hidden="1">'General Ledger'!$D$357</definedName>
    <definedName name="QB_ROW_155260" localSheetId="5" hidden="1">BVA!$G$186</definedName>
    <definedName name="QB_ROW_155260" localSheetId="1" hidden="1">'MTD I &amp;E'!$G$184</definedName>
    <definedName name="QB_ROW_155260" localSheetId="2" hidden="1">'YTD I&amp;E'!$G$186</definedName>
    <definedName name="QB_ROW_156040" localSheetId="3" hidden="1">'General Ledger'!$E$225</definedName>
    <definedName name="QB_ROW_156050" localSheetId="3" hidden="1">'General Ledger'!$F$234</definedName>
    <definedName name="QB_ROW_156070" localSheetId="5" hidden="1">BVA!$H$117</definedName>
    <definedName name="QB_ROW_156070" localSheetId="1" hidden="1">'MTD I &amp;E'!$H$117</definedName>
    <definedName name="QB_ROW_156070" localSheetId="2" hidden="1">'YTD I&amp;E'!$H$117</definedName>
    <definedName name="QB_ROW_156280" localSheetId="5" hidden="1">BVA!$I$119</definedName>
    <definedName name="QB_ROW_156280" localSheetId="1" hidden="1">'MTD I &amp;E'!$I$119</definedName>
    <definedName name="QB_ROW_156280" localSheetId="2" hidden="1">'YTD I&amp;E'!$I$119</definedName>
    <definedName name="QB_ROW_156340" localSheetId="3" hidden="1">'General Ledger'!$E$252</definedName>
    <definedName name="QB_ROW_156350" localSheetId="3" hidden="1">'General Ledger'!$F$251</definedName>
    <definedName name="QB_ROW_156370" localSheetId="5" hidden="1">BVA!$H$120</definedName>
    <definedName name="QB_ROW_156370" localSheetId="1" hidden="1">'MTD I &amp;E'!$H$120</definedName>
    <definedName name="QB_ROW_156370" localSheetId="2" hidden="1">'YTD I&amp;E'!$H$120</definedName>
    <definedName name="QB_ROW_157040" localSheetId="3" hidden="1">'General Ledger'!$E$262</definedName>
    <definedName name="QB_ROW_157340" localSheetId="3" hidden="1">'General Ledger'!$E$266</definedName>
    <definedName name="QB_ROW_157370" localSheetId="5" hidden="1">BVA!$H$125</definedName>
    <definedName name="QB_ROW_157370" localSheetId="1" hidden="1">'MTD I &amp;E'!$H$125</definedName>
    <definedName name="QB_ROW_157370" localSheetId="2" hidden="1">'YTD I&amp;E'!$H$125</definedName>
    <definedName name="QB_ROW_161250" localSheetId="5" hidden="1">BVA!$F$208</definedName>
    <definedName name="QB_ROW_161250" localSheetId="1" hidden="1">'MTD I &amp;E'!$F$206</definedName>
    <definedName name="QB_ROW_161250" localSheetId="2" hidden="1">'YTD I&amp;E'!$F$208</definedName>
    <definedName name="QB_ROW_164040" localSheetId="3" hidden="1">'General Ledger'!$E$272</definedName>
    <definedName name="QB_ROW_164270" localSheetId="5" hidden="1">BVA!$H$131</definedName>
    <definedName name="QB_ROW_164270" localSheetId="1" hidden="1">'MTD I &amp;E'!$H$131</definedName>
    <definedName name="QB_ROW_164270" localSheetId="2" hidden="1">'YTD I&amp;E'!$H$131</definedName>
    <definedName name="QB_ROW_164340" localSheetId="3" hidden="1">'General Ledger'!$E$275</definedName>
    <definedName name="QB_ROW_165040" localSheetId="3" hidden="1">'General Ledger'!$E$130</definedName>
    <definedName name="QB_ROW_165270" localSheetId="5" hidden="1">BVA!$H$90</definedName>
    <definedName name="QB_ROW_165270" localSheetId="1" hidden="1">'MTD I &amp;E'!$H$90</definedName>
    <definedName name="QB_ROW_165270" localSheetId="2" hidden="1">'YTD I&amp;E'!$H$90</definedName>
    <definedName name="QB_ROW_165340" localSheetId="3" hidden="1">'General Ledger'!$E$134</definedName>
    <definedName name="QB_ROW_167050" localSheetId="3" hidden="1">'General Ledger'!$F$288</definedName>
    <definedName name="QB_ROW_167280" localSheetId="5" hidden="1">BVA!$I$139</definedName>
    <definedName name="QB_ROW_167280" localSheetId="1" hidden="1">'MTD I &amp;E'!$I$138</definedName>
    <definedName name="QB_ROW_167280" localSheetId="2" hidden="1">'YTD I&amp;E'!$I$139</definedName>
    <definedName name="QB_ROW_167350" localSheetId="3" hidden="1">'General Ledger'!$F$291</definedName>
    <definedName name="QB_ROW_169240" localSheetId="0" hidden="1">'Balance Sheet'!$E$37</definedName>
    <definedName name="QB_ROW_17221" localSheetId="0" hidden="1">'Balance Sheet'!$C$70</definedName>
    <definedName name="QB_ROW_17250" localSheetId="0" hidden="1">'Balance Sheet'!$F$51</definedName>
    <definedName name="QB_ROW_174230" localSheetId="0" hidden="1">'Balance Sheet'!$D$65</definedName>
    <definedName name="QB_ROW_177260" localSheetId="5" hidden="1">BVA!$G$64</definedName>
    <definedName name="QB_ROW_177260" localSheetId="1" hidden="1">'MTD I &amp;E'!$G$64</definedName>
    <definedName name="QB_ROW_177260" localSheetId="2" hidden="1">'YTD I&amp;E'!$G$64</definedName>
    <definedName name="QB_ROW_178260" localSheetId="5" hidden="1">BVA!$G$60</definedName>
    <definedName name="QB_ROW_178260" localSheetId="1" hidden="1">'MTD I &amp;E'!$G$60</definedName>
    <definedName name="QB_ROW_178260" localSheetId="2" hidden="1">'YTD I&amp;E'!$G$60</definedName>
    <definedName name="QB_ROW_18220" localSheetId="0" hidden="1">'Balance Sheet'!$C$27</definedName>
    <definedName name="QB_ROW_18301" localSheetId="5" hidden="1">BVA!$A$301</definedName>
    <definedName name="QB_ROW_18301" localSheetId="1" hidden="1">'MTD I &amp;E'!$A$299</definedName>
    <definedName name="QB_ROW_18301" localSheetId="2" hidden="1">'YTD I&amp;E'!$A$301</definedName>
    <definedName name="QB_ROW_183260" localSheetId="5" hidden="1">BVA!$G$201</definedName>
    <definedName name="QB_ROW_183260" localSheetId="1" hidden="1">'MTD I &amp;E'!$G$199</definedName>
    <definedName name="QB_ROW_183260" localSheetId="2" hidden="1">'YTD I&amp;E'!$G$201</definedName>
    <definedName name="QB_ROW_184260" localSheetId="5" hidden="1">BVA!$G$182</definedName>
    <definedName name="QB_ROW_184260" localSheetId="1" hidden="1">'MTD I &amp;E'!$G$180</definedName>
    <definedName name="QB_ROW_184260" localSheetId="2" hidden="1">'YTD I&amp;E'!$G$182</definedName>
    <definedName name="QB_ROW_185040" localSheetId="3" hidden="1">'General Ledger'!$E$276</definedName>
    <definedName name="QB_ROW_185270" localSheetId="5" hidden="1">BVA!$H$132</definedName>
    <definedName name="QB_ROW_185270" localSheetId="1" hidden="1">'MTD I &amp;E'!$H$132</definedName>
    <definedName name="QB_ROW_185270" localSheetId="2" hidden="1">'YTD I&amp;E'!$H$132</definedName>
    <definedName name="QB_ROW_185340" localSheetId="3" hidden="1">'General Ledger'!$E$278</definedName>
    <definedName name="QB_ROW_187020" localSheetId="0" hidden="1">'Balance Sheet'!$C$60</definedName>
    <definedName name="QB_ROW_187320" localSheetId="0" hidden="1">'Balance Sheet'!$C$67</definedName>
    <definedName name="QB_ROW_190010" localSheetId="3" hidden="1">'General Ledger'!$B$401</definedName>
    <definedName name="QB_ROW_190040" localSheetId="5" hidden="1">BVA!$E$211</definedName>
    <definedName name="QB_ROW_190040" localSheetId="1" hidden="1">'MTD I &amp;E'!$E$209</definedName>
    <definedName name="QB_ROW_190040" localSheetId="2" hidden="1">'YTD I&amp;E'!$E$211</definedName>
    <definedName name="QB_ROW_19011" localSheetId="5" hidden="1">BVA!$B$3</definedName>
    <definedName name="QB_ROW_19011" localSheetId="1" hidden="1">'MTD I &amp;E'!$B$3</definedName>
    <definedName name="QB_ROW_19011" localSheetId="2" hidden="1">'YTD I&amp;E'!$B$3</definedName>
    <definedName name="QB_ROW_190310" localSheetId="3" hidden="1">'General Ledger'!$B$421</definedName>
    <definedName name="QB_ROW_190340" localSheetId="5" hidden="1">BVA!$E$225</definedName>
    <definedName name="QB_ROW_190340" localSheetId="1" hidden="1">'MTD I &amp;E'!$E$223</definedName>
    <definedName name="QB_ROW_190340" localSheetId="2" hidden="1">'YTD I&amp;E'!$E$225</definedName>
    <definedName name="QB_ROW_19050" localSheetId="5" hidden="1">BVA!$F$53</definedName>
    <definedName name="QB_ROW_19050" localSheetId="1" hidden="1">'MTD I &amp;E'!$F$53</definedName>
    <definedName name="QB_ROW_19050" localSheetId="2" hidden="1">'YTD I&amp;E'!$F$53</definedName>
    <definedName name="QB_ROW_19260" localSheetId="5" hidden="1">BVA!$G$55</definedName>
    <definedName name="QB_ROW_19260" localSheetId="1" hidden="1">'MTD I &amp;E'!$G$55</definedName>
    <definedName name="QB_ROW_19260" localSheetId="2" hidden="1">'YTD I&amp;E'!$G$55</definedName>
    <definedName name="QB_ROW_19311" localSheetId="5" hidden="1">BVA!$B$240</definedName>
    <definedName name="QB_ROW_19311" localSheetId="1" hidden="1">'MTD I &amp;E'!$B$238</definedName>
    <definedName name="QB_ROW_19311" localSheetId="2" hidden="1">'YTD I&amp;E'!$B$240</definedName>
    <definedName name="QB_ROW_193220" localSheetId="0" hidden="1">'Balance Sheet'!$C$59</definedName>
    <definedName name="QB_ROW_19350" localSheetId="5" hidden="1">BVA!$F$56</definedName>
    <definedName name="QB_ROW_19350" localSheetId="1" hidden="1">'MTD I &amp;E'!$F$56</definedName>
    <definedName name="QB_ROW_19350" localSheetId="2" hidden="1">'YTD I&amp;E'!$F$56</definedName>
    <definedName name="QB_ROW_196260" localSheetId="5" hidden="1">BVA!$G$183</definedName>
    <definedName name="QB_ROW_196260" localSheetId="1" hidden="1">'MTD I &amp;E'!$G$181</definedName>
    <definedName name="QB_ROW_196260" localSheetId="2" hidden="1">'YTD I&amp;E'!$G$183</definedName>
    <definedName name="QB_ROW_198040" localSheetId="3" hidden="1">'General Ledger'!$E$104</definedName>
    <definedName name="QB_ROW_198070" localSheetId="5" hidden="1">BVA!$H$82</definedName>
    <definedName name="QB_ROW_198070" localSheetId="1" hidden="1">'MTD I &amp;E'!$H$82</definedName>
    <definedName name="QB_ROW_198070" localSheetId="2" hidden="1">'YTD I&amp;E'!$H$82</definedName>
    <definedName name="QB_ROW_198340" localSheetId="3" hidden="1">'General Ledger'!$E$111</definedName>
    <definedName name="QB_ROW_198370" localSheetId="5" hidden="1">BVA!$H$88</definedName>
    <definedName name="QB_ROW_198370" localSheetId="1" hidden="1">'MTD I &amp;E'!$H$88</definedName>
    <definedName name="QB_ROW_198370" localSheetId="2" hidden="1">'YTD I&amp;E'!$H$88</definedName>
    <definedName name="QB_ROW_199250" localSheetId="5" hidden="1">BVA!$F$220</definedName>
    <definedName name="QB_ROW_199250" localSheetId="1" hidden="1">'MTD I &amp;E'!$F$218</definedName>
    <definedName name="QB_ROW_199250" localSheetId="2" hidden="1">'YTD I&amp;E'!$F$220</definedName>
    <definedName name="QB_ROW_200040" localSheetId="3" hidden="1">'General Ledger'!$E$297</definedName>
    <definedName name="QB_ROW_200270" localSheetId="5" hidden="1">BVA!$H$142</definedName>
    <definedName name="QB_ROW_200270" localSheetId="1" hidden="1">'MTD I &amp;E'!$H$141</definedName>
    <definedName name="QB_ROW_200270" localSheetId="2" hidden="1">'YTD I&amp;E'!$H$142</definedName>
    <definedName name="QB_ROW_20031" localSheetId="5" hidden="1">BVA!$D$4</definedName>
    <definedName name="QB_ROW_20031" localSheetId="1" hidden="1">'MTD I &amp;E'!$D$4</definedName>
    <definedName name="QB_ROW_20031" localSheetId="2" hidden="1">'YTD I&amp;E'!$D$4</definedName>
    <definedName name="QB_ROW_200340" localSheetId="3" hidden="1">'General Ledger'!$E$300</definedName>
    <definedName name="QB_ROW_202010" localSheetId="3" hidden="1">'General Ledger'!$B$422</definedName>
    <definedName name="QB_ROW_2021" localSheetId="0" hidden="1">'Balance Sheet'!$C$4</definedName>
    <definedName name="QB_ROW_202240" localSheetId="5" hidden="1">BVA!$E$238</definedName>
    <definedName name="QB_ROW_202240" localSheetId="1" hidden="1">'MTD I &amp;E'!$E$236</definedName>
    <definedName name="QB_ROW_202240" localSheetId="2" hidden="1">'YTD I&amp;E'!$E$238</definedName>
    <definedName name="QB_ROW_202310" localSheetId="3" hidden="1">'General Ledger'!$B$428</definedName>
    <definedName name="QB_ROW_20331" localSheetId="5" hidden="1">BVA!$D$35</definedName>
    <definedName name="QB_ROW_20331" localSheetId="1" hidden="1">'MTD I &amp;E'!$D$35</definedName>
    <definedName name="QB_ROW_20331" localSheetId="2" hidden="1">'YTD I&amp;E'!$D$35</definedName>
    <definedName name="QB_ROW_206280" localSheetId="5" hidden="1">BVA!$I$85</definedName>
    <definedName name="QB_ROW_206280" localSheetId="1" hidden="1">'MTD I &amp;E'!$I$85</definedName>
    <definedName name="QB_ROW_206280" localSheetId="2" hidden="1">'YTD I&amp;E'!$I$85</definedName>
    <definedName name="QB_ROW_207020" localSheetId="3" hidden="1">'General Ledger'!$C$402</definedName>
    <definedName name="QB_ROW_207030" localSheetId="3" hidden="1">'General Ledger'!$D$406</definedName>
    <definedName name="QB_ROW_207050" localSheetId="5" hidden="1">BVA!$F$213</definedName>
    <definedName name="QB_ROW_207050" localSheetId="1" hidden="1">'MTD I &amp;E'!$F$211</definedName>
    <definedName name="QB_ROW_207050" localSheetId="2" hidden="1">'YTD I&amp;E'!$F$213</definedName>
    <definedName name="QB_ROW_207260" localSheetId="5" hidden="1">BVA!$G$218</definedName>
    <definedName name="QB_ROW_207260" localSheetId="1" hidden="1">'MTD I &amp;E'!$G$216</definedName>
    <definedName name="QB_ROW_207260" localSheetId="2" hidden="1">'YTD I&amp;E'!$G$218</definedName>
    <definedName name="QB_ROW_207320" localSheetId="3" hidden="1">'General Ledger'!$C$412</definedName>
    <definedName name="QB_ROW_207330" localSheetId="3" hidden="1">'General Ledger'!$D$411</definedName>
    <definedName name="QB_ROW_207350" localSheetId="5" hidden="1">BVA!$F$219</definedName>
    <definedName name="QB_ROW_207350" localSheetId="1" hidden="1">'MTD I &amp;E'!$F$217</definedName>
    <definedName name="QB_ROW_207350" localSheetId="2" hidden="1">'YTD I&amp;E'!$F$219</definedName>
    <definedName name="QB_ROW_208250" localSheetId="5" hidden="1">BVA!$F$212</definedName>
    <definedName name="QB_ROW_208250" localSheetId="1" hidden="1">'MTD I &amp;E'!$F$210</definedName>
    <definedName name="QB_ROW_208250" localSheetId="2" hidden="1">'YTD I&amp;E'!$F$212</definedName>
    <definedName name="QB_ROW_210010" localSheetId="3" hidden="1">'General Ledger'!$B$398</definedName>
    <definedName name="QB_ROW_210040" localSheetId="5" hidden="1">BVA!$E$206</definedName>
    <definedName name="QB_ROW_210040" localSheetId="1" hidden="1">'MTD I &amp;E'!$E$204</definedName>
    <definedName name="QB_ROW_210040" localSheetId="2" hidden="1">'YTD I&amp;E'!$E$206</definedName>
    <definedName name="QB_ROW_210250" localSheetId="5" hidden="1">BVA!$F$209</definedName>
    <definedName name="QB_ROW_210250" localSheetId="1" hidden="1">'MTD I &amp;E'!$F$207</definedName>
    <definedName name="QB_ROW_210250" localSheetId="2" hidden="1">'YTD I&amp;E'!$F$209</definedName>
    <definedName name="QB_ROW_21031" localSheetId="5" hidden="1">BVA!$D$40</definedName>
    <definedName name="QB_ROW_21031" localSheetId="1" hidden="1">'MTD I &amp;E'!$D$40</definedName>
    <definedName name="QB_ROW_21031" localSheetId="2" hidden="1">'YTD I&amp;E'!$D$40</definedName>
    <definedName name="QB_ROW_210310" localSheetId="3" hidden="1">'General Ledger'!$B$400</definedName>
    <definedName name="QB_ROW_210340" localSheetId="5" hidden="1">BVA!$E$210</definedName>
    <definedName name="QB_ROW_210340" localSheetId="1" hidden="1">'MTD I &amp;E'!$E$208</definedName>
    <definedName name="QB_ROW_210340" localSheetId="2" hidden="1">'YTD I&amp;E'!$E$210</definedName>
    <definedName name="QB_ROW_212250" localSheetId="5" hidden="1">BVA!$F$24</definedName>
    <definedName name="QB_ROW_212250" localSheetId="1" hidden="1">'MTD I &amp;E'!$F$24</definedName>
    <definedName name="QB_ROW_212250" localSheetId="2" hidden="1">'YTD I&amp;E'!$F$24</definedName>
    <definedName name="QB_ROW_21331" localSheetId="5" hidden="1">BVA!$D$239</definedName>
    <definedName name="QB_ROW_21331" localSheetId="1" hidden="1">'MTD I &amp;E'!$D$237</definedName>
    <definedName name="QB_ROW_21331" localSheetId="2" hidden="1">'YTD I&amp;E'!$D$239</definedName>
    <definedName name="QB_ROW_214030" localSheetId="3" hidden="1">'General Ledger'!$D$338</definedName>
    <definedName name="QB_ROW_214260" localSheetId="5" hidden="1">BVA!$G$172</definedName>
    <definedName name="QB_ROW_214260" localSheetId="1" hidden="1">'MTD I &amp;E'!$G$171</definedName>
    <definedName name="QB_ROW_214260" localSheetId="2" hidden="1">'YTD I&amp;E'!$G$172</definedName>
    <definedName name="QB_ROW_214330" localSheetId="3" hidden="1">'General Ledger'!$D$340</definedName>
    <definedName name="QB_ROW_215260" localSheetId="5" hidden="1">BVA!$G$173</definedName>
    <definedName name="QB_ROW_215260" localSheetId="1" hidden="1">'MTD I &amp;E'!$G$172</definedName>
    <definedName name="QB_ROW_215260" localSheetId="2" hidden="1">'YTD I&amp;E'!$G$173</definedName>
    <definedName name="QB_ROW_217280" localSheetId="5" hidden="1">BVA!$I$86</definedName>
    <definedName name="QB_ROW_217280" localSheetId="1" hidden="1">'MTD I &amp;E'!$I$86</definedName>
    <definedName name="QB_ROW_217280" localSheetId="2" hidden="1">'YTD I&amp;E'!$I$86</definedName>
    <definedName name="QB_ROW_218280" localSheetId="5" hidden="1">BVA!$I$84</definedName>
    <definedName name="QB_ROW_218280" localSheetId="1" hidden="1">'MTD I &amp;E'!$I$84</definedName>
    <definedName name="QB_ROW_218280" localSheetId="2" hidden="1">'YTD I&amp;E'!$I$84</definedName>
    <definedName name="QB_ROW_220040" localSheetId="3" hidden="1">'General Ledger'!$E$279</definedName>
    <definedName name="QB_ROW_22011" localSheetId="5" hidden="1">BVA!$B$241</definedName>
    <definedName name="QB_ROW_22011" localSheetId="1" hidden="1">'MTD I &amp;E'!$B$239</definedName>
    <definedName name="QB_ROW_22011" localSheetId="2" hidden="1">'YTD I&amp;E'!$B$241</definedName>
    <definedName name="QB_ROW_220270" localSheetId="5" hidden="1">BVA!$H$133</definedName>
    <definedName name="QB_ROW_220270" localSheetId="1" hidden="1">'MTD I &amp;E'!$H$133</definedName>
    <definedName name="QB_ROW_220270" localSheetId="2" hidden="1">'YTD I&amp;E'!$H$133</definedName>
    <definedName name="QB_ROW_220340" localSheetId="3" hidden="1">'General Ledger'!$E$281</definedName>
    <definedName name="QB_ROW_221040" localSheetId="3" hidden="1">'General Ledger'!$E$269</definedName>
    <definedName name="QB_ROW_221270" localSheetId="5" hidden="1">BVA!$H$129</definedName>
    <definedName name="QB_ROW_221270" localSheetId="1" hidden="1">'MTD I &amp;E'!$H$129</definedName>
    <definedName name="QB_ROW_221270" localSheetId="2" hidden="1">'YTD I&amp;E'!$H$129</definedName>
    <definedName name="QB_ROW_221340" localSheetId="3" hidden="1">'General Ledger'!$E$271</definedName>
    <definedName name="QB_ROW_222020" localSheetId="3" hidden="1">'General Ledger'!$C$36</definedName>
    <definedName name="QB_ROW_222250" localSheetId="5" hidden="1">BVA!$F$25</definedName>
    <definedName name="QB_ROW_222250" localSheetId="1" hidden="1">'MTD I &amp;E'!$F$25</definedName>
    <definedName name="QB_ROW_222250" localSheetId="2" hidden="1">'YTD I&amp;E'!$F$25</definedName>
    <definedName name="QB_ROW_222320" localSheetId="3" hidden="1">'General Ledger'!$C$38</definedName>
    <definedName name="QB_ROW_22311" localSheetId="5" hidden="1">BVA!$B$300</definedName>
    <definedName name="QB_ROW_22311" localSheetId="1" hidden="1">'MTD I &amp;E'!$B$298</definedName>
    <definedName name="QB_ROW_22311" localSheetId="2" hidden="1">'YTD I&amp;E'!$B$300</definedName>
    <definedName name="QB_ROW_2240" localSheetId="0" hidden="1">'Balance Sheet'!$E$11</definedName>
    <definedName name="QB_ROW_226030" localSheetId="3" hidden="1">'General Ledger'!$D$358</definedName>
    <definedName name="QB_ROW_226260" localSheetId="5" hidden="1">BVA!$G$188</definedName>
    <definedName name="QB_ROW_226260" localSheetId="1" hidden="1">'MTD I &amp;E'!$G$186</definedName>
    <definedName name="QB_ROW_226260" localSheetId="2" hidden="1">'YTD I&amp;E'!$G$188</definedName>
    <definedName name="QB_ROW_226330" localSheetId="3" hidden="1">'General Ledger'!$D$373</definedName>
    <definedName name="QB_ROW_227250" localSheetId="5" hidden="1">BVA!$F$157</definedName>
    <definedName name="QB_ROW_227250" localSheetId="1" hidden="1">'MTD I &amp;E'!$F$156</definedName>
    <definedName name="QB_ROW_227250" localSheetId="2" hidden="1">'YTD I&amp;E'!$F$157</definedName>
    <definedName name="QB_ROW_23021" localSheetId="5" hidden="1">BVA!$C$242</definedName>
    <definedName name="QB_ROW_23021" localSheetId="1" hidden="1">'MTD I &amp;E'!$C$240</definedName>
    <definedName name="QB_ROW_23021" localSheetId="2" hidden="1">'YTD I&amp;E'!$C$242</definedName>
    <definedName name="QB_ROW_2321" localSheetId="0" hidden="1">'Balance Sheet'!$C$14</definedName>
    <definedName name="QB_ROW_23250" localSheetId="5" hidden="1">BVA!$F$20</definedName>
    <definedName name="QB_ROW_23250" localSheetId="1" hidden="1">'MTD I &amp;E'!$F$20</definedName>
    <definedName name="QB_ROW_23250" localSheetId="2" hidden="1">'YTD I&amp;E'!$F$20</definedName>
    <definedName name="QB_ROW_23321" localSheetId="5" hidden="1">BVA!$C$277</definedName>
    <definedName name="QB_ROW_23321" localSheetId="1" hidden="1">'MTD I &amp;E'!$C$275</definedName>
    <definedName name="QB_ROW_23321" localSheetId="2" hidden="1">'YTD I&amp;E'!$C$277</definedName>
    <definedName name="QB_ROW_233260" localSheetId="5" hidden="1">BVA!$G$75</definedName>
    <definedName name="QB_ROW_233260" localSheetId="1" hidden="1">'MTD I &amp;E'!$G$75</definedName>
    <definedName name="QB_ROW_233260" localSheetId="2" hidden="1">'YTD I&amp;E'!$G$75</definedName>
    <definedName name="QB_ROW_237230" localSheetId="0" hidden="1">'Balance Sheet'!$D$18</definedName>
    <definedName name="QB_ROW_24021" localSheetId="5" hidden="1">BVA!$C$278</definedName>
    <definedName name="QB_ROW_24021" localSheetId="1" hidden="1">'MTD I &amp;E'!$C$276</definedName>
    <definedName name="QB_ROW_24021" localSheetId="2" hidden="1">'YTD I&amp;E'!$C$278</definedName>
    <definedName name="QB_ROW_24250" localSheetId="5" hidden="1">BVA!$F$21</definedName>
    <definedName name="QB_ROW_24250" localSheetId="1" hidden="1">'MTD I &amp;E'!$F$21</definedName>
    <definedName name="QB_ROW_24250" localSheetId="2" hidden="1">'YTD I&amp;E'!$F$21</definedName>
    <definedName name="QB_ROW_24321" localSheetId="5" hidden="1">BVA!$C$299</definedName>
    <definedName name="QB_ROW_24321" localSheetId="1" hidden="1">'MTD I &amp;E'!$C$297</definedName>
    <definedName name="QB_ROW_24321" localSheetId="2" hidden="1">'YTD I&amp;E'!$C$299</definedName>
    <definedName name="QB_ROW_243240" localSheetId="0" hidden="1">'Balance Sheet'!$E$44</definedName>
    <definedName name="QB_ROW_244230" localSheetId="0" hidden="1">'Balance Sheet'!$D$66</definedName>
    <definedName name="QB_ROW_25020" localSheetId="3" hidden="1">'General Ledger'!$C$77</definedName>
    <definedName name="QB_ROW_25030" localSheetId="3" hidden="1">'General Ledger'!$D$91</definedName>
    <definedName name="QB_ROW_25050" localSheetId="5" hidden="1">BVA!$F$69</definedName>
    <definedName name="QB_ROW_25050" localSheetId="1" hidden="1">'MTD I &amp;E'!$F$69</definedName>
    <definedName name="QB_ROW_25050" localSheetId="2" hidden="1">'YTD I&amp;E'!$F$69</definedName>
    <definedName name="QB_ROW_251220" localSheetId="0" hidden="1">'Balance Sheet'!$C$23</definedName>
    <definedName name="QB_ROW_25260" localSheetId="5" hidden="1">BVA!$G$77</definedName>
    <definedName name="QB_ROW_25260" localSheetId="1" hidden="1">'MTD I &amp;E'!$G$77</definedName>
    <definedName name="QB_ROW_25260" localSheetId="2" hidden="1">'YTD I&amp;E'!$G$77</definedName>
    <definedName name="QB_ROW_25301" localSheetId="3" hidden="1">'General Ledger'!$A$478</definedName>
    <definedName name="QB_ROW_25320" localSheetId="3" hidden="1">'General Ledger'!$C$95</definedName>
    <definedName name="QB_ROW_25330" localSheetId="3" hidden="1">'General Ledger'!$D$94</definedName>
    <definedName name="QB_ROW_25350" localSheetId="5" hidden="1">BVA!$F$78</definedName>
    <definedName name="QB_ROW_25350" localSheetId="1" hidden="1">'MTD I &amp;E'!$F$78</definedName>
    <definedName name="QB_ROW_25350" localSheetId="2" hidden="1">'YTD I&amp;E'!$F$78</definedName>
    <definedName name="QB_ROW_259270" localSheetId="5" hidden="1">BVA!$H$91</definedName>
    <definedName name="QB_ROW_259270" localSheetId="1" hidden="1">'MTD I &amp;E'!$H$91</definedName>
    <definedName name="QB_ROW_259270" localSheetId="2" hidden="1">'YTD I&amp;E'!$H$91</definedName>
    <definedName name="QB_ROW_260040" localSheetId="3" hidden="1">'General Ledger'!$E$135</definedName>
    <definedName name="QB_ROW_260270" localSheetId="5" hidden="1">BVA!$H$93</definedName>
    <definedName name="QB_ROW_260270" localSheetId="1" hidden="1">'MTD I &amp;E'!$H$93</definedName>
    <definedName name="QB_ROW_260270" localSheetId="2" hidden="1">'YTD I&amp;E'!$H$93</definedName>
    <definedName name="QB_ROW_260340" localSheetId="3" hidden="1">'General Ledger'!$E$143</definedName>
    <definedName name="QB_ROW_261260" localSheetId="5" hidden="1">BVA!$G$235</definedName>
    <definedName name="QB_ROW_261260" localSheetId="1" hidden="1">'MTD I &amp;E'!$G$233</definedName>
    <definedName name="QB_ROW_261260" localSheetId="2" hidden="1">'YTD I&amp;E'!$G$235</definedName>
    <definedName name="QB_ROW_264260" localSheetId="5" hidden="1">BVA!$G$214</definedName>
    <definedName name="QB_ROW_264260" localSheetId="1" hidden="1">'MTD I &amp;E'!$G$212</definedName>
    <definedName name="QB_ROW_264260" localSheetId="2" hidden="1">'YTD I&amp;E'!$G$214</definedName>
    <definedName name="QB_ROW_27020" localSheetId="3" hidden="1">'General Ledger'!$C$72</definedName>
    <definedName name="QB_ROW_270220" localSheetId="0" hidden="1">'Balance Sheet'!$C$25</definedName>
    <definedName name="QB_ROW_27050" localSheetId="5" hidden="1">BVA!$F$63</definedName>
    <definedName name="QB_ROW_27050" localSheetId="1" hidden="1">'MTD I &amp;E'!$F$63</definedName>
    <definedName name="QB_ROW_27050" localSheetId="2" hidden="1">'YTD I&amp;E'!$F$63</definedName>
    <definedName name="QB_ROW_272220" localSheetId="0" hidden="1">'Balance Sheet'!$C$29</definedName>
    <definedName name="QB_ROW_27320" localSheetId="3" hidden="1">'General Ledger'!$C$76</definedName>
    <definedName name="QB_ROW_27350" localSheetId="5" hidden="1">BVA!$F$68</definedName>
    <definedName name="QB_ROW_27350" localSheetId="1" hidden="1">'MTD I &amp;E'!$F$68</definedName>
    <definedName name="QB_ROW_27350" localSheetId="2" hidden="1">'YTD I&amp;E'!$F$68</definedName>
    <definedName name="QB_ROW_278270" localSheetId="5" hidden="1">BVA!$H$101</definedName>
    <definedName name="QB_ROW_278270" localSheetId="1" hidden="1">'MTD I &amp;E'!$H$101</definedName>
    <definedName name="QB_ROW_278270" localSheetId="2" hidden="1">'YTD I&amp;E'!$H$101</definedName>
    <definedName name="QB_ROW_287280" localSheetId="5" hidden="1">BVA!$I$87</definedName>
    <definedName name="QB_ROW_287280" localSheetId="1" hidden="1">'MTD I &amp;E'!$I$87</definedName>
    <definedName name="QB_ROW_287280" localSheetId="2" hidden="1">'YTD I&amp;E'!$I$87</definedName>
    <definedName name="QB_ROW_289260" localSheetId="5" hidden="1">BVA!$G$202</definedName>
    <definedName name="QB_ROW_289260" localSheetId="1" hidden="1">'MTD I &amp;E'!$G$200</definedName>
    <definedName name="QB_ROW_289260" localSheetId="2" hidden="1">'YTD I&amp;E'!$G$202</definedName>
    <definedName name="QB_ROW_290220" localSheetId="0" hidden="1">'Balance Sheet'!$C$24</definedName>
    <definedName name="QB_ROW_293230" localSheetId="0" hidden="1">'Balance Sheet'!$D$63</definedName>
    <definedName name="QB_ROW_294250" localSheetId="5" hidden="1">BVA!$F$161</definedName>
    <definedName name="QB_ROW_294250" localSheetId="1" hidden="1">'MTD I &amp;E'!$F$160</definedName>
    <definedName name="QB_ROW_294250" localSheetId="2" hidden="1">'YTD I&amp;E'!$F$161</definedName>
    <definedName name="QB_ROW_301" localSheetId="0" hidden="1">'Balance Sheet'!$A$32</definedName>
    <definedName name="QB_ROW_3021" localSheetId="0" hidden="1">'Balance Sheet'!$C$15</definedName>
    <definedName name="QB_ROW_305020" localSheetId="3" hidden="1">'General Ledger'!$C$42</definedName>
    <definedName name="QB_ROW_305250" localSheetId="5" hidden="1">BVA!$F$27</definedName>
    <definedName name="QB_ROW_305250" localSheetId="1" hidden="1">'MTD I &amp;E'!$F$27</definedName>
    <definedName name="QB_ROW_305250" localSheetId="2" hidden="1">'YTD I&amp;E'!$F$27</definedName>
    <definedName name="QB_ROW_305320" localSheetId="3" hidden="1">'General Ledger'!$C$46</definedName>
    <definedName name="QB_ROW_306030" localSheetId="3" hidden="1">'General Ledger'!$D$81</definedName>
    <definedName name="QB_ROW_306260" localSheetId="5" hidden="1">BVA!$G$73</definedName>
    <definedName name="QB_ROW_306260" localSheetId="1" hidden="1">'MTD I &amp;E'!$G$73</definedName>
    <definedName name="QB_ROW_306260" localSheetId="2" hidden="1">'YTD I&amp;E'!$G$73</definedName>
    <definedName name="QB_ROW_306330" localSheetId="3" hidden="1">'General Ledger'!$D$83</definedName>
    <definedName name="QB_ROW_307010" localSheetId="3" hidden="1">'General Ledger'!$B$449</definedName>
    <definedName name="QB_ROW_307030" localSheetId="5" hidden="1">BVA!$D$279</definedName>
    <definedName name="QB_ROW_307030" localSheetId="1" hidden="1">'MTD I &amp;E'!$D$277</definedName>
    <definedName name="QB_ROW_307030" localSheetId="2" hidden="1">'YTD I&amp;E'!$D$279</definedName>
    <definedName name="QB_ROW_307240" localSheetId="5" hidden="1">BVA!$E$281</definedName>
    <definedName name="QB_ROW_307240" localSheetId="1" hidden="1">'MTD I &amp;E'!$E$279</definedName>
    <definedName name="QB_ROW_307240" localSheetId="2" hidden="1">'YTD I&amp;E'!$E$281</definedName>
    <definedName name="QB_ROW_307310" localSheetId="3" hidden="1">'General Ledger'!$B$453</definedName>
    <definedName name="QB_ROW_307330" localSheetId="5" hidden="1">BVA!$D$282</definedName>
    <definedName name="QB_ROW_307330" localSheetId="1" hidden="1">'MTD I &amp;E'!$D$280</definedName>
    <definedName name="QB_ROW_307330" localSheetId="2" hidden="1">'YTD I&amp;E'!$D$282</definedName>
    <definedName name="QB_ROW_308250" localSheetId="5" hidden="1">BVA!$F$57</definedName>
    <definedName name="QB_ROW_308250" localSheetId="1" hidden="1">'MTD I &amp;E'!$F$57</definedName>
    <definedName name="QB_ROW_308250" localSheetId="2" hidden="1">'YTD I&amp;E'!$F$57</definedName>
    <definedName name="QB_ROW_316230" localSheetId="0" hidden="1">'Balance Sheet'!$D$62</definedName>
    <definedName name="QB_ROW_319040" localSheetId="3" hidden="1">'General Ledger'!$E$112</definedName>
    <definedName name="QB_ROW_319270" localSheetId="5" hidden="1">BVA!$H$89</definedName>
    <definedName name="QB_ROW_319270" localSheetId="1" hidden="1">'MTD I &amp;E'!$H$89</definedName>
    <definedName name="QB_ROW_319270" localSheetId="2" hidden="1">'YTD I&amp;E'!$H$89</definedName>
    <definedName name="QB_ROW_319340" localSheetId="3" hidden="1">'General Ledger'!$E$129</definedName>
    <definedName name="QB_ROW_321030" localSheetId="3" hidden="1">'General Ledger'!$D$154</definedName>
    <definedName name="QB_ROW_321060" localSheetId="5" hidden="1">BVA!$G$96</definedName>
    <definedName name="QB_ROW_321060" localSheetId="1" hidden="1">'MTD I &amp;E'!$G$96</definedName>
    <definedName name="QB_ROW_321060" localSheetId="2" hidden="1">'YTD I&amp;E'!$G$96</definedName>
    <definedName name="QB_ROW_321330" localSheetId="3" hidden="1">'General Ledger'!$D$181</definedName>
    <definedName name="QB_ROW_321360" localSheetId="5" hidden="1">BVA!$G$103</definedName>
    <definedName name="QB_ROW_321360" localSheetId="1" hidden="1">'MTD I &amp;E'!$G$103</definedName>
    <definedName name="QB_ROW_321360" localSheetId="2" hidden="1">'YTD I&amp;E'!$G$103</definedName>
    <definedName name="QB_ROW_322040" localSheetId="3" hidden="1">'General Ledger'!$E$171</definedName>
    <definedName name="QB_ROW_322270" localSheetId="5" hidden="1">BVA!$H$99</definedName>
    <definedName name="QB_ROW_322270" localSheetId="1" hidden="1">'MTD I &amp;E'!$H$99</definedName>
    <definedName name="QB_ROW_322270" localSheetId="2" hidden="1">'YTD I&amp;E'!$H$99</definedName>
    <definedName name="QB_ROW_322340" localSheetId="3" hidden="1">'General Ledger'!$E$177</definedName>
    <definedName name="QB_ROW_32260" localSheetId="5" hidden="1">BVA!$G$127</definedName>
    <definedName name="QB_ROW_32260" localSheetId="1" hidden="1">'MTD I &amp;E'!$G$127</definedName>
    <definedName name="QB_ROW_32260" localSheetId="2" hidden="1">'YTD I&amp;E'!$G$127</definedName>
    <definedName name="QB_ROW_323270" localSheetId="5" hidden="1">BVA!$H$100</definedName>
    <definedName name="QB_ROW_323270" localSheetId="1" hidden="1">'MTD I &amp;E'!$H$100</definedName>
    <definedName name="QB_ROW_323270" localSheetId="2" hidden="1">'YTD I&amp;E'!$H$100</definedName>
    <definedName name="QB_ROW_324040" localSheetId="3" hidden="1">'General Ledger'!$E$163</definedName>
    <definedName name="QB_ROW_324270" localSheetId="5" hidden="1">BVA!$H$98</definedName>
    <definedName name="QB_ROW_324270" localSheetId="1" hidden="1">'MTD I &amp;E'!$H$98</definedName>
    <definedName name="QB_ROW_324270" localSheetId="2" hidden="1">'YTD I&amp;E'!$H$98</definedName>
    <definedName name="QB_ROW_324340" localSheetId="3" hidden="1">'General Ledger'!$E$170</definedName>
    <definedName name="QB_ROW_329030" localSheetId="3" hidden="1">'General Ledger'!$D$334</definedName>
    <definedName name="QB_ROW_329260" localSheetId="5" hidden="1">BVA!$G$170</definedName>
    <definedName name="QB_ROW_329260" localSheetId="1" hidden="1">'MTD I &amp;E'!$G$169</definedName>
    <definedName name="QB_ROW_329260" localSheetId="2" hidden="1">'YTD I&amp;E'!$G$170</definedName>
    <definedName name="QB_ROW_329330" localSheetId="3" hidden="1">'General Ledger'!$D$337</definedName>
    <definedName name="QB_ROW_33020" localSheetId="3" hidden="1">'General Ledger'!$C$31</definedName>
    <definedName name="QB_ROW_3321" localSheetId="0" hidden="1">'Balance Sheet'!$C$19</definedName>
    <definedName name="QB_ROW_33250" localSheetId="5" hidden="1">BVA!$F$22</definedName>
    <definedName name="QB_ROW_33250" localSheetId="1" hidden="1">'MTD I &amp;E'!$F$22</definedName>
    <definedName name="QB_ROW_33250" localSheetId="2" hidden="1">'YTD I&amp;E'!$F$22</definedName>
    <definedName name="QB_ROW_33320" localSheetId="3" hidden="1">'General Ledger'!$C$35</definedName>
    <definedName name="QB_ROW_336230" localSheetId="0" hidden="1">'Balance Sheet'!$D$64</definedName>
    <definedName name="QB_ROW_339040" localSheetId="0" hidden="1">'Balance Sheet'!$E$45</definedName>
    <definedName name="QB_ROW_339340" localSheetId="0" hidden="1">'Balance Sheet'!$E$47</definedName>
    <definedName name="QB_ROW_34020" localSheetId="3" hidden="1">'General Ledger'!$C$96</definedName>
    <definedName name="QB_ROW_34050" localSheetId="5" hidden="1">BVA!$F$79</definedName>
    <definedName name="QB_ROW_34050" localSheetId="1" hidden="1">'MTD I &amp;E'!$F$79</definedName>
    <definedName name="QB_ROW_34050" localSheetId="2" hidden="1">'YTD I&amp;E'!$F$79</definedName>
    <definedName name="QB_ROW_34320" localSheetId="3" hidden="1">'General Ledger'!$C$214</definedName>
    <definedName name="QB_ROW_34350" localSheetId="5" hidden="1">BVA!$F$109</definedName>
    <definedName name="QB_ROW_34350" localSheetId="1" hidden="1">'MTD I &amp;E'!$F$109</definedName>
    <definedName name="QB_ROW_34350" localSheetId="2" hidden="1">'YTD I&amp;E'!$F$109</definedName>
    <definedName name="QB_ROW_353260" localSheetId="5" hidden="1">BVA!$G$199</definedName>
    <definedName name="QB_ROW_353260" localSheetId="1" hidden="1">'MTD I &amp;E'!$G$197</definedName>
    <definedName name="QB_ROW_353260" localSheetId="2" hidden="1">'YTD I&amp;E'!$G$199</definedName>
    <definedName name="QB_ROW_354040" localSheetId="3" hidden="1">'General Ledger'!$E$178</definedName>
    <definedName name="QB_ROW_354270" localSheetId="5" hidden="1">BVA!$H$102</definedName>
    <definedName name="QB_ROW_354270" localSheetId="1" hidden="1">'MTD I &amp;E'!$H$102</definedName>
    <definedName name="QB_ROW_354270" localSheetId="2" hidden="1">'YTD I&amp;E'!$H$102</definedName>
    <definedName name="QB_ROW_354340" localSheetId="3" hidden="1">'General Ledger'!$E$180</definedName>
    <definedName name="QB_ROW_355220" localSheetId="0" hidden="1">'Balance Sheet'!$C$26</definedName>
    <definedName name="QB_ROW_360260" localSheetId="5" hidden="1">BVA!$G$195</definedName>
    <definedName name="QB_ROW_360260" localSheetId="1" hidden="1">'MTD I &amp;E'!$G$193</definedName>
    <definedName name="QB_ROW_360260" localSheetId="2" hidden="1">'YTD I&amp;E'!$G$195</definedName>
    <definedName name="QB_ROW_367030" localSheetId="3" hidden="1">'General Ledger'!$D$374</definedName>
    <definedName name="QB_ROW_367260" localSheetId="5" hidden="1">BVA!$G$191</definedName>
    <definedName name="QB_ROW_367260" localSheetId="1" hidden="1">'MTD I &amp;E'!$G$189</definedName>
    <definedName name="QB_ROW_367260" localSheetId="2" hidden="1">'YTD I&amp;E'!$G$191</definedName>
    <definedName name="QB_ROW_367330" localSheetId="3" hidden="1">'General Ledger'!$D$376</definedName>
    <definedName name="QB_ROW_369040" localSheetId="5" hidden="1">BVA!$E$226</definedName>
    <definedName name="QB_ROW_369040" localSheetId="1" hidden="1">'MTD I &amp;E'!$E$224</definedName>
    <definedName name="QB_ROW_369040" localSheetId="2" hidden="1">'YTD I&amp;E'!$E$226</definedName>
    <definedName name="QB_ROW_369340" localSheetId="5" hidden="1">BVA!$E$237</definedName>
    <definedName name="QB_ROW_369340" localSheetId="1" hidden="1">'MTD I &amp;E'!$E$235</definedName>
    <definedName name="QB_ROW_369340" localSheetId="2" hidden="1">'YTD I&amp;E'!$E$237</definedName>
    <definedName name="QB_ROW_370020" localSheetId="3" hidden="1">'General Ledger'!$C$62</definedName>
    <definedName name="QB_ROW_370030" localSheetId="3" hidden="1">'General Ledger'!$D$68</definedName>
    <definedName name="QB_ROW_370050" localSheetId="5" hidden="1">BVA!$F$58</definedName>
    <definedName name="QB_ROW_370050" localSheetId="1" hidden="1">'MTD I &amp;E'!$F$58</definedName>
    <definedName name="QB_ROW_370050" localSheetId="2" hidden="1">'YTD I&amp;E'!$F$58</definedName>
    <definedName name="QB_ROW_370260" localSheetId="5" hidden="1">BVA!$G$61</definedName>
    <definedName name="QB_ROW_370260" localSheetId="1" hidden="1">'MTD I &amp;E'!$G$61</definedName>
    <definedName name="QB_ROW_370260" localSheetId="2" hidden="1">'YTD I&amp;E'!$G$61</definedName>
    <definedName name="QB_ROW_370320" localSheetId="3" hidden="1">'General Ledger'!$C$71</definedName>
    <definedName name="QB_ROW_370330" localSheetId="3" hidden="1">'General Ledger'!$D$70</definedName>
    <definedName name="QB_ROW_370350" localSheetId="5" hidden="1">BVA!$F$62</definedName>
    <definedName name="QB_ROW_370350" localSheetId="1" hidden="1">'MTD I &amp;E'!$F$62</definedName>
    <definedName name="QB_ROW_370350" localSheetId="2" hidden="1">'YTD I&amp;E'!$F$62</definedName>
    <definedName name="QB_ROW_374030" localSheetId="3" hidden="1">'General Ledger'!$D$469</definedName>
    <definedName name="QB_ROW_374250" localSheetId="5" hidden="1">BVA!$F$287</definedName>
    <definedName name="QB_ROW_374250" localSheetId="1" hidden="1">'MTD I &amp;E'!$F$285</definedName>
    <definedName name="QB_ROW_374250" localSheetId="2" hidden="1">'YTD I&amp;E'!$F$287</definedName>
    <definedName name="QB_ROW_374330" localSheetId="3" hidden="1">'General Ledger'!$D$472</definedName>
    <definedName name="QB_ROW_375040" localSheetId="5" hidden="1">BVA!$E$263</definedName>
    <definedName name="QB_ROW_375040" localSheetId="1" hidden="1">'MTD I &amp;E'!$E$261</definedName>
    <definedName name="QB_ROW_375040" localSheetId="2" hidden="1">'YTD I&amp;E'!$E$263</definedName>
    <definedName name="QB_ROW_375340" localSheetId="5" hidden="1">BVA!$E$275</definedName>
    <definedName name="QB_ROW_375340" localSheetId="1" hidden="1">'MTD I &amp;E'!$E$273</definedName>
    <definedName name="QB_ROW_375340" localSheetId="2" hidden="1">'YTD I&amp;E'!$E$275</definedName>
    <definedName name="QB_ROW_378250" localSheetId="5" hidden="1">BVA!$F$31</definedName>
    <definedName name="QB_ROW_378250" localSheetId="1" hidden="1">'MTD I &amp;E'!$F$31</definedName>
    <definedName name="QB_ROW_378250" localSheetId="2" hidden="1">'YTD I&amp;E'!$F$31</definedName>
    <definedName name="QB_ROW_379250" localSheetId="5" hidden="1">BVA!$F$30</definedName>
    <definedName name="QB_ROW_379250" localSheetId="1" hidden="1">'MTD I &amp;E'!$F$30</definedName>
    <definedName name="QB_ROW_379250" localSheetId="2" hidden="1">'YTD I&amp;E'!$F$30</definedName>
    <definedName name="QB_ROW_380250" localSheetId="5" hidden="1">BVA!$F$32</definedName>
    <definedName name="QB_ROW_380250" localSheetId="1" hidden="1">'MTD I &amp;E'!$F$32</definedName>
    <definedName name="QB_ROW_380250" localSheetId="2" hidden="1">'YTD I&amp;E'!$F$32</definedName>
    <definedName name="QB_ROW_38030" localSheetId="3" hidden="1">'General Ledger'!$D$182</definedName>
    <definedName name="QB_ROW_38060" localSheetId="5" hidden="1">BVA!$G$104</definedName>
    <definedName name="QB_ROW_38060" localSheetId="1" hidden="1">'MTD I &amp;E'!$G$104</definedName>
    <definedName name="QB_ROW_38060" localSheetId="2" hidden="1">'YTD I&amp;E'!$G$104</definedName>
    <definedName name="QB_ROW_382030" localSheetId="3" hidden="1">'General Ledger'!$D$377</definedName>
    <definedName name="QB_ROW_382260" localSheetId="5" hidden="1">BVA!$G$196</definedName>
    <definedName name="QB_ROW_382260" localSheetId="1" hidden="1">'MTD I &amp;E'!$G$194</definedName>
    <definedName name="QB_ROW_382260" localSheetId="2" hidden="1">'YTD I&amp;E'!$G$196</definedName>
    <definedName name="QB_ROW_382330" localSheetId="3" hidden="1">'General Ledger'!$D$379</definedName>
    <definedName name="QB_ROW_383260" localSheetId="5" hidden="1">BVA!$G$200</definedName>
    <definedName name="QB_ROW_383260" localSheetId="1" hidden="1">'MTD I &amp;E'!$G$198</definedName>
    <definedName name="QB_ROW_383260" localSheetId="2" hidden="1">'YTD I&amp;E'!$G$200</definedName>
    <definedName name="QB_ROW_38330" localSheetId="3" hidden="1">'General Ledger'!$D$213</definedName>
    <definedName name="QB_ROW_38360" localSheetId="5" hidden="1">BVA!$G$108</definedName>
    <definedName name="QB_ROW_38360" localSheetId="1" hidden="1">'MTD I &amp;E'!$G$108</definedName>
    <definedName name="QB_ROW_38360" localSheetId="2" hidden="1">'YTD I&amp;E'!$G$108</definedName>
    <definedName name="QB_ROW_388260" localSheetId="5" hidden="1">BVA!$G$217</definedName>
    <definedName name="QB_ROW_388260" localSheetId="1" hidden="1">'MTD I &amp;E'!$G$215</definedName>
    <definedName name="QB_ROW_388260" localSheetId="2" hidden="1">'YTD I&amp;E'!$G$217</definedName>
    <definedName name="QB_ROW_390040" localSheetId="3" hidden="1">'General Ledger'!$E$301</definedName>
    <definedName name="QB_ROW_390270" localSheetId="5" hidden="1">BVA!$H$143</definedName>
    <definedName name="QB_ROW_390270" localSheetId="1" hidden="1">'MTD I &amp;E'!$H$142</definedName>
    <definedName name="QB_ROW_390270" localSheetId="2" hidden="1">'YTD I&amp;E'!$H$143</definedName>
    <definedName name="QB_ROW_390340" localSheetId="3" hidden="1">'General Ledger'!$E$307</definedName>
    <definedName name="QB_ROW_39040" localSheetId="3" hidden="1">'General Ledger'!$E$183</definedName>
    <definedName name="QB_ROW_391250" localSheetId="5" hidden="1">BVA!$F$28</definedName>
    <definedName name="QB_ROW_391250" localSheetId="1" hidden="1">'MTD I &amp;E'!$F$28</definedName>
    <definedName name="QB_ROW_391250" localSheetId="2" hidden="1">'YTD I&amp;E'!$F$28</definedName>
    <definedName name="QB_ROW_392020" localSheetId="3" hidden="1">'General Ledger'!$C$324</definedName>
    <definedName name="QB_ROW_392250" localSheetId="5" hidden="1">BVA!$F$160</definedName>
    <definedName name="QB_ROW_392250" localSheetId="1" hidden="1">'MTD I &amp;E'!$F$159</definedName>
    <definedName name="QB_ROW_392250" localSheetId="2" hidden="1">'YTD I&amp;E'!$F$160</definedName>
    <definedName name="QB_ROW_392320" localSheetId="3" hidden="1">'General Ledger'!$C$326</definedName>
    <definedName name="QB_ROW_39270" localSheetId="5" hidden="1">BVA!$H$105</definedName>
    <definedName name="QB_ROW_39270" localSheetId="1" hidden="1">'MTD I &amp;E'!$H$105</definedName>
    <definedName name="QB_ROW_39270" localSheetId="2" hidden="1">'YTD I&amp;E'!$H$105</definedName>
    <definedName name="QB_ROW_39340" localSheetId="3" hidden="1">'General Ledger'!$E$188</definedName>
    <definedName name="QB_ROW_394260" localSheetId="5" hidden="1">BVA!$G$65</definedName>
    <definedName name="QB_ROW_394260" localSheetId="1" hidden="1">'MTD I &amp;E'!$G$65</definedName>
    <definedName name="QB_ROW_394260" localSheetId="2" hidden="1">'YTD I&amp;E'!$G$65</definedName>
    <definedName name="QB_ROW_396240" localSheetId="5" hidden="1">BVA!$E$37</definedName>
    <definedName name="QB_ROW_396240" localSheetId="1" hidden="1">'MTD I &amp;E'!$E$37</definedName>
    <definedName name="QB_ROW_396240" localSheetId="2" hidden="1">'YTD I&amp;E'!$E$37</definedName>
    <definedName name="QB_ROW_404260" localSheetId="5" hidden="1">BVA!$G$198</definedName>
    <definedName name="QB_ROW_404260" localSheetId="1" hidden="1">'MTD I &amp;E'!$G$196</definedName>
    <definedName name="QB_ROW_404260" localSheetId="2" hidden="1">'YTD I&amp;E'!$G$198</definedName>
    <definedName name="QB_ROW_409250" localSheetId="0" hidden="1">'Balance Sheet'!$F$46</definedName>
    <definedName name="QB_ROW_41040" localSheetId="3" hidden="1">'General Ledger'!$E$189</definedName>
    <definedName name="QB_ROW_412260" localSheetId="5" hidden="1">BVA!$G$184</definedName>
    <definedName name="QB_ROW_412260" localSheetId="1" hidden="1">'MTD I &amp;E'!$G$182</definedName>
    <definedName name="QB_ROW_412260" localSheetId="2" hidden="1">'YTD I&amp;E'!$G$184</definedName>
    <definedName name="QB_ROW_41270" localSheetId="5" hidden="1">BVA!$H$106</definedName>
    <definedName name="QB_ROW_41270" localSheetId="1" hidden="1">'MTD I &amp;E'!$H$106</definedName>
    <definedName name="QB_ROW_41270" localSheetId="2" hidden="1">'YTD I&amp;E'!$H$106</definedName>
    <definedName name="QB_ROW_41340" localSheetId="3" hidden="1">'General Ledger'!$E$200</definedName>
    <definedName name="QB_ROW_415270" localSheetId="5" hidden="1">BVA!$H$130</definedName>
    <definedName name="QB_ROW_415270" localSheetId="1" hidden="1">'MTD I &amp;E'!$H$130</definedName>
    <definedName name="QB_ROW_415270" localSheetId="2" hidden="1">'YTD I&amp;E'!$H$130</definedName>
    <definedName name="QB_ROW_418250" localSheetId="5" hidden="1">BVA!$F$153</definedName>
    <definedName name="QB_ROW_418250" localSheetId="1" hidden="1">'MTD I &amp;E'!$F$152</definedName>
    <definedName name="QB_ROW_418250" localSheetId="2" hidden="1">'YTD I&amp;E'!$F$153</definedName>
    <definedName name="QB_ROW_421250" localSheetId="0" hidden="1">'Balance Sheet'!$F$50</definedName>
    <definedName name="QB_ROW_423230" localSheetId="0" hidden="1">'Balance Sheet'!$D$61</definedName>
    <definedName name="QB_ROW_425260" localSheetId="5" hidden="1">BVA!$G$190</definedName>
    <definedName name="QB_ROW_425260" localSheetId="1" hidden="1">'MTD I &amp;E'!$G$188</definedName>
    <definedName name="QB_ROW_425260" localSheetId="2" hidden="1">'YTD I&amp;E'!$G$190</definedName>
    <definedName name="QB_ROW_427240" localSheetId="5" hidden="1">BVA!$E$9</definedName>
    <definedName name="QB_ROW_427240" localSheetId="1" hidden="1">'MTD I &amp;E'!$E$9</definedName>
    <definedName name="QB_ROW_427240" localSheetId="2" hidden="1">'YTD I&amp;E'!$E$9</definedName>
    <definedName name="QB_ROW_429250" localSheetId="5" hidden="1">BVA!$F$273</definedName>
    <definedName name="QB_ROW_429250" localSheetId="1" hidden="1">'MTD I &amp;E'!$F$271</definedName>
    <definedName name="QB_ROW_429250" localSheetId="2" hidden="1">'YTD I&amp;E'!$F$273</definedName>
    <definedName name="QB_ROW_430250" localSheetId="5" hidden="1">BVA!$F$272</definedName>
    <definedName name="QB_ROW_430250" localSheetId="1" hidden="1">'MTD I &amp;E'!$F$270</definedName>
    <definedName name="QB_ROW_430250" localSheetId="2" hidden="1">'YTD I&amp;E'!$F$272</definedName>
    <definedName name="QB_ROW_43040" localSheetId="3" hidden="1">'General Ledger'!$E$201</definedName>
    <definedName name="QB_ROW_431250" localSheetId="5" hidden="1">BVA!$F$269</definedName>
    <definedName name="QB_ROW_431250" localSheetId="1" hidden="1">'MTD I &amp;E'!$F$267</definedName>
    <definedName name="QB_ROW_431250" localSheetId="2" hidden="1">'YTD I&amp;E'!$F$269</definedName>
    <definedName name="QB_ROW_432250" localSheetId="5" hidden="1">BVA!$F$270</definedName>
    <definedName name="QB_ROW_432250" localSheetId="1" hidden="1">'MTD I &amp;E'!$F$268</definedName>
    <definedName name="QB_ROW_432250" localSheetId="2" hidden="1">'YTD I&amp;E'!$F$270</definedName>
    <definedName name="QB_ROW_43270" localSheetId="5" hidden="1">BVA!$H$107</definedName>
    <definedName name="QB_ROW_43270" localSheetId="1" hidden="1">'MTD I &amp;E'!$H$107</definedName>
    <definedName name="QB_ROW_43270" localSheetId="2" hidden="1">'YTD I&amp;E'!$H$107</definedName>
    <definedName name="QB_ROW_43340" localSheetId="3" hidden="1">'General Ledger'!$E$212</definedName>
    <definedName name="QB_ROW_434250" localSheetId="5" hidden="1">BVA!$F$271</definedName>
    <definedName name="QB_ROW_434250" localSheetId="1" hidden="1">'MTD I &amp;E'!$F$269</definedName>
    <definedName name="QB_ROW_434250" localSheetId="2" hidden="1">'YTD I&amp;E'!$F$271</definedName>
    <definedName name="QB_ROW_436250" localSheetId="5" hidden="1">BVA!$F$274</definedName>
    <definedName name="QB_ROW_436250" localSheetId="1" hidden="1">'MTD I &amp;E'!$F$272</definedName>
    <definedName name="QB_ROW_436250" localSheetId="2" hidden="1">'YTD I&amp;E'!$F$274</definedName>
    <definedName name="QB_ROW_437020" localSheetId="3" hidden="1">'General Ledger'!$C$468</definedName>
    <definedName name="QB_ROW_437040" localSheetId="5" hidden="1">BVA!$E$286</definedName>
    <definedName name="QB_ROW_437040" localSheetId="1" hidden="1">'MTD I &amp;E'!$E$284</definedName>
    <definedName name="QB_ROW_437040" localSheetId="2" hidden="1">'YTD I&amp;E'!$E$286</definedName>
    <definedName name="QB_ROW_437320" localSheetId="3" hidden="1">'General Ledger'!$C$473</definedName>
    <definedName name="QB_ROW_437340" localSheetId="5" hidden="1">BVA!$E$288</definedName>
    <definedName name="QB_ROW_437340" localSheetId="1" hidden="1">'MTD I &amp;E'!$E$286</definedName>
    <definedName name="QB_ROW_437340" localSheetId="2" hidden="1">'YTD I&amp;E'!$E$288</definedName>
    <definedName name="QB_ROW_44020" localSheetId="3" hidden="1">'General Ledger'!$C$59</definedName>
    <definedName name="QB_ROW_441020" localSheetId="3" hidden="1">'General Ledger'!$C$39</definedName>
    <definedName name="QB_ROW_441250" localSheetId="5" hidden="1">BVA!$F$26</definedName>
    <definedName name="QB_ROW_441250" localSheetId="1" hidden="1">'MTD I &amp;E'!$F$26</definedName>
    <definedName name="QB_ROW_441250" localSheetId="2" hidden="1">'YTD I&amp;E'!$F$26</definedName>
    <definedName name="QB_ROW_441320" localSheetId="3" hidden="1">'General Ledger'!$C$41</definedName>
    <definedName name="QB_ROW_44250" localSheetId="5" hidden="1">BVA!$F$51</definedName>
    <definedName name="QB_ROW_44250" localSheetId="1" hidden="1">'MTD I &amp;E'!$F$51</definedName>
    <definedName name="QB_ROW_44250" localSheetId="2" hidden="1">'YTD I&amp;E'!$F$51</definedName>
    <definedName name="QB_ROW_44320" localSheetId="3" hidden="1">'General Ledger'!$C$61</definedName>
    <definedName name="QB_ROW_443250" localSheetId="5" hidden="1">BVA!$F$248</definedName>
    <definedName name="QB_ROW_443250" localSheetId="1" hidden="1">'MTD I &amp;E'!$F$246</definedName>
    <definedName name="QB_ROW_443250" localSheetId="2" hidden="1">'YTD I&amp;E'!$F$248</definedName>
    <definedName name="QB_ROW_445030" localSheetId="3" hidden="1">'General Ledger'!$D$219</definedName>
    <definedName name="QB_ROW_445260" localSheetId="5" hidden="1">BVA!$G$112</definedName>
    <definedName name="QB_ROW_445260" localSheetId="1" hidden="1">'MTD I &amp;E'!$G$112</definedName>
    <definedName name="QB_ROW_445260" localSheetId="2" hidden="1">'YTD I&amp;E'!$G$112</definedName>
    <definedName name="QB_ROW_445330" localSheetId="3" hidden="1">'General Ledger'!$D$221</definedName>
    <definedName name="QB_ROW_446230" localSheetId="0" hidden="1">'Balance Sheet'!$D$17</definedName>
    <definedName name="QB_ROW_447030" localSheetId="3" hidden="1">'General Ledger'!$D$84</definedName>
    <definedName name="QB_ROW_447260" localSheetId="5" hidden="1">BVA!$G$74</definedName>
    <definedName name="QB_ROW_447260" localSheetId="1" hidden="1">'MTD I &amp;E'!$G$74</definedName>
    <definedName name="QB_ROW_447260" localSheetId="2" hidden="1">'YTD I&amp;E'!$G$74</definedName>
    <definedName name="QB_ROW_447330" localSheetId="3" hidden="1">'General Ledger'!$D$86</definedName>
    <definedName name="QB_ROW_449030" localSheetId="5" hidden="1">BVA!$D$291</definedName>
    <definedName name="QB_ROW_449030" localSheetId="1" hidden="1">'MTD I &amp;E'!$D$289</definedName>
    <definedName name="QB_ROW_449030" localSheetId="2" hidden="1">'YTD I&amp;E'!$D$291</definedName>
    <definedName name="QB_ROW_449330" localSheetId="5" hidden="1">BVA!$D$298</definedName>
    <definedName name="QB_ROW_449330" localSheetId="1" hidden="1">'MTD I &amp;E'!$D$296</definedName>
    <definedName name="QB_ROW_449330" localSheetId="2" hidden="1">'YTD I&amp;E'!$D$298</definedName>
    <definedName name="QB_ROW_45250" localSheetId="5" hidden="1">BVA!$F$52</definedName>
    <definedName name="QB_ROW_45250" localSheetId="1" hidden="1">'MTD I &amp;E'!$F$52</definedName>
    <definedName name="QB_ROW_45250" localSheetId="2" hidden="1">'YTD I&amp;E'!$F$52</definedName>
    <definedName name="QB_ROW_453240" localSheetId="5" hidden="1">BVA!$E$296</definedName>
    <definedName name="QB_ROW_453240" localSheetId="1" hidden="1">'MTD I &amp;E'!$E$294</definedName>
    <definedName name="QB_ROW_453240" localSheetId="2" hidden="1">'YTD I&amp;E'!$E$296</definedName>
    <definedName name="QB_ROW_455260" localSheetId="5" hidden="1">BVA!$G$168</definedName>
    <definedName name="QB_ROW_455260" localSheetId="1" hidden="1">'MTD I &amp;E'!$G$167</definedName>
    <definedName name="QB_ROW_455260" localSheetId="2" hidden="1">'YTD I&amp;E'!$G$168</definedName>
    <definedName name="QB_ROW_457260" localSheetId="5" hidden="1">BVA!$G$167</definedName>
    <definedName name="QB_ROW_457260" localSheetId="1" hidden="1">'MTD I &amp;E'!$G$166</definedName>
    <definedName name="QB_ROW_457260" localSheetId="2" hidden="1">'YTD I&amp;E'!$G$167</definedName>
    <definedName name="QB_ROW_458030" localSheetId="3" hidden="1">'General Ledger'!$D$331</definedName>
    <definedName name="QB_ROW_458260" localSheetId="5" hidden="1">BVA!$G$166</definedName>
    <definedName name="QB_ROW_458260" localSheetId="1" hidden="1">'MTD I &amp;E'!$G$165</definedName>
    <definedName name="QB_ROW_458260" localSheetId="2" hidden="1">'YTD I&amp;E'!$G$166</definedName>
    <definedName name="QB_ROW_458330" localSheetId="3" hidden="1">'General Ledger'!$D$333</definedName>
    <definedName name="QB_ROW_46020" localSheetId="3" hidden="1">'General Ledger'!$C$215</definedName>
    <definedName name="QB_ROW_46050" localSheetId="5" hidden="1">BVA!$F$110</definedName>
    <definedName name="QB_ROW_46050" localSheetId="1" hidden="1">'MTD I &amp;E'!$F$110</definedName>
    <definedName name="QB_ROW_46050" localSheetId="2" hidden="1">'YTD I&amp;E'!$F$110</definedName>
    <definedName name="QB_ROW_46320" localSheetId="3" hidden="1">'General Ledger'!$C$222</definedName>
    <definedName name="QB_ROW_463250" localSheetId="5" hidden="1">BVA!$F$264</definedName>
    <definedName name="QB_ROW_463250" localSheetId="1" hidden="1">'MTD I &amp;E'!$F$262</definedName>
    <definedName name="QB_ROW_463250" localSheetId="2" hidden="1">'YTD I&amp;E'!$F$264</definedName>
    <definedName name="QB_ROW_46350" localSheetId="5" hidden="1">BVA!$F$114</definedName>
    <definedName name="QB_ROW_46350" localSheetId="1" hidden="1">'MTD I &amp;E'!$F$114</definedName>
    <definedName name="QB_ROW_46350" localSheetId="2" hidden="1">'YTD I&amp;E'!$F$114</definedName>
    <definedName name="QB_ROW_464250" localSheetId="5" hidden="1">BVA!$F$266</definedName>
    <definedName name="QB_ROW_464250" localSheetId="1" hidden="1">'MTD I &amp;E'!$F$264</definedName>
    <definedName name="QB_ROW_464250" localSheetId="2" hidden="1">'YTD I&amp;E'!$F$266</definedName>
    <definedName name="QB_ROW_466250" localSheetId="5" hidden="1">BVA!$F$265</definedName>
    <definedName name="QB_ROW_466250" localSheetId="1" hidden="1">'MTD I &amp;E'!$F$263</definedName>
    <definedName name="QB_ROW_466250" localSheetId="2" hidden="1">'YTD I&amp;E'!$F$265</definedName>
    <definedName name="QB_ROW_467250" localSheetId="5" hidden="1">BVA!$F$267</definedName>
    <definedName name="QB_ROW_467250" localSheetId="1" hidden="1">'MTD I &amp;E'!$F$265</definedName>
    <definedName name="QB_ROW_467250" localSheetId="2" hidden="1">'YTD I&amp;E'!$F$267</definedName>
    <definedName name="QB_ROW_470260" localSheetId="5" hidden="1">BVA!$G$194</definedName>
    <definedName name="QB_ROW_470260" localSheetId="1" hidden="1">'MTD I &amp;E'!$G$192</definedName>
    <definedName name="QB_ROW_470260" localSheetId="2" hidden="1">'YTD I&amp;E'!$G$194</definedName>
    <definedName name="QB_ROW_47030" localSheetId="3" hidden="1">'General Ledger'!$D$216</definedName>
    <definedName name="QB_ROW_47260" localSheetId="5" hidden="1">BVA!$G$111</definedName>
    <definedName name="QB_ROW_47260" localSheetId="1" hidden="1">'MTD I &amp;E'!$G$111</definedName>
    <definedName name="QB_ROW_47260" localSheetId="2" hidden="1">'YTD I&amp;E'!$G$111</definedName>
    <definedName name="QB_ROW_47330" localSheetId="3" hidden="1">'General Ledger'!$D$218</definedName>
    <definedName name="QB_ROW_474240" localSheetId="0" hidden="1">'Balance Sheet'!$E$43</definedName>
    <definedName name="QB_ROW_475250" localSheetId="5" hidden="1">BVA!$F$268</definedName>
    <definedName name="QB_ROW_475250" localSheetId="1" hidden="1">'MTD I &amp;E'!$F$266</definedName>
    <definedName name="QB_ROW_475250" localSheetId="2" hidden="1">'YTD I&amp;E'!$F$268</definedName>
    <definedName name="QB_ROW_478020" localSheetId="3" hidden="1">'General Ledger'!$C$52</definedName>
    <definedName name="QB_ROW_478250" localSheetId="5" hidden="1">BVA!$F$50</definedName>
    <definedName name="QB_ROW_478250" localSheetId="1" hidden="1">'MTD I &amp;E'!$F$50</definedName>
    <definedName name="QB_ROW_478250" localSheetId="2" hidden="1">'YTD I&amp;E'!$F$50</definedName>
    <definedName name="QB_ROW_478320" localSheetId="3" hidden="1">'General Ledger'!$C$58</definedName>
    <definedName name="QB_ROW_482260" localSheetId="5" hidden="1">BVA!$G$165</definedName>
    <definedName name="QB_ROW_482260" localSheetId="1" hidden="1">'MTD I &amp;E'!$G$164</definedName>
    <definedName name="QB_ROW_482260" localSheetId="2" hidden="1">'YTD I&amp;E'!$G$165</definedName>
    <definedName name="QB_ROW_485260" localSheetId="5" hidden="1">BVA!$G$234</definedName>
    <definedName name="QB_ROW_485260" localSheetId="1" hidden="1">'MTD I &amp;E'!$G$232</definedName>
    <definedName name="QB_ROW_485260" localSheetId="2" hidden="1">'YTD I&amp;E'!$G$234</definedName>
    <definedName name="QB_ROW_488250" localSheetId="5" hidden="1">BVA!$F$45</definedName>
    <definedName name="QB_ROW_488250" localSheetId="1" hidden="1">'MTD I &amp;E'!$F$45</definedName>
    <definedName name="QB_ROW_488250" localSheetId="2" hidden="1">'YTD I&amp;E'!$F$45</definedName>
    <definedName name="QB_ROW_489010" localSheetId="3" hidden="1">'General Ledger'!$B$2</definedName>
    <definedName name="QB_ROW_489240" localSheetId="5" hidden="1">BVA!$E$7</definedName>
    <definedName name="QB_ROW_489240" localSheetId="1" hidden="1">'MTD I &amp;E'!$E$7</definedName>
    <definedName name="QB_ROW_489240" localSheetId="2" hidden="1">'YTD I&amp;E'!$E$7</definedName>
    <definedName name="QB_ROW_489310" localSheetId="3" hidden="1">'General Ledger'!$B$4</definedName>
    <definedName name="QB_ROW_490260" localSheetId="5" hidden="1">BVA!$G$171</definedName>
    <definedName name="QB_ROW_490260" localSheetId="1" hidden="1">'MTD I &amp;E'!$G$170</definedName>
    <definedName name="QB_ROW_490260" localSheetId="2" hidden="1">'YTD I&amp;E'!$G$171</definedName>
    <definedName name="QB_ROW_491240" localSheetId="5" hidden="1">BVA!$E$297</definedName>
    <definedName name="QB_ROW_491240" localSheetId="1" hidden="1">'MTD I &amp;E'!$E$295</definedName>
    <definedName name="QB_ROW_491240" localSheetId="2" hidden="1">'YTD I&amp;E'!$E$297</definedName>
    <definedName name="QB_ROW_492240" localSheetId="0" hidden="1">'Balance Sheet'!$E$40</definedName>
    <definedName name="QB_ROW_493050" localSheetId="3" hidden="1">'General Ledger'!$F$226</definedName>
    <definedName name="QB_ROW_493280" localSheetId="5" hidden="1">BVA!$I$118</definedName>
    <definedName name="QB_ROW_493280" localSheetId="1" hidden="1">'MTD I &amp;E'!$I$118</definedName>
    <definedName name="QB_ROW_493280" localSheetId="2" hidden="1">'YTD I&amp;E'!$I$118</definedName>
    <definedName name="QB_ROW_493350" localSheetId="3" hidden="1">'General Ledger'!$F$233</definedName>
    <definedName name="QB_ROW_494050" localSheetId="3" hidden="1">'General Ledger'!$F$254</definedName>
    <definedName name="QB_ROW_494280" localSheetId="5" hidden="1">BVA!$I$122</definedName>
    <definedName name="QB_ROW_494280" localSheetId="1" hidden="1">'MTD I &amp;E'!$I$122</definedName>
    <definedName name="QB_ROW_494280" localSheetId="2" hidden="1">'YTD I&amp;E'!$I$122</definedName>
    <definedName name="QB_ROW_494350" localSheetId="3" hidden="1">'General Ledger'!$F$256</definedName>
    <definedName name="QB_ROW_497260" localSheetId="5" hidden="1">BVA!$G$164</definedName>
    <definedName name="QB_ROW_497260" localSheetId="1" hidden="1">'MTD I &amp;E'!$G$163</definedName>
    <definedName name="QB_ROW_497260" localSheetId="2" hidden="1">'YTD I&amp;E'!$G$164</definedName>
    <definedName name="QB_ROW_498240" localSheetId="0" hidden="1">'Balance Sheet'!$E$7</definedName>
    <definedName name="QB_ROW_499240" localSheetId="0" hidden="1">'Balance Sheet'!$E$10</definedName>
    <definedName name="QB_ROW_500240" localSheetId="0" hidden="1">'Balance Sheet'!$E$9</definedName>
    <definedName name="QB_ROW_5011" localSheetId="0" hidden="1">'Balance Sheet'!$B$21</definedName>
    <definedName name="QB_ROW_501240" localSheetId="0" hidden="1">'Balance Sheet'!$E$8</definedName>
    <definedName name="QB_ROW_502250" localSheetId="5" hidden="1">BVA!$F$17</definedName>
    <definedName name="QB_ROW_502250" localSheetId="1" hidden="1">'MTD I &amp;E'!$F$17</definedName>
    <definedName name="QB_ROW_502250" localSheetId="2" hidden="1">'YTD I&amp;E'!$F$17</definedName>
    <definedName name="QB_ROW_5030" localSheetId="3" hidden="1">'General Ledger'!$D$87</definedName>
    <definedName name="QB_ROW_503260" localSheetId="5" hidden="1">BVA!$G$72</definedName>
    <definedName name="QB_ROW_503260" localSheetId="1" hidden="1">'MTD I &amp;E'!$G$72</definedName>
    <definedName name="QB_ROW_503260" localSheetId="2" hidden="1">'YTD I&amp;E'!$G$72</definedName>
    <definedName name="QB_ROW_504260" localSheetId="5" hidden="1">BVA!$G$71</definedName>
    <definedName name="QB_ROW_504260" localSheetId="1" hidden="1">'MTD I &amp;E'!$G$71</definedName>
    <definedName name="QB_ROW_504260" localSheetId="2" hidden="1">'YTD I&amp;E'!$G$71</definedName>
    <definedName name="QB_ROW_505260" localSheetId="5" hidden="1">BVA!$G$216</definedName>
    <definedName name="QB_ROW_505260" localSheetId="1" hidden="1">'MTD I &amp;E'!$G$214</definedName>
    <definedName name="QB_ROW_505260" localSheetId="2" hidden="1">'YTD I&amp;E'!$G$216</definedName>
    <definedName name="QB_ROW_506030" localSheetId="3" hidden="1">'General Ledger'!$D$403</definedName>
    <definedName name="QB_ROW_506260" localSheetId="5" hidden="1">BVA!$G$215</definedName>
    <definedName name="QB_ROW_506260" localSheetId="1" hidden="1">'MTD I &amp;E'!$G$213</definedName>
    <definedName name="QB_ROW_506260" localSheetId="2" hidden="1">'YTD I&amp;E'!$G$215</definedName>
    <definedName name="QB_ROW_506330" localSheetId="3" hidden="1">'General Ledger'!$D$405</definedName>
    <definedName name="QB_ROW_507250" localSheetId="5" hidden="1">BVA!$F$231</definedName>
    <definedName name="QB_ROW_507250" localSheetId="1" hidden="1">'MTD I &amp;E'!$F$229</definedName>
    <definedName name="QB_ROW_507250" localSheetId="2" hidden="1">'YTD I&amp;E'!$F$231</definedName>
    <definedName name="QB_ROW_508250" localSheetId="5" hidden="1">BVA!$F$230</definedName>
    <definedName name="QB_ROW_508250" localSheetId="1" hidden="1">'MTD I &amp;E'!$F$228</definedName>
    <definedName name="QB_ROW_508250" localSheetId="2" hidden="1">'YTD I&amp;E'!$F$230</definedName>
    <definedName name="QB_ROW_509250" localSheetId="5" hidden="1">BVA!$F$229</definedName>
    <definedName name="QB_ROW_509250" localSheetId="1" hidden="1">'MTD I &amp;E'!$F$227</definedName>
    <definedName name="QB_ROW_509250" localSheetId="2" hidden="1">'YTD I&amp;E'!$F$229</definedName>
    <definedName name="QB_ROW_510240" localSheetId="5" hidden="1">BVA!$E$295</definedName>
    <definedName name="QB_ROW_510240" localSheetId="1" hidden="1">'MTD I &amp;E'!$E$293</definedName>
    <definedName name="QB_ROW_510240" localSheetId="2" hidden="1">'YTD I&amp;E'!$E$295</definedName>
    <definedName name="QB_ROW_511250" localSheetId="5" hidden="1">BVA!$F$46</definedName>
    <definedName name="QB_ROW_511250" localSheetId="1" hidden="1">'MTD I &amp;E'!$F$46</definedName>
    <definedName name="QB_ROW_511250" localSheetId="2" hidden="1">'YTD I&amp;E'!$F$46</definedName>
    <definedName name="QB_ROW_512040" localSheetId="5" hidden="1">BVA!$E$42</definedName>
    <definedName name="QB_ROW_512040" localSheetId="1" hidden="1">'MTD I &amp;E'!$E$42</definedName>
    <definedName name="QB_ROW_512040" localSheetId="2" hidden="1">'YTD I&amp;E'!$E$42</definedName>
    <definedName name="QB_ROW_512340" localSheetId="5" hidden="1">BVA!$E$47</definedName>
    <definedName name="QB_ROW_512340" localSheetId="1" hidden="1">'MTD I &amp;E'!$E$47</definedName>
    <definedName name="QB_ROW_512340" localSheetId="2" hidden="1">'YTD I&amp;E'!$E$47</definedName>
    <definedName name="QB_ROW_51250" localSheetId="5" hidden="1">BVA!$F$23</definedName>
    <definedName name="QB_ROW_51250" localSheetId="1" hidden="1">'MTD I &amp;E'!$F$23</definedName>
    <definedName name="QB_ROW_51250" localSheetId="2" hidden="1">'YTD I&amp;E'!$F$23</definedName>
    <definedName name="QB_ROW_513240" localSheetId="5" hidden="1">BVA!$E$6</definedName>
    <definedName name="QB_ROW_513240" localSheetId="1" hidden="1">'MTD I &amp;E'!$E$6</definedName>
    <definedName name="QB_ROW_513240" localSheetId="2" hidden="1">'YTD I&amp;E'!$E$6</definedName>
    <definedName name="QB_ROW_514250" localSheetId="5" hidden="1">BVA!$F$16</definedName>
    <definedName name="QB_ROW_514250" localSheetId="1" hidden="1">'MTD I &amp;E'!$F$16</definedName>
    <definedName name="QB_ROW_514250" localSheetId="2" hidden="1">'YTD I&amp;E'!$F$16</definedName>
    <definedName name="QB_ROW_515250" localSheetId="5" hidden="1">BVA!$F$15</definedName>
    <definedName name="QB_ROW_515250" localSheetId="1" hidden="1">'MTD I &amp;E'!$F$15</definedName>
    <definedName name="QB_ROW_515250" localSheetId="2" hidden="1">'YTD I&amp;E'!$F$15</definedName>
    <definedName name="QB_ROW_516020" localSheetId="3" hidden="1">'General Ledger'!$C$21</definedName>
    <definedName name="QB_ROW_516250" localSheetId="5" hidden="1">BVA!$F$14</definedName>
    <definedName name="QB_ROW_516250" localSheetId="1" hidden="1">'MTD I &amp;E'!$F$14</definedName>
    <definedName name="QB_ROW_516250" localSheetId="2" hidden="1">'YTD I&amp;E'!$F$14</definedName>
    <definedName name="QB_ROW_516320" localSheetId="3" hidden="1">'General Ledger'!$C$23</definedName>
    <definedName name="QB_ROW_517250" localSheetId="5" hidden="1">BVA!$F$13</definedName>
    <definedName name="QB_ROW_517250" localSheetId="1" hidden="1">'MTD I &amp;E'!$F$13</definedName>
    <definedName name="QB_ROW_517250" localSheetId="2" hidden="1">'YTD I&amp;E'!$F$13</definedName>
    <definedName name="QB_ROW_518250" localSheetId="0" hidden="1">'Balance Sheet'!$F$49</definedName>
    <definedName name="QB_ROW_519040" localSheetId="3" hidden="1">'General Ledger'!$E$155</definedName>
    <definedName name="QB_ROW_519270" localSheetId="5" hidden="1">BVA!$H$97</definedName>
    <definedName name="QB_ROW_519270" localSheetId="1" hidden="1">'MTD I &amp;E'!$H$97</definedName>
    <definedName name="QB_ROW_519270" localSheetId="2" hidden="1">'YTD I&amp;E'!$H$97</definedName>
    <definedName name="QB_ROW_519340" localSheetId="3" hidden="1">'General Ledger'!$E$162</definedName>
    <definedName name="QB_ROW_520030" localSheetId="3" hidden="1">'General Ledger'!$D$78</definedName>
    <definedName name="QB_ROW_520260" localSheetId="5" hidden="1">BVA!$G$70</definedName>
    <definedName name="QB_ROW_520260" localSheetId="1" hidden="1">'MTD I &amp;E'!$G$70</definedName>
    <definedName name="QB_ROW_520260" localSheetId="2" hidden="1">'YTD I&amp;E'!$G$70</definedName>
    <definedName name="QB_ROW_520330" localSheetId="3" hidden="1">'General Ledger'!$D$80</definedName>
    <definedName name="QB_ROW_521250" localSheetId="5" hidden="1">BVA!$F$228</definedName>
    <definedName name="QB_ROW_521250" localSheetId="1" hidden="1">'MTD I &amp;E'!$F$226</definedName>
    <definedName name="QB_ROW_521250" localSheetId="2" hidden="1">'YTD I&amp;E'!$F$228</definedName>
    <definedName name="QB_ROW_523040" localSheetId="3" hidden="1">'General Ledger'!$E$98</definedName>
    <definedName name="QB_ROW_523270" localSheetId="5" hidden="1">BVA!$H$81</definedName>
    <definedName name="QB_ROW_523270" localSheetId="1" hidden="1">'MTD I &amp;E'!$H$81</definedName>
    <definedName name="QB_ROW_523270" localSheetId="2" hidden="1">'YTD I&amp;E'!$H$81</definedName>
    <definedName name="QB_ROW_523340" localSheetId="3" hidden="1">'General Ledger'!$E$103</definedName>
    <definedName name="QB_ROW_524240" localSheetId="5" hidden="1">BVA!$E$41</definedName>
    <definedName name="QB_ROW_524240" localSheetId="1" hidden="1">'MTD I &amp;E'!$E$41</definedName>
    <definedName name="QB_ROW_524240" localSheetId="2" hidden="1">'YTD I&amp;E'!$E$41</definedName>
    <definedName name="QB_ROW_525250" localSheetId="5" hidden="1">BVA!$F$227</definedName>
    <definedName name="QB_ROW_525250" localSheetId="1" hidden="1">'MTD I &amp;E'!$F$225</definedName>
    <definedName name="QB_ROW_525250" localSheetId="2" hidden="1">'YTD I&amp;E'!$F$227</definedName>
    <definedName name="QB_ROW_5260" localSheetId="5" hidden="1">BVA!$G$76</definedName>
    <definedName name="QB_ROW_5260" localSheetId="1" hidden="1">'MTD I &amp;E'!$G$76</definedName>
    <definedName name="QB_ROW_5260" localSheetId="2" hidden="1">'YTD I&amp;E'!$G$76</definedName>
    <definedName name="QB_ROW_527240" localSheetId="5" hidden="1">BVA!$E$5</definedName>
    <definedName name="QB_ROW_527240" localSheetId="1" hidden="1">'MTD I &amp;E'!$E$5</definedName>
    <definedName name="QB_ROW_527240" localSheetId="2" hidden="1">'YTD I&amp;E'!$E$5</definedName>
    <definedName name="QB_ROW_528240" localSheetId="5" hidden="1">BVA!$E$262</definedName>
    <definedName name="QB_ROW_528240" localSheetId="1" hidden="1">'MTD I &amp;E'!$E$260</definedName>
    <definedName name="QB_ROW_528240" localSheetId="2" hidden="1">'YTD I&amp;E'!$E$262</definedName>
    <definedName name="QB_ROW_529020" localSheetId="3" hidden="1">'General Ledger'!$C$440</definedName>
    <definedName name="QB_ROW_529040" localSheetId="5" hidden="1">BVA!$E$256</definedName>
    <definedName name="QB_ROW_529040" localSheetId="1" hidden="1">'MTD I &amp;E'!$E$254</definedName>
    <definedName name="QB_ROW_529040" localSheetId="2" hidden="1">'YTD I&amp;E'!$E$256</definedName>
    <definedName name="QB_ROW_529320" localSheetId="3" hidden="1">'General Ledger'!$C$447</definedName>
    <definedName name="QB_ROW_529340" localSheetId="5" hidden="1">BVA!$E$261</definedName>
    <definedName name="QB_ROW_529340" localSheetId="1" hidden="1">'MTD I &amp;E'!$E$259</definedName>
    <definedName name="QB_ROW_529340" localSheetId="2" hidden="1">'YTD I&amp;E'!$E$261</definedName>
    <definedName name="QB_ROW_530250" localSheetId="5" hidden="1">BVA!$F$260</definedName>
    <definedName name="QB_ROW_530250" localSheetId="1" hidden="1">'MTD I &amp;E'!$F$258</definedName>
    <definedName name="QB_ROW_530250" localSheetId="2" hidden="1">'YTD I&amp;E'!$F$260</definedName>
    <definedName name="QB_ROW_53030" localSheetId="3" hidden="1">'General Ledger'!$D$268</definedName>
    <definedName name="QB_ROW_53060" localSheetId="5" hidden="1">BVA!$G$128</definedName>
    <definedName name="QB_ROW_53060" localSheetId="1" hidden="1">'MTD I &amp;E'!$G$128</definedName>
    <definedName name="QB_ROW_53060" localSheetId="2" hidden="1">'YTD I&amp;E'!$G$128</definedName>
    <definedName name="QB_ROW_531030" localSheetId="3" hidden="1">'General Ledger'!$D$444</definedName>
    <definedName name="QB_ROW_5311" localSheetId="0" hidden="1">'Balance Sheet'!$B$31</definedName>
    <definedName name="QB_ROW_531250" localSheetId="5" hidden="1">BVA!$F$259</definedName>
    <definedName name="QB_ROW_531250" localSheetId="1" hidden="1">'MTD I &amp;E'!$F$257</definedName>
    <definedName name="QB_ROW_531250" localSheetId="2" hidden="1">'YTD I&amp;E'!$F$259</definedName>
    <definedName name="QB_ROW_531330" localSheetId="3" hidden="1">'General Ledger'!$D$446</definedName>
    <definedName name="QB_ROW_532030" localSheetId="3" hidden="1">'General Ledger'!$D$441</definedName>
    <definedName name="QB_ROW_532250" localSheetId="5" hidden="1">BVA!$F$258</definedName>
    <definedName name="QB_ROW_532250" localSheetId="1" hidden="1">'MTD I &amp;E'!$F$256</definedName>
    <definedName name="QB_ROW_532250" localSheetId="2" hidden="1">'YTD I&amp;E'!$F$258</definedName>
    <definedName name="QB_ROW_532330" localSheetId="3" hidden="1">'General Ledger'!$D$443</definedName>
    <definedName name="QB_ROW_53270" localSheetId="5" hidden="1">BVA!$H$134</definedName>
    <definedName name="QB_ROW_53270" localSheetId="2" hidden="1">'YTD I&amp;E'!$H$134</definedName>
    <definedName name="QB_ROW_5330" localSheetId="3" hidden="1">'General Ledger'!$D$90</definedName>
    <definedName name="QB_ROW_533250" localSheetId="5" hidden="1">BVA!$F$257</definedName>
    <definedName name="QB_ROW_533250" localSheetId="1" hidden="1">'MTD I &amp;E'!$F$255</definedName>
    <definedName name="QB_ROW_533250" localSheetId="2" hidden="1">'YTD I&amp;E'!$F$257</definedName>
    <definedName name="QB_ROW_53330" localSheetId="3" hidden="1">'General Ledger'!$D$282</definedName>
    <definedName name="QB_ROW_53360" localSheetId="5" hidden="1">BVA!$G$135</definedName>
    <definedName name="QB_ROW_53360" localSheetId="1" hidden="1">'MTD I &amp;E'!$G$134</definedName>
    <definedName name="QB_ROW_53360" localSheetId="2" hidden="1">'YTD I&amp;E'!$G$135</definedName>
    <definedName name="QB_ROW_536240" localSheetId="5" hidden="1">BVA!$E$255</definedName>
    <definedName name="QB_ROW_536240" localSheetId="1" hidden="1">'MTD I &amp;E'!$E$253</definedName>
    <definedName name="QB_ROW_536240" localSheetId="2" hidden="1">'YTD I&amp;E'!$E$255</definedName>
    <definedName name="QB_ROW_537020" localSheetId="3" hidden="1">'General Ledger'!$C$435</definedName>
    <definedName name="QB_ROW_537040" localSheetId="5" hidden="1">BVA!$E$247</definedName>
    <definedName name="QB_ROW_537040" localSheetId="1" hidden="1">'MTD I &amp;E'!$E$245</definedName>
    <definedName name="QB_ROW_537040" localSheetId="2" hidden="1">'YTD I&amp;E'!$E$247</definedName>
    <definedName name="QB_ROW_537250" localSheetId="5" hidden="1">BVA!$F$253</definedName>
    <definedName name="QB_ROW_537250" localSheetId="1" hidden="1">'MTD I &amp;E'!$F$251</definedName>
    <definedName name="QB_ROW_537250" localSheetId="2" hidden="1">'YTD I&amp;E'!$F$253</definedName>
    <definedName name="QB_ROW_537320" localSheetId="3" hidden="1">'General Ledger'!$C$439</definedName>
    <definedName name="QB_ROW_537340" localSheetId="5" hidden="1">BVA!$E$254</definedName>
    <definedName name="QB_ROW_537340" localSheetId="1" hidden="1">'MTD I &amp;E'!$E$252</definedName>
    <definedName name="QB_ROW_537340" localSheetId="2" hidden="1">'YTD I&amp;E'!$E$254</definedName>
    <definedName name="QB_ROW_538030" localSheetId="3" hidden="1">'General Ledger'!$D$436</definedName>
    <definedName name="QB_ROW_538250" localSheetId="5" hidden="1">BVA!$F$252</definedName>
    <definedName name="QB_ROW_538250" localSheetId="1" hidden="1">'MTD I &amp;E'!$F$250</definedName>
    <definedName name="QB_ROW_538250" localSheetId="2" hidden="1">'YTD I&amp;E'!$F$252</definedName>
    <definedName name="QB_ROW_538330" localSheetId="3" hidden="1">'General Ledger'!$D$438</definedName>
    <definedName name="QB_ROW_539250" localSheetId="5" hidden="1">BVA!$F$251</definedName>
    <definedName name="QB_ROW_539250" localSheetId="1" hidden="1">'MTD I &amp;E'!$F$249</definedName>
    <definedName name="QB_ROW_539250" localSheetId="2" hidden="1">'YTD I&amp;E'!$F$251</definedName>
    <definedName name="QB_ROW_54020" localSheetId="3" hidden="1">'General Ledger'!$C$413</definedName>
    <definedName name="QB_ROW_540250" localSheetId="5" hidden="1">BVA!$F$250</definedName>
    <definedName name="QB_ROW_540250" localSheetId="1" hidden="1">'MTD I &amp;E'!$F$248</definedName>
    <definedName name="QB_ROW_540250" localSheetId="2" hidden="1">'YTD I&amp;E'!$F$250</definedName>
    <definedName name="QB_ROW_54050" localSheetId="5" hidden="1">BVA!$F$221</definedName>
    <definedName name="QB_ROW_54050" localSheetId="1" hidden="1">'MTD I &amp;E'!$F$219</definedName>
    <definedName name="QB_ROW_54050" localSheetId="2" hidden="1">'YTD I&amp;E'!$F$221</definedName>
    <definedName name="QB_ROW_541250" localSheetId="5" hidden="1">BVA!$F$249</definedName>
    <definedName name="QB_ROW_541250" localSheetId="1" hidden="1">'MTD I &amp;E'!$F$247</definedName>
    <definedName name="QB_ROW_541250" localSheetId="2" hidden="1">'YTD I&amp;E'!$F$249</definedName>
    <definedName name="QB_ROW_54320" localSheetId="3" hidden="1">'General Ledger'!$C$420</definedName>
    <definedName name="QB_ROW_54350" localSheetId="5" hidden="1">BVA!$F$224</definedName>
    <definedName name="QB_ROW_54350" localSheetId="1" hidden="1">'MTD I &amp;E'!$F$222</definedName>
    <definedName name="QB_ROW_54350" localSheetId="2" hidden="1">'YTD I&amp;E'!$F$224</definedName>
    <definedName name="QB_ROW_545260" localSheetId="5" hidden="1">BVA!$G$179</definedName>
    <definedName name="QB_ROW_545260" localSheetId="1" hidden="1">'MTD I &amp;E'!$G$177</definedName>
    <definedName name="QB_ROW_545260" localSheetId="2" hidden="1">'YTD I&amp;E'!$G$179</definedName>
    <definedName name="QB_ROW_546240" localSheetId="0" hidden="1">'Balance Sheet'!$E$6</definedName>
    <definedName name="QB_ROW_547250" localSheetId="5" hidden="1">BVA!$F$44</definedName>
    <definedName name="QB_ROW_547250" localSheetId="1" hidden="1">'MTD I &amp;E'!$F$44</definedName>
    <definedName name="QB_ROW_547250" localSheetId="2" hidden="1">'YTD I&amp;E'!$F$44</definedName>
    <definedName name="QB_ROW_548250" localSheetId="5" hidden="1">BVA!$F$43</definedName>
    <definedName name="QB_ROW_548250" localSheetId="1" hidden="1">'MTD I &amp;E'!$F$43</definedName>
    <definedName name="QB_ROW_548250" localSheetId="2" hidden="1">'YTD I&amp;E'!$F$43</definedName>
    <definedName name="QB_ROW_549030" localSheetId="3" hidden="1">'General Ledger'!$D$347</definedName>
    <definedName name="QB_ROW_549260" localSheetId="5" hidden="1">BVA!$G$178</definedName>
    <definedName name="QB_ROW_549260" localSheetId="1" hidden="1">'MTD I &amp;E'!$G$176</definedName>
    <definedName name="QB_ROW_549260" localSheetId="2" hidden="1">'YTD I&amp;E'!$G$178</definedName>
    <definedName name="QB_ROW_549330" localSheetId="3" hidden="1">'General Ledger'!$D$349</definedName>
    <definedName name="QB_ROW_55020" localSheetId="3" hidden="1">'General Ledger'!$C$27</definedName>
    <definedName name="QB_ROW_550240" localSheetId="5" hidden="1">BVA!$E$294</definedName>
    <definedName name="QB_ROW_550240" localSheetId="1" hidden="1">'MTD I &amp;E'!$E$292</definedName>
    <definedName name="QB_ROW_550240" localSheetId="2" hidden="1">'YTD I&amp;E'!$E$294</definedName>
    <definedName name="QB_ROW_551240" localSheetId="5" hidden="1">BVA!$E$293</definedName>
    <definedName name="QB_ROW_551240" localSheetId="1" hidden="1">'MTD I &amp;E'!$E$291</definedName>
    <definedName name="QB_ROW_551240" localSheetId="2" hidden="1">'YTD I&amp;E'!$E$293</definedName>
    <definedName name="QB_ROW_552240" localSheetId="5" hidden="1">BVA!$E$292</definedName>
    <definedName name="QB_ROW_552240" localSheetId="1" hidden="1">'MTD I &amp;E'!$E$290</definedName>
    <definedName name="QB_ROW_552240" localSheetId="2" hidden="1">'YTD I&amp;E'!$E$292</definedName>
    <definedName name="QB_ROW_55250" localSheetId="5" hidden="1">BVA!$F$19</definedName>
    <definedName name="QB_ROW_55250" localSheetId="1" hidden="1">'MTD I &amp;E'!$F$19</definedName>
    <definedName name="QB_ROW_55250" localSheetId="2" hidden="1">'YTD I&amp;E'!$F$19</definedName>
    <definedName name="QB_ROW_55320" localSheetId="3" hidden="1">'General Ledger'!$C$30</definedName>
    <definedName name="QB_ROW_554030" localSheetId="3" hidden="1">'General Ledger'!$D$343</definedName>
    <definedName name="QB_ROW_554260" localSheetId="5" hidden="1">BVA!$G$177</definedName>
    <definedName name="QB_ROW_554260" localSheetId="1" hidden="1">'MTD I &amp;E'!$G$175</definedName>
    <definedName name="QB_ROW_554260" localSheetId="2" hidden="1">'YTD I&amp;E'!$G$177</definedName>
    <definedName name="QB_ROW_554330" localSheetId="3" hidden="1">'General Ledger'!$D$346</definedName>
    <definedName name="QB_ROW_555020" localSheetId="3" hidden="1">'General Ledger'!$C$460</definedName>
    <definedName name="QB_ROW_555240" localSheetId="5" hidden="1">BVA!$E$285</definedName>
    <definedName name="QB_ROW_555240" localSheetId="1" hidden="1">'MTD I &amp;E'!$E$283</definedName>
    <definedName name="QB_ROW_555240" localSheetId="2" hidden="1">'YTD I&amp;E'!$E$285</definedName>
    <definedName name="QB_ROW_555320" localSheetId="3" hidden="1">'General Ledger'!$C$467</definedName>
    <definedName name="QB_ROW_556020" localSheetId="3" hidden="1">'General Ledger'!$C$455</definedName>
    <definedName name="QB_ROW_556240" localSheetId="5" hidden="1">BVA!$E$284</definedName>
    <definedName name="QB_ROW_556240" localSheetId="1" hidden="1">'MTD I &amp;E'!$E$282</definedName>
    <definedName name="QB_ROW_556240" localSheetId="2" hidden="1">'YTD I&amp;E'!$E$284</definedName>
    <definedName name="QB_ROW_556320" localSheetId="3" hidden="1">'General Ledger'!$C$459</definedName>
    <definedName name="QB_ROW_559020" localSheetId="3" hidden="1">'General Ledger'!$C$430</definedName>
    <definedName name="QB_ROW_559240" localSheetId="5" hidden="1">BVA!$E$244</definedName>
    <definedName name="QB_ROW_559240" localSheetId="1" hidden="1">'MTD I &amp;E'!$E$242</definedName>
    <definedName name="QB_ROW_559240" localSheetId="2" hidden="1">'YTD I&amp;E'!$E$244</definedName>
    <definedName name="QB_ROW_559320" localSheetId="3" hidden="1">'General Ledger'!$C$432</definedName>
    <definedName name="QB_ROW_560020" localSheetId="3" hidden="1">'General Ledger'!$C$450</definedName>
    <definedName name="QB_ROW_560240" localSheetId="5" hidden="1">BVA!$E$280</definedName>
    <definedName name="QB_ROW_560240" localSheetId="1" hidden="1">'MTD I &amp;E'!$E$278</definedName>
    <definedName name="QB_ROW_560240" localSheetId="2" hidden="1">'YTD I&amp;E'!$E$280</definedName>
    <definedName name="QB_ROW_56030" localSheetId="3" hidden="1">'General Ledger'!$D$414</definedName>
    <definedName name="QB_ROW_560320" localSheetId="3" hidden="1">'General Ledger'!$C$452</definedName>
    <definedName name="QB_ROW_56260" localSheetId="5" hidden="1">BVA!$G$222</definedName>
    <definedName name="QB_ROW_56260" localSheetId="1" hidden="1">'MTD I &amp;E'!$G$220</definedName>
    <definedName name="QB_ROW_56260" localSheetId="2" hidden="1">'YTD I&amp;E'!$G$222</definedName>
    <definedName name="QB_ROW_56330" localSheetId="3" hidden="1">'General Ledger'!$D$419</definedName>
    <definedName name="QB_ROW_57260" localSheetId="5" hidden="1">BVA!$G$223</definedName>
    <definedName name="QB_ROW_57260" localSheetId="1" hidden="1">'MTD I &amp;E'!$G$221</definedName>
    <definedName name="QB_ROW_57260" localSheetId="2" hidden="1">'YTD I&amp;E'!$G$223</definedName>
    <definedName name="QB_ROW_58030" localSheetId="3" hidden="1">'General Ledger'!$D$283</definedName>
    <definedName name="QB_ROW_58060" localSheetId="5" hidden="1">BVA!$G$136</definedName>
    <definedName name="QB_ROW_58060" localSheetId="1" hidden="1">'MTD I &amp;E'!$G$135</definedName>
    <definedName name="QB_ROW_58060" localSheetId="2" hidden="1">'YTD I&amp;E'!$G$136</definedName>
    <definedName name="QB_ROW_58330" localSheetId="3" hidden="1">'General Ledger'!$D$308</definedName>
    <definedName name="QB_ROW_58360" localSheetId="5" hidden="1">BVA!$G$144</definedName>
    <definedName name="QB_ROW_58360" localSheetId="1" hidden="1">'MTD I &amp;E'!$G$143</definedName>
    <definedName name="QB_ROW_58360" localSheetId="2" hidden="1">'YTD I&amp;E'!$G$144</definedName>
    <definedName name="QB_ROW_59040" localSheetId="3" hidden="1">'General Ledger'!$E$284</definedName>
    <definedName name="QB_ROW_59070" localSheetId="5" hidden="1">BVA!$H$137</definedName>
    <definedName name="QB_ROW_59070" localSheetId="1" hidden="1">'MTD I &amp;E'!$H$136</definedName>
    <definedName name="QB_ROW_59070" localSheetId="2" hidden="1">'YTD I&amp;E'!$H$137</definedName>
    <definedName name="QB_ROW_59340" localSheetId="3" hidden="1">'General Ledger'!$E$296</definedName>
    <definedName name="QB_ROW_59370" localSheetId="5" hidden="1">BVA!$H$141</definedName>
    <definedName name="QB_ROW_59370" localSheetId="1" hidden="1">'MTD I &amp;E'!$H$140</definedName>
    <definedName name="QB_ROW_59370" localSheetId="2" hidden="1">'YTD I&amp;E'!$H$141</definedName>
    <definedName name="QB_ROW_6040" localSheetId="0" hidden="1">'Balance Sheet'!$E$48</definedName>
    <definedName name="QB_ROW_61010" localSheetId="3" hidden="1">'General Ledger'!$B$11</definedName>
    <definedName name="QB_ROW_61240" localSheetId="5" hidden="1">BVA!$E$11</definedName>
    <definedName name="QB_ROW_61240" localSheetId="1" hidden="1">'MTD I &amp;E'!$E$11</definedName>
    <definedName name="QB_ROW_61240" localSheetId="2" hidden="1">'YTD I&amp;E'!$E$11</definedName>
    <definedName name="QB_ROW_61310" localSheetId="3" hidden="1">'General Ledger'!$B$19</definedName>
    <definedName name="QB_ROW_62010" localSheetId="3" hidden="1">'General Ledger'!$B$434</definedName>
    <definedName name="QB_ROW_62030" localSheetId="5" hidden="1">BVA!$D$246</definedName>
    <definedName name="QB_ROW_62030" localSheetId="1" hidden="1">'MTD I &amp;E'!$D$244</definedName>
    <definedName name="QB_ROW_62030" localSheetId="2" hidden="1">'YTD I&amp;E'!$D$246</definedName>
    <definedName name="QB_ROW_62310" localSheetId="3" hidden="1">'General Ledger'!$B$448</definedName>
    <definedName name="QB_ROW_62330" localSheetId="5" hidden="1">BVA!$D$276</definedName>
    <definedName name="QB_ROW_62330" localSheetId="1" hidden="1">'MTD I &amp;E'!$D$274</definedName>
    <definedName name="QB_ROW_62330" localSheetId="2" hidden="1">'YTD I&amp;E'!$D$276</definedName>
    <definedName name="QB_ROW_6250" localSheetId="0" hidden="1">'Balance Sheet'!$F$53</definedName>
    <definedName name="QB_ROW_63010" localSheetId="3" hidden="1">'General Ledger'!$B$454</definedName>
    <definedName name="QB_ROW_63020" localSheetId="3" hidden="1">'General Ledger'!$C$474</definedName>
    <definedName name="QB_ROW_63030" localSheetId="5" hidden="1">BVA!$D$283</definedName>
    <definedName name="QB_ROW_63030" localSheetId="1" hidden="1">'MTD I &amp;E'!$D$281</definedName>
    <definedName name="QB_ROW_63030" localSheetId="2" hidden="1">'YTD I&amp;E'!$D$283</definedName>
    <definedName name="QB_ROW_63240" localSheetId="5" hidden="1">BVA!$E$289</definedName>
    <definedName name="QB_ROW_63240" localSheetId="1" hidden="1">'MTD I &amp;E'!$E$287</definedName>
    <definedName name="QB_ROW_63240" localSheetId="2" hidden="1">'YTD I&amp;E'!$E$289</definedName>
    <definedName name="QB_ROW_63310" localSheetId="3" hidden="1">'General Ledger'!$B$477</definedName>
    <definedName name="QB_ROW_63320" localSheetId="3" hidden="1">'General Ledger'!$C$476</definedName>
    <definedName name="QB_ROW_63330" localSheetId="5" hidden="1">BVA!$D$290</definedName>
    <definedName name="QB_ROW_63330" localSheetId="1" hidden="1">'MTD I &amp;E'!$D$288</definedName>
    <definedName name="QB_ROW_63330" localSheetId="2" hidden="1">'YTD I&amp;E'!$D$290</definedName>
    <definedName name="QB_ROW_6340" localSheetId="0" hidden="1">'Balance Sheet'!$E$54</definedName>
    <definedName name="QB_ROW_64250" localSheetId="5" hidden="1">BVA!$F$29</definedName>
    <definedName name="QB_ROW_64250" localSheetId="1" hidden="1">'MTD I &amp;E'!$F$29</definedName>
    <definedName name="QB_ROW_64250" localSheetId="2" hidden="1">'YTD I&amp;E'!$F$29</definedName>
    <definedName name="QB_ROW_7001" localSheetId="0" hidden="1">'Balance Sheet'!$A$33</definedName>
    <definedName name="QB_ROW_70010" localSheetId="3" hidden="1">'General Ledger'!$B$20</definedName>
    <definedName name="QB_ROW_70040" localSheetId="5" hidden="1">BVA!$E$12</definedName>
    <definedName name="QB_ROW_70040" localSheetId="1" hidden="1">'MTD I &amp;E'!$E$12</definedName>
    <definedName name="QB_ROW_70040" localSheetId="2" hidden="1">'YTD I&amp;E'!$E$12</definedName>
    <definedName name="QB_ROW_70250" localSheetId="5" hidden="1">BVA!$F$33</definedName>
    <definedName name="QB_ROW_70250" localSheetId="1" hidden="1">'MTD I &amp;E'!$F$33</definedName>
    <definedName name="QB_ROW_70250" localSheetId="2" hidden="1">'YTD I&amp;E'!$F$33</definedName>
    <definedName name="QB_ROW_70310" localSheetId="3" hidden="1">'General Ledger'!$B$47</definedName>
    <definedName name="QB_ROW_70340" localSheetId="5" hidden="1">BVA!$E$34</definedName>
    <definedName name="QB_ROW_70340" localSheetId="1" hidden="1">'MTD I &amp;E'!$E$34</definedName>
    <definedName name="QB_ROW_70340" localSheetId="2" hidden="1">'YTD I&amp;E'!$E$34</definedName>
    <definedName name="QB_ROW_72020" localSheetId="3" hidden="1">'General Ledger'!$C$24</definedName>
    <definedName name="QB_ROW_72250" localSheetId="5" hidden="1">BVA!$F$18</definedName>
    <definedName name="QB_ROW_72250" localSheetId="1" hidden="1">'MTD I &amp;E'!$F$18</definedName>
    <definedName name="QB_ROW_72250" localSheetId="2" hidden="1">'YTD I&amp;E'!$F$18</definedName>
    <definedName name="QB_ROW_72320" localSheetId="3" hidden="1">'General Ledger'!$C$26</definedName>
    <definedName name="QB_ROW_7301" localSheetId="0" hidden="1">'Balance Sheet'!$A$72</definedName>
    <definedName name="QB_ROW_75260" localSheetId="5" hidden="1">BVA!$G$66</definedName>
    <definedName name="QB_ROW_75260" localSheetId="1" hidden="1">'MTD I &amp;E'!$G$66</definedName>
    <definedName name="QB_ROW_75260" localSheetId="2" hidden="1">'YTD I&amp;E'!$G$66</definedName>
    <definedName name="QB_ROW_76020" localSheetId="3" hidden="1">'General Ledger'!$C$49</definedName>
    <definedName name="QB_ROW_76250" localSheetId="5" hidden="1">BVA!$F$49</definedName>
    <definedName name="QB_ROW_76250" localSheetId="1" hidden="1">'MTD I &amp;E'!$F$49</definedName>
    <definedName name="QB_ROW_76250" localSheetId="2" hidden="1">'YTD I&amp;E'!$F$49</definedName>
    <definedName name="QB_ROW_76320" localSheetId="3" hidden="1">'General Ledger'!$C$51</definedName>
    <definedName name="QB_ROW_77260" localSheetId="5" hidden="1">BVA!$G$113</definedName>
    <definedName name="QB_ROW_77260" localSheetId="1" hidden="1">'MTD I &amp;E'!$G$113</definedName>
    <definedName name="QB_ROW_77260" localSheetId="2" hidden="1">'YTD I&amp;E'!$G$113</definedName>
    <definedName name="QB_ROW_80050" localSheetId="3" hidden="1">'General Ledger'!$F$105</definedName>
    <definedName name="QB_ROW_8011" localSheetId="0" hidden="1">'Balance Sheet'!$B$34</definedName>
    <definedName name="QB_ROW_80280" localSheetId="5" hidden="1">BVA!$I$83</definedName>
    <definedName name="QB_ROW_80280" localSheetId="1" hidden="1">'MTD I &amp;E'!$I$83</definedName>
    <definedName name="QB_ROW_80280" localSheetId="2" hidden="1">'YTD I&amp;E'!$I$83</definedName>
    <definedName name="QB_ROW_80350" localSheetId="3" hidden="1">'General Ledger'!$F$110</definedName>
    <definedName name="QB_ROW_82030" localSheetId="3" hidden="1">'General Ledger'!$D$97</definedName>
    <definedName name="QB_ROW_82060" localSheetId="5" hidden="1">BVA!$G$80</definedName>
    <definedName name="QB_ROW_82060" localSheetId="1" hidden="1">'MTD I &amp;E'!$G$80</definedName>
    <definedName name="QB_ROW_82060" localSheetId="2" hidden="1">'YTD I&amp;E'!$G$80</definedName>
    <definedName name="QB_ROW_82330" localSheetId="3" hidden="1">'General Ledger'!$D$144</definedName>
    <definedName name="QB_ROW_82360" localSheetId="5" hidden="1">BVA!$G$94</definedName>
    <definedName name="QB_ROW_82360" localSheetId="1" hidden="1">'MTD I &amp;E'!$G$94</definedName>
    <definedName name="QB_ROW_82360" localSheetId="2" hidden="1">'YTD I&amp;E'!$G$94</definedName>
    <definedName name="QB_ROW_83050" localSheetId="3" hidden="1">'General Ledger'!$F$292</definedName>
    <definedName name="QB_ROW_8311" localSheetId="0" hidden="1">'Balance Sheet'!$B$57</definedName>
    <definedName name="QB_ROW_83280" localSheetId="5" hidden="1">BVA!$I$140</definedName>
    <definedName name="QB_ROW_83280" localSheetId="1" hidden="1">'MTD I &amp;E'!$I$139</definedName>
    <definedName name="QB_ROW_83280" localSheetId="2" hidden="1">'YTD I&amp;E'!$I$140</definedName>
    <definedName name="QB_ROW_83350" localSheetId="3" hidden="1">'General Ledger'!$F$295</definedName>
    <definedName name="QB_ROW_84050" localSheetId="3" hidden="1">'General Ledger'!$F$285</definedName>
    <definedName name="QB_ROW_84280" localSheetId="5" hidden="1">BVA!$I$138</definedName>
    <definedName name="QB_ROW_84280" localSheetId="1" hidden="1">'MTD I &amp;E'!$I$137</definedName>
    <definedName name="QB_ROW_84280" localSheetId="2" hidden="1">'YTD I&amp;E'!$I$138</definedName>
    <definedName name="QB_ROW_84350" localSheetId="3" hidden="1">'General Ledger'!$F$287</definedName>
    <definedName name="QB_ROW_86260" localSheetId="5" hidden="1">BVA!$G$145</definedName>
    <definedName name="QB_ROW_86260" localSheetId="1" hidden="1">'MTD I &amp;E'!$G$144</definedName>
    <definedName name="QB_ROW_86260" localSheetId="2" hidden="1">'YTD I&amp;E'!$G$145</definedName>
    <definedName name="QB_ROW_86321" localSheetId="5" hidden="1">BVA!$C$39</definedName>
    <definedName name="QB_ROW_86321" localSheetId="1" hidden="1">'MTD I &amp;E'!$C$39</definedName>
    <definedName name="QB_ROW_86321" localSheetId="2" hidden="1">'YTD I&amp;E'!$C$39</definedName>
    <definedName name="QB_ROW_87031" localSheetId="5" hidden="1">BVA!$D$36</definedName>
    <definedName name="QB_ROW_87031" localSheetId="1" hidden="1">'MTD I &amp;E'!$D$36</definedName>
    <definedName name="QB_ROW_87031" localSheetId="2" hidden="1">'YTD I&amp;E'!$D$36</definedName>
    <definedName name="QB_ROW_87250" localSheetId="5" hidden="1">BVA!$F$149</definedName>
    <definedName name="QB_ROW_87250" localSheetId="1" hidden="1">'MTD I &amp;E'!$F$148</definedName>
    <definedName name="QB_ROW_87250" localSheetId="2" hidden="1">'YTD I&amp;E'!$F$149</definedName>
    <definedName name="QB_ROW_87331" localSheetId="5" hidden="1">BVA!$D$38</definedName>
    <definedName name="QB_ROW_87331" localSheetId="1" hidden="1">'MTD I &amp;E'!$D$38</definedName>
    <definedName name="QB_ROW_87331" localSheetId="2" hidden="1">'YTD I&amp;E'!$D$38</definedName>
    <definedName name="QB_ROW_88250" localSheetId="5" hidden="1">BVA!$F$150</definedName>
    <definedName name="QB_ROW_88250" localSheetId="1" hidden="1">'MTD I &amp;E'!$F$149</definedName>
    <definedName name="QB_ROW_88250" localSheetId="2" hidden="1">'YTD I&amp;E'!$F$150</definedName>
    <definedName name="QB_ROW_90020" localSheetId="3" hidden="1">'General Ledger'!$C$312</definedName>
    <definedName name="QB_ROW_9021" localSheetId="0" hidden="1">'Balance Sheet'!$C$35</definedName>
    <definedName name="QB_ROW_90250" localSheetId="5" hidden="1">BVA!$F$155</definedName>
    <definedName name="QB_ROW_90250" localSheetId="1" hidden="1">'MTD I &amp;E'!$F$154</definedName>
    <definedName name="QB_ROW_90250" localSheetId="2" hidden="1">'YTD I&amp;E'!$F$155</definedName>
    <definedName name="QB_ROW_90320" localSheetId="3" hidden="1">'General Ledger'!$C$316</definedName>
    <definedName name="QB_ROW_91020" localSheetId="3" hidden="1">'General Ledger'!$C$342</definedName>
    <definedName name="QB_ROW_91030" localSheetId="3" hidden="1">'General Ledger'!$D$385</definedName>
    <definedName name="QB_ROW_91050" localSheetId="5" hidden="1">BVA!$F$176</definedName>
    <definedName name="QB_ROW_91050" localSheetId="1" hidden="1">'MTD I &amp;E'!$F$174</definedName>
    <definedName name="QB_ROW_91050" localSheetId="2" hidden="1">'YTD I&amp;E'!$F$176</definedName>
    <definedName name="QB_ROW_91260" localSheetId="5" hidden="1">BVA!$G$203</definedName>
    <definedName name="QB_ROW_91260" localSheetId="1" hidden="1">'MTD I &amp;E'!$G$201</definedName>
    <definedName name="QB_ROW_91260" localSheetId="2" hidden="1">'YTD I&amp;E'!$G$203</definedName>
    <definedName name="QB_ROW_91320" localSheetId="3" hidden="1">'General Ledger'!$C$396</definedName>
    <definedName name="QB_ROW_91330" localSheetId="3" hidden="1">'General Ledger'!$D$395</definedName>
    <definedName name="QB_ROW_91350" localSheetId="5" hidden="1">BVA!$F$204</definedName>
    <definedName name="QB_ROW_91350" localSheetId="1" hidden="1">'MTD I &amp;E'!$F$202</definedName>
    <definedName name="QB_ROW_91350" localSheetId="2" hidden="1">'YTD I&amp;E'!$F$204</definedName>
    <definedName name="QB_ROW_92030" localSheetId="3" hidden="1">'General Ledger'!$D$224</definedName>
    <definedName name="QB_ROW_92060" localSheetId="5" hidden="1">BVA!$G$116</definedName>
    <definedName name="QB_ROW_92060" localSheetId="1" hidden="1">'MTD I &amp;E'!$G$116</definedName>
    <definedName name="QB_ROW_92060" localSheetId="2" hidden="1">'YTD I&amp;E'!$G$116</definedName>
    <definedName name="QB_ROW_92330" localSheetId="3" hidden="1">'General Ledger'!$D$267</definedName>
    <definedName name="QB_ROW_92360" localSheetId="5" hidden="1">BVA!$G$126</definedName>
    <definedName name="QB_ROW_92360" localSheetId="1" hidden="1">'MTD I &amp;E'!$G$126</definedName>
    <definedName name="QB_ROW_92360" localSheetId="2" hidden="1">'YTD I&amp;E'!$G$126</definedName>
    <definedName name="QB_ROW_9321" localSheetId="0" hidden="1">'Balance Sheet'!$C$56</definedName>
    <definedName name="QB_ROW_93240" localSheetId="0" hidden="1">'Balance Sheet'!$E$12</definedName>
    <definedName name="QB_ROW_94020" localSheetId="3" hidden="1">'General Ledger'!$C$327</definedName>
    <definedName name="QB_ROW_94250" localSheetId="5" hidden="1">BVA!$F$162</definedName>
    <definedName name="QB_ROW_94250" localSheetId="1" hidden="1">'MTD I &amp;E'!$F$161</definedName>
    <definedName name="QB_ROW_94250" localSheetId="2" hidden="1">'YTD I&amp;E'!$F$162</definedName>
    <definedName name="QB_ROW_94320" localSheetId="3" hidden="1">'General Ledger'!$C$329</definedName>
    <definedName name="QB_ROW_96020" localSheetId="3" hidden="1">'General Ledger'!$C$317</definedName>
    <definedName name="QB_ROW_96250" localSheetId="5" hidden="1">BVA!$F$156</definedName>
    <definedName name="QB_ROW_96250" localSheetId="1" hidden="1">'MTD I &amp;E'!$F$155</definedName>
    <definedName name="QB_ROW_96250" localSheetId="2" hidden="1">'YTD I&amp;E'!$F$156</definedName>
    <definedName name="QB_ROW_96320" localSheetId="3" hidden="1">'General Ledger'!$C$321</definedName>
    <definedName name="QB_ROW_97020" localSheetId="3" hidden="1">'General Ledger'!$C$330</definedName>
    <definedName name="QB_ROW_97050" localSheetId="5" hidden="1">BVA!$F$163</definedName>
    <definedName name="QB_ROW_97050" localSheetId="1" hidden="1">'MTD I &amp;E'!$F$162</definedName>
    <definedName name="QB_ROW_97050" localSheetId="2" hidden="1">'YTD I&amp;E'!$F$163</definedName>
    <definedName name="QB_ROW_97260" localSheetId="5" hidden="1">BVA!$G$174</definedName>
    <definedName name="QB_ROW_97260" localSheetId="2" hidden="1">'YTD I&amp;E'!$G$174</definedName>
    <definedName name="QB_ROW_97320" localSheetId="3" hidden="1">'General Ledger'!$C$341</definedName>
    <definedName name="QB_ROW_97350" localSheetId="5" hidden="1">BVA!$F$175</definedName>
    <definedName name="QB_ROW_97350" localSheetId="1" hidden="1">'MTD I &amp;E'!$F$173</definedName>
    <definedName name="QB_ROW_97350" localSheetId="2" hidden="1">'YTD I&amp;E'!$F$175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20240331</definedName>
    <definedName name="QBENDDATE" localSheetId="5">20241231</definedName>
    <definedName name="QBENDDATE" localSheetId="3">20240331</definedName>
    <definedName name="QBENDDATE" localSheetId="1">20240331</definedName>
    <definedName name="QBENDDATE" localSheetId="2">20240331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20240101</definedName>
    <definedName name="QBSTARTDATE" localSheetId="5">20240101</definedName>
    <definedName name="QBSTARTDATE" localSheetId="3">20240301</definedName>
    <definedName name="QBSTARTDATE" localSheetId="1">20240301</definedName>
    <definedName name="QBSTARTDATE" localSheetId="2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1" i="5" l="1"/>
  <c r="L301" i="5"/>
  <c r="K301" i="5"/>
  <c r="J301" i="5"/>
  <c r="M300" i="5"/>
  <c r="L300" i="5"/>
  <c r="K300" i="5"/>
  <c r="J300" i="5"/>
  <c r="M299" i="5"/>
  <c r="L299" i="5"/>
  <c r="K299" i="5"/>
  <c r="J299" i="5"/>
  <c r="M298" i="5"/>
  <c r="L298" i="5"/>
  <c r="K298" i="5"/>
  <c r="J298" i="5"/>
  <c r="M297" i="5"/>
  <c r="L297" i="5"/>
  <c r="M296" i="5"/>
  <c r="L296" i="5"/>
  <c r="M295" i="5"/>
  <c r="L295" i="5"/>
  <c r="M294" i="5"/>
  <c r="L294" i="5"/>
  <c r="M293" i="5"/>
  <c r="L293" i="5"/>
  <c r="M292" i="5"/>
  <c r="L292" i="5"/>
  <c r="J290" i="5"/>
  <c r="J288" i="5"/>
  <c r="M282" i="5"/>
  <c r="L282" i="5"/>
  <c r="K282" i="5"/>
  <c r="J282" i="5"/>
  <c r="M281" i="5"/>
  <c r="L281" i="5"/>
  <c r="M277" i="5"/>
  <c r="L277" i="5"/>
  <c r="K277" i="5"/>
  <c r="J277" i="5"/>
  <c r="M276" i="5"/>
  <c r="L276" i="5"/>
  <c r="K276" i="5"/>
  <c r="J276" i="5"/>
  <c r="M275" i="5"/>
  <c r="L275" i="5"/>
  <c r="K275" i="5"/>
  <c r="J275" i="5"/>
  <c r="M274" i="5"/>
  <c r="L274" i="5"/>
  <c r="M273" i="5"/>
  <c r="L273" i="5"/>
  <c r="M272" i="5"/>
  <c r="L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M265" i="5"/>
  <c r="L265" i="5"/>
  <c r="M264" i="5"/>
  <c r="L264" i="5"/>
  <c r="M262" i="5"/>
  <c r="L262" i="5"/>
  <c r="M261" i="5"/>
  <c r="L261" i="5"/>
  <c r="K261" i="5"/>
  <c r="J261" i="5"/>
  <c r="M260" i="5"/>
  <c r="L260" i="5"/>
  <c r="M259" i="5"/>
  <c r="L259" i="5"/>
  <c r="M258" i="5"/>
  <c r="L258" i="5"/>
  <c r="M257" i="5"/>
  <c r="L257" i="5"/>
  <c r="M255" i="5"/>
  <c r="L255" i="5"/>
  <c r="M254" i="5"/>
  <c r="L254" i="5"/>
  <c r="K254" i="5"/>
  <c r="J254" i="5"/>
  <c r="M253" i="5"/>
  <c r="L253" i="5"/>
  <c r="M252" i="5"/>
  <c r="L252" i="5"/>
  <c r="M251" i="5"/>
  <c r="L251" i="5"/>
  <c r="M250" i="5"/>
  <c r="L250" i="5"/>
  <c r="M249" i="5"/>
  <c r="L249" i="5"/>
  <c r="M248" i="5"/>
  <c r="L248" i="5"/>
  <c r="J245" i="5"/>
  <c r="M240" i="5"/>
  <c r="L240" i="5"/>
  <c r="K240" i="5"/>
  <c r="J240" i="5"/>
  <c r="M239" i="5"/>
  <c r="L239" i="5"/>
  <c r="K239" i="5"/>
  <c r="J239" i="5"/>
  <c r="M238" i="5"/>
  <c r="L238" i="5"/>
  <c r="M237" i="5"/>
  <c r="L237" i="5"/>
  <c r="K237" i="5"/>
  <c r="J237" i="5"/>
  <c r="M236" i="5"/>
  <c r="L236" i="5"/>
  <c r="K236" i="5"/>
  <c r="J236" i="5"/>
  <c r="M235" i="5"/>
  <c r="L235" i="5"/>
  <c r="M234" i="5"/>
  <c r="L234" i="5"/>
  <c r="M232" i="5"/>
  <c r="L232" i="5"/>
  <c r="M231" i="5"/>
  <c r="L231" i="5"/>
  <c r="M230" i="5"/>
  <c r="L230" i="5"/>
  <c r="M229" i="5"/>
  <c r="L229" i="5"/>
  <c r="M228" i="5"/>
  <c r="L228" i="5"/>
  <c r="M227" i="5"/>
  <c r="L227" i="5"/>
  <c r="M225" i="5"/>
  <c r="L225" i="5"/>
  <c r="K225" i="5"/>
  <c r="J225" i="5"/>
  <c r="M224" i="5"/>
  <c r="L224" i="5"/>
  <c r="K224" i="5"/>
  <c r="J224" i="5"/>
  <c r="M223" i="5"/>
  <c r="L223" i="5"/>
  <c r="M222" i="5"/>
  <c r="L222" i="5"/>
  <c r="M220" i="5"/>
  <c r="L220" i="5"/>
  <c r="M219" i="5"/>
  <c r="L219" i="5"/>
  <c r="K219" i="5"/>
  <c r="J219" i="5"/>
  <c r="M218" i="5"/>
  <c r="L218" i="5"/>
  <c r="M217" i="5"/>
  <c r="L217" i="5"/>
  <c r="M216" i="5"/>
  <c r="L216" i="5"/>
  <c r="M215" i="5"/>
  <c r="L215" i="5"/>
  <c r="M214" i="5"/>
  <c r="L214" i="5"/>
  <c r="M212" i="5"/>
  <c r="L212" i="5"/>
  <c r="M210" i="5"/>
  <c r="L210" i="5"/>
  <c r="K210" i="5"/>
  <c r="J210" i="5"/>
  <c r="M208" i="5"/>
  <c r="L208" i="5"/>
  <c r="M207" i="5"/>
  <c r="L207" i="5"/>
  <c r="M205" i="5"/>
  <c r="L205" i="5"/>
  <c r="K205" i="5"/>
  <c r="J205" i="5"/>
  <c r="M204" i="5"/>
  <c r="L204" i="5"/>
  <c r="K204" i="5"/>
  <c r="J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80" i="5"/>
  <c r="L180" i="5"/>
  <c r="M179" i="5"/>
  <c r="L179" i="5"/>
  <c r="M178" i="5"/>
  <c r="L178" i="5"/>
  <c r="M175" i="5"/>
  <c r="L175" i="5"/>
  <c r="K175" i="5"/>
  <c r="J175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5" i="5"/>
  <c r="L165" i="5"/>
  <c r="M164" i="5"/>
  <c r="L164" i="5"/>
  <c r="M162" i="5"/>
  <c r="L162" i="5"/>
  <c r="M161" i="5"/>
  <c r="L161" i="5"/>
  <c r="M158" i="5"/>
  <c r="L158" i="5"/>
  <c r="K158" i="5"/>
  <c r="J158" i="5"/>
  <c r="M157" i="5"/>
  <c r="L157" i="5"/>
  <c r="M156" i="5"/>
  <c r="L156" i="5"/>
  <c r="M155" i="5"/>
  <c r="L155" i="5"/>
  <c r="M154" i="5"/>
  <c r="L154" i="5"/>
  <c r="M153" i="5"/>
  <c r="L153" i="5"/>
  <c r="M151" i="5"/>
  <c r="L151" i="5"/>
  <c r="K151" i="5"/>
  <c r="J151" i="5"/>
  <c r="M150" i="5"/>
  <c r="L150" i="5"/>
  <c r="M149" i="5"/>
  <c r="L149" i="5"/>
  <c r="M147" i="5"/>
  <c r="L147" i="5"/>
  <c r="K147" i="5"/>
  <c r="J147" i="5"/>
  <c r="M146" i="5"/>
  <c r="L146" i="5"/>
  <c r="K146" i="5"/>
  <c r="J146" i="5"/>
  <c r="M145" i="5"/>
  <c r="L145" i="5"/>
  <c r="M144" i="5"/>
  <c r="L144" i="5"/>
  <c r="K144" i="5"/>
  <c r="J144" i="5"/>
  <c r="M143" i="5"/>
  <c r="L143" i="5"/>
  <c r="M142" i="5"/>
  <c r="L142" i="5"/>
  <c r="M141" i="5"/>
  <c r="L141" i="5"/>
  <c r="K141" i="5"/>
  <c r="J141" i="5"/>
  <c r="M140" i="5"/>
  <c r="L140" i="5"/>
  <c r="M139" i="5"/>
  <c r="L139" i="5"/>
  <c r="M138" i="5"/>
  <c r="L138" i="5"/>
  <c r="M135" i="5"/>
  <c r="L135" i="5"/>
  <c r="K135" i="5"/>
  <c r="J135" i="5"/>
  <c r="M133" i="5"/>
  <c r="L133" i="5"/>
  <c r="M132" i="5"/>
  <c r="L132" i="5"/>
  <c r="M131" i="5"/>
  <c r="L131" i="5"/>
  <c r="M130" i="5"/>
  <c r="L130" i="5"/>
  <c r="M129" i="5"/>
  <c r="L129" i="5"/>
  <c r="M127" i="5"/>
  <c r="L127" i="5"/>
  <c r="M126" i="5"/>
  <c r="L126" i="5"/>
  <c r="K126" i="5"/>
  <c r="J126" i="5"/>
  <c r="M125" i="5"/>
  <c r="L125" i="5"/>
  <c r="M124" i="5"/>
  <c r="L124" i="5"/>
  <c r="K124" i="5"/>
  <c r="J124" i="5"/>
  <c r="M123" i="5"/>
  <c r="L123" i="5"/>
  <c r="M120" i="5"/>
  <c r="L120" i="5"/>
  <c r="K120" i="5"/>
  <c r="J120" i="5"/>
  <c r="M119" i="5"/>
  <c r="L119" i="5"/>
  <c r="M118" i="5"/>
  <c r="L118" i="5"/>
  <c r="M114" i="5"/>
  <c r="L114" i="5"/>
  <c r="K114" i="5"/>
  <c r="J114" i="5"/>
  <c r="M113" i="5"/>
  <c r="L113" i="5"/>
  <c r="M112" i="5"/>
  <c r="L112" i="5"/>
  <c r="M111" i="5"/>
  <c r="L111" i="5"/>
  <c r="M109" i="5"/>
  <c r="L109" i="5"/>
  <c r="K109" i="5"/>
  <c r="J109" i="5"/>
  <c r="M108" i="5"/>
  <c r="L108" i="5"/>
  <c r="K108" i="5"/>
  <c r="J108" i="5"/>
  <c r="M107" i="5"/>
  <c r="L107" i="5"/>
  <c r="M106" i="5"/>
  <c r="L106" i="5"/>
  <c r="M105" i="5"/>
  <c r="L105" i="5"/>
  <c r="M103" i="5"/>
  <c r="L103" i="5"/>
  <c r="K103" i="5"/>
  <c r="J103" i="5"/>
  <c r="M102" i="5"/>
  <c r="L102" i="5"/>
  <c r="M101" i="5"/>
  <c r="L101" i="5"/>
  <c r="M100" i="5"/>
  <c r="L100" i="5"/>
  <c r="M99" i="5"/>
  <c r="L99" i="5"/>
  <c r="M98" i="5"/>
  <c r="L98" i="5"/>
  <c r="M94" i="5"/>
  <c r="L94" i="5"/>
  <c r="K94" i="5"/>
  <c r="J94" i="5"/>
  <c r="M93" i="5"/>
  <c r="L93" i="5"/>
  <c r="M92" i="5"/>
  <c r="L92" i="5"/>
  <c r="M91" i="5"/>
  <c r="L91" i="5"/>
  <c r="M90" i="5"/>
  <c r="L90" i="5"/>
  <c r="M89" i="5"/>
  <c r="L89" i="5"/>
  <c r="M88" i="5"/>
  <c r="L88" i="5"/>
  <c r="K88" i="5"/>
  <c r="J88" i="5"/>
  <c r="M87" i="5"/>
  <c r="L87" i="5"/>
  <c r="M86" i="5"/>
  <c r="L86" i="5"/>
  <c r="M85" i="5"/>
  <c r="L85" i="5"/>
  <c r="M84" i="5"/>
  <c r="L84" i="5"/>
  <c r="M83" i="5"/>
  <c r="L83" i="5"/>
  <c r="M81" i="5"/>
  <c r="L81" i="5"/>
  <c r="M78" i="5"/>
  <c r="L78" i="5"/>
  <c r="K78" i="5"/>
  <c r="J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8" i="5"/>
  <c r="L68" i="5"/>
  <c r="K68" i="5"/>
  <c r="J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7" i="5"/>
  <c r="L57" i="5"/>
  <c r="M56" i="5"/>
  <c r="L56" i="5"/>
  <c r="K56" i="5"/>
  <c r="J56" i="5"/>
  <c r="M55" i="5"/>
  <c r="L55" i="5"/>
  <c r="M54" i="5"/>
  <c r="L54" i="5"/>
  <c r="M52" i="5"/>
  <c r="L52" i="5"/>
  <c r="M51" i="5"/>
  <c r="L51" i="5"/>
  <c r="M50" i="5"/>
  <c r="L50" i="5"/>
  <c r="M49" i="5"/>
  <c r="L49" i="5"/>
  <c r="M47" i="5"/>
  <c r="L47" i="5"/>
  <c r="K47" i="5"/>
  <c r="J47" i="5"/>
  <c r="M46" i="5"/>
  <c r="L46" i="5"/>
  <c r="M45" i="5"/>
  <c r="L45" i="5"/>
  <c r="M44" i="5"/>
  <c r="L44" i="5"/>
  <c r="M43" i="5"/>
  <c r="L43" i="5"/>
  <c r="M41" i="5"/>
  <c r="L41" i="5"/>
  <c r="M39" i="5"/>
  <c r="L39" i="5"/>
  <c r="K39" i="5"/>
  <c r="J39" i="5"/>
  <c r="M38" i="5"/>
  <c r="L38" i="5"/>
  <c r="K38" i="5"/>
  <c r="J38" i="5"/>
  <c r="M37" i="5"/>
  <c r="L37" i="5"/>
  <c r="M35" i="5"/>
  <c r="L35" i="5"/>
  <c r="K35" i="5"/>
  <c r="J35" i="5"/>
  <c r="M34" i="5"/>
  <c r="L34" i="5"/>
  <c r="K34" i="5"/>
  <c r="J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Q478" i="4"/>
  <c r="P478" i="4"/>
  <c r="Q477" i="4"/>
  <c r="P477" i="4"/>
  <c r="Q476" i="4"/>
  <c r="P476" i="4"/>
  <c r="Q475" i="4"/>
  <c r="Q473" i="4"/>
  <c r="P473" i="4"/>
  <c r="Q472" i="4"/>
  <c r="P472" i="4"/>
  <c r="Q471" i="4"/>
  <c r="Q470" i="4"/>
  <c r="Q467" i="4"/>
  <c r="P467" i="4"/>
  <c r="Q466" i="4"/>
  <c r="Q465" i="4"/>
  <c r="Q464" i="4"/>
  <c r="Q463" i="4"/>
  <c r="Q462" i="4"/>
  <c r="Q461" i="4"/>
  <c r="Q459" i="4"/>
  <c r="P459" i="4"/>
  <c r="Q458" i="4"/>
  <c r="Q457" i="4"/>
  <c r="Q456" i="4"/>
  <c r="Q453" i="4"/>
  <c r="P453" i="4"/>
  <c r="Q452" i="4"/>
  <c r="P452" i="4"/>
  <c r="Q451" i="4"/>
  <c r="Q448" i="4"/>
  <c r="P448" i="4"/>
  <c r="Q447" i="4"/>
  <c r="P447" i="4"/>
  <c r="Q446" i="4"/>
  <c r="P446" i="4"/>
  <c r="Q445" i="4"/>
  <c r="Q443" i="4"/>
  <c r="P443" i="4"/>
  <c r="Q442" i="4"/>
  <c r="Q439" i="4"/>
  <c r="P439" i="4"/>
  <c r="Q438" i="4"/>
  <c r="P438" i="4"/>
  <c r="Q437" i="4"/>
  <c r="Q433" i="4"/>
  <c r="P433" i="4"/>
  <c r="Q432" i="4"/>
  <c r="P432" i="4"/>
  <c r="Q431" i="4"/>
  <c r="Q428" i="4"/>
  <c r="P428" i="4"/>
  <c r="Q427" i="4"/>
  <c r="Q426" i="4"/>
  <c r="Q425" i="4"/>
  <c r="Q424" i="4"/>
  <c r="Q423" i="4"/>
  <c r="Q421" i="4"/>
  <c r="P421" i="4"/>
  <c r="Q420" i="4"/>
  <c r="P420" i="4"/>
  <c r="Q419" i="4"/>
  <c r="P419" i="4"/>
  <c r="Q418" i="4"/>
  <c r="Q417" i="4"/>
  <c r="Q416" i="4"/>
  <c r="Q415" i="4"/>
  <c r="Q412" i="4"/>
  <c r="P412" i="4"/>
  <c r="Q411" i="4"/>
  <c r="P411" i="4"/>
  <c r="Q410" i="4"/>
  <c r="Q409" i="4"/>
  <c r="Q408" i="4"/>
  <c r="Q407" i="4"/>
  <c r="Q405" i="4"/>
  <c r="P405" i="4"/>
  <c r="Q404" i="4"/>
  <c r="Q399" i="4"/>
  <c r="Q397" i="4"/>
  <c r="P397" i="4"/>
  <c r="Q396" i="4"/>
  <c r="P396" i="4"/>
  <c r="Q395" i="4"/>
  <c r="P395" i="4"/>
  <c r="Q394" i="4"/>
  <c r="Q393" i="4"/>
  <c r="Q392" i="4"/>
  <c r="Q391" i="4"/>
  <c r="Q390" i="4"/>
  <c r="Q389" i="4"/>
  <c r="Q388" i="4"/>
  <c r="Q387" i="4"/>
  <c r="Q386" i="4"/>
  <c r="Q384" i="4"/>
  <c r="P384" i="4"/>
  <c r="Q383" i="4"/>
  <c r="Q382" i="4"/>
  <c r="Q381" i="4"/>
  <c r="Q379" i="4"/>
  <c r="P379" i="4"/>
  <c r="Q378" i="4"/>
  <c r="Q376" i="4"/>
  <c r="P376" i="4"/>
  <c r="Q375" i="4"/>
  <c r="Q373" i="4"/>
  <c r="P373" i="4"/>
  <c r="Q372" i="4"/>
  <c r="Q371" i="4"/>
  <c r="Q370" i="4"/>
  <c r="Q369" i="4"/>
  <c r="Q368" i="4"/>
  <c r="Q367" i="4"/>
  <c r="Q366" i="4"/>
  <c r="Q365" i="4"/>
  <c r="Q364" i="4"/>
  <c r="Q363" i="4"/>
  <c r="Q362" i="4"/>
  <c r="Q361" i="4"/>
  <c r="Q360" i="4"/>
  <c r="Q359" i="4"/>
  <c r="Q357" i="4"/>
  <c r="P357" i="4"/>
  <c r="Q356" i="4"/>
  <c r="Q355" i="4"/>
  <c r="Q353" i="4"/>
  <c r="P353" i="4"/>
  <c r="Q352" i="4"/>
  <c r="Q351" i="4"/>
  <c r="Q349" i="4"/>
  <c r="P349" i="4"/>
  <c r="Q348" i="4"/>
  <c r="Q346" i="4"/>
  <c r="P346" i="4"/>
  <c r="Q345" i="4"/>
  <c r="Q344" i="4"/>
  <c r="Q341" i="4"/>
  <c r="P341" i="4"/>
  <c r="Q340" i="4"/>
  <c r="P340" i="4"/>
  <c r="Q339" i="4"/>
  <c r="Q337" i="4"/>
  <c r="P337" i="4"/>
  <c r="Q336" i="4"/>
  <c r="Q335" i="4"/>
  <c r="Q333" i="4"/>
  <c r="P333" i="4"/>
  <c r="Q332" i="4"/>
  <c r="Q329" i="4"/>
  <c r="P329" i="4"/>
  <c r="Q328" i="4"/>
  <c r="Q326" i="4"/>
  <c r="P326" i="4"/>
  <c r="Q325" i="4"/>
  <c r="Q322" i="4"/>
  <c r="P322" i="4"/>
  <c r="Q321" i="4"/>
  <c r="P321" i="4"/>
  <c r="Q320" i="4"/>
  <c r="Q319" i="4"/>
  <c r="Q318" i="4"/>
  <c r="Q316" i="4"/>
  <c r="P316" i="4"/>
  <c r="Q315" i="4"/>
  <c r="Q314" i="4"/>
  <c r="Q313" i="4"/>
  <c r="Q310" i="4"/>
  <c r="P310" i="4"/>
  <c r="Q309" i="4"/>
  <c r="P309" i="4"/>
  <c r="Q308" i="4"/>
  <c r="P308" i="4"/>
  <c r="Q307" i="4"/>
  <c r="P307" i="4"/>
  <c r="Q306" i="4"/>
  <c r="Q305" i="4"/>
  <c r="Q304" i="4"/>
  <c r="Q303" i="4"/>
  <c r="Q302" i="4"/>
  <c r="Q300" i="4"/>
  <c r="P300" i="4"/>
  <c r="Q299" i="4"/>
  <c r="Q298" i="4"/>
  <c r="Q296" i="4"/>
  <c r="P296" i="4"/>
  <c r="Q295" i="4"/>
  <c r="P295" i="4"/>
  <c r="Q294" i="4"/>
  <c r="Q293" i="4"/>
  <c r="Q291" i="4"/>
  <c r="P291" i="4"/>
  <c r="Q290" i="4"/>
  <c r="Q289" i="4"/>
  <c r="Q287" i="4"/>
  <c r="P287" i="4"/>
  <c r="Q286" i="4"/>
  <c r="Q282" i="4"/>
  <c r="P282" i="4"/>
  <c r="Q281" i="4"/>
  <c r="P281" i="4"/>
  <c r="Q280" i="4"/>
  <c r="Q278" i="4"/>
  <c r="P278" i="4"/>
  <c r="Q277" i="4"/>
  <c r="Q275" i="4"/>
  <c r="P275" i="4"/>
  <c r="Q274" i="4"/>
  <c r="Q273" i="4"/>
  <c r="Q271" i="4"/>
  <c r="P271" i="4"/>
  <c r="Q270" i="4"/>
  <c r="Q267" i="4"/>
  <c r="P267" i="4"/>
  <c r="Q265" i="4"/>
  <c r="Q264" i="4"/>
  <c r="Q263" i="4"/>
  <c r="Q261" i="4"/>
  <c r="P261" i="4"/>
  <c r="Q260" i="4"/>
  <c r="P260" i="4"/>
  <c r="Q259" i="4"/>
  <c r="Q258" i="4"/>
  <c r="Q256" i="4"/>
  <c r="P256" i="4"/>
  <c r="Q255" i="4"/>
  <c r="Q252" i="4"/>
  <c r="P252" i="4"/>
  <c r="Q251" i="4"/>
  <c r="P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3" i="4"/>
  <c r="P233" i="4"/>
  <c r="Q232" i="4"/>
  <c r="Q231" i="4"/>
  <c r="Q230" i="4"/>
  <c r="Q229" i="4"/>
  <c r="Q228" i="4"/>
  <c r="Q227" i="4"/>
  <c r="Q222" i="4"/>
  <c r="P222" i="4"/>
  <c r="Q221" i="4"/>
  <c r="P221" i="4"/>
  <c r="Q220" i="4"/>
  <c r="Q218" i="4"/>
  <c r="P218" i="4"/>
  <c r="Q217" i="4"/>
  <c r="Q214" i="4"/>
  <c r="P214" i="4"/>
  <c r="Q213" i="4"/>
  <c r="P213" i="4"/>
  <c r="Q212" i="4"/>
  <c r="P212" i="4"/>
  <c r="Q211" i="4"/>
  <c r="Q210" i="4"/>
  <c r="Q209" i="4"/>
  <c r="Q208" i="4"/>
  <c r="Q207" i="4"/>
  <c r="Q206" i="4"/>
  <c r="Q205" i="4"/>
  <c r="Q204" i="4"/>
  <c r="Q203" i="4"/>
  <c r="Q202" i="4"/>
  <c r="Q200" i="4"/>
  <c r="P200" i="4"/>
  <c r="Q199" i="4"/>
  <c r="Q198" i="4"/>
  <c r="Q197" i="4"/>
  <c r="Q196" i="4"/>
  <c r="Q195" i="4"/>
  <c r="Q194" i="4"/>
  <c r="Q193" i="4"/>
  <c r="Q192" i="4"/>
  <c r="Q191" i="4"/>
  <c r="Q190" i="4"/>
  <c r="Q188" i="4"/>
  <c r="P188" i="4"/>
  <c r="Q187" i="4"/>
  <c r="Q186" i="4"/>
  <c r="Q185" i="4"/>
  <c r="Q184" i="4"/>
  <c r="Q181" i="4"/>
  <c r="P181" i="4"/>
  <c r="Q180" i="4"/>
  <c r="P180" i="4"/>
  <c r="Q179" i="4"/>
  <c r="Q177" i="4"/>
  <c r="P177" i="4"/>
  <c r="Q176" i="4"/>
  <c r="Q175" i="4"/>
  <c r="Q174" i="4"/>
  <c r="Q173" i="4"/>
  <c r="Q172" i="4"/>
  <c r="Q170" i="4"/>
  <c r="P170" i="4"/>
  <c r="Q169" i="4"/>
  <c r="Q168" i="4"/>
  <c r="Q167" i="4"/>
  <c r="Q166" i="4"/>
  <c r="Q165" i="4"/>
  <c r="Q164" i="4"/>
  <c r="Q162" i="4"/>
  <c r="P162" i="4"/>
  <c r="Q161" i="4"/>
  <c r="Q160" i="4"/>
  <c r="Q159" i="4"/>
  <c r="Q158" i="4"/>
  <c r="Q157" i="4"/>
  <c r="Q156" i="4"/>
  <c r="Q153" i="4"/>
  <c r="P153" i="4"/>
  <c r="Q152" i="4"/>
  <c r="Q151" i="4"/>
  <c r="Q150" i="4"/>
  <c r="Q149" i="4"/>
  <c r="Q148" i="4"/>
  <c r="Q147" i="4"/>
  <c r="Q146" i="4"/>
  <c r="Q144" i="4"/>
  <c r="P144" i="4"/>
  <c r="Q143" i="4"/>
  <c r="P143" i="4"/>
  <c r="Q142" i="4"/>
  <c r="Q141" i="4"/>
  <c r="Q140" i="4"/>
  <c r="Q139" i="4"/>
  <c r="Q138" i="4"/>
  <c r="Q137" i="4"/>
  <c r="Q136" i="4"/>
  <c r="Q134" i="4"/>
  <c r="P134" i="4"/>
  <c r="Q133" i="4"/>
  <c r="Q132" i="4"/>
  <c r="Q131" i="4"/>
  <c r="Q129" i="4"/>
  <c r="P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1" i="4"/>
  <c r="P111" i="4"/>
  <c r="Q110" i="4"/>
  <c r="P110" i="4"/>
  <c r="Q109" i="4"/>
  <c r="Q108" i="4"/>
  <c r="Q107" i="4"/>
  <c r="Q106" i="4"/>
  <c r="Q103" i="4"/>
  <c r="P103" i="4"/>
  <c r="Q102" i="4"/>
  <c r="Q101" i="4"/>
  <c r="Q100" i="4"/>
  <c r="Q99" i="4"/>
  <c r="Q95" i="4"/>
  <c r="P95" i="4"/>
  <c r="Q94" i="4"/>
  <c r="P94" i="4"/>
  <c r="Q93" i="4"/>
  <c r="Q92" i="4"/>
  <c r="Q90" i="4"/>
  <c r="P90" i="4"/>
  <c r="Q89" i="4"/>
  <c r="Q88" i="4"/>
  <c r="Q86" i="4"/>
  <c r="P86" i="4"/>
  <c r="Q85" i="4"/>
  <c r="Q83" i="4"/>
  <c r="P83" i="4"/>
  <c r="Q82" i="4"/>
  <c r="Q80" i="4"/>
  <c r="P80" i="4"/>
  <c r="Q79" i="4"/>
  <c r="Q76" i="4"/>
  <c r="P76" i="4"/>
  <c r="Q75" i="4"/>
  <c r="P75" i="4"/>
  <c r="Q74" i="4"/>
  <c r="Q71" i="4"/>
  <c r="P71" i="4"/>
  <c r="Q70" i="4"/>
  <c r="P70" i="4"/>
  <c r="Q69" i="4"/>
  <c r="Q67" i="4"/>
  <c r="P67" i="4"/>
  <c r="Q66" i="4"/>
  <c r="Q65" i="4"/>
  <c r="Q64" i="4"/>
  <c r="Q61" i="4"/>
  <c r="P61" i="4"/>
  <c r="Q60" i="4"/>
  <c r="Q58" i="4"/>
  <c r="P58" i="4"/>
  <c r="Q57" i="4"/>
  <c r="Q56" i="4"/>
  <c r="Q55" i="4"/>
  <c r="Q54" i="4"/>
  <c r="Q53" i="4"/>
  <c r="Q51" i="4"/>
  <c r="P51" i="4"/>
  <c r="Q50" i="4"/>
  <c r="Q47" i="4"/>
  <c r="P47" i="4"/>
  <c r="Q46" i="4"/>
  <c r="P46" i="4"/>
  <c r="Q45" i="4"/>
  <c r="Q44" i="4"/>
  <c r="Q43" i="4"/>
  <c r="Q41" i="4"/>
  <c r="P41" i="4"/>
  <c r="Q40" i="4"/>
  <c r="Q38" i="4"/>
  <c r="P38" i="4"/>
  <c r="Q37" i="4"/>
  <c r="Q35" i="4"/>
  <c r="P35" i="4"/>
  <c r="Q34" i="4"/>
  <c r="Q33" i="4"/>
  <c r="Q32" i="4"/>
  <c r="Q30" i="4"/>
  <c r="P30" i="4"/>
  <c r="Q29" i="4"/>
  <c r="Q28" i="4"/>
  <c r="Q26" i="4"/>
  <c r="P26" i="4"/>
  <c r="Q25" i="4"/>
  <c r="Q23" i="4"/>
  <c r="P23" i="4"/>
  <c r="Q22" i="4"/>
  <c r="Q19" i="4"/>
  <c r="P19" i="4"/>
  <c r="Q18" i="4"/>
  <c r="Q17" i="4"/>
  <c r="Q16" i="4"/>
  <c r="Q15" i="4"/>
  <c r="Q14" i="4"/>
  <c r="Q13" i="4"/>
  <c r="Q12" i="4"/>
  <c r="Q10" i="4"/>
  <c r="P10" i="4"/>
  <c r="Q9" i="4"/>
  <c r="Q7" i="4"/>
  <c r="P7" i="4"/>
  <c r="Q6" i="4"/>
  <c r="Q4" i="4"/>
  <c r="P4" i="4"/>
  <c r="Q3" i="4"/>
  <c r="M301" i="3"/>
  <c r="L301" i="3"/>
  <c r="K301" i="3"/>
  <c r="J301" i="3"/>
  <c r="M300" i="3"/>
  <c r="L300" i="3"/>
  <c r="K300" i="3"/>
  <c r="J300" i="3"/>
  <c r="M299" i="3"/>
  <c r="L299" i="3"/>
  <c r="K299" i="3"/>
  <c r="J299" i="3"/>
  <c r="M298" i="3"/>
  <c r="L298" i="3"/>
  <c r="K298" i="3"/>
  <c r="J298" i="3"/>
  <c r="M297" i="3"/>
  <c r="L297" i="3"/>
  <c r="M296" i="3"/>
  <c r="L296" i="3"/>
  <c r="M295" i="3"/>
  <c r="L295" i="3"/>
  <c r="M294" i="3"/>
  <c r="L294" i="3"/>
  <c r="M293" i="3"/>
  <c r="L293" i="3"/>
  <c r="M292" i="3"/>
  <c r="L292" i="3"/>
  <c r="J290" i="3"/>
  <c r="J288" i="3"/>
  <c r="M282" i="3"/>
  <c r="L282" i="3"/>
  <c r="K282" i="3"/>
  <c r="J282" i="3"/>
  <c r="M281" i="3"/>
  <c r="L281" i="3"/>
  <c r="M277" i="3"/>
  <c r="L277" i="3"/>
  <c r="K277" i="3"/>
  <c r="J277" i="3"/>
  <c r="M276" i="3"/>
  <c r="L276" i="3"/>
  <c r="K276" i="3"/>
  <c r="J276" i="3"/>
  <c r="M275" i="3"/>
  <c r="L275" i="3"/>
  <c r="K275" i="3"/>
  <c r="J275" i="3"/>
  <c r="M274" i="3"/>
  <c r="L274" i="3"/>
  <c r="M273" i="3"/>
  <c r="L273" i="3"/>
  <c r="M272" i="3"/>
  <c r="L272" i="3"/>
  <c r="M271" i="3"/>
  <c r="L271" i="3"/>
  <c r="M270" i="3"/>
  <c r="L270" i="3"/>
  <c r="M269" i="3"/>
  <c r="L269" i="3"/>
  <c r="M268" i="3"/>
  <c r="L268" i="3"/>
  <c r="M267" i="3"/>
  <c r="L267" i="3"/>
  <c r="M266" i="3"/>
  <c r="L266" i="3"/>
  <c r="M265" i="3"/>
  <c r="L265" i="3"/>
  <c r="M264" i="3"/>
  <c r="L264" i="3"/>
  <c r="M262" i="3"/>
  <c r="L262" i="3"/>
  <c r="M261" i="3"/>
  <c r="L261" i="3"/>
  <c r="K261" i="3"/>
  <c r="J261" i="3"/>
  <c r="M260" i="3"/>
  <c r="L260" i="3"/>
  <c r="M259" i="3"/>
  <c r="L259" i="3"/>
  <c r="M258" i="3"/>
  <c r="L258" i="3"/>
  <c r="M257" i="3"/>
  <c r="L257" i="3"/>
  <c r="M255" i="3"/>
  <c r="L255" i="3"/>
  <c r="M254" i="3"/>
  <c r="L254" i="3"/>
  <c r="K254" i="3"/>
  <c r="J254" i="3"/>
  <c r="M253" i="3"/>
  <c r="L253" i="3"/>
  <c r="M252" i="3"/>
  <c r="L252" i="3"/>
  <c r="M251" i="3"/>
  <c r="L251" i="3"/>
  <c r="M250" i="3"/>
  <c r="L250" i="3"/>
  <c r="M249" i="3"/>
  <c r="L249" i="3"/>
  <c r="M248" i="3"/>
  <c r="L248" i="3"/>
  <c r="J245" i="3"/>
  <c r="M240" i="3"/>
  <c r="L240" i="3"/>
  <c r="K240" i="3"/>
  <c r="J240" i="3"/>
  <c r="M239" i="3"/>
  <c r="L239" i="3"/>
  <c r="K239" i="3"/>
  <c r="J239" i="3"/>
  <c r="M238" i="3"/>
  <c r="L238" i="3"/>
  <c r="M237" i="3"/>
  <c r="L237" i="3"/>
  <c r="K237" i="3"/>
  <c r="J237" i="3"/>
  <c r="M236" i="3"/>
  <c r="L236" i="3"/>
  <c r="K236" i="3"/>
  <c r="J236" i="3"/>
  <c r="M235" i="3"/>
  <c r="L235" i="3"/>
  <c r="M234" i="3"/>
  <c r="L234" i="3"/>
  <c r="M232" i="3"/>
  <c r="L232" i="3"/>
  <c r="M231" i="3"/>
  <c r="L231" i="3"/>
  <c r="M230" i="3"/>
  <c r="L230" i="3"/>
  <c r="M229" i="3"/>
  <c r="L229" i="3"/>
  <c r="M228" i="3"/>
  <c r="L228" i="3"/>
  <c r="M227" i="3"/>
  <c r="L227" i="3"/>
  <c r="M225" i="3"/>
  <c r="L225" i="3"/>
  <c r="K225" i="3"/>
  <c r="J225" i="3"/>
  <c r="M224" i="3"/>
  <c r="L224" i="3"/>
  <c r="K224" i="3"/>
  <c r="J224" i="3"/>
  <c r="M223" i="3"/>
  <c r="L223" i="3"/>
  <c r="M222" i="3"/>
  <c r="L222" i="3"/>
  <c r="M220" i="3"/>
  <c r="L220" i="3"/>
  <c r="M219" i="3"/>
  <c r="L219" i="3"/>
  <c r="K219" i="3"/>
  <c r="J219" i="3"/>
  <c r="M218" i="3"/>
  <c r="L218" i="3"/>
  <c r="M217" i="3"/>
  <c r="L217" i="3"/>
  <c r="M216" i="3"/>
  <c r="L216" i="3"/>
  <c r="M215" i="3"/>
  <c r="L215" i="3"/>
  <c r="M214" i="3"/>
  <c r="L214" i="3"/>
  <c r="M212" i="3"/>
  <c r="L212" i="3"/>
  <c r="M210" i="3"/>
  <c r="L210" i="3"/>
  <c r="K210" i="3"/>
  <c r="J210" i="3"/>
  <c r="M208" i="3"/>
  <c r="L208" i="3"/>
  <c r="M207" i="3"/>
  <c r="L207" i="3"/>
  <c r="M205" i="3"/>
  <c r="L205" i="3"/>
  <c r="K205" i="3"/>
  <c r="J205" i="3"/>
  <c r="M204" i="3"/>
  <c r="L204" i="3"/>
  <c r="K204" i="3"/>
  <c r="J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8" i="3"/>
  <c r="L178" i="3"/>
  <c r="M175" i="3"/>
  <c r="L175" i="3"/>
  <c r="K175" i="3"/>
  <c r="J175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6" i="3"/>
  <c r="L166" i="3"/>
  <c r="M165" i="3"/>
  <c r="L165" i="3"/>
  <c r="M164" i="3"/>
  <c r="L164" i="3"/>
  <c r="M162" i="3"/>
  <c r="L162" i="3"/>
  <c r="M161" i="3"/>
  <c r="L161" i="3"/>
  <c r="M158" i="3"/>
  <c r="L158" i="3"/>
  <c r="K158" i="3"/>
  <c r="J158" i="3"/>
  <c r="M157" i="3"/>
  <c r="L157" i="3"/>
  <c r="M156" i="3"/>
  <c r="L156" i="3"/>
  <c r="M155" i="3"/>
  <c r="L155" i="3"/>
  <c r="M154" i="3"/>
  <c r="L154" i="3"/>
  <c r="M153" i="3"/>
  <c r="L153" i="3"/>
  <c r="M151" i="3"/>
  <c r="L151" i="3"/>
  <c r="K151" i="3"/>
  <c r="J151" i="3"/>
  <c r="M150" i="3"/>
  <c r="L150" i="3"/>
  <c r="M149" i="3"/>
  <c r="L149" i="3"/>
  <c r="M147" i="3"/>
  <c r="L147" i="3"/>
  <c r="K147" i="3"/>
  <c r="J147" i="3"/>
  <c r="M146" i="3"/>
  <c r="L146" i="3"/>
  <c r="K146" i="3"/>
  <c r="J146" i="3"/>
  <c r="M145" i="3"/>
  <c r="L145" i="3"/>
  <c r="M144" i="3"/>
  <c r="L144" i="3"/>
  <c r="K144" i="3"/>
  <c r="J144" i="3"/>
  <c r="M143" i="3"/>
  <c r="L143" i="3"/>
  <c r="M142" i="3"/>
  <c r="L142" i="3"/>
  <c r="M141" i="3"/>
  <c r="L141" i="3"/>
  <c r="K141" i="3"/>
  <c r="J141" i="3"/>
  <c r="M140" i="3"/>
  <c r="L140" i="3"/>
  <c r="M139" i="3"/>
  <c r="L139" i="3"/>
  <c r="M138" i="3"/>
  <c r="L138" i="3"/>
  <c r="M135" i="3"/>
  <c r="L135" i="3"/>
  <c r="K135" i="3"/>
  <c r="J135" i="3"/>
  <c r="M133" i="3"/>
  <c r="L133" i="3"/>
  <c r="M132" i="3"/>
  <c r="L132" i="3"/>
  <c r="M131" i="3"/>
  <c r="L131" i="3"/>
  <c r="M130" i="3"/>
  <c r="L130" i="3"/>
  <c r="M129" i="3"/>
  <c r="L129" i="3"/>
  <c r="M127" i="3"/>
  <c r="L127" i="3"/>
  <c r="M126" i="3"/>
  <c r="L126" i="3"/>
  <c r="K126" i="3"/>
  <c r="J126" i="3"/>
  <c r="M125" i="3"/>
  <c r="L125" i="3"/>
  <c r="M124" i="3"/>
  <c r="L124" i="3"/>
  <c r="K124" i="3"/>
  <c r="J124" i="3"/>
  <c r="M123" i="3"/>
  <c r="L123" i="3"/>
  <c r="M120" i="3"/>
  <c r="L120" i="3"/>
  <c r="K120" i="3"/>
  <c r="J120" i="3"/>
  <c r="M119" i="3"/>
  <c r="L119" i="3"/>
  <c r="M118" i="3"/>
  <c r="L118" i="3"/>
  <c r="M114" i="3"/>
  <c r="L114" i="3"/>
  <c r="K114" i="3"/>
  <c r="J114" i="3"/>
  <c r="M113" i="3"/>
  <c r="L113" i="3"/>
  <c r="M112" i="3"/>
  <c r="L112" i="3"/>
  <c r="M111" i="3"/>
  <c r="L111" i="3"/>
  <c r="M109" i="3"/>
  <c r="L109" i="3"/>
  <c r="K109" i="3"/>
  <c r="J109" i="3"/>
  <c r="M108" i="3"/>
  <c r="L108" i="3"/>
  <c r="K108" i="3"/>
  <c r="J108" i="3"/>
  <c r="M107" i="3"/>
  <c r="L107" i="3"/>
  <c r="M106" i="3"/>
  <c r="L106" i="3"/>
  <c r="M105" i="3"/>
  <c r="L105" i="3"/>
  <c r="M103" i="3"/>
  <c r="L103" i="3"/>
  <c r="K103" i="3"/>
  <c r="J103" i="3"/>
  <c r="M102" i="3"/>
  <c r="L102" i="3"/>
  <c r="M101" i="3"/>
  <c r="L101" i="3"/>
  <c r="M100" i="3"/>
  <c r="L100" i="3"/>
  <c r="M99" i="3"/>
  <c r="L99" i="3"/>
  <c r="M98" i="3"/>
  <c r="L98" i="3"/>
  <c r="M94" i="3"/>
  <c r="L94" i="3"/>
  <c r="K94" i="3"/>
  <c r="J94" i="3"/>
  <c r="M93" i="3"/>
  <c r="L93" i="3"/>
  <c r="M92" i="3"/>
  <c r="L92" i="3"/>
  <c r="M91" i="3"/>
  <c r="L91" i="3"/>
  <c r="M90" i="3"/>
  <c r="L90" i="3"/>
  <c r="M89" i="3"/>
  <c r="L89" i="3"/>
  <c r="M88" i="3"/>
  <c r="L88" i="3"/>
  <c r="K88" i="3"/>
  <c r="J88" i="3"/>
  <c r="M87" i="3"/>
  <c r="L87" i="3"/>
  <c r="M86" i="3"/>
  <c r="L86" i="3"/>
  <c r="M85" i="3"/>
  <c r="L85" i="3"/>
  <c r="M84" i="3"/>
  <c r="L84" i="3"/>
  <c r="M83" i="3"/>
  <c r="L83" i="3"/>
  <c r="M81" i="3"/>
  <c r="L81" i="3"/>
  <c r="M78" i="3"/>
  <c r="L78" i="3"/>
  <c r="K78" i="3"/>
  <c r="J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8" i="3"/>
  <c r="L68" i="3"/>
  <c r="K68" i="3"/>
  <c r="J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7" i="3"/>
  <c r="L57" i="3"/>
  <c r="M56" i="3"/>
  <c r="L56" i="3"/>
  <c r="K56" i="3"/>
  <c r="J56" i="3"/>
  <c r="M55" i="3"/>
  <c r="L55" i="3"/>
  <c r="M54" i="3"/>
  <c r="L54" i="3"/>
  <c r="M52" i="3"/>
  <c r="L52" i="3"/>
  <c r="M51" i="3"/>
  <c r="L51" i="3"/>
  <c r="M50" i="3"/>
  <c r="L50" i="3"/>
  <c r="M49" i="3"/>
  <c r="L49" i="3"/>
  <c r="M47" i="3"/>
  <c r="L47" i="3"/>
  <c r="K47" i="3"/>
  <c r="J47" i="3"/>
  <c r="M46" i="3"/>
  <c r="L46" i="3"/>
  <c r="M45" i="3"/>
  <c r="L45" i="3"/>
  <c r="M44" i="3"/>
  <c r="L44" i="3"/>
  <c r="M43" i="3"/>
  <c r="L43" i="3"/>
  <c r="M41" i="3"/>
  <c r="L41" i="3"/>
  <c r="M39" i="3"/>
  <c r="L39" i="3"/>
  <c r="K39" i="3"/>
  <c r="J39" i="3"/>
  <c r="M38" i="3"/>
  <c r="L38" i="3"/>
  <c r="K38" i="3"/>
  <c r="J38" i="3"/>
  <c r="M37" i="3"/>
  <c r="L37" i="3"/>
  <c r="M35" i="3"/>
  <c r="L35" i="3"/>
  <c r="K35" i="3"/>
  <c r="J35" i="3"/>
  <c r="M34" i="3"/>
  <c r="L34" i="3"/>
  <c r="K34" i="3"/>
  <c r="J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299" i="2"/>
  <c r="L299" i="2"/>
  <c r="K299" i="2"/>
  <c r="J299" i="2"/>
  <c r="M298" i="2"/>
  <c r="L298" i="2"/>
  <c r="K298" i="2"/>
  <c r="J298" i="2"/>
  <c r="M297" i="2"/>
  <c r="L297" i="2"/>
  <c r="K297" i="2"/>
  <c r="J297" i="2"/>
  <c r="M296" i="2"/>
  <c r="L296" i="2"/>
  <c r="K296" i="2"/>
  <c r="J296" i="2"/>
  <c r="M295" i="2"/>
  <c r="L295" i="2"/>
  <c r="M294" i="2"/>
  <c r="L294" i="2"/>
  <c r="M293" i="2"/>
  <c r="L293" i="2"/>
  <c r="M292" i="2"/>
  <c r="L292" i="2"/>
  <c r="M291" i="2"/>
  <c r="L291" i="2"/>
  <c r="M290" i="2"/>
  <c r="L290" i="2"/>
  <c r="J288" i="2"/>
  <c r="J286" i="2"/>
  <c r="M280" i="2"/>
  <c r="L280" i="2"/>
  <c r="K280" i="2"/>
  <c r="J280" i="2"/>
  <c r="M279" i="2"/>
  <c r="L279" i="2"/>
  <c r="M275" i="2"/>
  <c r="L275" i="2"/>
  <c r="K275" i="2"/>
  <c r="J275" i="2"/>
  <c r="M274" i="2"/>
  <c r="L274" i="2"/>
  <c r="K274" i="2"/>
  <c r="J274" i="2"/>
  <c r="M273" i="2"/>
  <c r="L273" i="2"/>
  <c r="K273" i="2"/>
  <c r="J273" i="2"/>
  <c r="M272" i="2"/>
  <c r="L272" i="2"/>
  <c r="M271" i="2"/>
  <c r="L271" i="2"/>
  <c r="M270" i="2"/>
  <c r="L270" i="2"/>
  <c r="M269" i="2"/>
  <c r="L269" i="2"/>
  <c r="M268" i="2"/>
  <c r="L268" i="2"/>
  <c r="M267" i="2"/>
  <c r="L267" i="2"/>
  <c r="M266" i="2"/>
  <c r="L266" i="2"/>
  <c r="M265" i="2"/>
  <c r="L265" i="2"/>
  <c r="M264" i="2"/>
  <c r="L264" i="2"/>
  <c r="M263" i="2"/>
  <c r="L263" i="2"/>
  <c r="M262" i="2"/>
  <c r="L262" i="2"/>
  <c r="M260" i="2"/>
  <c r="L260" i="2"/>
  <c r="M259" i="2"/>
  <c r="L259" i="2"/>
  <c r="K259" i="2"/>
  <c r="J259" i="2"/>
  <c r="M258" i="2"/>
  <c r="L258" i="2"/>
  <c r="M257" i="2"/>
  <c r="L257" i="2"/>
  <c r="M256" i="2"/>
  <c r="L256" i="2"/>
  <c r="M255" i="2"/>
  <c r="L255" i="2"/>
  <c r="M253" i="2"/>
  <c r="L253" i="2"/>
  <c r="M252" i="2"/>
  <c r="L252" i="2"/>
  <c r="K252" i="2"/>
  <c r="J252" i="2"/>
  <c r="M251" i="2"/>
  <c r="L251" i="2"/>
  <c r="M250" i="2"/>
  <c r="L250" i="2"/>
  <c r="M249" i="2"/>
  <c r="L249" i="2"/>
  <c r="M248" i="2"/>
  <c r="L248" i="2"/>
  <c r="M247" i="2"/>
  <c r="L247" i="2"/>
  <c r="M246" i="2"/>
  <c r="L246" i="2"/>
  <c r="J243" i="2"/>
  <c r="M238" i="2"/>
  <c r="L238" i="2"/>
  <c r="K238" i="2"/>
  <c r="J238" i="2"/>
  <c r="M237" i="2"/>
  <c r="L237" i="2"/>
  <c r="K237" i="2"/>
  <c r="J237" i="2"/>
  <c r="M236" i="2"/>
  <c r="L236" i="2"/>
  <c r="M235" i="2"/>
  <c r="L235" i="2"/>
  <c r="K235" i="2"/>
  <c r="J235" i="2"/>
  <c r="M234" i="2"/>
  <c r="L234" i="2"/>
  <c r="K234" i="2"/>
  <c r="J234" i="2"/>
  <c r="M233" i="2"/>
  <c r="L233" i="2"/>
  <c r="M232" i="2"/>
  <c r="L232" i="2"/>
  <c r="M230" i="2"/>
  <c r="L230" i="2"/>
  <c r="M229" i="2"/>
  <c r="L229" i="2"/>
  <c r="M228" i="2"/>
  <c r="L228" i="2"/>
  <c r="M227" i="2"/>
  <c r="L227" i="2"/>
  <c r="M226" i="2"/>
  <c r="L226" i="2"/>
  <c r="M225" i="2"/>
  <c r="L225" i="2"/>
  <c r="M223" i="2"/>
  <c r="L223" i="2"/>
  <c r="K223" i="2"/>
  <c r="J223" i="2"/>
  <c r="M222" i="2"/>
  <c r="L222" i="2"/>
  <c r="K222" i="2"/>
  <c r="J222" i="2"/>
  <c r="M221" i="2"/>
  <c r="L221" i="2"/>
  <c r="M220" i="2"/>
  <c r="L220" i="2"/>
  <c r="M218" i="2"/>
  <c r="L218" i="2"/>
  <c r="M217" i="2"/>
  <c r="L217" i="2"/>
  <c r="K217" i="2"/>
  <c r="J217" i="2"/>
  <c r="M216" i="2"/>
  <c r="L216" i="2"/>
  <c r="M215" i="2"/>
  <c r="L215" i="2"/>
  <c r="M214" i="2"/>
  <c r="L214" i="2"/>
  <c r="M213" i="2"/>
  <c r="L213" i="2"/>
  <c r="M212" i="2"/>
  <c r="L212" i="2"/>
  <c r="M210" i="2"/>
  <c r="L210" i="2"/>
  <c r="M208" i="2"/>
  <c r="L208" i="2"/>
  <c r="K208" i="2"/>
  <c r="J208" i="2"/>
  <c r="M206" i="2"/>
  <c r="L206" i="2"/>
  <c r="M205" i="2"/>
  <c r="L205" i="2"/>
  <c r="M203" i="2"/>
  <c r="L203" i="2"/>
  <c r="K203" i="2"/>
  <c r="J203" i="2"/>
  <c r="M202" i="2"/>
  <c r="L202" i="2"/>
  <c r="K202" i="2"/>
  <c r="J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M177" i="2"/>
  <c r="L177" i="2"/>
  <c r="M176" i="2"/>
  <c r="L176" i="2"/>
  <c r="M173" i="2"/>
  <c r="L173" i="2"/>
  <c r="K173" i="2"/>
  <c r="J173" i="2"/>
  <c r="M172" i="2"/>
  <c r="L172" i="2"/>
  <c r="M171" i="2"/>
  <c r="L171" i="2"/>
  <c r="M170" i="2"/>
  <c r="L170" i="2"/>
  <c r="M169" i="2"/>
  <c r="L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1" i="2"/>
  <c r="L161" i="2"/>
  <c r="M160" i="2"/>
  <c r="L160" i="2"/>
  <c r="M157" i="2"/>
  <c r="L157" i="2"/>
  <c r="K157" i="2"/>
  <c r="J157" i="2"/>
  <c r="M156" i="2"/>
  <c r="L156" i="2"/>
  <c r="M155" i="2"/>
  <c r="L155" i="2"/>
  <c r="M154" i="2"/>
  <c r="L154" i="2"/>
  <c r="M153" i="2"/>
  <c r="L153" i="2"/>
  <c r="M152" i="2"/>
  <c r="L152" i="2"/>
  <c r="M150" i="2"/>
  <c r="L150" i="2"/>
  <c r="K150" i="2"/>
  <c r="J150" i="2"/>
  <c r="M149" i="2"/>
  <c r="L149" i="2"/>
  <c r="M148" i="2"/>
  <c r="L148" i="2"/>
  <c r="M146" i="2"/>
  <c r="L146" i="2"/>
  <c r="K146" i="2"/>
  <c r="J146" i="2"/>
  <c r="M145" i="2"/>
  <c r="L145" i="2"/>
  <c r="K145" i="2"/>
  <c r="J145" i="2"/>
  <c r="M144" i="2"/>
  <c r="L144" i="2"/>
  <c r="M143" i="2"/>
  <c r="L143" i="2"/>
  <c r="K143" i="2"/>
  <c r="J143" i="2"/>
  <c r="M142" i="2"/>
  <c r="L142" i="2"/>
  <c r="M141" i="2"/>
  <c r="L141" i="2"/>
  <c r="M140" i="2"/>
  <c r="L140" i="2"/>
  <c r="K140" i="2"/>
  <c r="J140" i="2"/>
  <c r="M139" i="2"/>
  <c r="L139" i="2"/>
  <c r="M138" i="2"/>
  <c r="L138" i="2"/>
  <c r="M137" i="2"/>
  <c r="L137" i="2"/>
  <c r="M134" i="2"/>
  <c r="L134" i="2"/>
  <c r="K134" i="2"/>
  <c r="J134" i="2"/>
  <c r="M133" i="2"/>
  <c r="L133" i="2"/>
  <c r="M132" i="2"/>
  <c r="L132" i="2"/>
  <c r="M131" i="2"/>
  <c r="L131" i="2"/>
  <c r="M130" i="2"/>
  <c r="L130" i="2"/>
  <c r="M129" i="2"/>
  <c r="L129" i="2"/>
  <c r="M127" i="2"/>
  <c r="L127" i="2"/>
  <c r="M126" i="2"/>
  <c r="L126" i="2"/>
  <c r="K126" i="2"/>
  <c r="J126" i="2"/>
  <c r="M125" i="2"/>
  <c r="L125" i="2"/>
  <c r="M124" i="2"/>
  <c r="L124" i="2"/>
  <c r="K124" i="2"/>
  <c r="J124" i="2"/>
  <c r="M123" i="2"/>
  <c r="L123" i="2"/>
  <c r="M120" i="2"/>
  <c r="L120" i="2"/>
  <c r="K120" i="2"/>
  <c r="J120" i="2"/>
  <c r="M119" i="2"/>
  <c r="L119" i="2"/>
  <c r="M118" i="2"/>
  <c r="L118" i="2"/>
  <c r="M114" i="2"/>
  <c r="L114" i="2"/>
  <c r="K114" i="2"/>
  <c r="J114" i="2"/>
  <c r="M113" i="2"/>
  <c r="L113" i="2"/>
  <c r="M112" i="2"/>
  <c r="L112" i="2"/>
  <c r="M111" i="2"/>
  <c r="L111" i="2"/>
  <c r="M109" i="2"/>
  <c r="L109" i="2"/>
  <c r="K109" i="2"/>
  <c r="J109" i="2"/>
  <c r="M108" i="2"/>
  <c r="L108" i="2"/>
  <c r="K108" i="2"/>
  <c r="J108" i="2"/>
  <c r="M107" i="2"/>
  <c r="L107" i="2"/>
  <c r="M106" i="2"/>
  <c r="L106" i="2"/>
  <c r="M105" i="2"/>
  <c r="L105" i="2"/>
  <c r="M103" i="2"/>
  <c r="L103" i="2"/>
  <c r="K103" i="2"/>
  <c r="J103" i="2"/>
  <c r="M102" i="2"/>
  <c r="L102" i="2"/>
  <c r="M101" i="2"/>
  <c r="L101" i="2"/>
  <c r="M100" i="2"/>
  <c r="L100" i="2"/>
  <c r="M99" i="2"/>
  <c r="L99" i="2"/>
  <c r="M98" i="2"/>
  <c r="L98" i="2"/>
  <c r="M94" i="2"/>
  <c r="L94" i="2"/>
  <c r="K94" i="2"/>
  <c r="J94" i="2"/>
  <c r="M93" i="2"/>
  <c r="L93" i="2"/>
  <c r="M92" i="2"/>
  <c r="L92" i="2"/>
  <c r="M91" i="2"/>
  <c r="L91" i="2"/>
  <c r="M90" i="2"/>
  <c r="L90" i="2"/>
  <c r="M89" i="2"/>
  <c r="L89" i="2"/>
  <c r="M88" i="2"/>
  <c r="L88" i="2"/>
  <c r="K88" i="2"/>
  <c r="J88" i="2"/>
  <c r="M87" i="2"/>
  <c r="L87" i="2"/>
  <c r="M86" i="2"/>
  <c r="L86" i="2"/>
  <c r="M85" i="2"/>
  <c r="L85" i="2"/>
  <c r="M84" i="2"/>
  <c r="L84" i="2"/>
  <c r="M83" i="2"/>
  <c r="L83" i="2"/>
  <c r="M81" i="2"/>
  <c r="L81" i="2"/>
  <c r="M78" i="2"/>
  <c r="L78" i="2"/>
  <c r="K78" i="2"/>
  <c r="J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8" i="2"/>
  <c r="L68" i="2"/>
  <c r="K68" i="2"/>
  <c r="J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7" i="2"/>
  <c r="L57" i="2"/>
  <c r="M56" i="2"/>
  <c r="L56" i="2"/>
  <c r="K56" i="2"/>
  <c r="J56" i="2"/>
  <c r="M55" i="2"/>
  <c r="L55" i="2"/>
  <c r="M54" i="2"/>
  <c r="L54" i="2"/>
  <c r="M52" i="2"/>
  <c r="L52" i="2"/>
  <c r="M51" i="2"/>
  <c r="L51" i="2"/>
  <c r="M50" i="2"/>
  <c r="L50" i="2"/>
  <c r="M49" i="2"/>
  <c r="L49" i="2"/>
  <c r="M47" i="2"/>
  <c r="L47" i="2"/>
  <c r="K47" i="2"/>
  <c r="J47" i="2"/>
  <c r="M46" i="2"/>
  <c r="L46" i="2"/>
  <c r="M45" i="2"/>
  <c r="L45" i="2"/>
  <c r="M44" i="2"/>
  <c r="L44" i="2"/>
  <c r="M43" i="2"/>
  <c r="L43" i="2"/>
  <c r="M41" i="2"/>
  <c r="L41" i="2"/>
  <c r="M39" i="2"/>
  <c r="L39" i="2"/>
  <c r="K39" i="2"/>
  <c r="J39" i="2"/>
  <c r="M38" i="2"/>
  <c r="L38" i="2"/>
  <c r="K38" i="2"/>
  <c r="J38" i="2"/>
  <c r="M37" i="2"/>
  <c r="L37" i="2"/>
  <c r="M35" i="2"/>
  <c r="L35" i="2"/>
  <c r="K35" i="2"/>
  <c r="J35" i="2"/>
  <c r="M34" i="2"/>
  <c r="L34" i="2"/>
  <c r="K34" i="2"/>
  <c r="J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G72" i="1"/>
  <c r="G71" i="1"/>
  <c r="G67" i="1"/>
  <c r="G57" i="1"/>
  <c r="G56" i="1"/>
  <c r="G55" i="1"/>
  <c r="G54" i="1"/>
  <c r="G47" i="1"/>
  <c r="G41" i="1"/>
  <c r="G38" i="1"/>
  <c r="G32" i="1"/>
  <c r="G31" i="1"/>
  <c r="G20" i="1"/>
  <c r="G19" i="1"/>
  <c r="G14" i="1"/>
  <c r="G13" i="1"/>
</calcChain>
</file>

<file path=xl/sharedStrings.xml><?xml version="1.0" encoding="utf-8"?>
<sst xmlns="http://schemas.openxmlformats.org/spreadsheetml/2006/main" count="2613" uniqueCount="720">
  <si>
    <t>Mar 31, 24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</si>
  <si>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</si>
  <si>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</si>
  <si>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</si>
  <si>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</si>
  <si>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</si>
  <si>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</si>
  <si>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</si>
  <si>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</si>
  <si>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</si>
  <si>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</si>
  <si>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</si>
  <si>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</si>
  <si>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</si>
  <si>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</si>
  <si>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</si>
  <si>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1115 · Accts Receivable Inspection</t>
  </si>
  <si>
    <t>1120 · Property Tax Receivable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</si>
  <si>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</si>
  <si>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</si>
  <si>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</si>
  <si>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</si>
  <si>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</si>
  <si>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</si>
  <si>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</si>
  <si>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</si>
  <si>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</si>
  <si>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</si>
  <si>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</si>
  <si>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</si>
  <si>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</si>
  <si>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</si>
  <si>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</si>
  <si>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</si>
  <si>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</si>
  <si>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</si>
  <si>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</si>
  <si>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</si>
  <si>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</si>
  <si>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</si>
  <si>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</si>
  <si>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</si>
  <si>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</si>
  <si>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</si>
  <si>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</si>
  <si>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</si>
  <si>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</si>
  <si>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</si>
  <si>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</si>
  <si>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</si>
  <si>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</si>
  <si>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</si>
  <si>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</si>
  <si>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</si>
  <si>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</si>
  <si>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</si>
  <si>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</si>
  <si>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</si>
  <si>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</si>
  <si>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</si>
  <si>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</si>
  <si>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</si>
  <si>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</si>
  <si>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</si>
  <si>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</si>
  <si>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</si>
  <si>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</si>
  <si>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</si>
  <si>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</si>
  <si>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</si>
  <si>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</si>
  <si>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</si>
  <si>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Mar 24</t>
  </si>
  <si>
    <t>Budget</t>
  </si>
  <si>
    <t>$ Over Budget</t>
  </si>
  <si>
    <t>% of Budget</t>
  </si>
  <si>
    <t>Ordinary Income/Expense</t>
  </si>
  <si>
    <t>Income</t>
  </si>
  <si>
    <t>4082 · Medical Training</t>
  </si>
  <si>
    <t>4030 · Sale of Vehicles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</si>
  <si>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</si>
  <si>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</si>
  <si>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</si>
  <si>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</si>
  <si>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</si>
  <si>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</si>
  <si>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</si>
  <si>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</si>
  <si>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</si>
  <si>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</si>
  <si>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4105 · Tax-Vehicle/Apparatus Fund %</t>
  </si>
  <si>
    <t>4110 · Real Estate Tax</t>
  </si>
  <si>
    <t>4115 · SOT</t>
  </si>
  <si>
    <t>4120 · Tax-Pension %</t>
  </si>
  <si>
    <t>4121 · SOT-Pension %</t>
  </si>
  <si>
    <t>4130 · Current Interest</t>
  </si>
  <si>
    <t>4135 · Delinquent Tax</t>
  </si>
  <si>
    <t>4131 · Deliquent Interest</t>
  </si>
  <si>
    <t>4176 · Prior Year Refund/Abate</t>
  </si>
  <si>
    <t>4155 · Other/RAR Impact Reduction</t>
  </si>
  <si>
    <t>4116 · TIF</t>
  </si>
  <si>
    <t>4122 · TIF-Pension %</t>
  </si>
  <si>
    <t>4170 · Prior Year Abatement</t>
  </si>
  <si>
    <t>4175 · Prior Year Abatement Pension</t>
  </si>
  <si>
    <t>4190 · Abatement Interest</t>
  </si>
  <si>
    <t>4195 · Abatement Interest-Pension</t>
  </si>
  <si>
    <t>4100 · Tax Rev - Other</t>
  </si>
  <si>
    <t>Total 4100 · Tax Rev</t>
  </si>
  <si>
    <t>Total Income</t>
  </si>
  <si>
    <t>Cost of Goods Sold</t>
  </si>
  <si>
    <t>50000 · Cost of Goods Sold</t>
  </si>
  <si>
    <t>Total COGS</t>
  </si>
  <si>
    <t>Gross Profit</t>
  </si>
  <si>
    <t>Expense</t>
  </si>
  <si>
    <t>66900 · Reconciliation Discrepancies</t>
  </si>
  <si>
    <t>9000 · CAPITAL OUTLAY</t>
  </si>
  <si>
    <t>9006 · New 5621</t>
  </si>
  <si>
    <t>9007 · New 5632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</si>
  <si>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</si>
  <si>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</si>
  <si>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</si>
  <si>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</si>
  <si>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</si>
  <si>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</si>
  <si>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</si>
  <si>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</si>
  <si>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</si>
  <si>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</si>
  <si>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</si>
  <si>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</si>
  <si>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</si>
  <si>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</si>
  <si>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</si>
  <si>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</si>
  <si>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</si>
  <si>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</si>
  <si>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</si>
  <si>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</si>
  <si>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</si>
  <si>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</si>
  <si>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</si>
  <si>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</si>
  <si>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</si>
  <si>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</si>
  <si>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</si>
  <si>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</si>
  <si>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</si>
  <si>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</si>
  <si>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</si>
  <si>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</si>
  <si>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</si>
  <si>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</si>
  <si>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</si>
  <si>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</si>
  <si>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</si>
  <si>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</si>
  <si>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</si>
  <si>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</si>
  <si>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</si>
  <si>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</si>
  <si>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</si>
  <si>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</si>
  <si>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</si>
  <si>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</si>
  <si>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</si>
  <si>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</si>
  <si>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</si>
  <si>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</si>
  <si>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</si>
  <si>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</si>
  <si>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</si>
  <si>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</si>
  <si>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</si>
  <si>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</si>
  <si>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</si>
  <si>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</si>
  <si>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</si>
  <si>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</si>
  <si>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</si>
  <si>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</si>
  <si>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</si>
  <si>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</si>
  <si>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</si>
  <si>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</si>
  <si>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</si>
  <si>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</si>
  <si>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</si>
  <si>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</si>
  <si>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</si>
  <si>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</si>
  <si>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</si>
  <si>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</si>
  <si>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</si>
  <si>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</si>
  <si>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</si>
  <si>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</si>
  <si>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</si>
  <si>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</si>
  <si>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</si>
  <si>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</si>
  <si>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</si>
  <si>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</si>
  <si>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</si>
  <si>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</si>
  <si>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</si>
  <si>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</si>
  <si>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</si>
  <si>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</si>
  <si>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</si>
  <si>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</si>
  <si>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</si>
  <si>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</si>
  <si>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</si>
  <si>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</si>
  <si>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</si>
  <si>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</si>
  <si>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</si>
  <si>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</si>
  <si>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</si>
  <si>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</si>
  <si>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</si>
  <si>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</si>
  <si>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</si>
  <si>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</si>
  <si>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</si>
  <si>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</si>
  <si>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</si>
  <si>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</si>
  <si>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</si>
  <si>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</si>
  <si>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</si>
  <si>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</si>
  <si>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</si>
  <si>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</si>
  <si>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</si>
  <si>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</si>
  <si>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</si>
  <si>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</si>
  <si>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</si>
  <si>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</si>
  <si>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</si>
  <si>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</si>
  <si>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</si>
  <si>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</si>
  <si>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</si>
  <si>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</si>
  <si>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</si>
  <si>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</si>
  <si>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</si>
  <si>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</si>
  <si>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</si>
  <si>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</si>
  <si>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</si>
  <si>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</si>
  <si>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</si>
  <si>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</si>
  <si>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</si>
  <si>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</si>
  <si>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</si>
  <si>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</si>
  <si>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</si>
  <si>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</si>
  <si>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</si>
  <si>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</si>
  <si>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</si>
  <si>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</si>
  <si>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</si>
  <si>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</si>
  <si>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</si>
  <si>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</si>
  <si>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</si>
  <si>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</si>
  <si>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</si>
  <si>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CSFS Tender Lease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</si>
  <si>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</si>
  <si>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</si>
  <si>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</si>
  <si>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</si>
  <si>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</si>
  <si>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</si>
  <si>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</si>
  <si>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</si>
  <si>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</si>
  <si>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</si>
  <si>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</si>
  <si>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</si>
  <si>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</si>
  <si>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</si>
  <si>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</si>
  <si>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</si>
  <si>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</si>
  <si>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</si>
  <si>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</si>
  <si>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</si>
  <si>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</si>
  <si>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</si>
  <si>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</si>
  <si>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</si>
  <si>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</si>
  <si>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</si>
  <si>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</si>
  <si>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</si>
  <si>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</si>
  <si>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</si>
  <si>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</si>
  <si>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</si>
  <si>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</si>
  <si>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</si>
  <si>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</si>
  <si>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</si>
  <si>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</si>
  <si>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</si>
  <si>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</si>
  <si>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</si>
  <si>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</si>
  <si>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4265 · CREATE Grant # 23-04-472</t>
  </si>
  <si>
    <t>Total 4200 · Grant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</si>
  <si>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</si>
  <si>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</si>
  <si>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</si>
  <si>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</si>
  <si>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</si>
  <si>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</si>
  <si>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</si>
  <si>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</si>
  <si>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</si>
  <si>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</si>
  <si>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</si>
  <si>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4364 · Training Equipment</t>
  </si>
  <si>
    <t>4363 · CPR/BLS</t>
  </si>
  <si>
    <t>4362 · EMR</t>
  </si>
  <si>
    <t>4361 · EMT</t>
  </si>
  <si>
    <t>Total 4360 · Medical Training</t>
  </si>
  <si>
    <t>4350 · NFPD Auxiliary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</si>
  <si>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</si>
  <si>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</si>
  <si>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</si>
  <si>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</si>
  <si>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</si>
  <si>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</si>
  <si>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4455 · Medicare Firefighter Staff</t>
  </si>
  <si>
    <t>4460 · Pension Firefighter Staff</t>
  </si>
  <si>
    <t>4465 · Disability Firefighter Staff</t>
  </si>
  <si>
    <t>4470 · Workmans Comp Firefighter Staff</t>
  </si>
  <si>
    <t>4475 · Workman's Comp Volunteer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</si>
  <si>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</si>
  <si>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</si>
  <si>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</si>
  <si>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</si>
  <si>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</si>
  <si>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</si>
  <si>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8265 · CREATE Grant # 23-04-472</t>
  </si>
  <si>
    <t>8200 · Grant Expenses - Other</t>
  </si>
  <si>
    <t>Total 8200 · Grant Expenses</t>
  </si>
  <si>
    <t>8300 · Other Expenses</t>
  </si>
  <si>
    <t>8363 · CPR/BLS</t>
  </si>
  <si>
    <t>8362 · EMR</t>
  </si>
  <si>
    <t>8400 · Wild Fire</t>
  </si>
  <si>
    <t>8420 · Wildland Fire Fighting-Payroll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</si>
  <si>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</si>
  <si>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</si>
  <si>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</si>
  <si>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</si>
  <si>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</si>
  <si>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</si>
  <si>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TABOR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</si>
  <si>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</si>
  <si>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</si>
  <si>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</si>
  <si>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</si>
  <si>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</si>
  <si>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</si>
  <si>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Mar 24</t>
  </si>
  <si>
    <t>6630 · Telephone - Other</t>
  </si>
  <si>
    <t>6720 · Fire Equipment - Other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</si>
  <si>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</si>
  <si>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</si>
  <si>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</si>
  <si>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</si>
  <si>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</si>
  <si>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</si>
  <si>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</si>
  <si>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</si>
  <si>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</si>
  <si>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</si>
  <si>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49900 · Uncategorized Income</t>
  </si>
  <si>
    <t>Total 4010 · Cistern Revenue</t>
  </si>
  <si>
    <t>Total 4020 · Donations</t>
  </si>
  <si>
    <t>Total 4025 · Interest Income</t>
  </si>
  <si>
    <t>Total 4156 · Other/RAR SOT</t>
  </si>
  <si>
    <t>Total 4110 · Real Estate Tax</t>
  </si>
  <si>
    <t>Total 4115 · SOT</t>
  </si>
  <si>
    <t>Total 4130 · Current Interest</t>
  </si>
  <si>
    <t>Total 4176 · Prior Year Refund/Abate</t>
  </si>
  <si>
    <t>Total 4155 · Other/RAR Impact Reduction</t>
  </si>
  <si>
    <t>Total 4116 · TIF</t>
  </si>
  <si>
    <t>Total 6005 · Office Supplies</t>
  </si>
  <si>
    <t>Total 6010 · Office Equipment</t>
  </si>
  <si>
    <t>Total 6015 · Postage and Delivery</t>
  </si>
  <si>
    <t>Total 6035 · Treasurer &amp; Bank Fees</t>
  </si>
  <si>
    <t>Total 6030 · Bank Fees - Other</t>
  </si>
  <si>
    <t>Total 6130 · Workman's Compensation</t>
  </si>
  <si>
    <t>Total 6250 · Professional Memberships</t>
  </si>
  <si>
    <t>Total 6210 · Software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</si>
  <si>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</si>
  <si>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</si>
  <si>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</si>
  <si>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</si>
  <si>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</si>
  <si>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6430 · Fire Fighters</t>
  </si>
  <si>
    <t>Total 6440 · Administrator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</si>
  <si>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</si>
  <si>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</si>
  <si>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</si>
  <si>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</si>
  <si>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</si>
  <si>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6472 · Payroll Fees</t>
  </si>
  <si>
    <t>Total 6484 · FICA</t>
  </si>
  <si>
    <t>Total 6486 · Medicare</t>
  </si>
  <si>
    <t>Total 6488 · SUI</t>
  </si>
  <si>
    <t>Total 6510 · Legal Fees</t>
  </si>
  <si>
    <t>Total 6512 · HR Consulting</t>
  </si>
  <si>
    <t>Total 6612.1 · Station #1 Operating Suppllies</t>
  </si>
  <si>
    <t>Total 6612 · Station #1 - Other</t>
  </si>
  <si>
    <t>Total 6614.1 · Station #2 Operating Supplies</t>
  </si>
  <si>
    <t>Total 6614 · Station #2-Ridge - Other</t>
  </si>
  <si>
    <t>Total 6616 · Station #3-Eldora</t>
  </si>
  <si>
    <t>Total 6632 · Mobile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</si>
  <si>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</si>
  <si>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</si>
  <si>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</si>
  <si>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</si>
  <si>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</si>
  <si>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</si>
  <si>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6660 · Water</t>
  </si>
  <si>
    <t>Total 6662 · DirectTV</t>
  </si>
  <si>
    <t>Total 6686 · Medical Supplies</t>
  </si>
  <si>
    <t>Total 6688 · Oxygen</t>
  </si>
  <si>
    <t>Total 6702 · Wild Fire Planning</t>
  </si>
  <si>
    <t>Total 6708 · Vehicle Fuel</t>
  </si>
  <si>
    <t>Total 6724 · PPE Wildland</t>
  </si>
  <si>
    <t>Total 6732 · Uniform</t>
  </si>
  <si>
    <t>Total 6736 · Bunker Gear</t>
  </si>
  <si>
    <t>Total 5624 · Rescue</t>
  </si>
  <si>
    <t>Total 5630 · UTV</t>
  </si>
  <si>
    <t>Total 5601 Engine 1 - HME</t>
  </si>
  <si>
    <t>Total 5621 · 5621(Lifeline) Ambulance</t>
  </si>
  <si>
    <t>Total 5631 Brush 1</t>
  </si>
  <si>
    <t>Total 5640-Tanker</t>
  </si>
  <si>
    <t>Total 5644-5 Ton Tanker</t>
  </si>
  <si>
    <t>Total 5650-Dodge Durango</t>
  </si>
  <si>
    <t>Total 6800 · Vehicle Maintenance - Other</t>
  </si>
  <si>
    <t>Total 6869 · Incentives - Conference</t>
  </si>
  <si>
    <t>Total 6864 · Incentives - Other</t>
  </si>
  <si>
    <t>Total 6882 · Meals</t>
  </si>
  <si>
    <t>Total 6999 · Uncategorized Expenses</t>
  </si>
  <si>
    <t>Total 4265 · CREATE Grant # 23-04-472</t>
  </si>
  <si>
    <t>Total 4381 · Permitting/Plan Review</t>
  </si>
  <si>
    <t>Total 4363 · CPR/BLS</t>
  </si>
  <si>
    <t>Total 4362 · EMR</t>
  </si>
  <si>
    <t>Total 8265 · CREATE Grant # 23-04-472</t>
  </si>
  <si>
    <t>Total 8363 · CPR/BLS</t>
  </si>
  <si>
    <t>Total 8362 · EMR</t>
  </si>
  <si>
    <t>Total 8420 · Wildland Fire Fighting-Payroll</t>
  </si>
  <si>
    <t>Total 8300 · Other Expenses - Other</t>
  </si>
  <si>
    <t>TOTAL</t>
  </si>
  <si>
    <t>Invoice</t>
  </si>
  <si>
    <t>General Journal</t>
  </si>
  <si>
    <t>Deposit</t>
  </si>
  <si>
    <t>Credit Card Charge</t>
  </si>
  <si>
    <t>Bill</t>
  </si>
  <si>
    <t>Paycheck</t>
  </si>
  <si>
    <t>Credit Card Credit</t>
  </si>
  <si>
    <t>Credit</t>
  </si>
  <si>
    <t>2024-017</t>
  </si>
  <si>
    <t>2024-014</t>
  </si>
  <si>
    <t>Moon Donate</t>
  </si>
  <si>
    <t>FEB 2024</t>
  </si>
  <si>
    <t>15801894</t>
  </si>
  <si>
    <t>240324</t>
  </si>
  <si>
    <t>21614495</t>
  </si>
  <si>
    <t>47</t>
  </si>
  <si>
    <t>2023-118</t>
  </si>
  <si>
    <t>2023-120</t>
  </si>
  <si>
    <t>2023-122</t>
  </si>
  <si>
    <t>2023-125</t>
  </si>
  <si>
    <t>2023-124</t>
  </si>
  <si>
    <t>2023-119</t>
  </si>
  <si>
    <t>2023-123</t>
  </si>
  <si>
    <t>2023-127</t>
  </si>
  <si>
    <t>2023-126</t>
  </si>
  <si>
    <t>2023-121</t>
  </si>
  <si>
    <t>15204-63</t>
  </si>
  <si>
    <t>202403</t>
  </si>
  <si>
    <t>MAR 2024</t>
  </si>
  <si>
    <t>24-2984</t>
  </si>
  <si>
    <t>871138042</t>
  </si>
  <si>
    <t>130281204</t>
  </si>
  <si>
    <t>85282083</t>
  </si>
  <si>
    <t>85290518</t>
  </si>
  <si>
    <t>6366909-1</t>
  </si>
  <si>
    <t>96104916-1</t>
  </si>
  <si>
    <t>30107119</t>
  </si>
  <si>
    <t>217400_1</t>
  </si>
  <si>
    <t>209279_2</t>
  </si>
  <si>
    <t>3462-01</t>
  </si>
  <si>
    <t>24FES041</t>
  </si>
  <si>
    <t>24FES042</t>
  </si>
  <si>
    <t>27582</t>
  </si>
  <si>
    <t>2024-015</t>
  </si>
  <si>
    <t>2024-013</t>
  </si>
  <si>
    <t>2024-016</t>
  </si>
  <si>
    <t>CPR Class</t>
  </si>
  <si>
    <t>City of Boulder - Director of Utilities</t>
  </si>
  <si>
    <t>Jimmie A Stark</t>
  </si>
  <si>
    <t>Peter Moon</t>
  </si>
  <si>
    <t>Boulder County Treasurer</t>
  </si>
  <si>
    <t>B&amp;H Photo</t>
  </si>
  <si>
    <t>Ace Hardware</t>
  </si>
  <si>
    <t>American Furniture Warehouse</t>
  </si>
  <si>
    <t>Microsoft</t>
  </si>
  <si>
    <t>Uline</t>
  </si>
  <si>
    <t>Direct TV</t>
  </si>
  <si>
    <t>Pinnacol</t>
  </si>
  <si>
    <t>Colorado State Fire Chief's Association</t>
  </si>
  <si>
    <t>Adobe Systems</t>
  </si>
  <si>
    <t>Streamline</t>
  </si>
  <si>
    <t>TMobile</t>
  </si>
  <si>
    <t>When to Work</t>
  </si>
  <si>
    <t>Biscardi, Alec</t>
  </si>
  <si>
    <t>Henrikson, Carl H</t>
  </si>
  <si>
    <t>Moran, Cameron</t>
  </si>
  <si>
    <t>Scrivner, Jessica A</t>
  </si>
  <si>
    <t>Schmidtmann, Charles P</t>
  </si>
  <si>
    <t>Faes, Nicholas I</t>
  </si>
  <si>
    <t>Moran, Conor D</t>
  </si>
  <si>
    <t>Wheelock, Glendon</t>
  </si>
  <si>
    <t>Snyder, Sherry A</t>
  </si>
  <si>
    <t>Joslin, Jon A</t>
  </si>
  <si>
    <t>Intuit</t>
  </si>
  <si>
    <t>Lyons Gaddis</t>
  </si>
  <si>
    <t>Smarter HR Solutions, LLC</t>
  </si>
  <si>
    <t>Amazon</t>
  </si>
  <si>
    <t>United States Flag Company</t>
  </si>
  <si>
    <t>Costco</t>
  </si>
  <si>
    <t>Home Depot</t>
  </si>
  <si>
    <t>CED-Boulder</t>
  </si>
  <si>
    <t>Murphy Express</t>
  </si>
  <si>
    <t>Harbor Freight Tools</t>
  </si>
  <si>
    <t>Boulder Phone Installers</t>
  </si>
  <si>
    <t>Centurylink</t>
  </si>
  <si>
    <t>Xcel Energy</t>
  </si>
  <si>
    <t>Polar Gas</t>
  </si>
  <si>
    <t>Town of Nederland-AP</t>
  </si>
  <si>
    <t>Bound Tree</t>
  </si>
  <si>
    <t>General Air</t>
  </si>
  <si>
    <t>Mountain Man Outdoor</t>
  </si>
  <si>
    <t>Circle K</t>
  </si>
  <si>
    <t>Safeware, Inc.</t>
  </si>
  <si>
    <t>Skaggs Companies, Inc.</t>
  </si>
  <si>
    <t>Gear Wash</t>
  </si>
  <si>
    <t>Supply Cache</t>
  </si>
  <si>
    <t>Colorado Division of Fire Prevention-FT C</t>
  </si>
  <si>
    <t>4 Wheel Parts</t>
  </si>
  <si>
    <t>Master Pull LLC</t>
  </si>
  <si>
    <t>Northern Tool</t>
  </si>
  <si>
    <t>International Code Council</t>
  </si>
  <si>
    <t>Courtyard</t>
  </si>
  <si>
    <t>B&amp;F Super Foods</t>
  </si>
  <si>
    <t>Salto Coffee Works</t>
  </si>
  <si>
    <t>Wendy's</t>
  </si>
  <si>
    <t>Nordy's BBQ</t>
  </si>
  <si>
    <t>Kona Hawaiian Grill</t>
  </si>
  <si>
    <t>Delizone - Valmont</t>
  </si>
  <si>
    <t>Deltran Battery Tender</t>
  </si>
  <si>
    <t>Zoro</t>
  </si>
  <si>
    <t>Instant Checkmate</t>
  </si>
  <si>
    <t>Colorado Rural Health Center</t>
  </si>
  <si>
    <t>Solar All Over</t>
  </si>
  <si>
    <t>Tadasana Mountain Yoga</t>
  </si>
  <si>
    <t>Sugarloaf Fire Protection District</t>
  </si>
  <si>
    <t>Colorado Advanced Life Support</t>
  </si>
  <si>
    <t>Worldpoint</t>
  </si>
  <si>
    <t>Larissa Briscombe</t>
  </si>
  <si>
    <t>North American Phase Converter</t>
  </si>
  <si>
    <t>IGA for Water Use and Hydrant Facilities - Cold Springs Hyrdant Maintenance 2024</t>
  </si>
  <si>
    <t>128 Crestwood</t>
  </si>
  <si>
    <t>PJ Moon donation for Paramedic school</t>
  </si>
  <si>
    <t>Interest</t>
  </si>
  <si>
    <t>SOT</t>
  </si>
  <si>
    <t>current &amp; future tax</t>
  </si>
  <si>
    <t>current interest</t>
  </si>
  <si>
    <t>current and future tax</t>
  </si>
  <si>
    <t>TIF</t>
  </si>
  <si>
    <t>AV cords for ops room</t>
  </si>
  <si>
    <t>heater</t>
  </si>
  <si>
    <t>office chairs</t>
  </si>
  <si>
    <t>Microsoft 365</t>
  </si>
  <si>
    <t>Desks, file cabinets, conference table, credenza and storage cabinet for 2024 station remodel</t>
  </si>
  <si>
    <t>shipping/handling</t>
  </si>
  <si>
    <t>Treasurer's fees</t>
  </si>
  <si>
    <t>Treasurers fees</t>
  </si>
  <si>
    <t>Late fee</t>
  </si>
  <si>
    <t>worker's comp premium</t>
  </si>
  <si>
    <t>Membership - Schmidtmann</t>
  </si>
  <si>
    <t>Unkown account - will be refunded</t>
  </si>
  <si>
    <t>Teams Townhall</t>
  </si>
  <si>
    <t>Scheduling software</t>
  </si>
  <si>
    <t>Direct Deposit</t>
  </si>
  <si>
    <t>Intuit QB payroll monthly per employee fee</t>
  </si>
  <si>
    <t>review and respond to email from R.Keeler on DLG 30 disclosure form</t>
  </si>
  <si>
    <t>liquid handsoap refill</t>
  </si>
  <si>
    <t>pillows, sheets &amp; drinking glasses</t>
  </si>
  <si>
    <t>pillows &amp; sheets</t>
  </si>
  <si>
    <t>sheets &amp; pillows</t>
  </si>
  <si>
    <t>refund of taxes for flags</t>
  </si>
  <si>
    <t>clorox wipes, TP, paper towels &amp; garbage bags</t>
  </si>
  <si>
    <t>tape &amp; putty</t>
  </si>
  <si>
    <t>mattress for Captain's room</t>
  </si>
  <si>
    <t>couch &amp; gues chairs (PARTIAL)</t>
  </si>
  <si>
    <t>soap dispenser</t>
  </si>
  <si>
    <t>paint, paint supplies, storage tubs</t>
  </si>
  <si>
    <t>tax refund for pony walls in ops room</t>
  </si>
  <si>
    <t>sub plate for floor plug in ops room</t>
  </si>
  <si>
    <t>razor blades, duct tape &amp; drywall mud</t>
  </si>
  <si>
    <t>fasteners</t>
  </si>
  <si>
    <t>cement</t>
  </si>
  <si>
    <t>joint compound</t>
  </si>
  <si>
    <t>spackle &amp; goo gone</t>
  </si>
  <si>
    <t>paint bruch &amp; roller covers</t>
  </si>
  <si>
    <t>paint for training room</t>
  </si>
  <si>
    <t>hex socket &amp; key combol</t>
  </si>
  <si>
    <t>wall plate and fasteners</t>
  </si>
  <si>
    <t>trufuel</t>
  </si>
  <si>
    <t>Fuel for hand tools</t>
  </si>
  <si>
    <t>stihl bar, chain oil &amp; hatchet</t>
  </si>
  <si>
    <t>power adapter</t>
  </si>
  <si>
    <t>wireless keypad</t>
  </si>
  <si>
    <t>steel tire hub, quick links</t>
  </si>
  <si>
    <t>Voicemail unlock - ext. 101</t>
  </si>
  <si>
    <t>Phones station#1</t>
  </si>
  <si>
    <t>Phones station #2</t>
  </si>
  <si>
    <t>Phones Station #3</t>
  </si>
  <si>
    <t>Station 1</t>
  </si>
  <si>
    <t>station 2 propane</t>
  </si>
  <si>
    <t>Ridge Rd</t>
  </si>
  <si>
    <t>station 3 propane</t>
  </si>
  <si>
    <t>Eldora</t>
  </si>
  <si>
    <t>Water &amp; sewer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</si>
  <si>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</si>
  <si>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</si>
  <si>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</si>
  <si>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</si>
  <si>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</si>
  <si>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neosynephrine</t>
  </si>
  <si>
    <t>king vision pediatric ablade standard size</t>
  </si>
  <si>
    <t>double payment made in DEC 2023</t>
  </si>
  <si>
    <t>Cylinder Rental &amp; oxygen</t>
  </si>
  <si>
    <t>Maps</t>
  </si>
  <si>
    <t>Fuel for UTV, POV used to tow trailer</t>
  </si>
  <si>
    <t>wildland pants</t>
  </si>
  <si>
    <t>Joslin - Embroider jacket</t>
  </si>
  <si>
    <t>Wheelock - Polos</t>
  </si>
  <si>
    <t>Wheelock - logo on bunker jacket</t>
  </si>
  <si>
    <t>winch</t>
  </si>
  <si>
    <t>windshield wiper</t>
  </si>
  <si>
    <t>Foot valve strainer</t>
  </si>
  <si>
    <t>sandpaper</t>
  </si>
  <si>
    <t>toggle switch</t>
  </si>
  <si>
    <t>storage boxes</t>
  </si>
  <si>
    <t>fasteners, elbows, couplings</t>
  </si>
  <si>
    <t>drill bits</t>
  </si>
  <si>
    <t>rod bearings</t>
  </si>
  <si>
    <t>straps</t>
  </si>
  <si>
    <t>fasteners &amp; solder resin</t>
  </si>
  <si>
    <t>thread tape</t>
  </si>
  <si>
    <t>clamp &amp; supply hose</t>
  </si>
  <si>
    <t>TP&amp;DLBT 1/4"</t>
  </si>
  <si>
    <t>clamp connection, bushings, squeeze connections &amp; bluedef</t>
  </si>
  <si>
    <t>tire chain repair links</t>
  </si>
  <si>
    <t>fuses</t>
  </si>
  <si>
    <t>hook blades &amp; fasteners</t>
  </si>
  <si>
    <t>State fleet vehicle</t>
  </si>
  <si>
    <t>electrical tape &amp; fasteners</t>
  </si>
  <si>
    <t>winch &amp; parts</t>
  </si>
  <si>
    <t>Winch wire</t>
  </si>
  <si>
    <t>toolbox for Bill's old office</t>
  </si>
  <si>
    <t>tools/parts storage</t>
  </si>
  <si>
    <t>v belt (snowblower)</t>
  </si>
  <si>
    <t>deflator gauge and long-reach kit</t>
  </si>
  <si>
    <t>snowblower motor - refund of taxes</t>
  </si>
  <si>
    <t>v belt for snowblower</t>
  </si>
  <si>
    <t>screw extractor &amp; drill bits snowblowerf</t>
  </si>
  <si>
    <t>tap, tube strap &amp; fasteners snowblower</t>
  </si>
  <si>
    <t>v belt snowblower</t>
  </si>
  <si>
    <t>ICC Membership- Joslin</t>
  </si>
  <si>
    <t>tac refund for lodging during CCICC conference - Joslin</t>
  </si>
  <si>
    <t>Groceries</t>
  </si>
  <si>
    <t>snacks, drinks</t>
  </si>
  <si>
    <t>Coffee</t>
  </si>
  <si>
    <t>beverage</t>
  </si>
  <si>
    <t>Chief officer's training</t>
  </si>
  <si>
    <t>Meal during CCICC Conference - Joslin</t>
  </si>
  <si>
    <t>Meal during CCICC conference - Joslin</t>
  </si>
  <si>
    <t>Lunch @ UTV training (Moran, Faes &amp; Briscombe)</t>
  </si>
  <si>
    <t>FRAUD - refunded, credit card cancelled</t>
  </si>
  <si>
    <t>FRAUD - refund requested, credit card cancelled</t>
  </si>
  <si>
    <t>PJ Moon Paramedic school</t>
  </si>
  <si>
    <t>Residential PV plan review &amp; inspection - 97 E 3rd St., Nederland, CO 80466</t>
  </si>
  <si>
    <t>2024 Yoga Studio CPR Course 03.02.2024</t>
  </si>
  <si>
    <t>Michael Mann - 2024 EMR Course</t>
  </si>
  <si>
    <t>yoga studio CPR cards</t>
  </si>
  <si>
    <t>AHA student workbooks &amp; CPR masks</t>
  </si>
  <si>
    <t>2024 Yoga Studio CPR Class Instructor</t>
  </si>
  <si>
    <t>pocket folders &amp; nametags</t>
  </si>
  <si>
    <t>EMR books</t>
  </si>
  <si>
    <t>Phase converter for SCBA compressor</t>
  </si>
  <si>
    <t>GENERAL</t>
  </si>
  <si>
    <t>CISTERN</t>
  </si>
  <si>
    <t>Jan - Dec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</si>
</sst>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2" fillId="0" borderId="5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4" fontId="5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</cellXfs>
  <cellStyles count="2">
    <cellStyle name="Normal" xfId="0" builtinId="0"/>
    <cellStyle name="Normal 2" xfId="1" xr:uid="{20073DE3-DE02-4021-B6D8-26F0A6ADE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171450</xdr:colOff>
          <xdr:row>1</xdr:row>
          <xdr:rowOff>142875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171450</xdr:colOff>
          <xdr:row>1</xdr:row>
          <xdr:rowOff>142875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5B455-51E9-42B6-BF95-4E0D61B9FE4F}">
  <sheetPr codeName="Sheet1"/>
  <dimension ref="A1:G73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28.85546875" style="12" customWidth="1"/>
    <col min="7" max="7" width="10.5703125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2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3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4</v>
      </c>
      <c r="E5" s="1"/>
      <c r="F5" s="1"/>
      <c r="G5" s="2"/>
    </row>
    <row r="6" spans="1:7" x14ac:dyDescent="0.25">
      <c r="A6" s="1"/>
      <c r="B6" s="1"/>
      <c r="C6" s="1"/>
      <c r="D6" s="1"/>
      <c r="E6" s="1" t="s">
        <v>5</v>
      </c>
      <c r="F6" s="1"/>
      <c r="G6" s="2">
        <v>2892.32</v>
      </c>
    </row>
    <row r="7" spans="1:7" x14ac:dyDescent="0.25">
      <c r="A7" s="1"/>
      <c r="B7" s="1"/>
      <c r="C7" s="1"/>
      <c r="D7" s="1"/>
      <c r="E7" s="1" t="s">
        <v>6</v>
      </c>
      <c r="F7" s="1"/>
      <c r="G7" s="2">
        <v>455671.27</v>
      </c>
    </row>
    <row r="8" spans="1:7" x14ac:dyDescent="0.25">
      <c r="A8" s="1"/>
      <c r="B8" s="1"/>
      <c r="C8" s="1"/>
      <c r="D8" s="1"/>
      <c r="E8" s="1" t="s">
        <v>7</v>
      </c>
      <c r="F8" s="1"/>
      <c r="G8" s="2">
        <v>206401.31</v>
      </c>
    </row>
    <row r="9" spans="1:7" x14ac:dyDescent="0.25">
      <c r="A9" s="1"/>
      <c r="B9" s="1"/>
      <c r="C9" s="1"/>
      <c r="D9" s="1"/>
      <c r="E9" s="1" t="s">
        <v>8</v>
      </c>
      <c r="F9" s="1"/>
      <c r="G9" s="2">
        <v>29084.25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v>45229.5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2">
        <v>22807.09</v>
      </c>
    </row>
    <row r="12" spans="1:7" ht="15.75" thickBot="1" x14ac:dyDescent="0.3">
      <c r="A12" s="1"/>
      <c r="B12" s="1"/>
      <c r="C12" s="1"/>
      <c r="D12" s="1"/>
      <c r="E12" s="1" t="s">
        <v>11</v>
      </c>
      <c r="F12" s="1"/>
      <c r="G12" s="2">
        <v>282534.56</v>
      </c>
    </row>
    <row r="13" spans="1:7" ht="15.75" thickBot="1" x14ac:dyDescent="0.3">
      <c r="A13" s="1"/>
      <c r="B13" s="1"/>
      <c r="C13" s="1"/>
      <c r="D13" s="1" t="s">
        <v>12</v>
      </c>
      <c r="E13" s="1"/>
      <c r="F13" s="1"/>
      <c r="G13" s="3">
        <f>ROUND(SUM(G5:G12),5)</f>
        <v>1044620.3</v>
      </c>
    </row>
    <row r="14" spans="1:7" x14ac:dyDescent="0.25">
      <c r="A14" s="1"/>
      <c r="B14" s="1"/>
      <c r="C14" s="1" t="s">
        <v>13</v>
      </c>
      <c r="D14" s="1"/>
      <c r="E14" s="1"/>
      <c r="F14" s="1"/>
      <c r="G14" s="2">
        <f>ROUND(G4+G13,5)</f>
        <v>1044620.3</v>
      </c>
    </row>
    <row r="15" spans="1:7" x14ac:dyDescent="0.25">
      <c r="A15" s="1"/>
      <c r="B15" s="1"/>
      <c r="C15" s="1" t="s">
        <v>14</v>
      </c>
      <c r="D15" s="1"/>
      <c r="E15" s="1"/>
      <c r="F15" s="1"/>
      <c r="G15" s="2"/>
    </row>
    <row r="16" spans="1:7" x14ac:dyDescent="0.25">
      <c r="A16" s="1"/>
      <c r="B16" s="1"/>
      <c r="C16" s="1"/>
      <c r="D16" s="1" t="s">
        <v>15</v>
      </c>
      <c r="E16" s="1"/>
      <c r="F16" s="1"/>
      <c r="G16" s="2">
        <v>4000</v>
      </c>
    </row>
    <row r="17" spans="1:7" x14ac:dyDescent="0.25">
      <c r="A17" s="1"/>
      <c r="B17" s="1"/>
      <c r="C17" s="1"/>
      <c r="D17" s="1" t="s">
        <v>16</v>
      </c>
      <c r="E17" s="1"/>
      <c r="F17" s="1"/>
      <c r="G17" s="2">
        <v>2325</v>
      </c>
    </row>
    <row r="18" spans="1:7" ht="15.75" thickBot="1" x14ac:dyDescent="0.3">
      <c r="A18" s="1"/>
      <c r="B18" s="1"/>
      <c r="C18" s="1"/>
      <c r="D18" s="1" t="s">
        <v>17</v>
      </c>
      <c r="E18" s="1"/>
      <c r="F18" s="1"/>
      <c r="G18" s="2">
        <v>1201187</v>
      </c>
    </row>
    <row r="19" spans="1:7" ht="15.75" thickBot="1" x14ac:dyDescent="0.3">
      <c r="A19" s="1"/>
      <c r="B19" s="1"/>
      <c r="C19" s="1" t="s">
        <v>18</v>
      </c>
      <c r="D19" s="1"/>
      <c r="E19" s="1"/>
      <c r="F19" s="1"/>
      <c r="G19" s="3">
        <f>ROUND(SUM(G15:G18),5)</f>
        <v>1207512</v>
      </c>
    </row>
    <row r="20" spans="1:7" x14ac:dyDescent="0.25">
      <c r="A20" s="1"/>
      <c r="B20" s="1" t="s">
        <v>19</v>
      </c>
      <c r="C20" s="1"/>
      <c r="D20" s="1"/>
      <c r="E20" s="1"/>
      <c r="F20" s="1"/>
      <c r="G20" s="2">
        <f>ROUND(G3+G14+G19,5)</f>
        <v>2252132.2999999998</v>
      </c>
    </row>
    <row r="21" spans="1:7" x14ac:dyDescent="0.25">
      <c r="A21" s="1"/>
      <c r="B21" s="1" t="s">
        <v>20</v>
      </c>
      <c r="C21" s="1"/>
      <c r="D21" s="1"/>
      <c r="E21" s="1"/>
      <c r="F21" s="1"/>
      <c r="G21" s="2"/>
    </row>
    <row r="22" spans="1:7" x14ac:dyDescent="0.25">
      <c r="A22" s="1"/>
      <c r="B22" s="1"/>
      <c r="C22" s="1" t="s">
        <v>21</v>
      </c>
      <c r="D22" s="1"/>
      <c r="E22" s="1"/>
      <c r="F22" s="1"/>
      <c r="G22" s="2">
        <v>2442425.06</v>
      </c>
    </row>
    <row r="23" spans="1:7" x14ac:dyDescent="0.25">
      <c r="A23" s="1"/>
      <c r="B23" s="1"/>
      <c r="C23" s="1" t="s">
        <v>22</v>
      </c>
      <c r="D23" s="1"/>
      <c r="E23" s="1"/>
      <c r="F23" s="1"/>
      <c r="G23" s="2">
        <v>430111.73</v>
      </c>
    </row>
    <row r="24" spans="1:7" x14ac:dyDescent="0.25">
      <c r="A24" s="1"/>
      <c r="B24" s="1"/>
      <c r="C24" s="1" t="s">
        <v>23</v>
      </c>
      <c r="D24" s="1"/>
      <c r="E24" s="1"/>
      <c r="F24" s="1"/>
      <c r="G24" s="2">
        <v>129838</v>
      </c>
    </row>
    <row r="25" spans="1:7" x14ac:dyDescent="0.25">
      <c r="A25" s="1"/>
      <c r="B25" s="1"/>
      <c r="C25" s="1" t="s">
        <v>24</v>
      </c>
      <c r="D25" s="1"/>
      <c r="E25" s="1"/>
      <c r="F25" s="1"/>
      <c r="G25" s="2">
        <v>141816.29999999999</v>
      </c>
    </row>
    <row r="26" spans="1:7" x14ac:dyDescent="0.25">
      <c r="A26" s="1"/>
      <c r="B26" s="1"/>
      <c r="C26" s="1" t="s">
        <v>25</v>
      </c>
      <c r="D26" s="1"/>
      <c r="E26" s="1"/>
      <c r="F26" s="1"/>
      <c r="G26" s="2">
        <v>7000</v>
      </c>
    </row>
    <row r="27" spans="1:7" x14ac:dyDescent="0.25">
      <c r="A27" s="1"/>
      <c r="B27" s="1"/>
      <c r="C27" s="1" t="s">
        <v>26</v>
      </c>
      <c r="D27" s="1"/>
      <c r="E27" s="1"/>
      <c r="F27" s="1"/>
      <c r="G27" s="2">
        <v>90735.85</v>
      </c>
    </row>
    <row r="28" spans="1:7" x14ac:dyDescent="0.25">
      <c r="A28" s="1"/>
      <c r="B28" s="1"/>
      <c r="C28" s="1" t="s">
        <v>27</v>
      </c>
      <c r="D28" s="1"/>
      <c r="E28" s="1"/>
      <c r="F28" s="1"/>
      <c r="G28" s="2">
        <v>1591932.98</v>
      </c>
    </row>
    <row r="29" spans="1:7" x14ac:dyDescent="0.25">
      <c r="A29" s="1"/>
      <c r="B29" s="1"/>
      <c r="C29" s="1" t="s">
        <v>28</v>
      </c>
      <c r="D29" s="1"/>
      <c r="E29" s="1"/>
      <c r="F29" s="1"/>
      <c r="G29" s="2">
        <v>-2841758</v>
      </c>
    </row>
    <row r="30" spans="1:7" ht="15.75" thickBot="1" x14ac:dyDescent="0.3">
      <c r="A30" s="1"/>
      <c r="B30" s="1"/>
      <c r="C30" s="1" t="s">
        <v>29</v>
      </c>
      <c r="D30" s="1"/>
      <c r="E30" s="1"/>
      <c r="F30" s="1"/>
      <c r="G30" s="2">
        <v>-1992101.92</v>
      </c>
    </row>
    <row r="31" spans="1:7" ht="15.75" thickBot="1" x14ac:dyDescent="0.3">
      <c r="A31" s="1"/>
      <c r="B31" s="1" t="s">
        <v>30</v>
      </c>
      <c r="C31" s="1"/>
      <c r="D31" s="1"/>
      <c r="E31" s="1"/>
      <c r="F31" s="1"/>
      <c r="G31" s="4">
        <f>ROUND(SUM(G21:G30),5)</f>
        <v>0</v>
      </c>
    </row>
    <row r="32" spans="1:7" s="7" customFormat="1" ht="12" thickBot="1" x14ac:dyDescent="0.25">
      <c r="A32" s="5" t="s">
        <v>31</v>
      </c>
      <c r="B32" s="5"/>
      <c r="C32" s="5"/>
      <c r="D32" s="5"/>
      <c r="E32" s="5"/>
      <c r="F32" s="5"/>
      <c r="G32" s="6">
        <f>ROUND(G2+G20+G31,5)</f>
        <v>2252132.2999999998</v>
      </c>
    </row>
    <row r="33" spans="1:7" ht="15.75" thickTop="1" x14ac:dyDescent="0.25">
      <c r="A33" s="1" t="s">
        <v>32</v>
      </c>
      <c r="B33" s="1"/>
      <c r="C33" s="1"/>
      <c r="D33" s="1"/>
      <c r="E33" s="1"/>
      <c r="F33" s="1"/>
      <c r="G33" s="2"/>
    </row>
    <row r="34" spans="1:7" x14ac:dyDescent="0.25">
      <c r="A34" s="1"/>
      <c r="B34" s="1" t="s">
        <v>33</v>
      </c>
      <c r="C34" s="1"/>
      <c r="D34" s="1"/>
      <c r="E34" s="1"/>
      <c r="F34" s="1"/>
      <c r="G34" s="2"/>
    </row>
    <row r="35" spans="1:7" x14ac:dyDescent="0.25">
      <c r="A35" s="1"/>
      <c r="B35" s="1"/>
      <c r="C35" s="1" t="s">
        <v>34</v>
      </c>
      <c r="D35" s="1"/>
      <c r="E35" s="1"/>
      <c r="F35" s="1"/>
      <c r="G35" s="2"/>
    </row>
    <row r="36" spans="1:7" x14ac:dyDescent="0.25">
      <c r="A36" s="1"/>
      <c r="B36" s="1"/>
      <c r="C36" s="1"/>
      <c r="D36" s="1" t="s">
        <v>35</v>
      </c>
      <c r="E36" s="1"/>
      <c r="F36" s="1"/>
      <c r="G36" s="2"/>
    </row>
    <row r="37" spans="1:7" ht="15.75" thickBot="1" x14ac:dyDescent="0.3">
      <c r="A37" s="1"/>
      <c r="B37" s="1"/>
      <c r="C37" s="1"/>
      <c r="D37" s="1"/>
      <c r="E37" s="1" t="s">
        <v>36</v>
      </c>
      <c r="F37" s="1"/>
      <c r="G37" s="8">
        <v>9450.43</v>
      </c>
    </row>
    <row r="38" spans="1:7" x14ac:dyDescent="0.25">
      <c r="A38" s="1"/>
      <c r="B38" s="1"/>
      <c r="C38" s="1"/>
      <c r="D38" s="1" t="s">
        <v>37</v>
      </c>
      <c r="E38" s="1"/>
      <c r="F38" s="1"/>
      <c r="G38" s="2">
        <f>ROUND(SUM(G36:G37),5)</f>
        <v>9450.43</v>
      </c>
    </row>
    <row r="39" spans="1:7" x14ac:dyDescent="0.25">
      <c r="A39" s="1"/>
      <c r="B39" s="1"/>
      <c r="C39" s="1"/>
      <c r="D39" s="1" t="s">
        <v>38</v>
      </c>
      <c r="E39" s="1"/>
      <c r="F39" s="1"/>
      <c r="G39" s="2"/>
    </row>
    <row r="40" spans="1:7" ht="15.75" thickBot="1" x14ac:dyDescent="0.3">
      <c r="A40" s="1"/>
      <c r="B40" s="1"/>
      <c r="C40" s="1"/>
      <c r="D40" s="1"/>
      <c r="E40" s="1" t="s">
        <v>39</v>
      </c>
      <c r="F40" s="1"/>
      <c r="G40" s="8">
        <v>8646.3700000000008</v>
      </c>
    </row>
    <row r="41" spans="1:7" x14ac:dyDescent="0.25">
      <c r="A41" s="1"/>
      <c r="B41" s="1"/>
      <c r="C41" s="1"/>
      <c r="D41" s="1" t="s">
        <v>40</v>
      </c>
      <c r="E41" s="1"/>
      <c r="F41" s="1"/>
      <c r="G41" s="2">
        <f>ROUND(SUM(G39:G40),5)</f>
        <v>8646.3700000000008</v>
      </c>
    </row>
    <row r="42" spans="1:7" x14ac:dyDescent="0.25">
      <c r="A42" s="1"/>
      <c r="B42" s="1"/>
      <c r="C42" s="1"/>
      <c r="D42" s="1" t="s">
        <v>41</v>
      </c>
      <c r="E42" s="1"/>
      <c r="F42" s="1"/>
      <c r="G42" s="2"/>
    </row>
    <row r="43" spans="1:7" x14ac:dyDescent="0.25">
      <c r="A43" s="1"/>
      <c r="B43" s="1"/>
      <c r="C43" s="1"/>
      <c r="D43" s="1"/>
      <c r="E43" s="1" t="s">
        <v>42</v>
      </c>
      <c r="F43" s="1"/>
      <c r="G43" s="2">
        <v>990.17</v>
      </c>
    </row>
    <row r="44" spans="1:7" x14ac:dyDescent="0.25">
      <c r="A44" s="1"/>
      <c r="B44" s="1"/>
      <c r="C44" s="1"/>
      <c r="D44" s="1"/>
      <c r="E44" s="1" t="s">
        <v>43</v>
      </c>
      <c r="F44" s="1"/>
      <c r="G44" s="2">
        <v>1201187</v>
      </c>
    </row>
    <row r="45" spans="1:7" x14ac:dyDescent="0.25">
      <c r="A45" s="1"/>
      <c r="B45" s="1"/>
      <c r="C45" s="1"/>
      <c r="D45" s="1"/>
      <c r="E45" s="1" t="s">
        <v>44</v>
      </c>
      <c r="F45" s="1"/>
      <c r="G45" s="2"/>
    </row>
    <row r="46" spans="1:7" ht="15.75" thickBot="1" x14ac:dyDescent="0.3">
      <c r="A46" s="1"/>
      <c r="B46" s="1"/>
      <c r="C46" s="1"/>
      <c r="D46" s="1"/>
      <c r="E46" s="1"/>
      <c r="F46" s="1" t="s">
        <v>45</v>
      </c>
      <c r="G46" s="8">
        <v>-81.12</v>
      </c>
    </row>
    <row r="47" spans="1:7" x14ac:dyDescent="0.25">
      <c r="A47" s="1"/>
      <c r="B47" s="1"/>
      <c r="C47" s="1"/>
      <c r="D47" s="1"/>
      <c r="E47" s="1" t="s">
        <v>46</v>
      </c>
      <c r="F47" s="1"/>
      <c r="G47" s="2">
        <f>ROUND(SUM(G45:G46),5)</f>
        <v>-81.12</v>
      </c>
    </row>
    <row r="48" spans="1:7" x14ac:dyDescent="0.25">
      <c r="A48" s="1"/>
      <c r="B48" s="1"/>
      <c r="C48" s="1"/>
      <c r="D48" s="1"/>
      <c r="E48" s="1" t="s">
        <v>47</v>
      </c>
      <c r="F48" s="1"/>
      <c r="G48" s="2"/>
    </row>
    <row r="49" spans="1:7" x14ac:dyDescent="0.25">
      <c r="A49" s="1"/>
      <c r="B49" s="1"/>
      <c r="C49" s="1"/>
      <c r="D49" s="1"/>
      <c r="E49" s="1"/>
      <c r="F49" s="1" t="s">
        <v>48</v>
      </c>
      <c r="G49" s="2">
        <v>-50.9</v>
      </c>
    </row>
    <row r="50" spans="1:7" x14ac:dyDescent="0.25">
      <c r="A50" s="1"/>
      <c r="B50" s="1"/>
      <c r="C50" s="1"/>
      <c r="D50" s="1"/>
      <c r="E50" s="1"/>
      <c r="F50" s="1" t="s">
        <v>49</v>
      </c>
      <c r="G50" s="2">
        <v>-174.38</v>
      </c>
    </row>
    <row r="51" spans="1:7" x14ac:dyDescent="0.25">
      <c r="A51" s="1"/>
      <c r="B51" s="1"/>
      <c r="C51" s="1"/>
      <c r="D51" s="1"/>
      <c r="E51" s="1"/>
      <c r="F51" s="1" t="s">
        <v>50</v>
      </c>
      <c r="G51" s="2">
        <v>-5328.62</v>
      </c>
    </row>
    <row r="52" spans="1:7" x14ac:dyDescent="0.25">
      <c r="A52" s="1"/>
      <c r="B52" s="1"/>
      <c r="C52" s="1"/>
      <c r="D52" s="1"/>
      <c r="E52" s="1"/>
      <c r="F52" s="1" t="s">
        <v>51</v>
      </c>
      <c r="G52" s="2">
        <v>346</v>
      </c>
    </row>
    <row r="53" spans="1:7" ht="15.75" thickBot="1" x14ac:dyDescent="0.3">
      <c r="A53" s="1"/>
      <c r="B53" s="1"/>
      <c r="C53" s="1"/>
      <c r="D53" s="1"/>
      <c r="E53" s="1"/>
      <c r="F53" s="1" t="s">
        <v>52</v>
      </c>
      <c r="G53" s="2">
        <v>11411.2</v>
      </c>
    </row>
    <row r="54" spans="1:7" ht="15.75" thickBot="1" x14ac:dyDescent="0.3">
      <c r="A54" s="1"/>
      <c r="B54" s="1"/>
      <c r="C54" s="1"/>
      <c r="D54" s="1"/>
      <c r="E54" s="1" t="s">
        <v>53</v>
      </c>
      <c r="F54" s="1"/>
      <c r="G54" s="4">
        <f>ROUND(SUM(G48:G53),5)</f>
        <v>6203.3</v>
      </c>
    </row>
    <row r="55" spans="1:7" ht="15.75" thickBot="1" x14ac:dyDescent="0.3">
      <c r="A55" s="1"/>
      <c r="B55" s="1"/>
      <c r="C55" s="1"/>
      <c r="D55" s="1" t="s">
        <v>54</v>
      </c>
      <c r="E55" s="1"/>
      <c r="F55" s="1"/>
      <c r="G55" s="4">
        <f>ROUND(SUM(G42:G44)+G47+G54,5)</f>
        <v>1208299.3500000001</v>
      </c>
    </row>
    <row r="56" spans="1:7" ht="15.75" thickBot="1" x14ac:dyDescent="0.3">
      <c r="A56" s="1"/>
      <c r="B56" s="1"/>
      <c r="C56" s="1" t="s">
        <v>55</v>
      </c>
      <c r="D56" s="1"/>
      <c r="E56" s="1"/>
      <c r="F56" s="1"/>
      <c r="G56" s="3">
        <f>ROUND(G35+G38+G41+G55,5)</f>
        <v>1226396.1499999999</v>
      </c>
    </row>
    <row r="57" spans="1:7" x14ac:dyDescent="0.25">
      <c r="A57" s="1"/>
      <c r="B57" s="1" t="s">
        <v>56</v>
      </c>
      <c r="C57" s="1"/>
      <c r="D57" s="1"/>
      <c r="E57" s="1"/>
      <c r="F57" s="1"/>
      <c r="G57" s="2">
        <f>ROUND(G34+G56,5)</f>
        <v>1226396.1499999999</v>
      </c>
    </row>
    <row r="58" spans="1:7" x14ac:dyDescent="0.25">
      <c r="A58" s="1"/>
      <c r="B58" s="1" t="s">
        <v>57</v>
      </c>
      <c r="C58" s="1"/>
      <c r="D58" s="1"/>
      <c r="E58" s="1"/>
      <c r="F58" s="1"/>
      <c r="G58" s="2"/>
    </row>
    <row r="59" spans="1:7" x14ac:dyDescent="0.25">
      <c r="A59" s="1"/>
      <c r="B59" s="1"/>
      <c r="C59" s="1" t="s">
        <v>58</v>
      </c>
      <c r="D59" s="1"/>
      <c r="E59" s="1"/>
      <c r="F59" s="1"/>
      <c r="G59" s="2">
        <v>3399.75</v>
      </c>
    </row>
    <row r="60" spans="1:7" x14ac:dyDescent="0.25">
      <c r="A60" s="1"/>
      <c r="B60" s="1"/>
      <c r="C60" s="1" t="s">
        <v>59</v>
      </c>
      <c r="D60" s="1"/>
      <c r="E60" s="1"/>
      <c r="F60" s="1"/>
      <c r="G60" s="2"/>
    </row>
    <row r="61" spans="1:7" x14ac:dyDescent="0.25">
      <c r="A61" s="1"/>
      <c r="B61" s="1"/>
      <c r="C61" s="1"/>
      <c r="D61" s="1" t="s">
        <v>60</v>
      </c>
      <c r="E61" s="1"/>
      <c r="F61" s="1"/>
      <c r="G61" s="2">
        <v>6580.22</v>
      </c>
    </row>
    <row r="62" spans="1:7" x14ac:dyDescent="0.25">
      <c r="A62" s="1"/>
      <c r="B62" s="1"/>
      <c r="C62" s="1"/>
      <c r="D62" s="1" t="s">
        <v>61</v>
      </c>
      <c r="E62" s="1"/>
      <c r="F62" s="1"/>
      <c r="G62" s="2">
        <v>20000</v>
      </c>
    </row>
    <row r="63" spans="1:7" x14ac:dyDescent="0.25">
      <c r="A63" s="1"/>
      <c r="B63" s="1"/>
      <c r="C63" s="1"/>
      <c r="D63" s="1" t="s">
        <v>62</v>
      </c>
      <c r="E63" s="1"/>
      <c r="F63" s="1"/>
      <c r="G63" s="2">
        <v>106902.33</v>
      </c>
    </row>
    <row r="64" spans="1:7" x14ac:dyDescent="0.25">
      <c r="A64" s="1"/>
      <c r="B64" s="1"/>
      <c r="C64" s="1"/>
      <c r="D64" s="1" t="s">
        <v>63</v>
      </c>
      <c r="E64" s="1"/>
      <c r="F64" s="1"/>
      <c r="G64" s="2">
        <v>37300.39</v>
      </c>
    </row>
    <row r="65" spans="1:7" x14ac:dyDescent="0.25">
      <c r="A65" s="1"/>
      <c r="B65" s="1"/>
      <c r="C65" s="1"/>
      <c r="D65" s="1" t="s">
        <v>64</v>
      </c>
      <c r="E65" s="1"/>
      <c r="F65" s="1"/>
      <c r="G65" s="2">
        <v>5000</v>
      </c>
    </row>
    <row r="66" spans="1:7" ht="15.75" thickBot="1" x14ac:dyDescent="0.3">
      <c r="A66" s="1"/>
      <c r="B66" s="1"/>
      <c r="C66" s="1"/>
      <c r="D66" s="1" t="s">
        <v>65</v>
      </c>
      <c r="E66" s="1"/>
      <c r="F66" s="1"/>
      <c r="G66" s="8">
        <v>29760</v>
      </c>
    </row>
    <row r="67" spans="1:7" x14ac:dyDescent="0.25">
      <c r="A67" s="1"/>
      <c r="B67" s="1"/>
      <c r="C67" s="1" t="s">
        <v>66</v>
      </c>
      <c r="D67" s="1"/>
      <c r="E67" s="1"/>
      <c r="F67" s="1"/>
      <c r="G67" s="2">
        <f>ROUND(SUM(G60:G66),5)</f>
        <v>205542.94</v>
      </c>
    </row>
    <row r="68" spans="1:7" x14ac:dyDescent="0.25">
      <c r="A68" s="1"/>
      <c r="B68" s="1"/>
      <c r="C68" s="1" t="s">
        <v>67</v>
      </c>
      <c r="D68" s="1"/>
      <c r="E68" s="1"/>
      <c r="F68" s="1"/>
      <c r="G68" s="2">
        <v>433398.33</v>
      </c>
    </row>
    <row r="69" spans="1:7" x14ac:dyDescent="0.25">
      <c r="A69" s="1"/>
      <c r="B69" s="1"/>
      <c r="C69" s="1" t="s">
        <v>68</v>
      </c>
      <c r="D69" s="1"/>
      <c r="E69" s="1"/>
      <c r="F69" s="1"/>
      <c r="G69" s="2">
        <v>109991.5</v>
      </c>
    </row>
    <row r="70" spans="1:7" ht="15.75" thickBot="1" x14ac:dyDescent="0.3">
      <c r="A70" s="1"/>
      <c r="B70" s="1"/>
      <c r="C70" s="1" t="s">
        <v>69</v>
      </c>
      <c r="D70" s="1"/>
      <c r="E70" s="1"/>
      <c r="F70" s="1"/>
      <c r="G70" s="2">
        <v>273403.63</v>
      </c>
    </row>
    <row r="71" spans="1:7" ht="15.75" thickBot="1" x14ac:dyDescent="0.3">
      <c r="A71" s="1"/>
      <c r="B71" s="1" t="s">
        <v>70</v>
      </c>
      <c r="C71" s="1"/>
      <c r="D71" s="1"/>
      <c r="E71" s="1"/>
      <c r="F71" s="1"/>
      <c r="G71" s="4">
        <f>ROUND(SUM(G58:G59)+SUM(G67:G70),5)</f>
        <v>1025736.15</v>
      </c>
    </row>
    <row r="72" spans="1:7" s="7" customFormat="1" ht="12" thickBot="1" x14ac:dyDescent="0.25">
      <c r="A72" s="5" t="s">
        <v>71</v>
      </c>
      <c r="B72" s="5"/>
      <c r="C72" s="5"/>
      <c r="D72" s="5"/>
      <c r="E72" s="5"/>
      <c r="F72" s="5"/>
      <c r="G72" s="6">
        <f>ROUND(G33+G57+G71,5)</f>
        <v>2252132.2999999998</v>
      </c>
    </row>
    <row r="73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3:46 PM
&amp;"Arial,Bold"&amp;8 04/09/24
&amp;"Arial,Bold"&amp;8 Accrual Basis&amp;C&amp;"Arial,Bold"&amp;12 Nederland Fire Protection District
&amp;"Arial,Bold"&amp;14 Balance Sheet
&amp;"Arial,Bold"&amp;10 As of March 31,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0357F-D248-494B-8D45-C9C786BA225E}">
  <sheetPr codeName="Sheet2"/>
  <dimension ref="A1:M300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72</v>
      </c>
      <c r="K2" s="20" t="s">
        <v>73</v>
      </c>
      <c r="L2" s="20" t="s">
        <v>74</v>
      </c>
      <c r="M2" s="20" t="s">
        <v>75</v>
      </c>
    </row>
    <row r="3" spans="1:13" ht="15.75" thickTop="1" x14ac:dyDescent="0.25">
      <c r="A3" s="1"/>
      <c r="B3" s="1" t="s">
        <v>76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77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78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79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80</v>
      </c>
      <c r="F7" s="1"/>
      <c r="G7" s="1"/>
      <c r="H7" s="1"/>
      <c r="I7" s="1"/>
      <c r="J7" s="2">
        <v>2000</v>
      </c>
      <c r="K7" s="2">
        <v>0</v>
      </c>
      <c r="L7" s="2">
        <f t="shared" si="0"/>
        <v>2000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81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82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83</v>
      </c>
      <c r="F10" s="1"/>
      <c r="G10" s="1"/>
      <c r="H10" s="1"/>
      <c r="I10" s="1"/>
      <c r="J10" s="2">
        <v>1000</v>
      </c>
      <c r="K10" s="2">
        <v>0</v>
      </c>
      <c r="L10" s="2">
        <f t="shared" si="0"/>
        <v>1000</v>
      </c>
      <c r="M10" s="15">
        <f t="shared" si="1"/>
        <v>1</v>
      </c>
    </row>
    <row r="11" spans="1:13" x14ac:dyDescent="0.25">
      <c r="A11" s="1"/>
      <c r="B11" s="1"/>
      <c r="C11" s="1"/>
      <c r="D11" s="1"/>
      <c r="E11" s="1" t="s">
        <v>84</v>
      </c>
      <c r="F11" s="1"/>
      <c r="G11" s="1"/>
      <c r="H11" s="1"/>
      <c r="I11" s="1"/>
      <c r="J11" s="2">
        <v>2626.5</v>
      </c>
      <c r="K11" s="2">
        <v>0</v>
      </c>
      <c r="L11" s="2">
        <f t="shared" si="0"/>
        <v>2626.5</v>
      </c>
      <c r="M11" s="15">
        <f t="shared" si="1"/>
        <v>1</v>
      </c>
    </row>
    <row r="12" spans="1:13" x14ac:dyDescent="0.25">
      <c r="A12" s="1"/>
      <c r="B12" s="1"/>
      <c r="C12" s="1"/>
      <c r="D12" s="1"/>
      <c r="E12" s="1" t="s">
        <v>85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86</v>
      </c>
      <c r="G13" s="1"/>
      <c r="H13" s="1"/>
      <c r="I13" s="1"/>
      <c r="J13" s="2">
        <v>0</v>
      </c>
      <c r="K13" s="2">
        <v>0</v>
      </c>
      <c r="L13" s="2">
        <f t="shared" ref="L13:L35" si="2">ROUND((J13-K13),5)</f>
        <v>0</v>
      </c>
      <c r="M13" s="15">
        <f t="shared" ref="M13:M35" si="3">ROUND(IF(K13=0, IF(J13=0, 0, 1), J13/K13),5)</f>
        <v>0</v>
      </c>
    </row>
    <row r="14" spans="1:13" x14ac:dyDescent="0.25">
      <c r="A14" s="1"/>
      <c r="B14" s="1"/>
      <c r="C14" s="1"/>
      <c r="D14" s="1"/>
      <c r="E14" s="1"/>
      <c r="F14" s="1" t="s">
        <v>87</v>
      </c>
      <c r="G14" s="1"/>
      <c r="H14" s="1"/>
      <c r="I14" s="1"/>
      <c r="J14" s="2">
        <v>452.79</v>
      </c>
      <c r="K14" s="2">
        <v>0</v>
      </c>
      <c r="L14" s="2">
        <f t="shared" si="2"/>
        <v>452.79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88</v>
      </c>
      <c r="G15" s="1"/>
      <c r="H15" s="1"/>
      <c r="I15" s="1"/>
      <c r="J15" s="2">
        <v>0</v>
      </c>
      <c r="K15" s="2">
        <v>763.32</v>
      </c>
      <c r="L15" s="2">
        <f t="shared" si="2"/>
        <v>-763.32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89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90</v>
      </c>
      <c r="G17" s="1"/>
      <c r="H17" s="1"/>
      <c r="I17" s="1"/>
      <c r="J17" s="2">
        <v>0</v>
      </c>
      <c r="K17" s="2">
        <v>15266.09</v>
      </c>
      <c r="L17" s="2">
        <f t="shared" si="2"/>
        <v>-15266.09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91</v>
      </c>
      <c r="G18" s="1"/>
      <c r="H18" s="1"/>
      <c r="I18" s="1"/>
      <c r="J18" s="2">
        <v>154729.26999999999</v>
      </c>
      <c r="K18" s="2">
        <v>109053.16</v>
      </c>
      <c r="L18" s="2">
        <f t="shared" si="2"/>
        <v>45676.11</v>
      </c>
      <c r="M18" s="15">
        <f t="shared" si="3"/>
        <v>1.4188400000000001</v>
      </c>
    </row>
    <row r="19" spans="1:13" x14ac:dyDescent="0.25">
      <c r="A19" s="1"/>
      <c r="B19" s="1"/>
      <c r="C19" s="1"/>
      <c r="D19" s="1"/>
      <c r="E19" s="1"/>
      <c r="F19" s="1" t="s">
        <v>92</v>
      </c>
      <c r="G19" s="1"/>
      <c r="H19" s="1"/>
      <c r="I19" s="1"/>
      <c r="J19" s="2">
        <v>5141.1499999999996</v>
      </c>
      <c r="K19" s="2">
        <v>5452.59</v>
      </c>
      <c r="L19" s="2">
        <f t="shared" si="2"/>
        <v>-311.44</v>
      </c>
      <c r="M19" s="15">
        <f t="shared" si="3"/>
        <v>0.94288000000000005</v>
      </c>
    </row>
    <row r="20" spans="1:13" x14ac:dyDescent="0.25">
      <c r="A20" s="1"/>
      <c r="B20" s="1"/>
      <c r="C20" s="1"/>
      <c r="D20" s="1"/>
      <c r="E20" s="1"/>
      <c r="F20" s="1" t="s">
        <v>93</v>
      </c>
      <c r="G20" s="1"/>
      <c r="H20" s="1"/>
      <c r="I20" s="1"/>
      <c r="J20" s="2">
        <v>0</v>
      </c>
      <c r="K20" s="2">
        <v>3816.5</v>
      </c>
      <c r="L20" s="2">
        <f t="shared" si="2"/>
        <v>-3816.5</v>
      </c>
      <c r="M20" s="15">
        <f t="shared" si="3"/>
        <v>0</v>
      </c>
    </row>
    <row r="21" spans="1:13" x14ac:dyDescent="0.25">
      <c r="A21" s="1"/>
      <c r="B21" s="1"/>
      <c r="C21" s="1"/>
      <c r="D21" s="1"/>
      <c r="E21" s="1"/>
      <c r="F21" s="1" t="s">
        <v>94</v>
      </c>
      <c r="G21" s="1"/>
      <c r="H21" s="1"/>
      <c r="I21" s="1"/>
      <c r="J21" s="2">
        <v>0</v>
      </c>
      <c r="K21" s="2">
        <v>190.75</v>
      </c>
      <c r="L21" s="2">
        <f t="shared" si="2"/>
        <v>-190.75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95</v>
      </c>
      <c r="G22" s="1"/>
      <c r="H22" s="1"/>
      <c r="I22" s="1"/>
      <c r="J22" s="2">
        <v>80.599999999999994</v>
      </c>
      <c r="K22" s="2">
        <v>0</v>
      </c>
      <c r="L22" s="2">
        <f t="shared" si="2"/>
        <v>80.599999999999994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96</v>
      </c>
      <c r="G23" s="1"/>
      <c r="H23" s="1"/>
      <c r="I23" s="1"/>
      <c r="J23" s="2">
        <v>0</v>
      </c>
      <c r="K23" s="2">
        <v>0</v>
      </c>
      <c r="L23" s="2">
        <f t="shared" si="2"/>
        <v>0</v>
      </c>
      <c r="M23" s="15">
        <f t="shared" si="3"/>
        <v>0</v>
      </c>
    </row>
    <row r="24" spans="1:13" x14ac:dyDescent="0.25">
      <c r="A24" s="1"/>
      <c r="B24" s="1"/>
      <c r="C24" s="1"/>
      <c r="D24" s="1"/>
      <c r="E24" s="1"/>
      <c r="F24" s="1" t="s">
        <v>97</v>
      </c>
      <c r="G24" s="1"/>
      <c r="H24" s="1"/>
      <c r="I24" s="1"/>
      <c r="J24" s="2">
        <v>0</v>
      </c>
      <c r="K24" s="2">
        <v>0</v>
      </c>
      <c r="L24" s="2">
        <f t="shared" si="2"/>
        <v>0</v>
      </c>
      <c r="M24" s="15">
        <f t="shared" si="3"/>
        <v>0</v>
      </c>
    </row>
    <row r="25" spans="1:13" x14ac:dyDescent="0.25">
      <c r="A25" s="1"/>
      <c r="B25" s="1"/>
      <c r="C25" s="1"/>
      <c r="D25" s="1"/>
      <c r="E25" s="1"/>
      <c r="F25" s="1" t="s">
        <v>98</v>
      </c>
      <c r="G25" s="1"/>
      <c r="H25" s="1"/>
      <c r="I25" s="1"/>
      <c r="J25" s="2">
        <v>817.02</v>
      </c>
      <c r="K25" s="2">
        <v>655.75</v>
      </c>
      <c r="L25" s="2">
        <f t="shared" si="2"/>
        <v>161.27000000000001</v>
      </c>
      <c r="M25" s="15">
        <f t="shared" si="3"/>
        <v>1.24593</v>
      </c>
    </row>
    <row r="26" spans="1:13" x14ac:dyDescent="0.25">
      <c r="A26" s="1"/>
      <c r="B26" s="1"/>
      <c r="C26" s="1"/>
      <c r="D26" s="1"/>
      <c r="E26" s="1"/>
      <c r="F26" s="1" t="s">
        <v>99</v>
      </c>
      <c r="G26" s="1"/>
      <c r="H26" s="1"/>
      <c r="I26" s="1"/>
      <c r="J26" s="2">
        <v>13699.25</v>
      </c>
      <c r="K26" s="2">
        <v>7191.06</v>
      </c>
      <c r="L26" s="2">
        <f t="shared" si="2"/>
        <v>6508.19</v>
      </c>
      <c r="M26" s="15">
        <f t="shared" si="3"/>
        <v>1.9050400000000001</v>
      </c>
    </row>
    <row r="27" spans="1:13" x14ac:dyDescent="0.25">
      <c r="A27" s="1"/>
      <c r="B27" s="1"/>
      <c r="C27" s="1"/>
      <c r="D27" s="1"/>
      <c r="E27" s="1"/>
      <c r="F27" s="1" t="s">
        <v>100</v>
      </c>
      <c r="G27" s="1"/>
      <c r="H27" s="1"/>
      <c r="I27" s="1"/>
      <c r="J27" s="2">
        <v>-6285.66</v>
      </c>
      <c r="K27" s="2">
        <v>0</v>
      </c>
      <c r="L27" s="2">
        <f t="shared" si="2"/>
        <v>-6285.66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101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102</v>
      </c>
      <c r="G29" s="1"/>
      <c r="H29" s="1"/>
      <c r="I29" s="1"/>
      <c r="J29" s="2">
        <v>0</v>
      </c>
      <c r="K29" s="2">
        <v>0</v>
      </c>
      <c r="L29" s="2">
        <f t="shared" si="2"/>
        <v>0</v>
      </c>
      <c r="M29" s="15">
        <f t="shared" si="3"/>
        <v>0</v>
      </c>
    </row>
    <row r="30" spans="1:13" x14ac:dyDescent="0.25">
      <c r="A30" s="1"/>
      <c r="B30" s="1"/>
      <c r="C30" s="1"/>
      <c r="D30" s="1"/>
      <c r="E30" s="1"/>
      <c r="F30" s="1" t="s">
        <v>103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5">
        <f t="shared" si="3"/>
        <v>0</v>
      </c>
    </row>
    <row r="31" spans="1:13" x14ac:dyDescent="0.25">
      <c r="A31" s="1"/>
      <c r="B31" s="1"/>
      <c r="C31" s="1"/>
      <c r="D31" s="1"/>
      <c r="E31" s="1"/>
      <c r="F31" s="1" t="s">
        <v>104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5">
        <f t="shared" si="3"/>
        <v>0</v>
      </c>
    </row>
    <row r="32" spans="1:13" x14ac:dyDescent="0.25">
      <c r="A32" s="1"/>
      <c r="B32" s="1"/>
      <c r="C32" s="1"/>
      <c r="D32" s="1"/>
      <c r="E32" s="1"/>
      <c r="F32" s="1" t="s">
        <v>105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106</v>
      </c>
      <c r="G33" s="1"/>
      <c r="H33" s="1"/>
      <c r="I33" s="1"/>
      <c r="J33" s="2">
        <v>0</v>
      </c>
      <c r="K33" s="2">
        <v>0</v>
      </c>
      <c r="L33" s="2">
        <f t="shared" si="2"/>
        <v>0</v>
      </c>
      <c r="M33" s="15">
        <f t="shared" si="3"/>
        <v>0</v>
      </c>
    </row>
    <row r="34" spans="1:13" ht="15.75" thickBot="1" x14ac:dyDescent="0.3">
      <c r="A34" s="1"/>
      <c r="B34" s="1"/>
      <c r="C34" s="1"/>
      <c r="D34" s="1"/>
      <c r="E34" s="1" t="s">
        <v>107</v>
      </c>
      <c r="F34" s="1"/>
      <c r="G34" s="1"/>
      <c r="H34" s="1"/>
      <c r="I34" s="1"/>
      <c r="J34" s="3">
        <f>ROUND(SUM(J12:J33),5)</f>
        <v>168634.42</v>
      </c>
      <c r="K34" s="3">
        <f>ROUND(SUM(K12:K33),5)</f>
        <v>142389.22</v>
      </c>
      <c r="L34" s="3">
        <f t="shared" si="2"/>
        <v>26245.200000000001</v>
      </c>
      <c r="M34" s="16">
        <f t="shared" si="3"/>
        <v>1.18432</v>
      </c>
    </row>
    <row r="35" spans="1:13" x14ac:dyDescent="0.25">
      <c r="A35" s="1"/>
      <c r="B35" s="1"/>
      <c r="C35" s="1"/>
      <c r="D35" s="1" t="s">
        <v>108</v>
      </c>
      <c r="E35" s="1"/>
      <c r="F35" s="1"/>
      <c r="G35" s="1"/>
      <c r="H35" s="1"/>
      <c r="I35" s="1"/>
      <c r="J35" s="2">
        <f>ROUND(SUM(J4:J11)+J34,5)</f>
        <v>176760.92</v>
      </c>
      <c r="K35" s="2">
        <f>ROUND(SUM(K4:K11)+K34,5)</f>
        <v>142389.22</v>
      </c>
      <c r="L35" s="2">
        <f t="shared" si="2"/>
        <v>34371.699999999997</v>
      </c>
      <c r="M35" s="15">
        <f t="shared" si="3"/>
        <v>1.24139</v>
      </c>
    </row>
    <row r="36" spans="1:13" x14ac:dyDescent="0.25">
      <c r="A36" s="1"/>
      <c r="B36" s="1"/>
      <c r="C36" s="1"/>
      <c r="D36" s="1" t="s">
        <v>109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110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111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112</v>
      </c>
      <c r="D39" s="1"/>
      <c r="E39" s="1"/>
      <c r="F39" s="1"/>
      <c r="G39" s="1"/>
      <c r="H39" s="1"/>
      <c r="I39" s="1"/>
      <c r="J39" s="2">
        <f>ROUND(J35-J38,5)</f>
        <v>176760.92</v>
      </c>
      <c r="K39" s="2">
        <f>ROUND(K35-K38,5)</f>
        <v>142389.22</v>
      </c>
      <c r="L39" s="2">
        <f>ROUND((J39-K39),5)</f>
        <v>34371.699999999997</v>
      </c>
      <c r="M39" s="15">
        <f>ROUND(IF(K39=0, IF(J39=0, 0, 1), J39/K39),5)</f>
        <v>1.24139</v>
      </c>
    </row>
    <row r="40" spans="1:13" x14ac:dyDescent="0.25">
      <c r="A40" s="1"/>
      <c r="B40" s="1"/>
      <c r="C40" s="1"/>
      <c r="D40" s="1" t="s">
        <v>113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114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115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116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117</v>
      </c>
      <c r="G44" s="1"/>
      <c r="H44" s="1"/>
      <c r="I44" s="1"/>
      <c r="J44" s="2">
        <v>0</v>
      </c>
      <c r="K44" s="2">
        <v>0</v>
      </c>
      <c r="L44" s="2">
        <f>ROUND((J44-K44),5)</f>
        <v>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118</v>
      </c>
      <c r="G45" s="1"/>
      <c r="H45" s="1"/>
      <c r="I45" s="1"/>
      <c r="J45" s="2">
        <v>0</v>
      </c>
      <c r="K45" s="2">
        <v>0</v>
      </c>
      <c r="L45" s="2">
        <f>ROUND((J45-K45),5)</f>
        <v>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119</v>
      </c>
      <c r="G46" s="1"/>
      <c r="H46" s="1"/>
      <c r="I46" s="1"/>
      <c r="J46" s="8">
        <v>0</v>
      </c>
      <c r="K46" s="8">
        <v>0</v>
      </c>
      <c r="L46" s="8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120</v>
      </c>
      <c r="F47" s="1"/>
      <c r="G47" s="1"/>
      <c r="H47" s="1"/>
      <c r="I47" s="1"/>
      <c r="J47" s="2">
        <f>ROUND(SUM(J42:J46),5)</f>
        <v>0</v>
      </c>
      <c r="K47" s="2">
        <f>ROUND(SUM(K42:K46),5)</f>
        <v>0</v>
      </c>
      <c r="L47" s="2">
        <f>ROUND((J47-K47),5)</f>
        <v>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121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122</v>
      </c>
      <c r="G49" s="1"/>
      <c r="H49" s="1"/>
      <c r="I49" s="1"/>
      <c r="J49" s="2">
        <v>326.55</v>
      </c>
      <c r="K49" s="2">
        <v>275</v>
      </c>
      <c r="L49" s="2">
        <f>ROUND((J49-K49),5)</f>
        <v>51.55</v>
      </c>
      <c r="M49" s="15">
        <f>ROUND(IF(K49=0, IF(J49=0, 0, 1), J49/K49),5)</f>
        <v>1.1874499999999999</v>
      </c>
    </row>
    <row r="50" spans="1:13" x14ac:dyDescent="0.25">
      <c r="A50" s="1"/>
      <c r="B50" s="1"/>
      <c r="C50" s="1"/>
      <c r="D50" s="1"/>
      <c r="E50" s="1"/>
      <c r="F50" s="1" t="s">
        <v>123</v>
      </c>
      <c r="G50" s="1"/>
      <c r="H50" s="1"/>
      <c r="I50" s="1"/>
      <c r="J50" s="2">
        <v>7864.99</v>
      </c>
      <c r="K50" s="2">
        <v>958.34</v>
      </c>
      <c r="L50" s="2">
        <f>ROUND((J50-K50),5)</f>
        <v>6906.65</v>
      </c>
      <c r="M50" s="15">
        <f>ROUND(IF(K50=0, IF(J50=0, 0, 1), J50/K50),5)</f>
        <v>8.2068899999999996</v>
      </c>
    </row>
    <row r="51" spans="1:13" x14ac:dyDescent="0.25">
      <c r="A51" s="1"/>
      <c r="B51" s="1"/>
      <c r="C51" s="1"/>
      <c r="D51" s="1"/>
      <c r="E51" s="1"/>
      <c r="F51" s="1" t="s">
        <v>124</v>
      </c>
      <c r="G51" s="1"/>
      <c r="H51" s="1"/>
      <c r="I51" s="1"/>
      <c r="J51" s="2">
        <v>561.65</v>
      </c>
      <c r="K51" s="2">
        <v>20.84</v>
      </c>
      <c r="L51" s="2">
        <f>ROUND((J51-K51),5)</f>
        <v>540.80999999999995</v>
      </c>
      <c r="M51" s="15">
        <f>ROUND(IF(K51=0, IF(J51=0, 0, 1), J51/K51),5)</f>
        <v>26.950579999999999</v>
      </c>
    </row>
    <row r="52" spans="1:13" x14ac:dyDescent="0.25">
      <c r="A52" s="1"/>
      <c r="B52" s="1"/>
      <c r="C52" s="1"/>
      <c r="D52" s="1"/>
      <c r="E52" s="1"/>
      <c r="F52" s="1" t="s">
        <v>125</v>
      </c>
      <c r="G52" s="1"/>
      <c r="H52" s="1"/>
      <c r="I52" s="1"/>
      <c r="J52" s="2">
        <v>0</v>
      </c>
      <c r="K52" s="2">
        <v>50</v>
      </c>
      <c r="L52" s="2">
        <f>ROUND((J52-K52),5)</f>
        <v>-50</v>
      </c>
      <c r="M52" s="15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126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127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128</v>
      </c>
      <c r="H55" s="1"/>
      <c r="I55" s="1"/>
      <c r="J55" s="8">
        <v>0</v>
      </c>
      <c r="K55" s="8">
        <v>41.67</v>
      </c>
      <c r="L55" s="8">
        <f>ROUND((J55-K55),5)</f>
        <v>-41.67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129</v>
      </c>
      <c r="G56" s="1"/>
      <c r="H56" s="1"/>
      <c r="I56" s="1"/>
      <c r="J56" s="2">
        <f>ROUND(SUM(J53:J55),5)</f>
        <v>0</v>
      </c>
      <c r="K56" s="2">
        <f>ROUND(SUM(K53:K55),5)</f>
        <v>41.67</v>
      </c>
      <c r="L56" s="2">
        <f>ROUND((J56-K56),5)</f>
        <v>-41.67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130</v>
      </c>
      <c r="G57" s="1"/>
      <c r="H57" s="1"/>
      <c r="I57" s="1"/>
      <c r="J57" s="2">
        <v>0</v>
      </c>
      <c r="K57" s="2">
        <v>300</v>
      </c>
      <c r="L57" s="2">
        <f>ROUND((J57-K57),5)</f>
        <v>-300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131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132</v>
      </c>
      <c r="H59" s="1"/>
      <c r="I59" s="1"/>
      <c r="J59" s="2">
        <v>2445.5700000000002</v>
      </c>
      <c r="K59" s="2">
        <v>1460.81</v>
      </c>
      <c r="L59" s="2">
        <f>ROUND((J59-K59),5)</f>
        <v>984.76</v>
      </c>
      <c r="M59" s="15">
        <f>ROUND(IF(K59=0, IF(J59=0, 0, 1), J59/K59),5)</f>
        <v>1.6741200000000001</v>
      </c>
    </row>
    <row r="60" spans="1:13" x14ac:dyDescent="0.25">
      <c r="A60" s="1"/>
      <c r="B60" s="1"/>
      <c r="C60" s="1"/>
      <c r="D60" s="1"/>
      <c r="E60" s="1"/>
      <c r="F60" s="1"/>
      <c r="G60" s="1" t="s">
        <v>133</v>
      </c>
      <c r="H60" s="1"/>
      <c r="I60" s="1"/>
      <c r="J60" s="2">
        <v>0</v>
      </c>
      <c r="K60" s="2">
        <v>0</v>
      </c>
      <c r="L60" s="2">
        <f>ROUND((J60-K60),5)</f>
        <v>0</v>
      </c>
      <c r="M60" s="15">
        <f>ROUND(IF(K60=0, IF(J60=0, 0, 1), J60/K60),5)</f>
        <v>0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134</v>
      </c>
      <c r="H61" s="1"/>
      <c r="I61" s="1"/>
      <c r="J61" s="8">
        <v>6.25</v>
      </c>
      <c r="K61" s="8">
        <v>0</v>
      </c>
      <c r="L61" s="8">
        <f>ROUND((J61-K61),5)</f>
        <v>6.25</v>
      </c>
      <c r="M61" s="17">
        <f>ROUND(IF(K61=0, IF(J61=0, 0, 1), J61/K61),5)</f>
        <v>1</v>
      </c>
    </row>
    <row r="62" spans="1:13" x14ac:dyDescent="0.25">
      <c r="A62" s="1"/>
      <c r="B62" s="1"/>
      <c r="C62" s="1"/>
      <c r="D62" s="1"/>
      <c r="E62" s="1"/>
      <c r="F62" s="1" t="s">
        <v>135</v>
      </c>
      <c r="G62" s="1"/>
      <c r="H62" s="1"/>
      <c r="I62" s="1"/>
      <c r="J62" s="2">
        <f>ROUND(SUM(J58:J61),5)</f>
        <v>2451.8200000000002</v>
      </c>
      <c r="K62" s="2">
        <f>ROUND(SUM(K58:K61),5)</f>
        <v>1460.81</v>
      </c>
      <c r="L62" s="2">
        <f>ROUND((J62-K62),5)</f>
        <v>991.01</v>
      </c>
      <c r="M62" s="15">
        <f>ROUND(IF(K62=0, IF(J62=0, 0, 1), J62/K62),5)</f>
        <v>1.6783999999999999</v>
      </c>
    </row>
    <row r="63" spans="1:13" x14ac:dyDescent="0.25">
      <c r="A63" s="1"/>
      <c r="B63" s="1"/>
      <c r="C63" s="1"/>
      <c r="D63" s="1"/>
      <c r="E63" s="1"/>
      <c r="F63" s="1" t="s">
        <v>136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137</v>
      </c>
      <c r="H64" s="1"/>
      <c r="I64" s="1"/>
      <c r="J64" s="2">
        <v>0</v>
      </c>
      <c r="K64" s="2">
        <v>291.66000000000003</v>
      </c>
      <c r="L64" s="2">
        <f>ROUND((J64-K64),5)</f>
        <v>-291.66000000000003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138</v>
      </c>
      <c r="H65" s="1"/>
      <c r="I65" s="1"/>
      <c r="J65" s="2">
        <v>0</v>
      </c>
      <c r="K65" s="2">
        <v>166.66</v>
      </c>
      <c r="L65" s="2">
        <f>ROUND((J65-K65),5)</f>
        <v>-166.66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139</v>
      </c>
      <c r="H66" s="1"/>
      <c r="I66" s="1"/>
      <c r="J66" s="2">
        <v>0</v>
      </c>
      <c r="K66" s="2">
        <v>2025</v>
      </c>
      <c r="L66" s="2">
        <f>ROUND((J66-K66),5)</f>
        <v>-2025</v>
      </c>
      <c r="M66" s="15">
        <f>ROUND(IF(K66=0, IF(J66=0, 0, 1), J66/K66),5)</f>
        <v>0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140</v>
      </c>
      <c r="H67" s="1"/>
      <c r="I67" s="1"/>
      <c r="J67" s="8">
        <v>3564</v>
      </c>
      <c r="K67" s="8">
        <v>2750</v>
      </c>
      <c r="L67" s="8">
        <f>ROUND((J67-K67),5)</f>
        <v>814</v>
      </c>
      <c r="M67" s="17">
        <f>ROUND(IF(K67=0, IF(J67=0, 0, 1), J67/K67),5)</f>
        <v>1.296</v>
      </c>
    </row>
    <row r="68" spans="1:13" x14ac:dyDescent="0.25">
      <c r="A68" s="1"/>
      <c r="B68" s="1"/>
      <c r="C68" s="1"/>
      <c r="D68" s="1"/>
      <c r="E68" s="1"/>
      <c r="F68" s="1" t="s">
        <v>141</v>
      </c>
      <c r="G68" s="1"/>
      <c r="H68" s="1"/>
      <c r="I68" s="1"/>
      <c r="J68" s="2">
        <f>ROUND(SUM(J63:J67),5)</f>
        <v>3564</v>
      </c>
      <c r="K68" s="2">
        <f>ROUND(SUM(K63:K67),5)</f>
        <v>5233.32</v>
      </c>
      <c r="L68" s="2">
        <f>ROUND((J68-K68),5)</f>
        <v>-1669.32</v>
      </c>
      <c r="M68" s="15">
        <f>ROUND(IF(K68=0, IF(J68=0, 0, 1), J68/K68),5)</f>
        <v>0.68101999999999996</v>
      </c>
    </row>
    <row r="69" spans="1:13" x14ac:dyDescent="0.25">
      <c r="A69" s="1"/>
      <c r="B69" s="1"/>
      <c r="C69" s="1"/>
      <c r="D69" s="1"/>
      <c r="E69" s="1"/>
      <c r="F69" s="1" t="s">
        <v>142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143</v>
      </c>
      <c r="H70" s="1"/>
      <c r="I70" s="1"/>
      <c r="J70" s="2">
        <v>215</v>
      </c>
      <c r="K70" s="2">
        <v>0</v>
      </c>
      <c r="L70" s="2">
        <f t="shared" ref="L70:L78" si="4">ROUND((J70-K70),5)</f>
        <v>215</v>
      </c>
      <c r="M70" s="15">
        <f t="shared" ref="M70:M78" si="5">ROUND(IF(K70=0, IF(J70=0, 0, 1), J70/K70),5)</f>
        <v>1</v>
      </c>
    </row>
    <row r="71" spans="1:13" x14ac:dyDescent="0.25">
      <c r="A71" s="1"/>
      <c r="B71" s="1"/>
      <c r="C71" s="1"/>
      <c r="D71" s="1"/>
      <c r="E71" s="1"/>
      <c r="F71" s="1"/>
      <c r="G71" s="1" t="s">
        <v>144</v>
      </c>
      <c r="H71" s="1"/>
      <c r="I71" s="1"/>
      <c r="J71" s="2">
        <v>0</v>
      </c>
      <c r="K71" s="2">
        <v>1133.3399999999999</v>
      </c>
      <c r="L71" s="2">
        <f t="shared" si="4"/>
        <v>-1133.3399999999999</v>
      </c>
      <c r="M71" s="15">
        <f t="shared" si="5"/>
        <v>0</v>
      </c>
    </row>
    <row r="72" spans="1:13" x14ac:dyDescent="0.25">
      <c r="A72" s="1"/>
      <c r="B72" s="1"/>
      <c r="C72" s="1"/>
      <c r="D72" s="1"/>
      <c r="E72" s="1"/>
      <c r="F72" s="1"/>
      <c r="G72" s="1" t="s">
        <v>145</v>
      </c>
      <c r="H72" s="1"/>
      <c r="I72" s="1"/>
      <c r="J72" s="2">
        <v>0</v>
      </c>
      <c r="K72" s="2">
        <v>0</v>
      </c>
      <c r="L72" s="2">
        <f t="shared" si="4"/>
        <v>0</v>
      </c>
      <c r="M72" s="15">
        <f t="shared" si="5"/>
        <v>0</v>
      </c>
    </row>
    <row r="73" spans="1:13" x14ac:dyDescent="0.25">
      <c r="A73" s="1"/>
      <c r="B73" s="1"/>
      <c r="C73" s="1"/>
      <c r="D73" s="1"/>
      <c r="E73" s="1"/>
      <c r="F73" s="1"/>
      <c r="G73" s="1" t="s">
        <v>146</v>
      </c>
      <c r="H73" s="1"/>
      <c r="I73" s="1"/>
      <c r="J73" s="2">
        <v>119.88</v>
      </c>
      <c r="K73" s="2">
        <v>291.66000000000003</v>
      </c>
      <c r="L73" s="2">
        <f t="shared" si="4"/>
        <v>-171.78</v>
      </c>
      <c r="M73" s="15">
        <f t="shared" si="5"/>
        <v>0.41103000000000001</v>
      </c>
    </row>
    <row r="74" spans="1:13" x14ac:dyDescent="0.25">
      <c r="A74" s="1"/>
      <c r="B74" s="1"/>
      <c r="C74" s="1"/>
      <c r="D74" s="1"/>
      <c r="E74" s="1"/>
      <c r="F74" s="1"/>
      <c r="G74" s="1" t="s">
        <v>147</v>
      </c>
      <c r="H74" s="1"/>
      <c r="I74" s="1"/>
      <c r="J74" s="2">
        <v>126</v>
      </c>
      <c r="K74" s="2">
        <v>150</v>
      </c>
      <c r="L74" s="2">
        <f t="shared" si="4"/>
        <v>-24</v>
      </c>
      <c r="M74" s="15">
        <f t="shared" si="5"/>
        <v>0.84</v>
      </c>
    </row>
    <row r="75" spans="1:13" x14ac:dyDescent="0.25">
      <c r="A75" s="1"/>
      <c r="B75" s="1"/>
      <c r="C75" s="1"/>
      <c r="D75" s="1"/>
      <c r="E75" s="1"/>
      <c r="F75" s="1"/>
      <c r="G75" s="1" t="s">
        <v>148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149</v>
      </c>
      <c r="H76" s="1"/>
      <c r="I76" s="1"/>
      <c r="J76" s="2">
        <v>100</v>
      </c>
      <c r="K76" s="2">
        <v>0</v>
      </c>
      <c r="L76" s="2">
        <f t="shared" si="4"/>
        <v>100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150</v>
      </c>
      <c r="H77" s="1"/>
      <c r="I77" s="1"/>
      <c r="J77" s="8">
        <v>118</v>
      </c>
      <c r="K77" s="8">
        <v>366.66</v>
      </c>
      <c r="L77" s="8">
        <f t="shared" si="4"/>
        <v>-248.66</v>
      </c>
      <c r="M77" s="17">
        <f t="shared" si="5"/>
        <v>0.32181999999999999</v>
      </c>
    </row>
    <row r="78" spans="1:13" x14ac:dyDescent="0.25">
      <c r="A78" s="1"/>
      <c r="B78" s="1"/>
      <c r="C78" s="1"/>
      <c r="D78" s="1"/>
      <c r="E78" s="1"/>
      <c r="F78" s="1" t="s">
        <v>151</v>
      </c>
      <c r="G78" s="1"/>
      <c r="H78" s="1"/>
      <c r="I78" s="1"/>
      <c r="J78" s="2">
        <f>ROUND(SUM(J69:J77),5)</f>
        <v>678.88</v>
      </c>
      <c r="K78" s="2">
        <f>ROUND(SUM(K69:K77),5)</f>
        <v>1941.66</v>
      </c>
      <c r="L78" s="2">
        <f t="shared" si="4"/>
        <v>-1262.78</v>
      </c>
      <c r="M78" s="15">
        <f t="shared" si="5"/>
        <v>0.34964000000000001</v>
      </c>
    </row>
    <row r="79" spans="1:13" x14ac:dyDescent="0.25">
      <c r="A79" s="1"/>
      <c r="B79" s="1"/>
      <c r="C79" s="1"/>
      <c r="D79" s="1"/>
      <c r="E79" s="1"/>
      <c r="F79" s="1" t="s">
        <v>152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153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154</v>
      </c>
      <c r="I81" s="1"/>
      <c r="J81" s="2">
        <v>2369.9</v>
      </c>
      <c r="K81" s="2">
        <v>2500</v>
      </c>
      <c r="L81" s="2">
        <f>ROUND((J81-K81),5)</f>
        <v>-130.1</v>
      </c>
      <c r="M81" s="15">
        <f>ROUND(IF(K81=0, IF(J81=0, 0, 1), J81/K81),5)</f>
        <v>0.94796000000000002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155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156</v>
      </c>
      <c r="J83" s="2">
        <v>11166.67</v>
      </c>
      <c r="K83" s="2">
        <v>11166.67</v>
      </c>
      <c r="L83" s="2">
        <f t="shared" ref="L83:L94" si="6">ROUND((J83-K83),5)</f>
        <v>0</v>
      </c>
      <c r="M83" s="15">
        <f t="shared" ref="M83:M94" si="7">ROUND(IF(K83=0, IF(J83=0, 0, 1), J83/K83),5)</f>
        <v>1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157</v>
      </c>
      <c r="J84" s="2">
        <v>0</v>
      </c>
      <c r="K84" s="2">
        <v>1116.67</v>
      </c>
      <c r="L84" s="2">
        <f t="shared" si="6"/>
        <v>-1116.67</v>
      </c>
      <c r="M84" s="15">
        <f t="shared" si="7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158</v>
      </c>
      <c r="J85" s="2">
        <v>0</v>
      </c>
      <c r="K85" s="2">
        <v>402</v>
      </c>
      <c r="L85" s="2">
        <f t="shared" si="6"/>
        <v>-402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159</v>
      </c>
      <c r="J86" s="2">
        <v>0</v>
      </c>
      <c r="K86" s="2">
        <v>860</v>
      </c>
      <c r="L86" s="2">
        <f t="shared" si="6"/>
        <v>-860</v>
      </c>
      <c r="M86" s="15">
        <f t="shared" si="7"/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160</v>
      </c>
      <c r="J87" s="8">
        <v>0</v>
      </c>
      <c r="K87" s="8">
        <v>30</v>
      </c>
      <c r="L87" s="8">
        <f t="shared" si="6"/>
        <v>-30</v>
      </c>
      <c r="M87" s="17">
        <f t="shared" si="7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161</v>
      </c>
      <c r="I88" s="1"/>
      <c r="J88" s="2">
        <f>ROUND(SUM(J82:J87),5)</f>
        <v>11166.67</v>
      </c>
      <c r="K88" s="2">
        <f>ROUND(SUM(K82:K87),5)</f>
        <v>13575.34</v>
      </c>
      <c r="L88" s="2">
        <f t="shared" si="6"/>
        <v>-2408.67</v>
      </c>
      <c r="M88" s="15">
        <f t="shared" si="7"/>
        <v>0.82257000000000002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162</v>
      </c>
      <c r="I89" s="1"/>
      <c r="J89" s="2">
        <v>25440.11</v>
      </c>
      <c r="K89" s="2">
        <v>25240.5</v>
      </c>
      <c r="L89" s="2">
        <f t="shared" si="6"/>
        <v>199.61</v>
      </c>
      <c r="M89" s="15">
        <f t="shared" si="7"/>
        <v>1.0079100000000001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163</v>
      </c>
      <c r="I90" s="1"/>
      <c r="J90" s="2">
        <v>5597.59</v>
      </c>
      <c r="K90" s="2">
        <v>6006.67</v>
      </c>
      <c r="L90" s="2">
        <f t="shared" si="6"/>
        <v>-409.08</v>
      </c>
      <c r="M90" s="15">
        <f t="shared" si="7"/>
        <v>0.93189999999999995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164</v>
      </c>
      <c r="I91" s="1"/>
      <c r="J91" s="2">
        <v>0</v>
      </c>
      <c r="K91" s="2">
        <v>3333.33</v>
      </c>
      <c r="L91" s="2">
        <f t="shared" si="6"/>
        <v>-3333.33</v>
      </c>
      <c r="M91" s="15">
        <f t="shared" si="7"/>
        <v>0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165</v>
      </c>
      <c r="I92" s="1"/>
      <c r="J92" s="2">
        <v>0</v>
      </c>
      <c r="K92" s="2">
        <v>166.66</v>
      </c>
      <c r="L92" s="2">
        <f t="shared" si="6"/>
        <v>-166.66</v>
      </c>
      <c r="M92" s="15">
        <f t="shared" si="7"/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166</v>
      </c>
      <c r="I93" s="1"/>
      <c r="J93" s="8">
        <v>6615.85</v>
      </c>
      <c r="K93" s="8">
        <v>6750.58</v>
      </c>
      <c r="L93" s="8">
        <f t="shared" si="6"/>
        <v>-134.72999999999999</v>
      </c>
      <c r="M93" s="17">
        <f t="shared" si="7"/>
        <v>0.98004000000000002</v>
      </c>
    </row>
    <row r="94" spans="1:13" x14ac:dyDescent="0.25">
      <c r="A94" s="1"/>
      <c r="B94" s="1"/>
      <c r="C94" s="1"/>
      <c r="D94" s="1"/>
      <c r="E94" s="1"/>
      <c r="F94" s="1"/>
      <c r="G94" s="1" t="s">
        <v>167</v>
      </c>
      <c r="H94" s="1"/>
      <c r="I94" s="1"/>
      <c r="J94" s="2">
        <f>ROUND(SUM(J80:J81)+SUM(J88:J93),5)</f>
        <v>51190.12</v>
      </c>
      <c r="K94" s="2">
        <f>ROUND(SUM(K80:K81)+SUM(K88:K93),5)</f>
        <v>57573.08</v>
      </c>
      <c r="L94" s="2">
        <f t="shared" si="6"/>
        <v>-6382.96</v>
      </c>
      <c r="M94" s="15">
        <f t="shared" si="7"/>
        <v>0.88912999999999998</v>
      </c>
    </row>
    <row r="95" spans="1:13" x14ac:dyDescent="0.25">
      <c r="A95" s="1"/>
      <c r="B95" s="1"/>
      <c r="C95" s="1"/>
      <c r="D95" s="1"/>
      <c r="E95" s="1"/>
      <c r="F95" s="1"/>
      <c r="G95" s="1" t="s">
        <v>168</v>
      </c>
      <c r="H95" s="1"/>
      <c r="I95" s="1"/>
      <c r="J95" s="2">
        <v>6440.11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169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170</v>
      </c>
      <c r="I97" s="1"/>
      <c r="J97" s="2">
        <v>42.42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171</v>
      </c>
      <c r="I98" s="1"/>
      <c r="J98" s="2">
        <v>4944.1499999999996</v>
      </c>
      <c r="K98" s="2">
        <v>3799.75</v>
      </c>
      <c r="L98" s="2">
        <f t="shared" ref="L98:L103" si="8">ROUND((J98-K98),5)</f>
        <v>1144.4000000000001</v>
      </c>
      <c r="M98" s="15">
        <f t="shared" ref="M98:M103" si="9">ROUND(IF(K98=0, IF(J98=0, 0, 1), J98/K98),5)</f>
        <v>1.30118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172</v>
      </c>
      <c r="I99" s="1"/>
      <c r="J99" s="2">
        <v>1514.16</v>
      </c>
      <c r="K99" s="2">
        <v>1151.6600000000001</v>
      </c>
      <c r="L99" s="2">
        <f t="shared" si="8"/>
        <v>362.5</v>
      </c>
      <c r="M99" s="15">
        <f t="shared" si="9"/>
        <v>1.3147599999999999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173</v>
      </c>
      <c r="I100" s="1"/>
      <c r="J100" s="2">
        <v>0</v>
      </c>
      <c r="K100" s="2">
        <v>6925</v>
      </c>
      <c r="L100" s="2">
        <f t="shared" si="8"/>
        <v>-6925</v>
      </c>
      <c r="M100" s="15">
        <f t="shared" si="9"/>
        <v>0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174</v>
      </c>
      <c r="I101" s="1"/>
      <c r="J101" s="2">
        <v>0</v>
      </c>
      <c r="K101" s="2">
        <v>675</v>
      </c>
      <c r="L101" s="2">
        <f t="shared" si="8"/>
        <v>-675</v>
      </c>
      <c r="M101" s="15">
        <f t="shared" si="9"/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175</v>
      </c>
      <c r="I102" s="1"/>
      <c r="J102" s="8">
        <v>54</v>
      </c>
      <c r="K102" s="8">
        <v>41.66</v>
      </c>
      <c r="L102" s="8">
        <f t="shared" si="8"/>
        <v>12.34</v>
      </c>
      <c r="M102" s="17">
        <f t="shared" si="9"/>
        <v>1.2962100000000001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176</v>
      </c>
      <c r="H103" s="1"/>
      <c r="I103" s="1"/>
      <c r="J103" s="2">
        <f>ROUND(SUM(J96:J102),5)</f>
        <v>6554.73</v>
      </c>
      <c r="K103" s="2">
        <f>ROUND(SUM(K96:K102),5)</f>
        <v>12593.07</v>
      </c>
      <c r="L103" s="2">
        <f t="shared" si="8"/>
        <v>-6038.34</v>
      </c>
      <c r="M103" s="15">
        <f t="shared" si="9"/>
        <v>0.52049999999999996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177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178</v>
      </c>
      <c r="I105" s="1"/>
      <c r="J105" s="2">
        <v>162.51</v>
      </c>
      <c r="K105" s="2">
        <v>148.16</v>
      </c>
      <c r="L105" s="2">
        <f>ROUND((J105-K105),5)</f>
        <v>14.35</v>
      </c>
      <c r="M105" s="15">
        <f>ROUND(IF(K105=0, IF(J105=0, 0, 1), J105/K105),5)</f>
        <v>1.0968500000000001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179</v>
      </c>
      <c r="I106" s="1"/>
      <c r="J106" s="2">
        <v>723.35</v>
      </c>
      <c r="K106" s="2">
        <v>787.06</v>
      </c>
      <c r="L106" s="2">
        <f>ROUND((J106-K106),5)</f>
        <v>-63.71</v>
      </c>
      <c r="M106" s="15">
        <f>ROUND(IF(K106=0, IF(J106=0, 0, 1), J106/K106),5)</f>
        <v>0.91905000000000003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180</v>
      </c>
      <c r="I107" s="1"/>
      <c r="J107" s="2">
        <v>100.55</v>
      </c>
      <c r="K107" s="2">
        <v>108.56</v>
      </c>
      <c r="L107" s="2">
        <f>ROUND((J107-K107),5)</f>
        <v>-8.01</v>
      </c>
      <c r="M107" s="15">
        <f>ROUND(IF(K107=0, IF(J107=0, 0, 1), J107/K107),5)</f>
        <v>0.92622000000000004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181</v>
      </c>
      <c r="H108" s="1"/>
      <c r="I108" s="1"/>
      <c r="J108" s="3">
        <f>ROUND(SUM(J104:J107),5)</f>
        <v>986.41</v>
      </c>
      <c r="K108" s="3">
        <f>ROUND(SUM(K104:K107),5)</f>
        <v>1043.78</v>
      </c>
      <c r="L108" s="3">
        <f>ROUND((J108-K108),5)</f>
        <v>-57.37</v>
      </c>
      <c r="M108" s="16">
        <f>ROUND(IF(K108=0, IF(J108=0, 0, 1), J108/K108),5)</f>
        <v>0.94503999999999999</v>
      </c>
    </row>
    <row r="109" spans="1:13" x14ac:dyDescent="0.25">
      <c r="A109" s="1"/>
      <c r="B109" s="1"/>
      <c r="C109" s="1"/>
      <c r="D109" s="1"/>
      <c r="E109" s="1"/>
      <c r="F109" s="1" t="s">
        <v>182</v>
      </c>
      <c r="G109" s="1"/>
      <c r="H109" s="1"/>
      <c r="I109" s="1"/>
      <c r="J109" s="2">
        <f>ROUND(J79+SUM(J94:J95)+J103+J108,5)</f>
        <v>65171.37</v>
      </c>
      <c r="K109" s="2">
        <f>ROUND(K79+SUM(K94:K95)+K103+K108,5)</f>
        <v>71209.929999999993</v>
      </c>
      <c r="L109" s="2">
        <f>ROUND((J109-K109),5)</f>
        <v>-6038.56</v>
      </c>
      <c r="M109" s="15">
        <f>ROUND(IF(K109=0, IF(J109=0, 0, 1), J109/K109),5)</f>
        <v>0.91520000000000001</v>
      </c>
    </row>
    <row r="110" spans="1:13" x14ac:dyDescent="0.25">
      <c r="A110" s="1"/>
      <c r="B110" s="1"/>
      <c r="C110" s="1"/>
      <c r="D110" s="1"/>
      <c r="E110" s="1"/>
      <c r="F110" s="1" t="s">
        <v>183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184</v>
      </c>
      <c r="H111" s="1"/>
      <c r="I111" s="1"/>
      <c r="J111" s="2">
        <v>57</v>
      </c>
      <c r="K111" s="2">
        <v>375</v>
      </c>
      <c r="L111" s="2">
        <f>ROUND((J111-K111),5)</f>
        <v>-318</v>
      </c>
      <c r="M111" s="15">
        <f>ROUND(IF(K111=0, IF(J111=0, 0, 1), J111/K111),5)</f>
        <v>0.152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185</v>
      </c>
      <c r="H112" s="1"/>
      <c r="I112" s="1"/>
      <c r="J112" s="2">
        <v>2700</v>
      </c>
      <c r="K112" s="2">
        <v>2666.67</v>
      </c>
      <c r="L112" s="2">
        <f>ROUND((J112-K112),5)</f>
        <v>33.33</v>
      </c>
      <c r="M112" s="15">
        <f>ROUND(IF(K112=0, IF(J112=0, 0, 1), J112/K112),5)</f>
        <v>1.0125</v>
      </c>
    </row>
    <row r="113" spans="1:13" ht="15.75" thickBot="1" x14ac:dyDescent="0.3">
      <c r="A113" s="1"/>
      <c r="B113" s="1"/>
      <c r="C113" s="1"/>
      <c r="D113" s="1"/>
      <c r="E113" s="1"/>
      <c r="F113" s="1"/>
      <c r="G113" s="1" t="s">
        <v>186</v>
      </c>
      <c r="H113" s="1"/>
      <c r="I113" s="1"/>
      <c r="J113" s="8">
        <v>0</v>
      </c>
      <c r="K113" s="8">
        <v>666.67</v>
      </c>
      <c r="L113" s="8">
        <f>ROUND((J113-K113),5)</f>
        <v>-666.67</v>
      </c>
      <c r="M113" s="17">
        <f>ROUND(IF(K113=0, IF(J113=0, 0, 1), J113/K113),5)</f>
        <v>0</v>
      </c>
    </row>
    <row r="114" spans="1:13" x14ac:dyDescent="0.25">
      <c r="A114" s="1"/>
      <c r="B114" s="1"/>
      <c r="C114" s="1"/>
      <c r="D114" s="1"/>
      <c r="E114" s="1"/>
      <c r="F114" s="1" t="s">
        <v>187</v>
      </c>
      <c r="G114" s="1"/>
      <c r="H114" s="1"/>
      <c r="I114" s="1"/>
      <c r="J114" s="2">
        <f>ROUND(SUM(J110:J113),5)</f>
        <v>2757</v>
      </c>
      <c r="K114" s="2">
        <f>ROUND(SUM(K110:K113),5)</f>
        <v>3708.34</v>
      </c>
      <c r="L114" s="2">
        <f>ROUND((J114-K114),5)</f>
        <v>-951.34</v>
      </c>
      <c r="M114" s="15">
        <f>ROUND(IF(K114=0, IF(J114=0, 0, 1), J114/K114),5)</f>
        <v>0.74346000000000001</v>
      </c>
    </row>
    <row r="115" spans="1:13" x14ac:dyDescent="0.25">
      <c r="A115" s="1"/>
      <c r="B115" s="1"/>
      <c r="C115" s="1"/>
      <c r="D115" s="1"/>
      <c r="E115" s="1"/>
      <c r="F115" s="1" t="s">
        <v>188</v>
      </c>
      <c r="G115" s="1"/>
      <c r="H115" s="1"/>
      <c r="I115" s="1"/>
      <c r="J115" s="2"/>
      <c r="K115" s="2"/>
      <c r="L115" s="2"/>
      <c r="M115" s="15"/>
    </row>
    <row r="116" spans="1:13" x14ac:dyDescent="0.25">
      <c r="A116" s="1"/>
      <c r="B116" s="1"/>
      <c r="C116" s="1"/>
      <c r="D116" s="1"/>
      <c r="E116" s="1"/>
      <c r="F116" s="1"/>
      <c r="G116" s="1" t="s">
        <v>189</v>
      </c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/>
      <c r="H117" s="1" t="s">
        <v>190</v>
      </c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 t="s">
        <v>191</v>
      </c>
      <c r="J118" s="2">
        <v>375.13</v>
      </c>
      <c r="K118" s="2">
        <v>333.33</v>
      </c>
      <c r="L118" s="2">
        <f>ROUND((J118-K118),5)</f>
        <v>41.8</v>
      </c>
      <c r="M118" s="15">
        <f>ROUND(IF(K118=0, IF(J118=0, 0, 1), J118/K118),5)</f>
        <v>1.1254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 t="s">
        <v>192</v>
      </c>
      <c r="J119" s="8">
        <v>2443.71</v>
      </c>
      <c r="K119" s="8">
        <v>1750</v>
      </c>
      <c r="L119" s="8">
        <f>ROUND((J119-K119),5)</f>
        <v>693.71</v>
      </c>
      <c r="M119" s="17">
        <f>ROUND(IF(K119=0, IF(J119=0, 0, 1), J119/K119),5)</f>
        <v>1.3964099999999999</v>
      </c>
    </row>
    <row r="120" spans="1:13" x14ac:dyDescent="0.25">
      <c r="A120" s="1"/>
      <c r="B120" s="1"/>
      <c r="C120" s="1"/>
      <c r="D120" s="1"/>
      <c r="E120" s="1"/>
      <c r="F120" s="1"/>
      <c r="G120" s="1"/>
      <c r="H120" s="1" t="s">
        <v>193</v>
      </c>
      <c r="I120" s="1"/>
      <c r="J120" s="2">
        <f>ROUND(SUM(J117:J119),5)</f>
        <v>2818.84</v>
      </c>
      <c r="K120" s="2">
        <f>ROUND(SUM(K117:K119),5)</f>
        <v>2083.33</v>
      </c>
      <c r="L120" s="2">
        <f>ROUND((J120-K120),5)</f>
        <v>735.51</v>
      </c>
      <c r="M120" s="15">
        <f>ROUND(IF(K120=0, IF(J120=0, 0, 1), J120/K120),5)</f>
        <v>1.3530500000000001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194</v>
      </c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 t="s">
        <v>195</v>
      </c>
      <c r="J122" s="2">
        <v>100.96</v>
      </c>
      <c r="K122" s="2"/>
      <c r="L122" s="2"/>
      <c r="M122" s="15"/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 t="s">
        <v>196</v>
      </c>
      <c r="J123" s="8">
        <v>195.75</v>
      </c>
      <c r="K123" s="8">
        <v>250</v>
      </c>
      <c r="L123" s="8">
        <f>ROUND((J123-K123),5)</f>
        <v>-54.25</v>
      </c>
      <c r="M123" s="17">
        <f>ROUND(IF(K123=0, IF(J123=0, 0, 1), J123/K123),5)</f>
        <v>0.78300000000000003</v>
      </c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197</v>
      </c>
      <c r="I124" s="1"/>
      <c r="J124" s="2">
        <f>ROUND(SUM(J121:J123),5)</f>
        <v>296.70999999999998</v>
      </c>
      <c r="K124" s="2">
        <f>ROUND(SUM(K121:K123),5)</f>
        <v>250</v>
      </c>
      <c r="L124" s="2">
        <f>ROUND((J124-K124),5)</f>
        <v>46.71</v>
      </c>
      <c r="M124" s="15">
        <f>ROUND(IF(K124=0, IF(J124=0, 0, 1), J124/K124),5)</f>
        <v>1.1868399999999999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 t="s">
        <v>198</v>
      </c>
      <c r="I125" s="1"/>
      <c r="J125" s="8">
        <v>1.71</v>
      </c>
      <c r="K125" s="8">
        <v>125</v>
      </c>
      <c r="L125" s="8">
        <f>ROUND((J125-K125),5)</f>
        <v>-123.29</v>
      </c>
      <c r="M125" s="17">
        <f>ROUND(IF(K125=0, IF(J125=0, 0, 1), J125/K125),5)</f>
        <v>1.3679999999999999E-2</v>
      </c>
    </row>
    <row r="126" spans="1:13" x14ac:dyDescent="0.25">
      <c r="A126" s="1"/>
      <c r="B126" s="1"/>
      <c r="C126" s="1"/>
      <c r="D126" s="1"/>
      <c r="E126" s="1"/>
      <c r="F126" s="1"/>
      <c r="G126" s="1" t="s">
        <v>199</v>
      </c>
      <c r="H126" s="1"/>
      <c r="I126" s="1"/>
      <c r="J126" s="2">
        <f>ROUND(J116+J120+SUM(J124:J125),5)</f>
        <v>3117.26</v>
      </c>
      <c r="K126" s="2">
        <f>ROUND(K116+K120+SUM(K124:K125),5)</f>
        <v>2458.33</v>
      </c>
      <c r="L126" s="2">
        <f>ROUND((J126-K126),5)</f>
        <v>658.93</v>
      </c>
      <c r="M126" s="15">
        <f>ROUND(IF(K126=0, IF(J126=0, 0, 1), J126/K126),5)</f>
        <v>1.2680400000000001</v>
      </c>
    </row>
    <row r="127" spans="1:13" x14ac:dyDescent="0.25">
      <c r="A127" s="1"/>
      <c r="B127" s="1"/>
      <c r="C127" s="1"/>
      <c r="D127" s="1"/>
      <c r="E127" s="1"/>
      <c r="F127" s="1"/>
      <c r="G127" s="1" t="s">
        <v>200</v>
      </c>
      <c r="H127" s="1"/>
      <c r="I127" s="1"/>
      <c r="J127" s="2">
        <v>0</v>
      </c>
      <c r="K127" s="2">
        <v>0</v>
      </c>
      <c r="L127" s="2">
        <f>ROUND((J127-K127),5)</f>
        <v>0</v>
      </c>
      <c r="M127" s="15">
        <f>ROUND(IF(K127=0, IF(J127=0, 0, 1), J127/K127),5)</f>
        <v>0</v>
      </c>
    </row>
    <row r="128" spans="1:13" x14ac:dyDescent="0.25">
      <c r="A128" s="1"/>
      <c r="B128" s="1"/>
      <c r="C128" s="1"/>
      <c r="D128" s="1"/>
      <c r="E128" s="1"/>
      <c r="F128" s="1"/>
      <c r="G128" s="1" t="s">
        <v>201</v>
      </c>
      <c r="H128" s="1"/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202</v>
      </c>
      <c r="I129" s="1"/>
      <c r="J129" s="2">
        <v>-154.97999999999999</v>
      </c>
      <c r="K129" s="2">
        <v>100</v>
      </c>
      <c r="L129" s="2">
        <f t="shared" ref="L129:L134" si="10">ROUND((J129-K129),5)</f>
        <v>-254.98</v>
      </c>
      <c r="M129" s="15">
        <f t="shared" ref="M129:M134" si="11">ROUND(IF(K129=0, IF(J129=0, 0, 1), J129/K129),5)</f>
        <v>-1.5498000000000001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203</v>
      </c>
      <c r="I130" s="1"/>
      <c r="J130" s="2">
        <v>0</v>
      </c>
      <c r="K130" s="2">
        <v>125</v>
      </c>
      <c r="L130" s="2">
        <f t="shared" si="10"/>
        <v>-125</v>
      </c>
      <c r="M130" s="15">
        <f t="shared" si="11"/>
        <v>0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204</v>
      </c>
      <c r="I131" s="1"/>
      <c r="J131" s="2">
        <v>950.79</v>
      </c>
      <c r="K131" s="2">
        <v>366.67</v>
      </c>
      <c r="L131" s="2">
        <f t="shared" si="10"/>
        <v>584.12</v>
      </c>
      <c r="M131" s="15">
        <f t="shared" si="11"/>
        <v>2.5930399999999998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205</v>
      </c>
      <c r="I132" s="1"/>
      <c r="J132" s="2">
        <v>86.69</v>
      </c>
      <c r="K132" s="2">
        <v>83.33</v>
      </c>
      <c r="L132" s="2">
        <f t="shared" si="10"/>
        <v>3.36</v>
      </c>
      <c r="M132" s="15">
        <f t="shared" si="11"/>
        <v>1.0403199999999999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/>
      <c r="H133" s="1" t="s">
        <v>206</v>
      </c>
      <c r="I133" s="1"/>
      <c r="J133" s="8">
        <v>86.69</v>
      </c>
      <c r="K133" s="8">
        <v>83.33</v>
      </c>
      <c r="L133" s="8">
        <f t="shared" si="10"/>
        <v>3.36</v>
      </c>
      <c r="M133" s="17">
        <f t="shared" si="11"/>
        <v>1.0403199999999999</v>
      </c>
    </row>
    <row r="134" spans="1:13" x14ac:dyDescent="0.25">
      <c r="A134" s="1"/>
      <c r="B134" s="1"/>
      <c r="C134" s="1"/>
      <c r="D134" s="1"/>
      <c r="E134" s="1"/>
      <c r="F134" s="1"/>
      <c r="G134" s="1" t="s">
        <v>207</v>
      </c>
      <c r="H134" s="1"/>
      <c r="I134" s="1"/>
      <c r="J134" s="2">
        <f>ROUND(SUM(J128:J133),5)</f>
        <v>969.19</v>
      </c>
      <c r="K134" s="2">
        <f>ROUND(SUM(K128:K133),5)</f>
        <v>758.33</v>
      </c>
      <c r="L134" s="2">
        <f t="shared" si="10"/>
        <v>210.86</v>
      </c>
      <c r="M134" s="15">
        <f t="shared" si="11"/>
        <v>1.27806</v>
      </c>
    </row>
    <row r="135" spans="1:13" x14ac:dyDescent="0.25">
      <c r="A135" s="1"/>
      <c r="B135" s="1"/>
      <c r="C135" s="1"/>
      <c r="D135" s="1"/>
      <c r="E135" s="1"/>
      <c r="F135" s="1"/>
      <c r="G135" s="1" t="s">
        <v>208</v>
      </c>
      <c r="H135" s="1"/>
      <c r="I135" s="1"/>
      <c r="J135" s="2"/>
      <c r="K135" s="2"/>
      <c r="L135" s="2"/>
      <c r="M135" s="15"/>
    </row>
    <row r="136" spans="1:13" x14ac:dyDescent="0.25">
      <c r="A136" s="1"/>
      <c r="B136" s="1"/>
      <c r="C136" s="1"/>
      <c r="D136" s="1"/>
      <c r="E136" s="1"/>
      <c r="F136" s="1"/>
      <c r="G136" s="1"/>
      <c r="H136" s="1" t="s">
        <v>209</v>
      </c>
      <c r="I136" s="1"/>
      <c r="J136" s="2"/>
      <c r="K136" s="2"/>
      <c r="L136" s="2"/>
      <c r="M136" s="15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 t="s">
        <v>210</v>
      </c>
      <c r="J137" s="2">
        <v>1915.34</v>
      </c>
      <c r="K137" s="2">
        <v>1666.67</v>
      </c>
      <c r="L137" s="2">
        <f t="shared" ref="L137:L146" si="12">ROUND((J137-K137),5)</f>
        <v>248.67</v>
      </c>
      <c r="M137" s="15">
        <f t="shared" ref="M137:M146" si="13">ROUND(IF(K137=0, IF(J137=0, 0, 1), J137/K137),5)</f>
        <v>1.1492</v>
      </c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 t="s">
        <v>211</v>
      </c>
      <c r="J138" s="2">
        <v>812.22</v>
      </c>
      <c r="K138" s="2">
        <v>375</v>
      </c>
      <c r="L138" s="2">
        <f t="shared" si="12"/>
        <v>437.22</v>
      </c>
      <c r="M138" s="15">
        <f t="shared" si="13"/>
        <v>2.1659199999999998</v>
      </c>
    </row>
    <row r="139" spans="1:13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 t="s">
        <v>212</v>
      </c>
      <c r="J139" s="8">
        <v>636.37</v>
      </c>
      <c r="K139" s="8">
        <v>250</v>
      </c>
      <c r="L139" s="8">
        <f t="shared" si="12"/>
        <v>386.37</v>
      </c>
      <c r="M139" s="17">
        <f t="shared" si="13"/>
        <v>2.54548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213</v>
      </c>
      <c r="I140" s="1"/>
      <c r="J140" s="2">
        <f>ROUND(SUM(J136:J139),5)</f>
        <v>3363.93</v>
      </c>
      <c r="K140" s="2">
        <f>ROUND(SUM(K136:K139),5)</f>
        <v>2291.67</v>
      </c>
      <c r="L140" s="2">
        <f t="shared" si="12"/>
        <v>1072.26</v>
      </c>
      <c r="M140" s="15">
        <f t="shared" si="13"/>
        <v>1.4678899999999999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214</v>
      </c>
      <c r="I141" s="1"/>
      <c r="J141" s="2">
        <v>341.45</v>
      </c>
      <c r="K141" s="2">
        <v>166.67</v>
      </c>
      <c r="L141" s="2">
        <f t="shared" si="12"/>
        <v>174.78</v>
      </c>
      <c r="M141" s="15">
        <f t="shared" si="13"/>
        <v>2.0486599999999999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/>
      <c r="H142" s="1" t="s">
        <v>215</v>
      </c>
      <c r="I142" s="1"/>
      <c r="J142" s="8">
        <v>179.98</v>
      </c>
      <c r="K142" s="8">
        <v>183.33</v>
      </c>
      <c r="L142" s="8">
        <f t="shared" si="12"/>
        <v>-3.35</v>
      </c>
      <c r="M142" s="17">
        <f t="shared" si="13"/>
        <v>0.98172999999999999</v>
      </c>
    </row>
    <row r="143" spans="1:13" x14ac:dyDescent="0.25">
      <c r="A143" s="1"/>
      <c r="B143" s="1"/>
      <c r="C143" s="1"/>
      <c r="D143" s="1"/>
      <c r="E143" s="1"/>
      <c r="F143" s="1"/>
      <c r="G143" s="1" t="s">
        <v>216</v>
      </c>
      <c r="H143" s="1"/>
      <c r="I143" s="1"/>
      <c r="J143" s="2">
        <f>ROUND(J135+SUM(J140:J142),5)</f>
        <v>3885.36</v>
      </c>
      <c r="K143" s="2">
        <f>ROUND(K135+SUM(K140:K142),5)</f>
        <v>2641.67</v>
      </c>
      <c r="L143" s="2">
        <f t="shared" si="12"/>
        <v>1243.69</v>
      </c>
      <c r="M143" s="15">
        <f t="shared" si="13"/>
        <v>1.4708000000000001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 t="s">
        <v>217</v>
      </c>
      <c r="H144" s="1"/>
      <c r="I144" s="1"/>
      <c r="J144" s="2">
        <v>0</v>
      </c>
      <c r="K144" s="2">
        <v>163</v>
      </c>
      <c r="L144" s="2">
        <f t="shared" si="12"/>
        <v>-163</v>
      </c>
      <c r="M144" s="15">
        <f t="shared" si="13"/>
        <v>0</v>
      </c>
    </row>
    <row r="145" spans="1:13" ht="15.75" thickBot="1" x14ac:dyDescent="0.3">
      <c r="A145" s="1"/>
      <c r="B145" s="1"/>
      <c r="C145" s="1"/>
      <c r="D145" s="1"/>
      <c r="E145" s="1"/>
      <c r="F145" s="1" t="s">
        <v>218</v>
      </c>
      <c r="G145" s="1"/>
      <c r="H145" s="1"/>
      <c r="I145" s="1"/>
      <c r="J145" s="3">
        <f>ROUND(J115+SUM(J126:J127)+J134+SUM(J143:J144),5)</f>
        <v>7971.81</v>
      </c>
      <c r="K145" s="3">
        <f>ROUND(K115+SUM(K126:K127)+K134+SUM(K143:K144),5)</f>
        <v>6021.33</v>
      </c>
      <c r="L145" s="3">
        <f t="shared" si="12"/>
        <v>1950.48</v>
      </c>
      <c r="M145" s="16">
        <f t="shared" si="13"/>
        <v>1.3239300000000001</v>
      </c>
    </row>
    <row r="146" spans="1:13" x14ac:dyDescent="0.25">
      <c r="A146" s="1"/>
      <c r="B146" s="1"/>
      <c r="C146" s="1"/>
      <c r="D146" s="1"/>
      <c r="E146" s="1" t="s">
        <v>219</v>
      </c>
      <c r="F146" s="1"/>
      <c r="G146" s="1"/>
      <c r="H146" s="1"/>
      <c r="I146" s="1"/>
      <c r="J146" s="2">
        <f>ROUND(SUM(J48:J52)+SUM(J56:J57)+J62+J68+J78+J109+J114+J145,5)</f>
        <v>91348.07</v>
      </c>
      <c r="K146" s="2">
        <f>ROUND(SUM(K48:K52)+SUM(K56:K57)+K62+K68+K78+K109+K114+K145,5)</f>
        <v>91221.24</v>
      </c>
      <c r="L146" s="2">
        <f t="shared" si="12"/>
        <v>126.83</v>
      </c>
      <c r="M146" s="15">
        <f t="shared" si="13"/>
        <v>1.00139</v>
      </c>
    </row>
    <row r="147" spans="1:13" x14ac:dyDescent="0.25">
      <c r="A147" s="1"/>
      <c r="B147" s="1"/>
      <c r="C147" s="1"/>
      <c r="D147" s="1"/>
      <c r="E147" s="1" t="s">
        <v>220</v>
      </c>
      <c r="F147" s="1"/>
      <c r="G147" s="1"/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 t="s">
        <v>221</v>
      </c>
      <c r="G148" s="1"/>
      <c r="H148" s="1"/>
      <c r="I148" s="1"/>
      <c r="J148" s="2">
        <v>0</v>
      </c>
      <c r="K148" s="2">
        <v>2916.67</v>
      </c>
      <c r="L148" s="2">
        <f>ROUND((J148-K148),5)</f>
        <v>-2916.67</v>
      </c>
      <c r="M148" s="15">
        <f>ROUND(IF(K148=0, IF(J148=0, 0, 1), J148/K148),5)</f>
        <v>0</v>
      </c>
    </row>
    <row r="149" spans="1:13" ht="15.75" thickBot="1" x14ac:dyDescent="0.3">
      <c r="A149" s="1"/>
      <c r="B149" s="1"/>
      <c r="C149" s="1"/>
      <c r="D149" s="1"/>
      <c r="E149" s="1"/>
      <c r="F149" s="1" t="s">
        <v>222</v>
      </c>
      <c r="G149" s="1"/>
      <c r="H149" s="1"/>
      <c r="I149" s="1"/>
      <c r="J149" s="8">
        <v>0</v>
      </c>
      <c r="K149" s="8">
        <v>83.33</v>
      </c>
      <c r="L149" s="8">
        <f>ROUND((J149-K149),5)</f>
        <v>-83.33</v>
      </c>
      <c r="M149" s="17">
        <f>ROUND(IF(K149=0, IF(J149=0, 0, 1), J149/K149),5)</f>
        <v>0</v>
      </c>
    </row>
    <row r="150" spans="1:13" x14ac:dyDescent="0.25">
      <c r="A150" s="1"/>
      <c r="B150" s="1"/>
      <c r="C150" s="1"/>
      <c r="D150" s="1"/>
      <c r="E150" s="1" t="s">
        <v>223</v>
      </c>
      <c r="F150" s="1"/>
      <c r="G150" s="1"/>
      <c r="H150" s="1"/>
      <c r="I150" s="1"/>
      <c r="J150" s="2">
        <f>ROUND(SUM(J147:J149),5)</f>
        <v>0</v>
      </c>
      <c r="K150" s="2">
        <f>ROUND(SUM(K147:K149),5)</f>
        <v>3000</v>
      </c>
      <c r="L150" s="2">
        <f>ROUND((J150-K150),5)</f>
        <v>-3000</v>
      </c>
      <c r="M150" s="15">
        <f>ROUND(IF(K150=0, IF(J150=0, 0, 1), J150/K150),5)</f>
        <v>0</v>
      </c>
    </row>
    <row r="151" spans="1:13" x14ac:dyDescent="0.25">
      <c r="A151" s="1"/>
      <c r="B151" s="1"/>
      <c r="C151" s="1"/>
      <c r="D151" s="1"/>
      <c r="E151" s="1" t="s">
        <v>224</v>
      </c>
      <c r="F151" s="1"/>
      <c r="G151" s="1"/>
      <c r="H151" s="1"/>
      <c r="I151" s="1"/>
      <c r="J151" s="2"/>
      <c r="K151" s="2"/>
      <c r="L151" s="2"/>
      <c r="M151" s="15"/>
    </row>
    <row r="152" spans="1:13" x14ac:dyDescent="0.25">
      <c r="A152" s="1"/>
      <c r="B152" s="1"/>
      <c r="C152" s="1"/>
      <c r="D152" s="1"/>
      <c r="E152" s="1"/>
      <c r="F152" s="1" t="s">
        <v>225</v>
      </c>
      <c r="G152" s="1"/>
      <c r="H152" s="1"/>
      <c r="I152" s="1"/>
      <c r="J152" s="2">
        <v>0</v>
      </c>
      <c r="K152" s="2">
        <v>0</v>
      </c>
      <c r="L152" s="2">
        <f t="shared" ref="L152:L157" si="14">ROUND((J152-K152),5)</f>
        <v>0</v>
      </c>
      <c r="M152" s="15">
        <f t="shared" ref="M152:M157" si="15">ROUND(IF(K152=0, IF(J152=0, 0, 1), J152/K152),5)</f>
        <v>0</v>
      </c>
    </row>
    <row r="153" spans="1:13" x14ac:dyDescent="0.25">
      <c r="A153" s="1"/>
      <c r="B153" s="1"/>
      <c r="C153" s="1"/>
      <c r="D153" s="1"/>
      <c r="E153" s="1"/>
      <c r="F153" s="1" t="s">
        <v>226</v>
      </c>
      <c r="G153" s="1"/>
      <c r="H153" s="1"/>
      <c r="I153" s="1"/>
      <c r="J153" s="2">
        <v>0</v>
      </c>
      <c r="K153" s="2">
        <v>1808.09</v>
      </c>
      <c r="L153" s="2">
        <f t="shared" si="14"/>
        <v>-1808.09</v>
      </c>
      <c r="M153" s="15">
        <f t="shared" si="15"/>
        <v>0</v>
      </c>
    </row>
    <row r="154" spans="1:13" x14ac:dyDescent="0.25">
      <c r="A154" s="1"/>
      <c r="B154" s="1"/>
      <c r="C154" s="1"/>
      <c r="D154" s="1"/>
      <c r="E154" s="1"/>
      <c r="F154" s="1" t="s">
        <v>227</v>
      </c>
      <c r="G154" s="1"/>
      <c r="H154" s="1"/>
      <c r="I154" s="1"/>
      <c r="J154" s="2">
        <v>468.78</v>
      </c>
      <c r="K154" s="2">
        <v>791.67</v>
      </c>
      <c r="L154" s="2">
        <f t="shared" si="14"/>
        <v>-322.89</v>
      </c>
      <c r="M154" s="15">
        <f t="shared" si="15"/>
        <v>0.59214</v>
      </c>
    </row>
    <row r="155" spans="1:13" x14ac:dyDescent="0.25">
      <c r="A155" s="1"/>
      <c r="B155" s="1"/>
      <c r="C155" s="1"/>
      <c r="D155" s="1"/>
      <c r="E155" s="1"/>
      <c r="F155" s="1" t="s">
        <v>228</v>
      </c>
      <c r="G155" s="1"/>
      <c r="H155" s="1"/>
      <c r="I155" s="1"/>
      <c r="J155" s="2">
        <v>104.84</v>
      </c>
      <c r="K155" s="2">
        <v>125</v>
      </c>
      <c r="L155" s="2">
        <f t="shared" si="14"/>
        <v>-20.16</v>
      </c>
      <c r="M155" s="15">
        <f t="shared" si="15"/>
        <v>0.83872000000000002</v>
      </c>
    </row>
    <row r="156" spans="1:13" ht="15.75" thickBot="1" x14ac:dyDescent="0.3">
      <c r="A156" s="1"/>
      <c r="B156" s="1"/>
      <c r="C156" s="1"/>
      <c r="D156" s="1"/>
      <c r="E156" s="1"/>
      <c r="F156" s="1" t="s">
        <v>229</v>
      </c>
      <c r="G156" s="1"/>
      <c r="H156" s="1"/>
      <c r="I156" s="1"/>
      <c r="J156" s="8">
        <v>0</v>
      </c>
      <c r="K156" s="8">
        <v>0</v>
      </c>
      <c r="L156" s="8">
        <f t="shared" si="14"/>
        <v>0</v>
      </c>
      <c r="M156" s="17">
        <f t="shared" si="15"/>
        <v>0</v>
      </c>
    </row>
    <row r="157" spans="1:13" x14ac:dyDescent="0.25">
      <c r="A157" s="1"/>
      <c r="B157" s="1"/>
      <c r="C157" s="1"/>
      <c r="D157" s="1"/>
      <c r="E157" s="1" t="s">
        <v>230</v>
      </c>
      <c r="F157" s="1"/>
      <c r="G157" s="1"/>
      <c r="H157" s="1"/>
      <c r="I157" s="1"/>
      <c r="J157" s="2">
        <f>ROUND(SUM(J151:J156),5)</f>
        <v>573.62</v>
      </c>
      <c r="K157" s="2">
        <f>ROUND(SUM(K151:K156),5)</f>
        <v>2724.76</v>
      </c>
      <c r="L157" s="2">
        <f t="shared" si="14"/>
        <v>-2151.14</v>
      </c>
      <c r="M157" s="15">
        <f t="shared" si="15"/>
        <v>0.21052000000000001</v>
      </c>
    </row>
    <row r="158" spans="1:13" x14ac:dyDescent="0.25">
      <c r="A158" s="1"/>
      <c r="B158" s="1"/>
      <c r="C158" s="1"/>
      <c r="D158" s="1"/>
      <c r="E158" s="1" t="s">
        <v>231</v>
      </c>
      <c r="F158" s="1"/>
      <c r="G158" s="1"/>
      <c r="H158" s="1"/>
      <c r="I158" s="1"/>
      <c r="J158" s="2"/>
      <c r="K158" s="2"/>
      <c r="L158" s="2"/>
      <c r="M158" s="15"/>
    </row>
    <row r="159" spans="1:13" x14ac:dyDescent="0.25">
      <c r="A159" s="1"/>
      <c r="B159" s="1"/>
      <c r="C159" s="1"/>
      <c r="D159" s="1"/>
      <c r="E159" s="1"/>
      <c r="F159" s="1" t="s">
        <v>232</v>
      </c>
      <c r="G159" s="1"/>
      <c r="H159" s="1"/>
      <c r="I159" s="1"/>
      <c r="J159" s="2">
        <v>70</v>
      </c>
      <c r="K159" s="2"/>
      <c r="L159" s="2"/>
      <c r="M159" s="15"/>
    </row>
    <row r="160" spans="1:13" x14ac:dyDescent="0.25">
      <c r="A160" s="1"/>
      <c r="B160" s="1"/>
      <c r="C160" s="1"/>
      <c r="D160" s="1"/>
      <c r="E160" s="1"/>
      <c r="F160" s="1" t="s">
        <v>233</v>
      </c>
      <c r="G160" s="1"/>
      <c r="H160" s="1"/>
      <c r="I160" s="1"/>
      <c r="J160" s="2">
        <v>0</v>
      </c>
      <c r="K160" s="2">
        <v>83.33</v>
      </c>
      <c r="L160" s="2">
        <f>ROUND((J160-K160),5)</f>
        <v>-83.33</v>
      </c>
      <c r="M160" s="15">
        <f>ROUND(IF(K160=0, IF(J160=0, 0, 1), J160/K160),5)</f>
        <v>0</v>
      </c>
    </row>
    <row r="161" spans="1:13" x14ac:dyDescent="0.25">
      <c r="A161" s="1"/>
      <c r="B161" s="1"/>
      <c r="C161" s="1"/>
      <c r="D161" s="1"/>
      <c r="E161" s="1"/>
      <c r="F161" s="1" t="s">
        <v>234</v>
      </c>
      <c r="G161" s="1"/>
      <c r="H161" s="1"/>
      <c r="I161" s="1"/>
      <c r="J161" s="2">
        <v>109.13</v>
      </c>
      <c r="K161" s="2">
        <v>708.33</v>
      </c>
      <c r="L161" s="2">
        <f>ROUND((J161-K161),5)</f>
        <v>-599.20000000000005</v>
      </c>
      <c r="M161" s="15">
        <f>ROUND(IF(K161=0, IF(J161=0, 0, 1), J161/K161),5)</f>
        <v>0.15407000000000001</v>
      </c>
    </row>
    <row r="162" spans="1:13" x14ac:dyDescent="0.25">
      <c r="A162" s="1"/>
      <c r="B162" s="1"/>
      <c r="C162" s="1"/>
      <c r="D162" s="1"/>
      <c r="E162" s="1"/>
      <c r="F162" s="1" t="s">
        <v>235</v>
      </c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/>
      <c r="G163" s="1" t="s">
        <v>236</v>
      </c>
      <c r="H163" s="1"/>
      <c r="I163" s="1"/>
      <c r="J163" s="2">
        <v>0</v>
      </c>
      <c r="K163" s="2">
        <v>500</v>
      </c>
      <c r="L163" s="2">
        <f t="shared" ref="L163:L173" si="16">ROUND((J163-K163),5)</f>
        <v>-500</v>
      </c>
      <c r="M163" s="15">
        <f t="shared" ref="M163:M173" si="17"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/>
      <c r="G164" s="1" t="s">
        <v>237</v>
      </c>
      <c r="H164" s="1"/>
      <c r="I164" s="1"/>
      <c r="J164" s="2">
        <v>0</v>
      </c>
      <c r="K164" s="2">
        <v>666.67</v>
      </c>
      <c r="L164" s="2">
        <f t="shared" si="16"/>
        <v>-666.67</v>
      </c>
      <c r="M164" s="15">
        <f t="shared" si="17"/>
        <v>0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238</v>
      </c>
      <c r="H165" s="1"/>
      <c r="I165" s="1"/>
      <c r="J165" s="2">
        <v>762</v>
      </c>
      <c r="K165" s="2">
        <v>1000</v>
      </c>
      <c r="L165" s="2">
        <f t="shared" si="16"/>
        <v>-238</v>
      </c>
      <c r="M165" s="15">
        <f t="shared" si="17"/>
        <v>0.76200000000000001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239</v>
      </c>
      <c r="H166" s="1"/>
      <c r="I166" s="1"/>
      <c r="J166" s="2">
        <v>0</v>
      </c>
      <c r="K166" s="2">
        <v>2083.34</v>
      </c>
      <c r="L166" s="2">
        <f t="shared" si="16"/>
        <v>-2083.34</v>
      </c>
      <c r="M166" s="15">
        <f t="shared" si="17"/>
        <v>0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240</v>
      </c>
      <c r="H167" s="1"/>
      <c r="I167" s="1"/>
      <c r="J167" s="2">
        <v>0</v>
      </c>
      <c r="K167" s="2">
        <v>125</v>
      </c>
      <c r="L167" s="2">
        <f t="shared" si="16"/>
        <v>-125</v>
      </c>
      <c r="M167" s="15">
        <f t="shared" si="17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241</v>
      </c>
      <c r="H168" s="1"/>
      <c r="I168" s="1"/>
      <c r="J168" s="2">
        <v>0</v>
      </c>
      <c r="K168" s="2">
        <v>83.34</v>
      </c>
      <c r="L168" s="2">
        <f t="shared" si="16"/>
        <v>-83.34</v>
      </c>
      <c r="M168" s="15">
        <f t="shared" si="17"/>
        <v>0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242</v>
      </c>
      <c r="H169" s="1"/>
      <c r="I169" s="1"/>
      <c r="J169" s="2">
        <v>149.85</v>
      </c>
      <c r="K169" s="2">
        <v>300</v>
      </c>
      <c r="L169" s="2">
        <f t="shared" si="16"/>
        <v>-150.15</v>
      </c>
      <c r="M169" s="15">
        <f t="shared" si="17"/>
        <v>0.4995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243</v>
      </c>
      <c r="H170" s="1"/>
      <c r="I170" s="1"/>
      <c r="J170" s="2">
        <v>0</v>
      </c>
      <c r="K170" s="2">
        <v>250</v>
      </c>
      <c r="L170" s="2">
        <f t="shared" si="16"/>
        <v>-250</v>
      </c>
      <c r="M170" s="15">
        <f t="shared" si="17"/>
        <v>0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244</v>
      </c>
      <c r="H171" s="1"/>
      <c r="I171" s="1"/>
      <c r="J171" s="2">
        <v>80.5</v>
      </c>
      <c r="K171" s="2">
        <v>0</v>
      </c>
      <c r="L171" s="2">
        <f t="shared" si="16"/>
        <v>80.5</v>
      </c>
      <c r="M171" s="15">
        <f t="shared" si="17"/>
        <v>1</v>
      </c>
    </row>
    <row r="172" spans="1:13" ht="15.75" thickBot="1" x14ac:dyDescent="0.3">
      <c r="A172" s="1"/>
      <c r="B172" s="1"/>
      <c r="C172" s="1"/>
      <c r="D172" s="1"/>
      <c r="E172" s="1"/>
      <c r="F172" s="1"/>
      <c r="G172" s="1" t="s">
        <v>245</v>
      </c>
      <c r="H172" s="1"/>
      <c r="I172" s="1"/>
      <c r="J172" s="8">
        <v>0</v>
      </c>
      <c r="K172" s="8">
        <v>83.34</v>
      </c>
      <c r="L172" s="8">
        <f t="shared" si="16"/>
        <v>-83.34</v>
      </c>
      <c r="M172" s="17">
        <f t="shared" si="17"/>
        <v>0</v>
      </c>
    </row>
    <row r="173" spans="1:13" x14ac:dyDescent="0.25">
      <c r="A173" s="1"/>
      <c r="B173" s="1"/>
      <c r="C173" s="1"/>
      <c r="D173" s="1"/>
      <c r="E173" s="1"/>
      <c r="F173" s="1" t="s">
        <v>246</v>
      </c>
      <c r="G173" s="1"/>
      <c r="H173" s="1"/>
      <c r="I173" s="1"/>
      <c r="J173" s="2">
        <f>ROUND(SUM(J162:J172),5)</f>
        <v>992.35</v>
      </c>
      <c r="K173" s="2">
        <f>ROUND(SUM(K162:K172),5)</f>
        <v>5091.6899999999996</v>
      </c>
      <c r="L173" s="2">
        <f t="shared" si="16"/>
        <v>-4099.34</v>
      </c>
      <c r="M173" s="15">
        <f t="shared" si="17"/>
        <v>0.19489999999999999</v>
      </c>
    </row>
    <row r="174" spans="1:13" x14ac:dyDescent="0.25">
      <c r="A174" s="1"/>
      <c r="B174" s="1"/>
      <c r="C174" s="1"/>
      <c r="D174" s="1"/>
      <c r="E174" s="1"/>
      <c r="F174" s="1" t="s">
        <v>247</v>
      </c>
      <c r="G174" s="1"/>
      <c r="H174" s="1"/>
      <c r="I174" s="1"/>
      <c r="J174" s="2"/>
      <c r="K174" s="2"/>
      <c r="L174" s="2"/>
      <c r="M174" s="15"/>
    </row>
    <row r="175" spans="1:13" x14ac:dyDescent="0.25">
      <c r="A175" s="1"/>
      <c r="B175" s="1"/>
      <c r="C175" s="1"/>
      <c r="D175" s="1"/>
      <c r="E175" s="1"/>
      <c r="F175" s="1"/>
      <c r="G175" s="1" t="s">
        <v>248</v>
      </c>
      <c r="H175" s="1"/>
      <c r="I175" s="1"/>
      <c r="J175" s="2">
        <v>264.97000000000003</v>
      </c>
      <c r="K175" s="2"/>
      <c r="L175" s="2"/>
      <c r="M175" s="15"/>
    </row>
    <row r="176" spans="1:13" x14ac:dyDescent="0.25">
      <c r="A176" s="1"/>
      <c r="B176" s="1"/>
      <c r="C176" s="1"/>
      <c r="D176" s="1"/>
      <c r="E176" s="1"/>
      <c r="F176" s="1"/>
      <c r="G176" s="1" t="s">
        <v>249</v>
      </c>
      <c r="H176" s="1"/>
      <c r="I176" s="1"/>
      <c r="J176" s="2">
        <v>153.9</v>
      </c>
      <c r="K176" s="2">
        <v>0</v>
      </c>
      <c r="L176" s="2">
        <f t="shared" ref="L176:L203" si="18">ROUND((J176-K176),5)</f>
        <v>153.9</v>
      </c>
      <c r="M176" s="15">
        <f t="shared" ref="M176:M203" si="19">ROUND(IF(K176=0, IF(J176=0, 0, 1), J176/K176),5)</f>
        <v>1</v>
      </c>
    </row>
    <row r="177" spans="1:13" x14ac:dyDescent="0.25">
      <c r="A177" s="1"/>
      <c r="B177" s="1"/>
      <c r="C177" s="1"/>
      <c r="D177" s="1"/>
      <c r="E177" s="1"/>
      <c r="F177" s="1"/>
      <c r="G177" s="1" t="s">
        <v>250</v>
      </c>
      <c r="H177" s="1"/>
      <c r="I177" s="1"/>
      <c r="J177" s="2">
        <v>0</v>
      </c>
      <c r="K177" s="2">
        <v>0</v>
      </c>
      <c r="L177" s="2">
        <f t="shared" si="18"/>
        <v>0</v>
      </c>
      <c r="M177" s="15">
        <f t="shared" si="19"/>
        <v>0</v>
      </c>
    </row>
    <row r="178" spans="1:13" x14ac:dyDescent="0.25">
      <c r="A178" s="1"/>
      <c r="B178" s="1"/>
      <c r="C178" s="1"/>
      <c r="D178" s="1"/>
      <c r="E178" s="1"/>
      <c r="F178" s="1"/>
      <c r="G178" s="1" t="s">
        <v>251</v>
      </c>
      <c r="H178" s="1"/>
      <c r="I178" s="1"/>
      <c r="J178" s="2">
        <v>17.16</v>
      </c>
      <c r="K178" s="2">
        <v>0</v>
      </c>
      <c r="L178" s="2">
        <f t="shared" si="18"/>
        <v>17.16</v>
      </c>
      <c r="M178" s="15">
        <f t="shared" si="19"/>
        <v>1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252</v>
      </c>
      <c r="H179" s="1"/>
      <c r="I179" s="1"/>
      <c r="J179" s="2">
        <v>0</v>
      </c>
      <c r="K179" s="2">
        <v>0</v>
      </c>
      <c r="L179" s="2">
        <f t="shared" si="18"/>
        <v>0</v>
      </c>
      <c r="M179" s="15">
        <f t="shared" si="19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253</v>
      </c>
      <c r="H180" s="1"/>
      <c r="I180" s="1"/>
      <c r="J180" s="2">
        <v>0</v>
      </c>
      <c r="K180" s="2">
        <v>0</v>
      </c>
      <c r="L180" s="2">
        <f t="shared" si="18"/>
        <v>0</v>
      </c>
      <c r="M180" s="15">
        <f t="shared" si="19"/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254</v>
      </c>
      <c r="H181" s="1"/>
      <c r="I181" s="1"/>
      <c r="J181" s="2">
        <v>0</v>
      </c>
      <c r="K181" s="2">
        <v>0</v>
      </c>
      <c r="L181" s="2">
        <f t="shared" si="18"/>
        <v>0</v>
      </c>
      <c r="M181" s="15">
        <f t="shared" si="19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255</v>
      </c>
      <c r="H182" s="1"/>
      <c r="I182" s="1"/>
      <c r="J182" s="2">
        <v>0</v>
      </c>
      <c r="K182" s="2">
        <v>0</v>
      </c>
      <c r="L182" s="2">
        <f t="shared" si="18"/>
        <v>0</v>
      </c>
      <c r="M182" s="15">
        <f t="shared" si="19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256</v>
      </c>
      <c r="H183" s="1"/>
      <c r="I183" s="1"/>
      <c r="J183" s="2">
        <v>73.7</v>
      </c>
      <c r="K183" s="2">
        <v>0</v>
      </c>
      <c r="L183" s="2">
        <f t="shared" si="18"/>
        <v>73.7</v>
      </c>
      <c r="M183" s="15">
        <f t="shared" si="19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257</v>
      </c>
      <c r="H184" s="1"/>
      <c r="I184" s="1"/>
      <c r="J184" s="2">
        <v>0</v>
      </c>
      <c r="K184" s="2">
        <v>0</v>
      </c>
      <c r="L184" s="2">
        <f t="shared" si="18"/>
        <v>0</v>
      </c>
      <c r="M184" s="15">
        <f t="shared" si="19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258</v>
      </c>
      <c r="H185" s="1"/>
      <c r="I185" s="1"/>
      <c r="J185" s="2">
        <v>0</v>
      </c>
      <c r="K185" s="2">
        <v>0</v>
      </c>
      <c r="L185" s="2">
        <f t="shared" si="18"/>
        <v>0</v>
      </c>
      <c r="M185" s="15">
        <f t="shared" si="19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259</v>
      </c>
      <c r="H186" s="1"/>
      <c r="I186" s="1"/>
      <c r="J186" s="2">
        <v>381.99</v>
      </c>
      <c r="K186" s="2">
        <v>0</v>
      </c>
      <c r="L186" s="2">
        <f t="shared" si="18"/>
        <v>381.99</v>
      </c>
      <c r="M186" s="15">
        <f t="shared" si="19"/>
        <v>1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260</v>
      </c>
      <c r="H187" s="1"/>
      <c r="I187" s="1"/>
      <c r="J187" s="2">
        <v>0</v>
      </c>
      <c r="K187" s="2">
        <v>0</v>
      </c>
      <c r="L187" s="2">
        <f t="shared" si="18"/>
        <v>0</v>
      </c>
      <c r="M187" s="15">
        <f t="shared" si="19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261</v>
      </c>
      <c r="H188" s="1"/>
      <c r="I188" s="1"/>
      <c r="J188" s="2">
        <v>0</v>
      </c>
      <c r="K188" s="2">
        <v>0</v>
      </c>
      <c r="L188" s="2">
        <f t="shared" si="18"/>
        <v>0</v>
      </c>
      <c r="M188" s="15">
        <f t="shared" si="19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262</v>
      </c>
      <c r="H189" s="1"/>
      <c r="I189" s="1"/>
      <c r="J189" s="2">
        <v>200</v>
      </c>
      <c r="K189" s="2">
        <v>0</v>
      </c>
      <c r="L189" s="2">
        <f t="shared" si="18"/>
        <v>200</v>
      </c>
      <c r="M189" s="15">
        <f t="shared" si="19"/>
        <v>1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263</v>
      </c>
      <c r="H190" s="1"/>
      <c r="I190" s="1"/>
      <c r="J190" s="2">
        <v>0</v>
      </c>
      <c r="K190" s="2">
        <v>0</v>
      </c>
      <c r="L190" s="2">
        <f t="shared" si="18"/>
        <v>0</v>
      </c>
      <c r="M190" s="15">
        <f t="shared" si="19"/>
        <v>0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264</v>
      </c>
      <c r="H191" s="1"/>
      <c r="I191" s="1"/>
      <c r="J191" s="2">
        <v>0</v>
      </c>
      <c r="K191" s="2">
        <v>0</v>
      </c>
      <c r="L191" s="2">
        <f t="shared" si="18"/>
        <v>0</v>
      </c>
      <c r="M191" s="15">
        <f t="shared" si="19"/>
        <v>0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265</v>
      </c>
      <c r="H192" s="1"/>
      <c r="I192" s="1"/>
      <c r="J192" s="2">
        <v>0</v>
      </c>
      <c r="K192" s="2">
        <v>0</v>
      </c>
      <c r="L192" s="2">
        <f t="shared" si="18"/>
        <v>0</v>
      </c>
      <c r="M192" s="15">
        <f t="shared" si="19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266</v>
      </c>
      <c r="H193" s="1"/>
      <c r="I193" s="1"/>
      <c r="J193" s="2">
        <v>0</v>
      </c>
      <c r="K193" s="2">
        <v>0</v>
      </c>
      <c r="L193" s="2">
        <f t="shared" si="18"/>
        <v>0</v>
      </c>
      <c r="M193" s="15">
        <f t="shared" si="19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267</v>
      </c>
      <c r="H194" s="1"/>
      <c r="I194" s="1"/>
      <c r="J194" s="2">
        <v>200</v>
      </c>
      <c r="K194" s="2">
        <v>0</v>
      </c>
      <c r="L194" s="2">
        <f t="shared" si="18"/>
        <v>200</v>
      </c>
      <c r="M194" s="15">
        <f t="shared" si="19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268</v>
      </c>
      <c r="H195" s="1"/>
      <c r="I195" s="1"/>
      <c r="J195" s="2">
        <v>3714.94</v>
      </c>
      <c r="K195" s="2">
        <v>0</v>
      </c>
      <c r="L195" s="2">
        <f t="shared" si="18"/>
        <v>3714.94</v>
      </c>
      <c r="M195" s="15">
        <f t="shared" si="19"/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269</v>
      </c>
      <c r="H196" s="1"/>
      <c r="I196" s="1"/>
      <c r="J196" s="2">
        <v>0</v>
      </c>
      <c r="K196" s="2">
        <v>0</v>
      </c>
      <c r="L196" s="2">
        <f t="shared" si="18"/>
        <v>0</v>
      </c>
      <c r="M196" s="15">
        <f t="shared" si="1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270</v>
      </c>
      <c r="H197" s="1"/>
      <c r="I197" s="1"/>
      <c r="J197" s="2">
        <v>0</v>
      </c>
      <c r="K197" s="2">
        <v>0</v>
      </c>
      <c r="L197" s="2">
        <f t="shared" si="18"/>
        <v>0</v>
      </c>
      <c r="M197" s="15">
        <f t="shared" si="1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271</v>
      </c>
      <c r="H198" s="1"/>
      <c r="I198" s="1"/>
      <c r="J198" s="2">
        <v>0</v>
      </c>
      <c r="K198" s="2">
        <v>0</v>
      </c>
      <c r="L198" s="2">
        <f t="shared" si="18"/>
        <v>0</v>
      </c>
      <c r="M198" s="15">
        <f t="shared" si="1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272</v>
      </c>
      <c r="H199" s="1"/>
      <c r="I199" s="1"/>
      <c r="J199" s="2">
        <v>0</v>
      </c>
      <c r="K199" s="2">
        <v>0</v>
      </c>
      <c r="L199" s="2">
        <f t="shared" si="18"/>
        <v>0</v>
      </c>
      <c r="M199" s="15">
        <f t="shared" si="19"/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273</v>
      </c>
      <c r="H200" s="1"/>
      <c r="I200" s="1"/>
      <c r="J200" s="2">
        <v>0</v>
      </c>
      <c r="K200" s="2">
        <v>0</v>
      </c>
      <c r="L200" s="2">
        <f t="shared" si="18"/>
        <v>0</v>
      </c>
      <c r="M200" s="15">
        <f t="shared" si="19"/>
        <v>0</v>
      </c>
    </row>
    <row r="201" spans="1:13" ht="15.75" thickBot="1" x14ac:dyDescent="0.3">
      <c r="A201" s="1"/>
      <c r="B201" s="1"/>
      <c r="C201" s="1"/>
      <c r="D201" s="1"/>
      <c r="E201" s="1"/>
      <c r="F201" s="1"/>
      <c r="G201" s="1" t="s">
        <v>274</v>
      </c>
      <c r="H201" s="1"/>
      <c r="I201" s="1"/>
      <c r="J201" s="2">
        <v>1682.68</v>
      </c>
      <c r="K201" s="2">
        <v>2500</v>
      </c>
      <c r="L201" s="2">
        <f t="shared" si="18"/>
        <v>-817.32</v>
      </c>
      <c r="M201" s="15">
        <f t="shared" si="19"/>
        <v>0.67306999999999995</v>
      </c>
    </row>
    <row r="202" spans="1:13" ht="15.75" thickBot="1" x14ac:dyDescent="0.3">
      <c r="A202" s="1"/>
      <c r="B202" s="1"/>
      <c r="C202" s="1"/>
      <c r="D202" s="1"/>
      <c r="E202" s="1"/>
      <c r="F202" s="1" t="s">
        <v>275</v>
      </c>
      <c r="G202" s="1"/>
      <c r="H202" s="1"/>
      <c r="I202" s="1"/>
      <c r="J202" s="3">
        <f>ROUND(SUM(J174:J201),5)</f>
        <v>6689.34</v>
      </c>
      <c r="K202" s="3">
        <f>ROUND(SUM(K174:K201),5)</f>
        <v>2500</v>
      </c>
      <c r="L202" s="3">
        <f t="shared" si="18"/>
        <v>4189.34</v>
      </c>
      <c r="M202" s="16">
        <f t="shared" si="19"/>
        <v>2.6757399999999998</v>
      </c>
    </row>
    <row r="203" spans="1:13" x14ac:dyDescent="0.25">
      <c r="A203" s="1"/>
      <c r="B203" s="1"/>
      <c r="C203" s="1"/>
      <c r="D203" s="1"/>
      <c r="E203" s="1" t="s">
        <v>276</v>
      </c>
      <c r="F203" s="1"/>
      <c r="G203" s="1"/>
      <c r="H203" s="1"/>
      <c r="I203" s="1"/>
      <c r="J203" s="2">
        <f>ROUND(SUM(J158:J161)+J173+J202,5)</f>
        <v>7860.82</v>
      </c>
      <c r="K203" s="2">
        <f>ROUND(SUM(K158:K161)+K173+K202,5)</f>
        <v>8383.35</v>
      </c>
      <c r="L203" s="2">
        <f t="shared" si="18"/>
        <v>-522.53</v>
      </c>
      <c r="M203" s="15">
        <f t="shared" si="19"/>
        <v>0.93767</v>
      </c>
    </row>
    <row r="204" spans="1:13" x14ac:dyDescent="0.25">
      <c r="A204" s="1"/>
      <c r="B204" s="1"/>
      <c r="C204" s="1"/>
      <c r="D204" s="1"/>
      <c r="E204" s="1" t="s">
        <v>277</v>
      </c>
      <c r="F204" s="1"/>
      <c r="G204" s="1"/>
      <c r="H204" s="1"/>
      <c r="I204" s="1"/>
      <c r="J204" s="2"/>
      <c r="K204" s="2"/>
      <c r="L204" s="2"/>
      <c r="M204" s="15"/>
    </row>
    <row r="205" spans="1:13" x14ac:dyDescent="0.25">
      <c r="A205" s="1"/>
      <c r="B205" s="1"/>
      <c r="C205" s="1"/>
      <c r="D205" s="1"/>
      <c r="E205" s="1"/>
      <c r="F205" s="1" t="s">
        <v>278</v>
      </c>
      <c r="G205" s="1"/>
      <c r="H205" s="1"/>
      <c r="I205" s="1"/>
      <c r="J205" s="2">
        <v>0</v>
      </c>
      <c r="K205" s="2">
        <v>0</v>
      </c>
      <c r="L205" s="2">
        <f>ROUND((J205-K205),5)</f>
        <v>0</v>
      </c>
      <c r="M205" s="15">
        <f>ROUND(IF(K205=0, IF(J205=0, 0, 1), J205/K205),5)</f>
        <v>0</v>
      </c>
    </row>
    <row r="206" spans="1:13" x14ac:dyDescent="0.25">
      <c r="A206" s="1"/>
      <c r="B206" s="1"/>
      <c r="C206" s="1"/>
      <c r="D206" s="1"/>
      <c r="E206" s="1"/>
      <c r="F206" s="1" t="s">
        <v>279</v>
      </c>
      <c r="G206" s="1"/>
      <c r="H206" s="1"/>
      <c r="I206" s="1"/>
      <c r="J206" s="2">
        <v>0</v>
      </c>
      <c r="K206" s="2">
        <v>0</v>
      </c>
      <c r="L206" s="2">
        <f>ROUND((J206-K206),5)</f>
        <v>0</v>
      </c>
      <c r="M206" s="15">
        <f>ROUND(IF(K206=0, IF(J206=0, 0, 1), J206/K206),5)</f>
        <v>0</v>
      </c>
    </row>
    <row r="207" spans="1:13" ht="15.75" thickBot="1" x14ac:dyDescent="0.3">
      <c r="A207" s="1"/>
      <c r="B207" s="1"/>
      <c r="C207" s="1"/>
      <c r="D207" s="1"/>
      <c r="E207" s="1"/>
      <c r="F207" s="1" t="s">
        <v>280</v>
      </c>
      <c r="G207" s="1"/>
      <c r="H207" s="1"/>
      <c r="I207" s="1"/>
      <c r="J207" s="8">
        <v>160</v>
      </c>
      <c r="K207" s="8"/>
      <c r="L207" s="8"/>
      <c r="M207" s="17"/>
    </row>
    <row r="208" spans="1:13" x14ac:dyDescent="0.25">
      <c r="A208" s="1"/>
      <c r="B208" s="1"/>
      <c r="C208" s="1"/>
      <c r="D208" s="1"/>
      <c r="E208" s="1" t="s">
        <v>281</v>
      </c>
      <c r="F208" s="1"/>
      <c r="G208" s="1"/>
      <c r="H208" s="1"/>
      <c r="I208" s="1"/>
      <c r="J208" s="2">
        <f>ROUND(SUM(J204:J207),5)</f>
        <v>160</v>
      </c>
      <c r="K208" s="2">
        <f>ROUND(SUM(K204:K207),5)</f>
        <v>0</v>
      </c>
      <c r="L208" s="2">
        <f>ROUND((J208-K208),5)</f>
        <v>160</v>
      </c>
      <c r="M208" s="15">
        <f>ROUND(IF(K208=0, IF(J208=0, 0, 1), J208/K208),5)</f>
        <v>1</v>
      </c>
    </row>
    <row r="209" spans="1:13" x14ac:dyDescent="0.25">
      <c r="A209" s="1"/>
      <c r="B209" s="1"/>
      <c r="C209" s="1"/>
      <c r="D209" s="1"/>
      <c r="E209" s="1" t="s">
        <v>282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25">
      <c r="A210" s="1"/>
      <c r="B210" s="1"/>
      <c r="C210" s="1"/>
      <c r="D210" s="1"/>
      <c r="E210" s="1"/>
      <c r="F210" s="1" t="s">
        <v>283</v>
      </c>
      <c r="G210" s="1"/>
      <c r="H210" s="1"/>
      <c r="I210" s="1"/>
      <c r="J210" s="2">
        <v>0</v>
      </c>
      <c r="K210" s="2">
        <v>0</v>
      </c>
      <c r="L210" s="2">
        <f>ROUND((J210-K210),5)</f>
        <v>0</v>
      </c>
      <c r="M210" s="15">
        <f>ROUND(IF(K210=0, IF(J210=0, 0, 1), J210/K210),5)</f>
        <v>0</v>
      </c>
    </row>
    <row r="211" spans="1:13" x14ac:dyDescent="0.25">
      <c r="A211" s="1"/>
      <c r="B211" s="1"/>
      <c r="C211" s="1"/>
      <c r="D211" s="1"/>
      <c r="E211" s="1"/>
      <c r="F211" s="1" t="s">
        <v>284</v>
      </c>
      <c r="G211" s="1"/>
      <c r="H211" s="1"/>
      <c r="I211" s="1"/>
      <c r="J211" s="2"/>
      <c r="K211" s="2"/>
      <c r="L211" s="2"/>
      <c r="M211" s="15"/>
    </row>
    <row r="212" spans="1:13" x14ac:dyDescent="0.25">
      <c r="A212" s="1"/>
      <c r="B212" s="1"/>
      <c r="C212" s="1"/>
      <c r="D212" s="1"/>
      <c r="E212" s="1"/>
      <c r="F212" s="1"/>
      <c r="G212" s="1" t="s">
        <v>285</v>
      </c>
      <c r="H212" s="1"/>
      <c r="I212" s="1"/>
      <c r="J212" s="2">
        <v>0</v>
      </c>
      <c r="K212" s="2">
        <v>0</v>
      </c>
      <c r="L212" s="2">
        <f t="shared" ref="L212:L218" si="20">ROUND((J212-K212),5)</f>
        <v>0</v>
      </c>
      <c r="M212" s="15">
        <f t="shared" ref="M212:M218" si="21"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286</v>
      </c>
      <c r="H213" s="1"/>
      <c r="I213" s="1"/>
      <c r="J213" s="2">
        <v>-44.76</v>
      </c>
      <c r="K213" s="2">
        <v>2500</v>
      </c>
      <c r="L213" s="2">
        <f t="shared" si="20"/>
        <v>-2544.7600000000002</v>
      </c>
      <c r="M213" s="15">
        <f t="shared" si="21"/>
        <v>-1.7899999999999999E-2</v>
      </c>
    </row>
    <row r="214" spans="1:13" x14ac:dyDescent="0.25">
      <c r="A214" s="1"/>
      <c r="B214" s="1"/>
      <c r="C214" s="1"/>
      <c r="D214" s="1"/>
      <c r="E214" s="1"/>
      <c r="F214" s="1"/>
      <c r="G214" s="1" t="s">
        <v>287</v>
      </c>
      <c r="H214" s="1"/>
      <c r="I214" s="1"/>
      <c r="J214" s="2">
        <v>0</v>
      </c>
      <c r="K214" s="2">
        <v>91.67</v>
      </c>
      <c r="L214" s="2">
        <f t="shared" si="20"/>
        <v>-91.67</v>
      </c>
      <c r="M214" s="15">
        <f t="shared" si="21"/>
        <v>0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288</v>
      </c>
      <c r="H215" s="1"/>
      <c r="I215" s="1"/>
      <c r="J215" s="2">
        <v>0</v>
      </c>
      <c r="K215" s="2">
        <v>0</v>
      </c>
      <c r="L215" s="2">
        <f t="shared" si="20"/>
        <v>0</v>
      </c>
      <c r="M215" s="15">
        <f t="shared" si="21"/>
        <v>0</v>
      </c>
    </row>
    <row r="216" spans="1:13" ht="15.75" thickBot="1" x14ac:dyDescent="0.3">
      <c r="A216" s="1"/>
      <c r="B216" s="1"/>
      <c r="C216" s="1"/>
      <c r="D216" s="1"/>
      <c r="E216" s="1"/>
      <c r="F216" s="1"/>
      <c r="G216" s="1" t="s">
        <v>289</v>
      </c>
      <c r="H216" s="1"/>
      <c r="I216" s="1"/>
      <c r="J216" s="8">
        <v>532.14</v>
      </c>
      <c r="K216" s="8">
        <v>1000</v>
      </c>
      <c r="L216" s="8">
        <f t="shared" si="20"/>
        <v>-467.86</v>
      </c>
      <c r="M216" s="17">
        <f t="shared" si="21"/>
        <v>0.53213999999999995</v>
      </c>
    </row>
    <row r="217" spans="1:13" x14ac:dyDescent="0.25">
      <c r="A217" s="1"/>
      <c r="B217" s="1"/>
      <c r="C217" s="1"/>
      <c r="D217" s="1"/>
      <c r="E217" s="1"/>
      <c r="F217" s="1" t="s">
        <v>290</v>
      </c>
      <c r="G217" s="1"/>
      <c r="H217" s="1"/>
      <c r="I217" s="1"/>
      <c r="J217" s="2">
        <f>ROUND(SUM(J211:J216),5)</f>
        <v>487.38</v>
      </c>
      <c r="K217" s="2">
        <f>ROUND(SUM(K211:K216),5)</f>
        <v>3591.67</v>
      </c>
      <c r="L217" s="2">
        <f t="shared" si="20"/>
        <v>-3104.29</v>
      </c>
      <c r="M217" s="15">
        <f t="shared" si="21"/>
        <v>0.13569999999999999</v>
      </c>
    </row>
    <row r="218" spans="1:13" x14ac:dyDescent="0.25">
      <c r="A218" s="1"/>
      <c r="B218" s="1"/>
      <c r="C218" s="1"/>
      <c r="D218" s="1"/>
      <c r="E218" s="1"/>
      <c r="F218" s="1" t="s">
        <v>291</v>
      </c>
      <c r="G218" s="1"/>
      <c r="H218" s="1"/>
      <c r="I218" s="1"/>
      <c r="J218" s="2">
        <v>0</v>
      </c>
      <c r="K218" s="2">
        <v>0</v>
      </c>
      <c r="L218" s="2">
        <f t="shared" si="20"/>
        <v>0</v>
      </c>
      <c r="M218" s="15">
        <f t="shared" si="21"/>
        <v>0</v>
      </c>
    </row>
    <row r="219" spans="1:13" x14ac:dyDescent="0.25">
      <c r="A219" s="1"/>
      <c r="B219" s="1"/>
      <c r="C219" s="1"/>
      <c r="D219" s="1"/>
      <c r="E219" s="1"/>
      <c r="F219" s="1" t="s">
        <v>292</v>
      </c>
      <c r="G219" s="1"/>
      <c r="H219" s="1"/>
      <c r="I219" s="1"/>
      <c r="J219" s="2"/>
      <c r="K219" s="2"/>
      <c r="L219" s="2"/>
      <c r="M219" s="15"/>
    </row>
    <row r="220" spans="1:13" x14ac:dyDescent="0.25">
      <c r="A220" s="1"/>
      <c r="B220" s="1"/>
      <c r="C220" s="1"/>
      <c r="D220" s="1"/>
      <c r="E220" s="1"/>
      <c r="F220" s="1"/>
      <c r="G220" s="1" t="s">
        <v>293</v>
      </c>
      <c r="H220" s="1"/>
      <c r="I220" s="1"/>
      <c r="J220" s="2">
        <v>89.68</v>
      </c>
      <c r="K220" s="2">
        <v>208.34</v>
      </c>
      <c r="L220" s="2">
        <f>ROUND((J220-K220),5)</f>
        <v>-118.66</v>
      </c>
      <c r="M220" s="15">
        <f>ROUND(IF(K220=0, IF(J220=0, 0, 1), J220/K220),5)</f>
        <v>0.43045</v>
      </c>
    </row>
    <row r="221" spans="1:13" ht="15.75" thickBot="1" x14ac:dyDescent="0.3">
      <c r="A221" s="1"/>
      <c r="B221" s="1"/>
      <c r="C221" s="1"/>
      <c r="D221" s="1"/>
      <c r="E221" s="1"/>
      <c r="F221" s="1"/>
      <c r="G221" s="1" t="s">
        <v>294</v>
      </c>
      <c r="H221" s="1"/>
      <c r="I221" s="1"/>
      <c r="J221" s="2">
        <v>0</v>
      </c>
      <c r="K221" s="2">
        <v>83.33</v>
      </c>
      <c r="L221" s="2">
        <f>ROUND((J221-K221),5)</f>
        <v>-83.33</v>
      </c>
      <c r="M221" s="15">
        <f>ROUND(IF(K221=0, IF(J221=0, 0, 1), J221/K221),5)</f>
        <v>0</v>
      </c>
    </row>
    <row r="222" spans="1:13" ht="15.75" thickBot="1" x14ac:dyDescent="0.3">
      <c r="A222" s="1"/>
      <c r="B222" s="1"/>
      <c r="C222" s="1"/>
      <c r="D222" s="1"/>
      <c r="E222" s="1"/>
      <c r="F222" s="1" t="s">
        <v>295</v>
      </c>
      <c r="G222" s="1"/>
      <c r="H222" s="1"/>
      <c r="I222" s="1"/>
      <c r="J222" s="3">
        <f>ROUND(SUM(J219:J221),5)</f>
        <v>89.68</v>
      </c>
      <c r="K222" s="3">
        <f>ROUND(SUM(K219:K221),5)</f>
        <v>291.67</v>
      </c>
      <c r="L222" s="3">
        <f>ROUND((J222-K222),5)</f>
        <v>-201.99</v>
      </c>
      <c r="M222" s="16">
        <f>ROUND(IF(K222=0, IF(J222=0, 0, 1), J222/K222),5)</f>
        <v>0.30747000000000002</v>
      </c>
    </row>
    <row r="223" spans="1:13" x14ac:dyDescent="0.25">
      <c r="A223" s="1"/>
      <c r="B223" s="1"/>
      <c r="C223" s="1"/>
      <c r="D223" s="1"/>
      <c r="E223" s="1" t="s">
        <v>296</v>
      </c>
      <c r="F223" s="1"/>
      <c r="G223" s="1"/>
      <c r="H223" s="1"/>
      <c r="I223" s="1"/>
      <c r="J223" s="2">
        <f>ROUND(SUM(J209:J210)+SUM(J217:J218)+J222,5)</f>
        <v>577.05999999999995</v>
      </c>
      <c r="K223" s="2">
        <f>ROUND(SUM(K209:K210)+SUM(K217:K218)+K222,5)</f>
        <v>3883.34</v>
      </c>
      <c r="L223" s="2">
        <f>ROUND((J223-K223),5)</f>
        <v>-3306.28</v>
      </c>
      <c r="M223" s="15">
        <f>ROUND(IF(K223=0, IF(J223=0, 0, 1), J223/K223),5)</f>
        <v>0.14860000000000001</v>
      </c>
    </row>
    <row r="224" spans="1:13" x14ac:dyDescent="0.25">
      <c r="A224" s="1"/>
      <c r="B224" s="1"/>
      <c r="C224" s="1"/>
      <c r="D224" s="1"/>
      <c r="E224" s="1" t="s">
        <v>297</v>
      </c>
      <c r="F224" s="1"/>
      <c r="G224" s="1"/>
      <c r="H224" s="1"/>
      <c r="I224" s="1"/>
      <c r="J224" s="2"/>
      <c r="K224" s="2"/>
      <c r="L224" s="2"/>
      <c r="M224" s="15"/>
    </row>
    <row r="225" spans="1:13" x14ac:dyDescent="0.25">
      <c r="A225" s="1"/>
      <c r="B225" s="1"/>
      <c r="C225" s="1"/>
      <c r="D225" s="1"/>
      <c r="E225" s="1"/>
      <c r="F225" s="1" t="s">
        <v>298</v>
      </c>
      <c r="G225" s="1"/>
      <c r="H225" s="1"/>
      <c r="I225" s="1"/>
      <c r="J225" s="2">
        <v>0</v>
      </c>
      <c r="K225" s="2">
        <v>875</v>
      </c>
      <c r="L225" s="2">
        <f t="shared" ref="L225:L230" si="22">ROUND((J225-K225),5)</f>
        <v>-875</v>
      </c>
      <c r="M225" s="15">
        <f t="shared" ref="M225:M230" si="23">ROUND(IF(K225=0, IF(J225=0, 0, 1), J225/K225),5)</f>
        <v>0</v>
      </c>
    </row>
    <row r="226" spans="1:13" x14ac:dyDescent="0.25">
      <c r="A226" s="1"/>
      <c r="B226" s="1"/>
      <c r="C226" s="1"/>
      <c r="D226" s="1"/>
      <c r="E226" s="1"/>
      <c r="F226" s="1" t="s">
        <v>299</v>
      </c>
      <c r="G226" s="1"/>
      <c r="H226" s="1"/>
      <c r="I226" s="1"/>
      <c r="J226" s="2">
        <v>0</v>
      </c>
      <c r="K226" s="2">
        <v>0</v>
      </c>
      <c r="L226" s="2">
        <f t="shared" si="22"/>
        <v>0</v>
      </c>
      <c r="M226" s="15">
        <f t="shared" si="23"/>
        <v>0</v>
      </c>
    </row>
    <row r="227" spans="1:13" x14ac:dyDescent="0.25">
      <c r="A227" s="1"/>
      <c r="B227" s="1"/>
      <c r="C227" s="1"/>
      <c r="D227" s="1"/>
      <c r="E227" s="1"/>
      <c r="F227" s="1" t="s">
        <v>300</v>
      </c>
      <c r="G227" s="1"/>
      <c r="H227" s="1"/>
      <c r="I227" s="1"/>
      <c r="J227" s="2">
        <v>0</v>
      </c>
      <c r="K227" s="2">
        <v>1250</v>
      </c>
      <c r="L227" s="2">
        <f t="shared" si="22"/>
        <v>-1250</v>
      </c>
      <c r="M227" s="15">
        <f t="shared" si="23"/>
        <v>0</v>
      </c>
    </row>
    <row r="228" spans="1:13" x14ac:dyDescent="0.25">
      <c r="A228" s="1"/>
      <c r="B228" s="1"/>
      <c r="C228" s="1"/>
      <c r="D228" s="1"/>
      <c r="E228" s="1"/>
      <c r="F228" s="1" t="s">
        <v>301</v>
      </c>
      <c r="G228" s="1"/>
      <c r="H228" s="1"/>
      <c r="I228" s="1"/>
      <c r="J228" s="2">
        <v>0</v>
      </c>
      <c r="K228" s="2">
        <v>1117.72</v>
      </c>
      <c r="L228" s="2">
        <f t="shared" si="22"/>
        <v>-1117.72</v>
      </c>
      <c r="M228" s="15">
        <f t="shared" si="23"/>
        <v>0</v>
      </c>
    </row>
    <row r="229" spans="1:13" x14ac:dyDescent="0.25">
      <c r="A229" s="1"/>
      <c r="B229" s="1"/>
      <c r="C229" s="1"/>
      <c r="D229" s="1"/>
      <c r="E229" s="1"/>
      <c r="F229" s="1" t="s">
        <v>302</v>
      </c>
      <c r="G229" s="1"/>
      <c r="H229" s="1"/>
      <c r="I229" s="1"/>
      <c r="J229" s="2">
        <v>0</v>
      </c>
      <c r="K229" s="2">
        <v>470.84</v>
      </c>
      <c r="L229" s="2">
        <f t="shared" si="22"/>
        <v>-470.84</v>
      </c>
      <c r="M229" s="15">
        <f t="shared" si="23"/>
        <v>0</v>
      </c>
    </row>
    <row r="230" spans="1:13" x14ac:dyDescent="0.25">
      <c r="A230" s="1"/>
      <c r="B230" s="1"/>
      <c r="C230" s="1"/>
      <c r="D230" s="1"/>
      <c r="E230" s="1"/>
      <c r="F230" s="1" t="s">
        <v>303</v>
      </c>
      <c r="G230" s="1"/>
      <c r="H230" s="1"/>
      <c r="I230" s="1"/>
      <c r="J230" s="2">
        <v>0</v>
      </c>
      <c r="K230" s="2">
        <v>2250</v>
      </c>
      <c r="L230" s="2">
        <f t="shared" si="22"/>
        <v>-2250</v>
      </c>
      <c r="M230" s="15">
        <f t="shared" si="23"/>
        <v>0</v>
      </c>
    </row>
    <row r="231" spans="1:13" x14ac:dyDescent="0.25">
      <c r="A231" s="1"/>
      <c r="B231" s="1"/>
      <c r="C231" s="1"/>
      <c r="D231" s="1"/>
      <c r="E231" s="1"/>
      <c r="F231" s="1" t="s">
        <v>304</v>
      </c>
      <c r="G231" s="1"/>
      <c r="H231" s="1"/>
      <c r="I231" s="1"/>
      <c r="J231" s="2"/>
      <c r="K231" s="2"/>
      <c r="L231" s="2"/>
      <c r="M231" s="15"/>
    </row>
    <row r="232" spans="1:13" x14ac:dyDescent="0.25">
      <c r="A232" s="1"/>
      <c r="B232" s="1"/>
      <c r="C232" s="1"/>
      <c r="D232" s="1"/>
      <c r="E232" s="1"/>
      <c r="F232" s="1"/>
      <c r="G232" s="1" t="s">
        <v>305</v>
      </c>
      <c r="H232" s="1"/>
      <c r="I232" s="1"/>
      <c r="J232" s="2">
        <v>0</v>
      </c>
      <c r="K232" s="2">
        <v>0</v>
      </c>
      <c r="L232" s="2">
        <f t="shared" ref="L232:L238" si="24">ROUND((J232-K232),5)</f>
        <v>0</v>
      </c>
      <c r="M232" s="15">
        <f t="shared" ref="M232:M238" si="25">ROUND(IF(K232=0, IF(J232=0, 0, 1), J232/K232),5)</f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306</v>
      </c>
      <c r="H233" s="1"/>
      <c r="I233" s="1"/>
      <c r="J233" s="2">
        <v>0</v>
      </c>
      <c r="K233" s="2">
        <v>550</v>
      </c>
      <c r="L233" s="2">
        <f t="shared" si="24"/>
        <v>-550</v>
      </c>
      <c r="M233" s="15">
        <f t="shared" si="25"/>
        <v>0</v>
      </c>
    </row>
    <row r="234" spans="1:13" ht="15.75" thickBot="1" x14ac:dyDescent="0.3">
      <c r="A234" s="1"/>
      <c r="B234" s="1"/>
      <c r="C234" s="1"/>
      <c r="D234" s="1"/>
      <c r="E234" s="1"/>
      <c r="F234" s="1" t="s">
        <v>307</v>
      </c>
      <c r="G234" s="1"/>
      <c r="H234" s="1"/>
      <c r="I234" s="1"/>
      <c r="J234" s="3">
        <f>ROUND(SUM(J231:J233),5)</f>
        <v>0</v>
      </c>
      <c r="K234" s="3">
        <f>ROUND(SUM(K231:K233),5)</f>
        <v>550</v>
      </c>
      <c r="L234" s="3">
        <f t="shared" si="24"/>
        <v>-550</v>
      </c>
      <c r="M234" s="16">
        <f t="shared" si="25"/>
        <v>0</v>
      </c>
    </row>
    <row r="235" spans="1:13" x14ac:dyDescent="0.25">
      <c r="A235" s="1"/>
      <c r="B235" s="1"/>
      <c r="C235" s="1"/>
      <c r="D235" s="1"/>
      <c r="E235" s="1" t="s">
        <v>308</v>
      </c>
      <c r="F235" s="1"/>
      <c r="G235" s="1"/>
      <c r="H235" s="1"/>
      <c r="I235" s="1"/>
      <c r="J235" s="2">
        <f>ROUND(SUM(J224:J230)+J234,5)</f>
        <v>0</v>
      </c>
      <c r="K235" s="2">
        <f>ROUND(SUM(K224:K230)+K234,5)</f>
        <v>6513.56</v>
      </c>
      <c r="L235" s="2">
        <f t="shared" si="24"/>
        <v>-6513.56</v>
      </c>
      <c r="M235" s="15">
        <f t="shared" si="25"/>
        <v>0</v>
      </c>
    </row>
    <row r="236" spans="1:13" ht="15.75" thickBot="1" x14ac:dyDescent="0.3">
      <c r="A236" s="1"/>
      <c r="B236" s="1"/>
      <c r="C236" s="1"/>
      <c r="D236" s="1"/>
      <c r="E236" s="1" t="s">
        <v>309</v>
      </c>
      <c r="F236" s="1"/>
      <c r="G236" s="1"/>
      <c r="H236" s="1"/>
      <c r="I236" s="1"/>
      <c r="J236" s="2">
        <v>51.09</v>
      </c>
      <c r="K236" s="2">
        <v>0</v>
      </c>
      <c r="L236" s="2">
        <f t="shared" si="24"/>
        <v>51.09</v>
      </c>
      <c r="M236" s="15">
        <f t="shared" si="25"/>
        <v>1</v>
      </c>
    </row>
    <row r="237" spans="1:13" ht="15.75" thickBot="1" x14ac:dyDescent="0.3">
      <c r="A237" s="1"/>
      <c r="B237" s="1"/>
      <c r="C237" s="1"/>
      <c r="D237" s="1" t="s">
        <v>310</v>
      </c>
      <c r="E237" s="1"/>
      <c r="F237" s="1"/>
      <c r="G237" s="1"/>
      <c r="H237" s="1"/>
      <c r="I237" s="1"/>
      <c r="J237" s="3">
        <f>ROUND(SUM(J40:J41)+J47+J146+J150+J157+J203+J208+J223+SUM(J235:J236),5)</f>
        <v>100570.66</v>
      </c>
      <c r="K237" s="3">
        <f>ROUND(SUM(K40:K41)+K47+K146+K150+K157+K203+K208+K223+SUM(K235:K236),5)</f>
        <v>115726.25</v>
      </c>
      <c r="L237" s="3">
        <f t="shared" si="24"/>
        <v>-15155.59</v>
      </c>
      <c r="M237" s="16">
        <f t="shared" si="25"/>
        <v>0.86904000000000003</v>
      </c>
    </row>
    <row r="238" spans="1:13" x14ac:dyDescent="0.25">
      <c r="A238" s="1"/>
      <c r="B238" s="1" t="s">
        <v>311</v>
      </c>
      <c r="C238" s="1"/>
      <c r="D238" s="1"/>
      <c r="E238" s="1"/>
      <c r="F238" s="1"/>
      <c r="G238" s="1"/>
      <c r="H238" s="1"/>
      <c r="I238" s="1"/>
      <c r="J238" s="2">
        <f>ROUND(J3+J39-J237,5)</f>
        <v>76190.259999999995</v>
      </c>
      <c r="K238" s="2">
        <f>ROUND(K3+K39-K237,5)</f>
        <v>26662.97</v>
      </c>
      <c r="L238" s="2">
        <f t="shared" si="24"/>
        <v>49527.29</v>
      </c>
      <c r="M238" s="15">
        <f t="shared" si="25"/>
        <v>2.8575300000000001</v>
      </c>
    </row>
    <row r="239" spans="1:13" x14ac:dyDescent="0.25">
      <c r="A239" s="1"/>
      <c r="B239" s="1" t="s">
        <v>312</v>
      </c>
      <c r="C239" s="1"/>
      <c r="D239" s="1"/>
      <c r="E239" s="1"/>
      <c r="F239" s="1"/>
      <c r="G239" s="1"/>
      <c r="H239" s="1"/>
      <c r="I239" s="1"/>
      <c r="J239" s="2"/>
      <c r="K239" s="2"/>
      <c r="L239" s="2"/>
      <c r="M239" s="15"/>
    </row>
    <row r="240" spans="1:13" x14ac:dyDescent="0.25">
      <c r="A240" s="1"/>
      <c r="B240" s="1"/>
      <c r="C240" s="1" t="s">
        <v>313</v>
      </c>
      <c r="D240" s="1"/>
      <c r="E240" s="1"/>
      <c r="F240" s="1"/>
      <c r="G240" s="1"/>
      <c r="H240" s="1"/>
      <c r="I240" s="1"/>
      <c r="J240" s="2"/>
      <c r="K240" s="2"/>
      <c r="L240" s="2"/>
      <c r="M240" s="15"/>
    </row>
    <row r="241" spans="1:13" x14ac:dyDescent="0.25">
      <c r="A241" s="1"/>
      <c r="B241" s="1"/>
      <c r="C241" s="1"/>
      <c r="D241" s="1" t="s">
        <v>314</v>
      </c>
      <c r="E241" s="1"/>
      <c r="F241" s="1"/>
      <c r="G241" s="1"/>
      <c r="H241" s="1"/>
      <c r="I241" s="1"/>
      <c r="J241" s="2"/>
      <c r="K241" s="2"/>
      <c r="L241" s="2"/>
      <c r="M241" s="15"/>
    </row>
    <row r="242" spans="1:13" ht="15.75" thickBot="1" x14ac:dyDescent="0.3">
      <c r="A242" s="1"/>
      <c r="B242" s="1"/>
      <c r="C242" s="1"/>
      <c r="D242" s="1"/>
      <c r="E242" s="1" t="s">
        <v>315</v>
      </c>
      <c r="F242" s="1"/>
      <c r="G242" s="1"/>
      <c r="H242" s="1"/>
      <c r="I242" s="1"/>
      <c r="J242" s="8">
        <v>7812.5</v>
      </c>
      <c r="K242" s="2"/>
      <c r="L242" s="2"/>
      <c r="M242" s="15"/>
    </row>
    <row r="243" spans="1:13" x14ac:dyDescent="0.25">
      <c r="A243" s="1"/>
      <c r="B243" s="1"/>
      <c r="C243" s="1"/>
      <c r="D243" s="1" t="s">
        <v>316</v>
      </c>
      <c r="E243" s="1"/>
      <c r="F243" s="1"/>
      <c r="G243" s="1"/>
      <c r="H243" s="1"/>
      <c r="I243" s="1"/>
      <c r="J243" s="2">
        <f>ROUND(SUM(J241:J242),5)</f>
        <v>7812.5</v>
      </c>
      <c r="K243" s="2"/>
      <c r="L243" s="2"/>
      <c r="M243" s="15"/>
    </row>
    <row r="244" spans="1:13" x14ac:dyDescent="0.25">
      <c r="A244" s="1"/>
      <c r="B244" s="1"/>
      <c r="C244" s="1"/>
      <c r="D244" s="1" t="s">
        <v>317</v>
      </c>
      <c r="E244" s="1"/>
      <c r="F244" s="1"/>
      <c r="G244" s="1"/>
      <c r="H244" s="1"/>
      <c r="I244" s="1"/>
      <c r="J244" s="2"/>
      <c r="K244" s="2"/>
      <c r="L244" s="2"/>
      <c r="M244" s="15"/>
    </row>
    <row r="245" spans="1:13" x14ac:dyDescent="0.25">
      <c r="A245" s="1"/>
      <c r="B245" s="1"/>
      <c r="C245" s="1"/>
      <c r="D245" s="1"/>
      <c r="E245" s="1" t="s">
        <v>318</v>
      </c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/>
      <c r="D246" s="1"/>
      <c r="E246" s="1"/>
      <c r="F246" s="1" t="s">
        <v>319</v>
      </c>
      <c r="G246" s="1"/>
      <c r="H246" s="1"/>
      <c r="I246" s="1"/>
      <c r="J246" s="2">
        <v>0</v>
      </c>
      <c r="K246" s="2">
        <v>166.67</v>
      </c>
      <c r="L246" s="2">
        <f t="shared" ref="L246:L253" si="26">ROUND((J246-K246),5)</f>
        <v>-166.67</v>
      </c>
      <c r="M246" s="15">
        <f t="shared" ref="M246:M253" si="27">ROUND(IF(K246=0, IF(J246=0, 0, 1), J246/K246),5)</f>
        <v>0</v>
      </c>
    </row>
    <row r="247" spans="1:13" x14ac:dyDescent="0.25">
      <c r="A247" s="1"/>
      <c r="B247" s="1"/>
      <c r="C247" s="1"/>
      <c r="D247" s="1"/>
      <c r="E247" s="1"/>
      <c r="F247" s="1" t="s">
        <v>320</v>
      </c>
      <c r="G247" s="1"/>
      <c r="H247" s="1"/>
      <c r="I247" s="1"/>
      <c r="J247" s="2">
        <v>0</v>
      </c>
      <c r="K247" s="2">
        <v>0</v>
      </c>
      <c r="L247" s="2">
        <f t="shared" si="26"/>
        <v>0</v>
      </c>
      <c r="M247" s="15">
        <f t="shared" si="27"/>
        <v>0</v>
      </c>
    </row>
    <row r="248" spans="1:13" x14ac:dyDescent="0.25">
      <c r="A248" s="1"/>
      <c r="B248" s="1"/>
      <c r="C248" s="1"/>
      <c r="D248" s="1"/>
      <c r="E248" s="1"/>
      <c r="F248" s="1" t="s">
        <v>321</v>
      </c>
      <c r="G248" s="1"/>
      <c r="H248" s="1"/>
      <c r="I248" s="1"/>
      <c r="J248" s="2">
        <v>0</v>
      </c>
      <c r="K248" s="2">
        <v>0</v>
      </c>
      <c r="L248" s="2">
        <f t="shared" si="26"/>
        <v>0</v>
      </c>
      <c r="M248" s="15">
        <f t="shared" si="27"/>
        <v>0</v>
      </c>
    </row>
    <row r="249" spans="1:13" x14ac:dyDescent="0.25">
      <c r="A249" s="1"/>
      <c r="B249" s="1"/>
      <c r="C249" s="1"/>
      <c r="D249" s="1"/>
      <c r="E249" s="1"/>
      <c r="F249" s="1" t="s">
        <v>322</v>
      </c>
      <c r="G249" s="1"/>
      <c r="H249" s="1"/>
      <c r="I249" s="1"/>
      <c r="J249" s="2">
        <v>0</v>
      </c>
      <c r="K249" s="2">
        <v>0</v>
      </c>
      <c r="L249" s="2">
        <f t="shared" si="26"/>
        <v>0</v>
      </c>
      <c r="M249" s="15">
        <f t="shared" si="27"/>
        <v>0</v>
      </c>
    </row>
    <row r="250" spans="1:13" x14ac:dyDescent="0.25">
      <c r="A250" s="1"/>
      <c r="B250" s="1"/>
      <c r="C250" s="1"/>
      <c r="D250" s="1"/>
      <c r="E250" s="1"/>
      <c r="F250" s="1" t="s">
        <v>323</v>
      </c>
      <c r="G250" s="1"/>
      <c r="H250" s="1"/>
      <c r="I250" s="1"/>
      <c r="J250" s="2">
        <v>150</v>
      </c>
      <c r="K250" s="2">
        <v>0</v>
      </c>
      <c r="L250" s="2">
        <f t="shared" si="26"/>
        <v>150</v>
      </c>
      <c r="M250" s="15">
        <f t="shared" si="27"/>
        <v>1</v>
      </c>
    </row>
    <row r="251" spans="1:13" ht="15.75" thickBot="1" x14ac:dyDescent="0.3">
      <c r="A251" s="1"/>
      <c r="B251" s="1"/>
      <c r="C251" s="1"/>
      <c r="D251" s="1"/>
      <c r="E251" s="1"/>
      <c r="F251" s="1" t="s">
        <v>324</v>
      </c>
      <c r="G251" s="1"/>
      <c r="H251" s="1"/>
      <c r="I251" s="1"/>
      <c r="J251" s="8">
        <v>0</v>
      </c>
      <c r="K251" s="8">
        <v>0</v>
      </c>
      <c r="L251" s="8">
        <f t="shared" si="26"/>
        <v>0</v>
      </c>
      <c r="M251" s="17">
        <f t="shared" si="27"/>
        <v>0</v>
      </c>
    </row>
    <row r="252" spans="1:13" x14ac:dyDescent="0.25">
      <c r="A252" s="1"/>
      <c r="B252" s="1"/>
      <c r="C252" s="1"/>
      <c r="D252" s="1"/>
      <c r="E252" s="1" t="s">
        <v>325</v>
      </c>
      <c r="F252" s="1"/>
      <c r="G252" s="1"/>
      <c r="H252" s="1"/>
      <c r="I252" s="1"/>
      <c r="J252" s="2">
        <f>ROUND(SUM(J245:J251),5)</f>
        <v>150</v>
      </c>
      <c r="K252" s="2">
        <f>ROUND(SUM(K245:K251),5)</f>
        <v>166.67</v>
      </c>
      <c r="L252" s="2">
        <f t="shared" si="26"/>
        <v>-16.670000000000002</v>
      </c>
      <c r="M252" s="15">
        <f t="shared" si="27"/>
        <v>0.89998</v>
      </c>
    </row>
    <row r="253" spans="1:13" x14ac:dyDescent="0.25">
      <c r="A253" s="1"/>
      <c r="B253" s="1"/>
      <c r="C253" s="1"/>
      <c r="D253" s="1"/>
      <c r="E253" s="1" t="s">
        <v>326</v>
      </c>
      <c r="F253" s="1"/>
      <c r="G253" s="1"/>
      <c r="H253" s="1"/>
      <c r="I253" s="1"/>
      <c r="J253" s="2">
        <v>0</v>
      </c>
      <c r="K253" s="2">
        <v>0</v>
      </c>
      <c r="L253" s="2">
        <f t="shared" si="26"/>
        <v>0</v>
      </c>
      <c r="M253" s="15">
        <f t="shared" si="27"/>
        <v>0</v>
      </c>
    </row>
    <row r="254" spans="1:13" x14ac:dyDescent="0.25">
      <c r="A254" s="1"/>
      <c r="B254" s="1"/>
      <c r="C254" s="1"/>
      <c r="D254" s="1"/>
      <c r="E254" s="1" t="s">
        <v>327</v>
      </c>
      <c r="F254" s="1"/>
      <c r="G254" s="1"/>
      <c r="H254" s="1"/>
      <c r="I254" s="1"/>
      <c r="J254" s="2"/>
      <c r="K254" s="2"/>
      <c r="L254" s="2"/>
      <c r="M254" s="15"/>
    </row>
    <row r="255" spans="1:13" x14ac:dyDescent="0.25">
      <c r="A255" s="1"/>
      <c r="B255" s="1"/>
      <c r="C255" s="1"/>
      <c r="D255" s="1"/>
      <c r="E255" s="1"/>
      <c r="F255" s="1" t="s">
        <v>328</v>
      </c>
      <c r="G255" s="1"/>
      <c r="H255" s="1"/>
      <c r="I255" s="1"/>
      <c r="J255" s="2">
        <v>0</v>
      </c>
      <c r="K255" s="2">
        <v>0</v>
      </c>
      <c r="L255" s="2">
        <f t="shared" ref="L255:L260" si="28">ROUND((J255-K255),5)</f>
        <v>0</v>
      </c>
      <c r="M255" s="15">
        <f t="shared" ref="M255:M260" si="29">ROUND(IF(K255=0, IF(J255=0, 0, 1), J255/K255),5)</f>
        <v>0</v>
      </c>
    </row>
    <row r="256" spans="1:13" x14ac:dyDescent="0.25">
      <c r="A256" s="1"/>
      <c r="B256" s="1"/>
      <c r="C256" s="1"/>
      <c r="D256" s="1"/>
      <c r="E256" s="1"/>
      <c r="F256" s="1" t="s">
        <v>329</v>
      </c>
      <c r="G256" s="1"/>
      <c r="H256" s="1"/>
      <c r="I256" s="1"/>
      <c r="J256" s="2">
        <v>550</v>
      </c>
      <c r="K256" s="2">
        <v>0</v>
      </c>
      <c r="L256" s="2">
        <f t="shared" si="28"/>
        <v>550</v>
      </c>
      <c r="M256" s="15">
        <f t="shared" si="29"/>
        <v>1</v>
      </c>
    </row>
    <row r="257" spans="1:13" x14ac:dyDescent="0.25">
      <c r="A257" s="1"/>
      <c r="B257" s="1"/>
      <c r="C257" s="1"/>
      <c r="D257" s="1"/>
      <c r="E257" s="1"/>
      <c r="F257" s="1" t="s">
        <v>330</v>
      </c>
      <c r="G257" s="1"/>
      <c r="H257" s="1"/>
      <c r="I257" s="1"/>
      <c r="J257" s="2">
        <v>400</v>
      </c>
      <c r="K257" s="2">
        <v>0</v>
      </c>
      <c r="L257" s="2">
        <f t="shared" si="28"/>
        <v>400</v>
      </c>
      <c r="M257" s="15">
        <f t="shared" si="29"/>
        <v>1</v>
      </c>
    </row>
    <row r="258" spans="1:13" ht="15.75" thickBot="1" x14ac:dyDescent="0.3">
      <c r="A258" s="1"/>
      <c r="B258" s="1"/>
      <c r="C258" s="1"/>
      <c r="D258" s="1"/>
      <c r="E258" s="1"/>
      <c r="F258" s="1" t="s">
        <v>331</v>
      </c>
      <c r="G258" s="1"/>
      <c r="H258" s="1"/>
      <c r="I258" s="1"/>
      <c r="J258" s="8">
        <v>0</v>
      </c>
      <c r="K258" s="8">
        <v>0</v>
      </c>
      <c r="L258" s="8">
        <f t="shared" si="28"/>
        <v>0</v>
      </c>
      <c r="M258" s="17">
        <f t="shared" si="29"/>
        <v>0</v>
      </c>
    </row>
    <row r="259" spans="1:13" x14ac:dyDescent="0.25">
      <c r="A259" s="1"/>
      <c r="B259" s="1"/>
      <c r="C259" s="1"/>
      <c r="D259" s="1"/>
      <c r="E259" s="1" t="s">
        <v>332</v>
      </c>
      <c r="F259" s="1"/>
      <c r="G259" s="1"/>
      <c r="H259" s="1"/>
      <c r="I259" s="1"/>
      <c r="J259" s="2">
        <f>ROUND(SUM(J254:J258),5)</f>
        <v>950</v>
      </c>
      <c r="K259" s="2">
        <f>ROUND(SUM(K254:K258),5)</f>
        <v>0</v>
      </c>
      <c r="L259" s="2">
        <f t="shared" si="28"/>
        <v>950</v>
      </c>
      <c r="M259" s="15">
        <f t="shared" si="29"/>
        <v>1</v>
      </c>
    </row>
    <row r="260" spans="1:13" x14ac:dyDescent="0.25">
      <c r="A260" s="1"/>
      <c r="B260" s="1"/>
      <c r="C260" s="1"/>
      <c r="D260" s="1"/>
      <c r="E260" s="1" t="s">
        <v>333</v>
      </c>
      <c r="F260" s="1"/>
      <c r="G260" s="1"/>
      <c r="H260" s="1"/>
      <c r="I260" s="1"/>
      <c r="J260" s="2">
        <v>0</v>
      </c>
      <c r="K260" s="2">
        <v>0</v>
      </c>
      <c r="L260" s="2">
        <f t="shared" si="28"/>
        <v>0</v>
      </c>
      <c r="M260" s="15">
        <f t="shared" si="29"/>
        <v>0</v>
      </c>
    </row>
    <row r="261" spans="1:13" x14ac:dyDescent="0.25">
      <c r="A261" s="1"/>
      <c r="B261" s="1"/>
      <c r="C261" s="1"/>
      <c r="D261" s="1"/>
      <c r="E261" s="1" t="s">
        <v>334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335</v>
      </c>
      <c r="G262" s="1"/>
      <c r="H262" s="1"/>
      <c r="I262" s="1"/>
      <c r="J262" s="2">
        <v>0</v>
      </c>
      <c r="K262" s="2">
        <v>0</v>
      </c>
      <c r="L262" s="2">
        <f t="shared" ref="L262:L275" si="30">ROUND((J262-K262),5)</f>
        <v>0</v>
      </c>
      <c r="M262" s="15">
        <f t="shared" ref="M262:M275" si="31"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336</v>
      </c>
      <c r="G263" s="1"/>
      <c r="H263" s="1"/>
      <c r="I263" s="1"/>
      <c r="J263" s="2">
        <v>0</v>
      </c>
      <c r="K263" s="2">
        <v>0</v>
      </c>
      <c r="L263" s="2">
        <f t="shared" si="30"/>
        <v>0</v>
      </c>
      <c r="M263" s="15">
        <f t="shared" si="31"/>
        <v>0</v>
      </c>
    </row>
    <row r="264" spans="1:13" x14ac:dyDescent="0.25">
      <c r="A264" s="1"/>
      <c r="B264" s="1"/>
      <c r="C264" s="1"/>
      <c r="D264" s="1"/>
      <c r="E264" s="1"/>
      <c r="F264" s="1" t="s">
        <v>337</v>
      </c>
      <c r="G264" s="1"/>
      <c r="H264" s="1"/>
      <c r="I264" s="1"/>
      <c r="J264" s="2">
        <v>0</v>
      </c>
      <c r="K264" s="2">
        <v>0</v>
      </c>
      <c r="L264" s="2">
        <f t="shared" si="30"/>
        <v>0</v>
      </c>
      <c r="M264" s="15">
        <f t="shared" si="31"/>
        <v>0</v>
      </c>
    </row>
    <row r="265" spans="1:13" x14ac:dyDescent="0.25">
      <c r="A265" s="1"/>
      <c r="B265" s="1"/>
      <c r="C265" s="1"/>
      <c r="D265" s="1"/>
      <c r="E265" s="1"/>
      <c r="F265" s="1" t="s">
        <v>338</v>
      </c>
      <c r="G265" s="1"/>
      <c r="H265" s="1"/>
      <c r="I265" s="1"/>
      <c r="J265" s="2">
        <v>0</v>
      </c>
      <c r="K265" s="2">
        <v>0</v>
      </c>
      <c r="L265" s="2">
        <f t="shared" si="30"/>
        <v>0</v>
      </c>
      <c r="M265" s="15">
        <f t="shared" si="31"/>
        <v>0</v>
      </c>
    </row>
    <row r="266" spans="1:13" x14ac:dyDescent="0.25">
      <c r="A266" s="1"/>
      <c r="B266" s="1"/>
      <c r="C266" s="1"/>
      <c r="D266" s="1"/>
      <c r="E266" s="1"/>
      <c r="F266" s="1" t="s">
        <v>339</v>
      </c>
      <c r="G266" s="1"/>
      <c r="H266" s="1"/>
      <c r="I266" s="1"/>
      <c r="J266" s="2">
        <v>0</v>
      </c>
      <c r="K266" s="2">
        <v>0</v>
      </c>
      <c r="L266" s="2">
        <f t="shared" si="30"/>
        <v>0</v>
      </c>
      <c r="M266" s="15">
        <f t="shared" si="31"/>
        <v>0</v>
      </c>
    </row>
    <row r="267" spans="1:13" x14ac:dyDescent="0.25">
      <c r="A267" s="1"/>
      <c r="B267" s="1"/>
      <c r="C267" s="1"/>
      <c r="D267" s="1"/>
      <c r="E267" s="1"/>
      <c r="F267" s="1" t="s">
        <v>340</v>
      </c>
      <c r="G267" s="1"/>
      <c r="H267" s="1"/>
      <c r="I267" s="1"/>
      <c r="J267" s="2">
        <v>0</v>
      </c>
      <c r="K267" s="2">
        <v>0</v>
      </c>
      <c r="L267" s="2">
        <f t="shared" si="30"/>
        <v>0</v>
      </c>
      <c r="M267" s="15">
        <f t="shared" si="31"/>
        <v>0</v>
      </c>
    </row>
    <row r="268" spans="1:13" x14ac:dyDescent="0.25">
      <c r="A268" s="1"/>
      <c r="B268" s="1"/>
      <c r="C268" s="1"/>
      <c r="D268" s="1"/>
      <c r="E268" s="1"/>
      <c r="F268" s="1" t="s">
        <v>341</v>
      </c>
      <c r="G268" s="1"/>
      <c r="H268" s="1"/>
      <c r="I268" s="1"/>
      <c r="J268" s="2">
        <v>0</v>
      </c>
      <c r="K268" s="2">
        <v>0</v>
      </c>
      <c r="L268" s="2">
        <f t="shared" si="30"/>
        <v>0</v>
      </c>
      <c r="M268" s="15">
        <f t="shared" si="31"/>
        <v>0</v>
      </c>
    </row>
    <row r="269" spans="1:13" x14ac:dyDescent="0.25">
      <c r="A269" s="1"/>
      <c r="B269" s="1"/>
      <c r="C269" s="1"/>
      <c r="D269" s="1"/>
      <c r="E269" s="1"/>
      <c r="F269" s="1" t="s">
        <v>342</v>
      </c>
      <c r="G269" s="1"/>
      <c r="H269" s="1"/>
      <c r="I269" s="1"/>
      <c r="J269" s="2">
        <v>0</v>
      </c>
      <c r="K269" s="2">
        <v>0</v>
      </c>
      <c r="L269" s="2">
        <f t="shared" si="30"/>
        <v>0</v>
      </c>
      <c r="M269" s="15">
        <f t="shared" si="31"/>
        <v>0</v>
      </c>
    </row>
    <row r="270" spans="1:13" x14ac:dyDescent="0.25">
      <c r="A270" s="1"/>
      <c r="B270" s="1"/>
      <c r="C270" s="1"/>
      <c r="D270" s="1"/>
      <c r="E270" s="1"/>
      <c r="F270" s="1" t="s">
        <v>343</v>
      </c>
      <c r="G270" s="1"/>
      <c r="H270" s="1"/>
      <c r="I270" s="1"/>
      <c r="J270" s="2">
        <v>0</v>
      </c>
      <c r="K270" s="2">
        <v>0</v>
      </c>
      <c r="L270" s="2">
        <f t="shared" si="30"/>
        <v>0</v>
      </c>
      <c r="M270" s="15">
        <f t="shared" si="31"/>
        <v>0</v>
      </c>
    </row>
    <row r="271" spans="1:13" x14ac:dyDescent="0.25">
      <c r="A271" s="1"/>
      <c r="B271" s="1"/>
      <c r="C271" s="1"/>
      <c r="D271" s="1"/>
      <c r="E271" s="1"/>
      <c r="F271" s="1" t="s">
        <v>344</v>
      </c>
      <c r="G271" s="1"/>
      <c r="H271" s="1"/>
      <c r="I271" s="1"/>
      <c r="J271" s="2">
        <v>0</v>
      </c>
      <c r="K271" s="2">
        <v>0</v>
      </c>
      <c r="L271" s="2">
        <f t="shared" si="30"/>
        <v>0</v>
      </c>
      <c r="M271" s="15">
        <f t="shared" si="31"/>
        <v>0</v>
      </c>
    </row>
    <row r="272" spans="1:13" ht="15.75" thickBot="1" x14ac:dyDescent="0.3">
      <c r="A272" s="1"/>
      <c r="B272" s="1"/>
      <c r="C272" s="1"/>
      <c r="D272" s="1"/>
      <c r="E272" s="1"/>
      <c r="F272" s="1" t="s">
        <v>345</v>
      </c>
      <c r="G272" s="1"/>
      <c r="H272" s="1"/>
      <c r="I272" s="1"/>
      <c r="J272" s="2">
        <v>0</v>
      </c>
      <c r="K272" s="2">
        <v>0</v>
      </c>
      <c r="L272" s="2">
        <f t="shared" si="30"/>
        <v>0</v>
      </c>
      <c r="M272" s="15">
        <f t="shared" si="31"/>
        <v>0</v>
      </c>
    </row>
    <row r="273" spans="1:13" ht="15.75" thickBot="1" x14ac:dyDescent="0.3">
      <c r="A273" s="1"/>
      <c r="B273" s="1"/>
      <c r="C273" s="1"/>
      <c r="D273" s="1"/>
      <c r="E273" s="1" t="s">
        <v>346</v>
      </c>
      <c r="F273" s="1"/>
      <c r="G273" s="1"/>
      <c r="H273" s="1"/>
      <c r="I273" s="1"/>
      <c r="J273" s="4">
        <f>ROUND(SUM(J261:J272),5)</f>
        <v>0</v>
      </c>
      <c r="K273" s="4">
        <f>ROUND(SUM(K261:K272),5)</f>
        <v>0</v>
      </c>
      <c r="L273" s="4">
        <f t="shared" si="30"/>
        <v>0</v>
      </c>
      <c r="M273" s="18">
        <f t="shared" si="31"/>
        <v>0</v>
      </c>
    </row>
    <row r="274" spans="1:13" ht="15.75" thickBot="1" x14ac:dyDescent="0.3">
      <c r="A274" s="1"/>
      <c r="B274" s="1"/>
      <c r="C274" s="1"/>
      <c r="D274" s="1" t="s">
        <v>347</v>
      </c>
      <c r="E274" s="1"/>
      <c r="F274" s="1"/>
      <c r="G274" s="1"/>
      <c r="H274" s="1"/>
      <c r="I274" s="1"/>
      <c r="J274" s="3">
        <f>ROUND(J244+SUM(J252:J253)+SUM(J259:J260)+J273,5)</f>
        <v>1100</v>
      </c>
      <c r="K274" s="3">
        <f>ROUND(K244+SUM(K252:K253)+SUM(K259:K260)+K273,5)</f>
        <v>166.67</v>
      </c>
      <c r="L274" s="3">
        <f t="shared" si="30"/>
        <v>933.33</v>
      </c>
      <c r="M274" s="16">
        <f t="shared" si="31"/>
        <v>6.5998700000000001</v>
      </c>
    </row>
    <row r="275" spans="1:13" x14ac:dyDescent="0.25">
      <c r="A275" s="1"/>
      <c r="B275" s="1"/>
      <c r="C275" s="1" t="s">
        <v>348</v>
      </c>
      <c r="D275" s="1"/>
      <c r="E275" s="1"/>
      <c r="F275" s="1"/>
      <c r="G275" s="1"/>
      <c r="H275" s="1"/>
      <c r="I275" s="1"/>
      <c r="J275" s="2">
        <f>ROUND(J240+J243+J274,5)</f>
        <v>8912.5</v>
      </c>
      <c r="K275" s="2">
        <f>ROUND(K240+K243+K274,5)</f>
        <v>166.67</v>
      </c>
      <c r="L275" s="2">
        <f t="shared" si="30"/>
        <v>8745.83</v>
      </c>
      <c r="M275" s="15">
        <f t="shared" si="31"/>
        <v>53.473930000000003</v>
      </c>
    </row>
    <row r="276" spans="1:13" x14ac:dyDescent="0.25">
      <c r="A276" s="1"/>
      <c r="B276" s="1"/>
      <c r="C276" s="1" t="s">
        <v>349</v>
      </c>
      <c r="D276" s="1"/>
      <c r="E276" s="1"/>
      <c r="F276" s="1"/>
      <c r="G276" s="1"/>
      <c r="H276" s="1"/>
      <c r="I276" s="1"/>
      <c r="J276" s="2"/>
      <c r="K276" s="2"/>
      <c r="L276" s="2"/>
      <c r="M276" s="15"/>
    </row>
    <row r="277" spans="1:13" x14ac:dyDescent="0.25">
      <c r="A277" s="1"/>
      <c r="B277" s="1"/>
      <c r="C277" s="1"/>
      <c r="D277" s="1" t="s">
        <v>350</v>
      </c>
      <c r="E277" s="1"/>
      <c r="F277" s="1"/>
      <c r="G277" s="1"/>
      <c r="H277" s="1"/>
      <c r="I277" s="1"/>
      <c r="J277" s="2"/>
      <c r="K277" s="2"/>
      <c r="L277" s="2"/>
      <c r="M277" s="15"/>
    </row>
    <row r="278" spans="1:13" x14ac:dyDescent="0.25">
      <c r="A278" s="1"/>
      <c r="B278" s="1"/>
      <c r="C278" s="1"/>
      <c r="D278" s="1"/>
      <c r="E278" s="1" t="s">
        <v>351</v>
      </c>
      <c r="F278" s="1"/>
      <c r="G278" s="1"/>
      <c r="H278" s="1"/>
      <c r="I278" s="1"/>
      <c r="J278" s="2">
        <v>1000</v>
      </c>
      <c r="K278" s="2"/>
      <c r="L278" s="2"/>
      <c r="M278" s="15"/>
    </row>
    <row r="279" spans="1:13" ht="15.75" thickBot="1" x14ac:dyDescent="0.3">
      <c r="A279" s="1"/>
      <c r="B279" s="1"/>
      <c r="C279" s="1"/>
      <c r="D279" s="1"/>
      <c r="E279" s="1" t="s">
        <v>352</v>
      </c>
      <c r="F279" s="1"/>
      <c r="G279" s="1"/>
      <c r="H279" s="1"/>
      <c r="I279" s="1"/>
      <c r="J279" s="8">
        <v>0</v>
      </c>
      <c r="K279" s="8">
        <v>0</v>
      </c>
      <c r="L279" s="8">
        <f>ROUND((J279-K279),5)</f>
        <v>0</v>
      </c>
      <c r="M279" s="17">
        <f>ROUND(IF(K279=0, IF(J279=0, 0, 1), J279/K279),5)</f>
        <v>0</v>
      </c>
    </row>
    <row r="280" spans="1:13" x14ac:dyDescent="0.25">
      <c r="A280" s="1"/>
      <c r="B280" s="1"/>
      <c r="C280" s="1"/>
      <c r="D280" s="1" t="s">
        <v>353</v>
      </c>
      <c r="E280" s="1"/>
      <c r="F280" s="1"/>
      <c r="G280" s="1"/>
      <c r="H280" s="1"/>
      <c r="I280" s="1"/>
      <c r="J280" s="2">
        <f>ROUND(SUM(J277:J279),5)</f>
        <v>1000</v>
      </c>
      <c r="K280" s="2">
        <f>ROUND(SUM(K277:K279),5)</f>
        <v>0</v>
      </c>
      <c r="L280" s="2">
        <f>ROUND((J280-K280),5)</f>
        <v>1000</v>
      </c>
      <c r="M280" s="15">
        <f>ROUND(IF(K280=0, IF(J280=0, 0, 1), J280/K280),5)</f>
        <v>1</v>
      </c>
    </row>
    <row r="281" spans="1:13" x14ac:dyDescent="0.25">
      <c r="A281" s="1"/>
      <c r="B281" s="1"/>
      <c r="C281" s="1"/>
      <c r="D281" s="1" t="s">
        <v>354</v>
      </c>
      <c r="E281" s="1"/>
      <c r="F281" s="1"/>
      <c r="G281" s="1"/>
      <c r="H281" s="1"/>
      <c r="I281" s="1"/>
      <c r="J281" s="2"/>
      <c r="K281" s="2"/>
      <c r="L281" s="2"/>
      <c r="M281" s="15"/>
    </row>
    <row r="282" spans="1:13" x14ac:dyDescent="0.25">
      <c r="A282" s="1"/>
      <c r="B282" s="1"/>
      <c r="C282" s="1"/>
      <c r="D282" s="1"/>
      <c r="E282" s="1" t="s">
        <v>355</v>
      </c>
      <c r="F282" s="1"/>
      <c r="G282" s="1"/>
      <c r="H282" s="1"/>
      <c r="I282" s="1"/>
      <c r="J282" s="2">
        <v>517</v>
      </c>
      <c r="K282" s="2"/>
      <c r="L282" s="2"/>
      <c r="M282" s="15"/>
    </row>
    <row r="283" spans="1:13" x14ac:dyDescent="0.25">
      <c r="A283" s="1"/>
      <c r="B283" s="1"/>
      <c r="C283" s="1"/>
      <c r="D283" s="1"/>
      <c r="E283" s="1" t="s">
        <v>356</v>
      </c>
      <c r="F283" s="1"/>
      <c r="G283" s="1"/>
      <c r="H283" s="1"/>
      <c r="I283" s="1"/>
      <c r="J283" s="2">
        <v>2615.5100000000002</v>
      </c>
      <c r="K283" s="2"/>
      <c r="L283" s="2"/>
      <c r="M283" s="15"/>
    </row>
    <row r="284" spans="1:13" x14ac:dyDescent="0.25">
      <c r="A284" s="1"/>
      <c r="B284" s="1"/>
      <c r="C284" s="1"/>
      <c r="D284" s="1"/>
      <c r="E284" s="1" t="s">
        <v>357</v>
      </c>
      <c r="F284" s="1"/>
      <c r="G284" s="1"/>
      <c r="H284" s="1"/>
      <c r="I284" s="1"/>
      <c r="J284" s="2"/>
      <c r="K284" s="2"/>
      <c r="L284" s="2"/>
      <c r="M284" s="15"/>
    </row>
    <row r="285" spans="1:13" ht="15.75" thickBot="1" x14ac:dyDescent="0.3">
      <c r="A285" s="1"/>
      <c r="B285" s="1"/>
      <c r="C285" s="1"/>
      <c r="D285" s="1"/>
      <c r="E285" s="1"/>
      <c r="F285" s="1" t="s">
        <v>358</v>
      </c>
      <c r="G285" s="1"/>
      <c r="H285" s="1"/>
      <c r="I285" s="1"/>
      <c r="J285" s="8">
        <v>0</v>
      </c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359</v>
      </c>
      <c r="F286" s="1"/>
      <c r="G286" s="1"/>
      <c r="H286" s="1"/>
      <c r="I286" s="1"/>
      <c r="J286" s="2">
        <f>ROUND(SUM(J284:J285),5)</f>
        <v>0</v>
      </c>
      <c r="K286" s="2"/>
      <c r="L286" s="2"/>
      <c r="M286" s="15"/>
    </row>
    <row r="287" spans="1:13" ht="15.75" thickBot="1" x14ac:dyDescent="0.3">
      <c r="A287" s="1"/>
      <c r="B287" s="1"/>
      <c r="C287" s="1"/>
      <c r="D287" s="1"/>
      <c r="E287" s="1" t="s">
        <v>360</v>
      </c>
      <c r="F287" s="1"/>
      <c r="G287" s="1"/>
      <c r="H287" s="1"/>
      <c r="I287" s="1"/>
      <c r="J287" s="8">
        <v>5583.95</v>
      </c>
      <c r="K287" s="2"/>
      <c r="L287" s="2"/>
      <c r="M287" s="15"/>
    </row>
    <row r="288" spans="1:13" x14ac:dyDescent="0.25">
      <c r="A288" s="1"/>
      <c r="B288" s="1"/>
      <c r="C288" s="1"/>
      <c r="D288" s="1" t="s">
        <v>361</v>
      </c>
      <c r="E288" s="1"/>
      <c r="F288" s="1"/>
      <c r="G288" s="1"/>
      <c r="H288" s="1"/>
      <c r="I288" s="1"/>
      <c r="J288" s="2">
        <f>ROUND(SUM(J281:J283)+SUM(J286:J287),5)</f>
        <v>8716.4599999999991</v>
      </c>
      <c r="K288" s="2"/>
      <c r="L288" s="2"/>
      <c r="M288" s="15"/>
    </row>
    <row r="289" spans="1:13" x14ac:dyDescent="0.25">
      <c r="A289" s="1"/>
      <c r="B289" s="1"/>
      <c r="C289" s="1"/>
      <c r="D289" s="1" t="s">
        <v>362</v>
      </c>
      <c r="E289" s="1"/>
      <c r="F289" s="1"/>
      <c r="G289" s="1"/>
      <c r="H289" s="1"/>
      <c r="I289" s="1"/>
      <c r="J289" s="2"/>
      <c r="K289" s="2"/>
      <c r="L289" s="2"/>
      <c r="M289" s="15"/>
    </row>
    <row r="290" spans="1:13" x14ac:dyDescent="0.25">
      <c r="A290" s="1"/>
      <c r="B290" s="1"/>
      <c r="C290" s="1"/>
      <c r="D290" s="1"/>
      <c r="E290" s="1" t="s">
        <v>363</v>
      </c>
      <c r="F290" s="1"/>
      <c r="G290" s="1"/>
      <c r="H290" s="1"/>
      <c r="I290" s="1"/>
      <c r="J290" s="2">
        <v>0</v>
      </c>
      <c r="K290" s="2">
        <v>0</v>
      </c>
      <c r="L290" s="2">
        <f t="shared" ref="L290:L299" si="32">ROUND((J290-K290),5)</f>
        <v>0</v>
      </c>
      <c r="M290" s="15">
        <f t="shared" ref="M290:M299" si="33">ROUND(IF(K290=0, IF(J290=0, 0, 1), J290/K290),5)</f>
        <v>0</v>
      </c>
    </row>
    <row r="291" spans="1:13" x14ac:dyDescent="0.25">
      <c r="A291" s="1"/>
      <c r="B291" s="1"/>
      <c r="C291" s="1"/>
      <c r="D291" s="1"/>
      <c r="E291" s="1" t="s">
        <v>364</v>
      </c>
      <c r="F291" s="1"/>
      <c r="G291" s="1"/>
      <c r="H291" s="1"/>
      <c r="I291" s="1"/>
      <c r="J291" s="2">
        <v>0</v>
      </c>
      <c r="K291" s="2">
        <v>0</v>
      </c>
      <c r="L291" s="2">
        <f t="shared" si="32"/>
        <v>0</v>
      </c>
      <c r="M291" s="15">
        <f t="shared" si="33"/>
        <v>0</v>
      </c>
    </row>
    <row r="292" spans="1:13" x14ac:dyDescent="0.25">
      <c r="A292" s="1"/>
      <c r="B292" s="1"/>
      <c r="C292" s="1"/>
      <c r="D292" s="1"/>
      <c r="E292" s="1" t="s">
        <v>365</v>
      </c>
      <c r="F292" s="1"/>
      <c r="G292" s="1"/>
      <c r="H292" s="1"/>
      <c r="I292" s="1"/>
      <c r="J292" s="2">
        <v>0</v>
      </c>
      <c r="K292" s="2">
        <v>0</v>
      </c>
      <c r="L292" s="2">
        <f t="shared" si="32"/>
        <v>0</v>
      </c>
      <c r="M292" s="15">
        <f t="shared" si="33"/>
        <v>0</v>
      </c>
    </row>
    <row r="293" spans="1:13" x14ac:dyDescent="0.25">
      <c r="A293" s="1"/>
      <c r="B293" s="1"/>
      <c r="C293" s="1"/>
      <c r="D293" s="1"/>
      <c r="E293" s="1" t="s">
        <v>366</v>
      </c>
      <c r="F293" s="1"/>
      <c r="G293" s="1"/>
      <c r="H293" s="1"/>
      <c r="I293" s="1"/>
      <c r="J293" s="2">
        <v>0</v>
      </c>
      <c r="K293" s="2">
        <v>0</v>
      </c>
      <c r="L293" s="2">
        <f t="shared" si="32"/>
        <v>0</v>
      </c>
      <c r="M293" s="15">
        <f t="shared" si="33"/>
        <v>0</v>
      </c>
    </row>
    <row r="294" spans="1:13" x14ac:dyDescent="0.25">
      <c r="A294" s="1"/>
      <c r="B294" s="1"/>
      <c r="C294" s="1"/>
      <c r="D294" s="1"/>
      <c r="E294" s="1" t="s">
        <v>367</v>
      </c>
      <c r="F294" s="1"/>
      <c r="G294" s="1"/>
      <c r="H294" s="1"/>
      <c r="I294" s="1"/>
      <c r="J294" s="2">
        <v>0</v>
      </c>
      <c r="K294" s="2">
        <v>0</v>
      </c>
      <c r="L294" s="2">
        <f t="shared" si="32"/>
        <v>0</v>
      </c>
      <c r="M294" s="15">
        <f t="shared" si="33"/>
        <v>0</v>
      </c>
    </row>
    <row r="295" spans="1:13" ht="15.75" thickBot="1" x14ac:dyDescent="0.3">
      <c r="A295" s="1"/>
      <c r="B295" s="1"/>
      <c r="C295" s="1"/>
      <c r="D295" s="1"/>
      <c r="E295" s="1" t="s">
        <v>368</v>
      </c>
      <c r="F295" s="1"/>
      <c r="G295" s="1"/>
      <c r="H295" s="1"/>
      <c r="I295" s="1"/>
      <c r="J295" s="2">
        <v>0</v>
      </c>
      <c r="K295" s="2">
        <v>0</v>
      </c>
      <c r="L295" s="2">
        <f t="shared" si="32"/>
        <v>0</v>
      </c>
      <c r="M295" s="15">
        <f t="shared" si="33"/>
        <v>0</v>
      </c>
    </row>
    <row r="296" spans="1:13" ht="15.75" thickBot="1" x14ac:dyDescent="0.3">
      <c r="A296" s="1"/>
      <c r="B296" s="1"/>
      <c r="C296" s="1"/>
      <c r="D296" s="1" t="s">
        <v>369</v>
      </c>
      <c r="E296" s="1"/>
      <c r="F296" s="1"/>
      <c r="G296" s="1"/>
      <c r="H296" s="1"/>
      <c r="I296" s="1"/>
      <c r="J296" s="4">
        <f>ROUND(SUM(J289:J295),5)</f>
        <v>0</v>
      </c>
      <c r="K296" s="4">
        <f>ROUND(SUM(K289:K295),5)</f>
        <v>0</v>
      </c>
      <c r="L296" s="4">
        <f t="shared" si="32"/>
        <v>0</v>
      </c>
      <c r="M296" s="18">
        <f t="shared" si="33"/>
        <v>0</v>
      </c>
    </row>
    <row r="297" spans="1:13" ht="15.75" thickBot="1" x14ac:dyDescent="0.3">
      <c r="A297" s="1"/>
      <c r="B297" s="1"/>
      <c r="C297" s="1" t="s">
        <v>370</v>
      </c>
      <c r="D297" s="1"/>
      <c r="E297" s="1"/>
      <c r="F297" s="1"/>
      <c r="G297" s="1"/>
      <c r="H297" s="1"/>
      <c r="I297" s="1"/>
      <c r="J297" s="4">
        <f>ROUND(J276+J280+J288+J296,5)</f>
        <v>9716.4599999999991</v>
      </c>
      <c r="K297" s="4">
        <f>ROUND(K276+K280+K288+K296,5)</f>
        <v>0</v>
      </c>
      <c r="L297" s="4">
        <f t="shared" si="32"/>
        <v>9716.4599999999991</v>
      </c>
      <c r="M297" s="18">
        <f t="shared" si="33"/>
        <v>1</v>
      </c>
    </row>
    <row r="298" spans="1:13" ht="15.75" thickBot="1" x14ac:dyDescent="0.3">
      <c r="A298" s="1"/>
      <c r="B298" s="1" t="s">
        <v>371</v>
      </c>
      <c r="C298" s="1"/>
      <c r="D298" s="1"/>
      <c r="E298" s="1"/>
      <c r="F298" s="1"/>
      <c r="G298" s="1"/>
      <c r="H298" s="1"/>
      <c r="I298" s="1"/>
      <c r="J298" s="4">
        <f>ROUND(J239+J275-J297,5)</f>
        <v>-803.96</v>
      </c>
      <c r="K298" s="4">
        <f>ROUND(K239+K275-K297,5)</f>
        <v>166.67</v>
      </c>
      <c r="L298" s="4">
        <f t="shared" si="32"/>
        <v>-970.63</v>
      </c>
      <c r="M298" s="18">
        <f t="shared" si="33"/>
        <v>-4.8236600000000003</v>
      </c>
    </row>
    <row r="299" spans="1:13" s="7" customFormat="1" ht="12" thickBot="1" x14ac:dyDescent="0.25">
      <c r="A299" s="5" t="s">
        <v>69</v>
      </c>
      <c r="B299" s="5"/>
      <c r="C299" s="5"/>
      <c r="D299" s="5"/>
      <c r="E299" s="5"/>
      <c r="F299" s="5"/>
      <c r="G299" s="5"/>
      <c r="H299" s="5"/>
      <c r="I299" s="5"/>
      <c r="J299" s="6">
        <f>ROUND(J238+J298,5)</f>
        <v>75386.3</v>
      </c>
      <c r="K299" s="6">
        <f>ROUND(K238+K298,5)</f>
        <v>26829.64</v>
      </c>
      <c r="L299" s="6">
        <f t="shared" si="32"/>
        <v>48556.66</v>
      </c>
      <c r="M299" s="19">
        <f t="shared" si="33"/>
        <v>2.8098100000000001</v>
      </c>
    </row>
    <row r="300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3:48 PM
&amp;"Arial,Bold"&amp;8 04/09/24
&amp;"Arial,Bold"&amp;8 Accrual Basis&amp;C&amp;"Arial,Bold"&amp;12 Nederland Fire Protection District
&amp;"Arial,Bold"&amp;14 Income &amp;&amp; Expense Budget vs. Actual
&amp;"Arial,Bold"&amp;10 March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9ACDC-36E5-46C3-A2D5-4207A1BB1147}">
  <sheetPr codeName="Sheet3"/>
  <dimension ref="A1:M302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28515625" bestFit="1" customWidth="1"/>
    <col min="11" max="11" width="9.2851562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372</v>
      </c>
      <c r="K2" s="20" t="s">
        <v>73</v>
      </c>
      <c r="L2" s="20" t="s">
        <v>74</v>
      </c>
      <c r="M2" s="20" t="s">
        <v>75</v>
      </c>
    </row>
    <row r="3" spans="1:13" ht="15.75" thickTop="1" x14ac:dyDescent="0.25">
      <c r="A3" s="1"/>
      <c r="B3" s="1" t="s">
        <v>76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77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78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79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80</v>
      </c>
      <c r="F7" s="1"/>
      <c r="G7" s="1"/>
      <c r="H7" s="1"/>
      <c r="I7" s="1"/>
      <c r="J7" s="2">
        <v>2000</v>
      </c>
      <c r="K7" s="2">
        <v>0</v>
      </c>
      <c r="L7" s="2">
        <f t="shared" si="0"/>
        <v>2000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81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82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83</v>
      </c>
      <c r="F10" s="1"/>
      <c r="G10" s="1"/>
      <c r="H10" s="1"/>
      <c r="I10" s="1"/>
      <c r="J10" s="2">
        <v>1605</v>
      </c>
      <c r="K10" s="2">
        <v>500</v>
      </c>
      <c r="L10" s="2">
        <f t="shared" si="0"/>
        <v>1105</v>
      </c>
      <c r="M10" s="15">
        <f t="shared" si="1"/>
        <v>3.21</v>
      </c>
    </row>
    <row r="11" spans="1:13" x14ac:dyDescent="0.25">
      <c r="A11" s="1"/>
      <c r="B11" s="1"/>
      <c r="C11" s="1"/>
      <c r="D11" s="1"/>
      <c r="E11" s="1" t="s">
        <v>84</v>
      </c>
      <c r="F11" s="1"/>
      <c r="G11" s="1"/>
      <c r="H11" s="1"/>
      <c r="I11" s="1"/>
      <c r="J11" s="2">
        <v>8608.14</v>
      </c>
      <c r="K11" s="2">
        <v>150</v>
      </c>
      <c r="L11" s="2">
        <f t="shared" si="0"/>
        <v>8458.14</v>
      </c>
      <c r="M11" s="15">
        <f t="shared" si="1"/>
        <v>57.387599999999999</v>
      </c>
    </row>
    <row r="12" spans="1:13" x14ac:dyDescent="0.25">
      <c r="A12" s="1"/>
      <c r="B12" s="1"/>
      <c r="C12" s="1"/>
      <c r="D12" s="1"/>
      <c r="E12" s="1" t="s">
        <v>85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86</v>
      </c>
      <c r="G13" s="1"/>
      <c r="H13" s="1"/>
      <c r="I13" s="1"/>
      <c r="J13" s="2">
        <v>-315.58999999999997</v>
      </c>
      <c r="K13" s="2">
        <v>0</v>
      </c>
      <c r="L13" s="2">
        <f t="shared" ref="L13:L35" si="2">ROUND((J13-K13),5)</f>
        <v>-315.58999999999997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87</v>
      </c>
      <c r="G14" s="1"/>
      <c r="H14" s="1"/>
      <c r="I14" s="1"/>
      <c r="J14" s="2">
        <v>1422.21</v>
      </c>
      <c r="K14" s="2">
        <v>0</v>
      </c>
      <c r="L14" s="2">
        <f t="shared" si="2"/>
        <v>1422.21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88</v>
      </c>
      <c r="G15" s="1"/>
      <c r="H15" s="1"/>
      <c r="I15" s="1"/>
      <c r="J15" s="2">
        <v>0</v>
      </c>
      <c r="K15" s="2">
        <v>2289.9299999999998</v>
      </c>
      <c r="L15" s="2">
        <f t="shared" si="2"/>
        <v>-2289.9299999999998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89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90</v>
      </c>
      <c r="G17" s="1"/>
      <c r="H17" s="1"/>
      <c r="I17" s="1"/>
      <c r="J17" s="2">
        <v>0</v>
      </c>
      <c r="K17" s="2">
        <v>45798.26</v>
      </c>
      <c r="L17" s="2">
        <f t="shared" si="2"/>
        <v>-45798.26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91</v>
      </c>
      <c r="G18" s="1"/>
      <c r="H18" s="1"/>
      <c r="I18" s="1"/>
      <c r="J18" s="2">
        <v>556342.59</v>
      </c>
      <c r="K18" s="2">
        <v>327159.46999999997</v>
      </c>
      <c r="L18" s="2">
        <f t="shared" si="2"/>
        <v>229183.12</v>
      </c>
      <c r="M18" s="15">
        <f t="shared" si="3"/>
        <v>1.70052</v>
      </c>
    </row>
    <row r="19" spans="1:13" x14ac:dyDescent="0.25">
      <c r="A19" s="1"/>
      <c r="B19" s="1"/>
      <c r="C19" s="1"/>
      <c r="D19" s="1"/>
      <c r="E19" s="1"/>
      <c r="F19" s="1" t="s">
        <v>92</v>
      </c>
      <c r="G19" s="1"/>
      <c r="H19" s="1"/>
      <c r="I19" s="1"/>
      <c r="J19" s="2">
        <v>16148.26</v>
      </c>
      <c r="K19" s="2">
        <v>16357.76</v>
      </c>
      <c r="L19" s="2">
        <f t="shared" si="2"/>
        <v>-209.5</v>
      </c>
      <c r="M19" s="15">
        <f t="shared" si="3"/>
        <v>0.98719000000000001</v>
      </c>
    </row>
    <row r="20" spans="1:13" x14ac:dyDescent="0.25">
      <c r="A20" s="1"/>
      <c r="B20" s="1"/>
      <c r="C20" s="1"/>
      <c r="D20" s="1"/>
      <c r="E20" s="1"/>
      <c r="F20" s="1" t="s">
        <v>93</v>
      </c>
      <c r="G20" s="1"/>
      <c r="H20" s="1"/>
      <c r="I20" s="1"/>
      <c r="J20" s="2">
        <v>8.99</v>
      </c>
      <c r="K20" s="2">
        <v>11449.5</v>
      </c>
      <c r="L20" s="2">
        <f t="shared" si="2"/>
        <v>-11440.51</v>
      </c>
      <c r="M20" s="15">
        <f t="shared" si="3"/>
        <v>7.9000000000000001E-4</v>
      </c>
    </row>
    <row r="21" spans="1:13" x14ac:dyDescent="0.25">
      <c r="A21" s="1"/>
      <c r="B21" s="1"/>
      <c r="C21" s="1"/>
      <c r="D21" s="1"/>
      <c r="E21" s="1"/>
      <c r="F21" s="1" t="s">
        <v>94</v>
      </c>
      <c r="G21" s="1"/>
      <c r="H21" s="1"/>
      <c r="I21" s="1"/>
      <c r="J21" s="2">
        <v>0</v>
      </c>
      <c r="K21" s="2">
        <v>572.25</v>
      </c>
      <c r="L21" s="2">
        <f t="shared" si="2"/>
        <v>-572.25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95</v>
      </c>
      <c r="G22" s="1"/>
      <c r="H22" s="1"/>
      <c r="I22" s="1"/>
      <c r="J22" s="2">
        <v>105.98</v>
      </c>
      <c r="K22" s="2">
        <v>0</v>
      </c>
      <c r="L22" s="2">
        <f t="shared" si="2"/>
        <v>105.98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96</v>
      </c>
      <c r="G23" s="1"/>
      <c r="H23" s="1"/>
      <c r="I23" s="1"/>
      <c r="J23" s="2">
        <v>38.49</v>
      </c>
      <c r="K23" s="2">
        <v>0</v>
      </c>
      <c r="L23" s="2">
        <f t="shared" si="2"/>
        <v>38.49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97</v>
      </c>
      <c r="G24" s="1"/>
      <c r="H24" s="1"/>
      <c r="I24" s="1"/>
      <c r="J24" s="2">
        <v>4.6500000000000004</v>
      </c>
      <c r="K24" s="2">
        <v>0</v>
      </c>
      <c r="L24" s="2">
        <f t="shared" si="2"/>
        <v>4.6500000000000004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98</v>
      </c>
      <c r="G25" s="1"/>
      <c r="H25" s="1"/>
      <c r="I25" s="1"/>
      <c r="J25" s="2">
        <v>2936.42</v>
      </c>
      <c r="K25" s="2">
        <v>1967.25</v>
      </c>
      <c r="L25" s="2">
        <f t="shared" si="2"/>
        <v>969.17</v>
      </c>
      <c r="M25" s="15">
        <f t="shared" si="3"/>
        <v>1.49265</v>
      </c>
    </row>
    <row r="26" spans="1:13" x14ac:dyDescent="0.25">
      <c r="A26" s="1"/>
      <c r="B26" s="1"/>
      <c r="C26" s="1"/>
      <c r="D26" s="1"/>
      <c r="E26" s="1"/>
      <c r="F26" s="1" t="s">
        <v>99</v>
      </c>
      <c r="G26" s="1"/>
      <c r="H26" s="1"/>
      <c r="I26" s="1"/>
      <c r="J26" s="2">
        <v>49239.57</v>
      </c>
      <c r="K26" s="2">
        <v>21573.17</v>
      </c>
      <c r="L26" s="2">
        <f t="shared" si="2"/>
        <v>27666.400000000001</v>
      </c>
      <c r="M26" s="15">
        <f t="shared" si="3"/>
        <v>2.2824399999999998</v>
      </c>
    </row>
    <row r="27" spans="1:13" x14ac:dyDescent="0.25">
      <c r="A27" s="1"/>
      <c r="B27" s="1"/>
      <c r="C27" s="1"/>
      <c r="D27" s="1"/>
      <c r="E27" s="1"/>
      <c r="F27" s="1" t="s">
        <v>100</v>
      </c>
      <c r="G27" s="1"/>
      <c r="H27" s="1"/>
      <c r="I27" s="1"/>
      <c r="J27" s="2">
        <v>-18196.84</v>
      </c>
      <c r="K27" s="2">
        <v>0</v>
      </c>
      <c r="L27" s="2">
        <f t="shared" si="2"/>
        <v>-18196.84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101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102</v>
      </c>
      <c r="G29" s="1"/>
      <c r="H29" s="1"/>
      <c r="I29" s="1"/>
      <c r="J29" s="2">
        <v>-70</v>
      </c>
      <c r="K29" s="2">
        <v>0</v>
      </c>
      <c r="L29" s="2">
        <f t="shared" si="2"/>
        <v>-70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103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5">
        <f t="shared" si="3"/>
        <v>0</v>
      </c>
    </row>
    <row r="31" spans="1:13" x14ac:dyDescent="0.25">
      <c r="A31" s="1"/>
      <c r="B31" s="1"/>
      <c r="C31" s="1"/>
      <c r="D31" s="1"/>
      <c r="E31" s="1"/>
      <c r="F31" s="1" t="s">
        <v>104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5">
        <f t="shared" si="3"/>
        <v>0</v>
      </c>
    </row>
    <row r="32" spans="1:13" x14ac:dyDescent="0.25">
      <c r="A32" s="1"/>
      <c r="B32" s="1"/>
      <c r="C32" s="1"/>
      <c r="D32" s="1"/>
      <c r="E32" s="1"/>
      <c r="F32" s="1" t="s">
        <v>105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106</v>
      </c>
      <c r="G33" s="1"/>
      <c r="H33" s="1"/>
      <c r="I33" s="1"/>
      <c r="J33" s="2">
        <v>0</v>
      </c>
      <c r="K33" s="2">
        <v>0</v>
      </c>
      <c r="L33" s="2">
        <f t="shared" si="2"/>
        <v>0</v>
      </c>
      <c r="M33" s="15">
        <f t="shared" si="3"/>
        <v>0</v>
      </c>
    </row>
    <row r="34" spans="1:13" ht="15.75" thickBot="1" x14ac:dyDescent="0.3">
      <c r="A34" s="1"/>
      <c r="B34" s="1"/>
      <c r="C34" s="1"/>
      <c r="D34" s="1"/>
      <c r="E34" s="1" t="s">
        <v>107</v>
      </c>
      <c r="F34" s="1"/>
      <c r="G34" s="1"/>
      <c r="H34" s="1"/>
      <c r="I34" s="1"/>
      <c r="J34" s="3">
        <f>ROUND(SUM(J12:J33),5)</f>
        <v>607664.73</v>
      </c>
      <c r="K34" s="3">
        <f>ROUND(SUM(K12:K33),5)</f>
        <v>427167.59</v>
      </c>
      <c r="L34" s="3">
        <f t="shared" si="2"/>
        <v>180497.14</v>
      </c>
      <c r="M34" s="16">
        <f t="shared" si="3"/>
        <v>1.4225399999999999</v>
      </c>
    </row>
    <row r="35" spans="1:13" x14ac:dyDescent="0.25">
      <c r="A35" s="1"/>
      <c r="B35" s="1"/>
      <c r="C35" s="1"/>
      <c r="D35" s="1" t="s">
        <v>108</v>
      </c>
      <c r="E35" s="1"/>
      <c r="F35" s="1"/>
      <c r="G35" s="1"/>
      <c r="H35" s="1"/>
      <c r="I35" s="1"/>
      <c r="J35" s="2">
        <f>ROUND(SUM(J4:J11)+J34,5)</f>
        <v>622377.87</v>
      </c>
      <c r="K35" s="2">
        <f>ROUND(SUM(K4:K11)+K34,5)</f>
        <v>427817.59</v>
      </c>
      <c r="L35" s="2">
        <f t="shared" si="2"/>
        <v>194560.28</v>
      </c>
      <c r="M35" s="15">
        <f t="shared" si="3"/>
        <v>1.4547699999999999</v>
      </c>
    </row>
    <row r="36" spans="1:13" x14ac:dyDescent="0.25">
      <c r="A36" s="1"/>
      <c r="B36" s="1"/>
      <c r="C36" s="1"/>
      <c r="D36" s="1" t="s">
        <v>109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110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111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112</v>
      </c>
      <c r="D39" s="1"/>
      <c r="E39" s="1"/>
      <c r="F39" s="1"/>
      <c r="G39" s="1"/>
      <c r="H39" s="1"/>
      <c r="I39" s="1"/>
      <c r="J39" s="2">
        <f>ROUND(J35-J38,5)</f>
        <v>622377.87</v>
      </c>
      <c r="K39" s="2">
        <f>ROUND(K35-K38,5)</f>
        <v>427817.59</v>
      </c>
      <c r="L39" s="2">
        <f>ROUND((J39-K39),5)</f>
        <v>194560.28</v>
      </c>
      <c r="M39" s="15">
        <f>ROUND(IF(K39=0, IF(J39=0, 0, 1), J39/K39),5)</f>
        <v>1.4547699999999999</v>
      </c>
    </row>
    <row r="40" spans="1:13" x14ac:dyDescent="0.25">
      <c r="A40" s="1"/>
      <c r="B40" s="1"/>
      <c r="C40" s="1"/>
      <c r="D40" s="1" t="s">
        <v>113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114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115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116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117</v>
      </c>
      <c r="G44" s="1"/>
      <c r="H44" s="1"/>
      <c r="I44" s="1"/>
      <c r="J44" s="2">
        <v>0</v>
      </c>
      <c r="K44" s="2">
        <v>125000</v>
      </c>
      <c r="L44" s="2">
        <f>ROUND((J44-K44),5)</f>
        <v>-125000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118</v>
      </c>
      <c r="G45" s="1"/>
      <c r="H45" s="1"/>
      <c r="I45" s="1"/>
      <c r="J45" s="2">
        <v>0</v>
      </c>
      <c r="K45" s="2">
        <v>0</v>
      </c>
      <c r="L45" s="2">
        <f>ROUND((J45-K45),5)</f>
        <v>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119</v>
      </c>
      <c r="G46" s="1"/>
      <c r="H46" s="1"/>
      <c r="I46" s="1"/>
      <c r="J46" s="8">
        <v>0</v>
      </c>
      <c r="K46" s="8">
        <v>0</v>
      </c>
      <c r="L46" s="8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120</v>
      </c>
      <c r="F47" s="1"/>
      <c r="G47" s="1"/>
      <c r="H47" s="1"/>
      <c r="I47" s="1"/>
      <c r="J47" s="2">
        <f>ROUND(SUM(J42:J46),5)</f>
        <v>0</v>
      </c>
      <c r="K47" s="2">
        <f>ROUND(SUM(K42:K46),5)</f>
        <v>125000</v>
      </c>
      <c r="L47" s="2">
        <f>ROUND((J47-K47),5)</f>
        <v>-125000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121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122</v>
      </c>
      <c r="G49" s="1"/>
      <c r="H49" s="1"/>
      <c r="I49" s="1"/>
      <c r="J49" s="2">
        <v>601.85</v>
      </c>
      <c r="K49" s="2">
        <v>825</v>
      </c>
      <c r="L49" s="2">
        <f>ROUND((J49-K49),5)</f>
        <v>-223.15</v>
      </c>
      <c r="M49" s="15">
        <f>ROUND(IF(K49=0, IF(J49=0, 0, 1), J49/K49),5)</f>
        <v>0.72951999999999995</v>
      </c>
    </row>
    <row r="50" spans="1:13" x14ac:dyDescent="0.25">
      <c r="A50" s="1"/>
      <c r="B50" s="1"/>
      <c r="C50" s="1"/>
      <c r="D50" s="1"/>
      <c r="E50" s="1"/>
      <c r="F50" s="1" t="s">
        <v>123</v>
      </c>
      <c r="G50" s="1"/>
      <c r="H50" s="1"/>
      <c r="I50" s="1"/>
      <c r="J50" s="2">
        <v>10130.969999999999</v>
      </c>
      <c r="K50" s="2">
        <v>2875.01</v>
      </c>
      <c r="L50" s="2">
        <f>ROUND((J50-K50),5)</f>
        <v>7255.96</v>
      </c>
      <c r="M50" s="15">
        <f>ROUND(IF(K50=0, IF(J50=0, 0, 1), J50/K50),5)</f>
        <v>3.5238</v>
      </c>
    </row>
    <row r="51" spans="1:13" x14ac:dyDescent="0.25">
      <c r="A51" s="1"/>
      <c r="B51" s="1"/>
      <c r="C51" s="1"/>
      <c r="D51" s="1"/>
      <c r="E51" s="1"/>
      <c r="F51" s="1" t="s">
        <v>124</v>
      </c>
      <c r="G51" s="1"/>
      <c r="H51" s="1"/>
      <c r="I51" s="1"/>
      <c r="J51" s="2">
        <v>647.21</v>
      </c>
      <c r="K51" s="2">
        <v>62.51</v>
      </c>
      <c r="L51" s="2">
        <f>ROUND((J51-K51),5)</f>
        <v>584.70000000000005</v>
      </c>
      <c r="M51" s="15">
        <f>ROUND(IF(K51=0, IF(J51=0, 0, 1), J51/K51),5)</f>
        <v>10.3537</v>
      </c>
    </row>
    <row r="52" spans="1:13" x14ac:dyDescent="0.25">
      <c r="A52" s="1"/>
      <c r="B52" s="1"/>
      <c r="C52" s="1"/>
      <c r="D52" s="1"/>
      <c r="E52" s="1"/>
      <c r="F52" s="1" t="s">
        <v>125</v>
      </c>
      <c r="G52" s="1"/>
      <c r="H52" s="1"/>
      <c r="I52" s="1"/>
      <c r="J52" s="2">
        <v>11.23</v>
      </c>
      <c r="K52" s="2">
        <v>150</v>
      </c>
      <c r="L52" s="2">
        <f>ROUND((J52-K52),5)</f>
        <v>-138.77000000000001</v>
      </c>
      <c r="M52" s="15">
        <f>ROUND(IF(K52=0, IF(J52=0, 0, 1), J52/K52),5)</f>
        <v>7.4870000000000006E-2</v>
      </c>
    </row>
    <row r="53" spans="1:13" x14ac:dyDescent="0.25">
      <c r="A53" s="1"/>
      <c r="B53" s="1"/>
      <c r="C53" s="1"/>
      <c r="D53" s="1"/>
      <c r="E53" s="1"/>
      <c r="F53" s="1" t="s">
        <v>126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127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128</v>
      </c>
      <c r="H55" s="1"/>
      <c r="I55" s="1"/>
      <c r="J55" s="8">
        <v>0</v>
      </c>
      <c r="K55" s="8">
        <v>125.01</v>
      </c>
      <c r="L55" s="8">
        <f>ROUND((J55-K55),5)</f>
        <v>-125.01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129</v>
      </c>
      <c r="G56" s="1"/>
      <c r="H56" s="1"/>
      <c r="I56" s="1"/>
      <c r="J56" s="2">
        <f>ROUND(SUM(J53:J55),5)</f>
        <v>0</v>
      </c>
      <c r="K56" s="2">
        <f>ROUND(SUM(K53:K55),5)</f>
        <v>125.01</v>
      </c>
      <c r="L56" s="2">
        <f>ROUND((J56-K56),5)</f>
        <v>-125.01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130</v>
      </c>
      <c r="G57" s="1"/>
      <c r="H57" s="1"/>
      <c r="I57" s="1"/>
      <c r="J57" s="2">
        <v>0</v>
      </c>
      <c r="K57" s="2">
        <v>900</v>
      </c>
      <c r="L57" s="2">
        <f>ROUND((J57-K57),5)</f>
        <v>-900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131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132</v>
      </c>
      <c r="H59" s="1"/>
      <c r="I59" s="1"/>
      <c r="J59" s="2">
        <v>8851.23</v>
      </c>
      <c r="K59" s="2">
        <v>4382.43</v>
      </c>
      <c r="L59" s="2">
        <f>ROUND((J59-K59),5)</f>
        <v>4468.8</v>
      </c>
      <c r="M59" s="15">
        <f>ROUND(IF(K59=0, IF(J59=0, 0, 1), J59/K59),5)</f>
        <v>2.0197099999999999</v>
      </c>
    </row>
    <row r="60" spans="1:13" x14ac:dyDescent="0.25">
      <c r="A60" s="1"/>
      <c r="B60" s="1"/>
      <c r="C60" s="1"/>
      <c r="D60" s="1"/>
      <c r="E60" s="1"/>
      <c r="F60" s="1"/>
      <c r="G60" s="1" t="s">
        <v>133</v>
      </c>
      <c r="H60" s="1"/>
      <c r="I60" s="1"/>
      <c r="J60" s="2">
        <v>0.16</v>
      </c>
      <c r="K60" s="2">
        <v>0</v>
      </c>
      <c r="L60" s="2">
        <f>ROUND((J60-K60),5)</f>
        <v>0.16</v>
      </c>
      <c r="M60" s="15">
        <f>ROUND(IF(K60=0, IF(J60=0, 0, 1), J60/K60),5)</f>
        <v>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134</v>
      </c>
      <c r="H61" s="1"/>
      <c r="I61" s="1"/>
      <c r="J61" s="8">
        <v>6.25</v>
      </c>
      <c r="K61" s="8">
        <v>0</v>
      </c>
      <c r="L61" s="8">
        <f>ROUND((J61-K61),5)</f>
        <v>6.25</v>
      </c>
      <c r="M61" s="17">
        <f>ROUND(IF(K61=0, IF(J61=0, 0, 1), J61/K61),5)</f>
        <v>1</v>
      </c>
    </row>
    <row r="62" spans="1:13" x14ac:dyDescent="0.25">
      <c r="A62" s="1"/>
      <c r="B62" s="1"/>
      <c r="C62" s="1"/>
      <c r="D62" s="1"/>
      <c r="E62" s="1"/>
      <c r="F62" s="1" t="s">
        <v>135</v>
      </c>
      <c r="G62" s="1"/>
      <c r="H62" s="1"/>
      <c r="I62" s="1"/>
      <c r="J62" s="2">
        <f>ROUND(SUM(J58:J61),5)</f>
        <v>8857.64</v>
      </c>
      <c r="K62" s="2">
        <f>ROUND(SUM(K58:K61),5)</f>
        <v>4382.43</v>
      </c>
      <c r="L62" s="2">
        <f>ROUND((J62-K62),5)</f>
        <v>4475.21</v>
      </c>
      <c r="M62" s="15">
        <f>ROUND(IF(K62=0, IF(J62=0, 0, 1), J62/K62),5)</f>
        <v>2.0211700000000001</v>
      </c>
    </row>
    <row r="63" spans="1:13" x14ac:dyDescent="0.25">
      <c r="A63" s="1"/>
      <c r="B63" s="1"/>
      <c r="C63" s="1"/>
      <c r="D63" s="1"/>
      <c r="E63" s="1"/>
      <c r="F63" s="1" t="s">
        <v>136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137</v>
      </c>
      <c r="H64" s="1"/>
      <c r="I64" s="1"/>
      <c r="J64" s="2">
        <v>0</v>
      </c>
      <c r="K64" s="2">
        <v>874.99</v>
      </c>
      <c r="L64" s="2">
        <f>ROUND((J64-K64),5)</f>
        <v>-874.99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138</v>
      </c>
      <c r="H65" s="1"/>
      <c r="I65" s="1"/>
      <c r="J65" s="2">
        <v>0</v>
      </c>
      <c r="K65" s="2">
        <v>499.99</v>
      </c>
      <c r="L65" s="2">
        <f>ROUND((J65-K65),5)</f>
        <v>-499.99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139</v>
      </c>
      <c r="H66" s="1"/>
      <c r="I66" s="1"/>
      <c r="J66" s="2">
        <v>100</v>
      </c>
      <c r="K66" s="2">
        <v>6075</v>
      </c>
      <c r="L66" s="2">
        <f>ROUND((J66-K66),5)</f>
        <v>-5975</v>
      </c>
      <c r="M66" s="15">
        <f>ROUND(IF(K66=0, IF(J66=0, 0, 1), J66/K66),5)</f>
        <v>1.6459999999999999E-2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140</v>
      </c>
      <c r="H67" s="1"/>
      <c r="I67" s="1"/>
      <c r="J67" s="8">
        <v>7130</v>
      </c>
      <c r="K67" s="8">
        <v>8250</v>
      </c>
      <c r="L67" s="8">
        <f>ROUND((J67-K67),5)</f>
        <v>-1120</v>
      </c>
      <c r="M67" s="17">
        <f>ROUND(IF(K67=0, IF(J67=0, 0, 1), J67/K67),5)</f>
        <v>0.86424000000000001</v>
      </c>
    </row>
    <row r="68" spans="1:13" x14ac:dyDescent="0.25">
      <c r="A68" s="1"/>
      <c r="B68" s="1"/>
      <c r="C68" s="1"/>
      <c r="D68" s="1"/>
      <c r="E68" s="1"/>
      <c r="F68" s="1" t="s">
        <v>141</v>
      </c>
      <c r="G68" s="1"/>
      <c r="H68" s="1"/>
      <c r="I68" s="1"/>
      <c r="J68" s="2">
        <f>ROUND(SUM(J63:J67),5)</f>
        <v>7230</v>
      </c>
      <c r="K68" s="2">
        <f>ROUND(SUM(K63:K67),5)</f>
        <v>15699.98</v>
      </c>
      <c r="L68" s="2">
        <f>ROUND((J68-K68),5)</f>
        <v>-8469.98</v>
      </c>
      <c r="M68" s="15">
        <f>ROUND(IF(K68=0, IF(J68=0, 0, 1), J68/K68),5)</f>
        <v>0.46050999999999997</v>
      </c>
    </row>
    <row r="69" spans="1:13" x14ac:dyDescent="0.25">
      <c r="A69" s="1"/>
      <c r="B69" s="1"/>
      <c r="C69" s="1"/>
      <c r="D69" s="1"/>
      <c r="E69" s="1"/>
      <c r="F69" s="1" t="s">
        <v>142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143</v>
      </c>
      <c r="H70" s="1"/>
      <c r="I70" s="1"/>
      <c r="J70" s="2">
        <v>698.9</v>
      </c>
      <c r="K70" s="2">
        <v>0</v>
      </c>
      <c r="L70" s="2">
        <f t="shared" ref="L70:L78" si="4">ROUND((J70-K70),5)</f>
        <v>698.9</v>
      </c>
      <c r="M70" s="15">
        <f t="shared" ref="M70:M78" si="5">ROUND(IF(K70=0, IF(J70=0, 0, 1), J70/K70),5)</f>
        <v>1</v>
      </c>
    </row>
    <row r="71" spans="1:13" x14ac:dyDescent="0.25">
      <c r="A71" s="1"/>
      <c r="B71" s="1"/>
      <c r="C71" s="1"/>
      <c r="D71" s="1"/>
      <c r="E71" s="1"/>
      <c r="F71" s="1"/>
      <c r="G71" s="1" t="s">
        <v>144</v>
      </c>
      <c r="H71" s="1"/>
      <c r="I71" s="1"/>
      <c r="J71" s="2">
        <v>12550</v>
      </c>
      <c r="K71" s="2">
        <v>3399.94</v>
      </c>
      <c r="L71" s="2">
        <f t="shared" si="4"/>
        <v>9150.06</v>
      </c>
      <c r="M71" s="15">
        <f t="shared" si="5"/>
        <v>3.6912400000000001</v>
      </c>
    </row>
    <row r="72" spans="1:13" x14ac:dyDescent="0.25">
      <c r="A72" s="1"/>
      <c r="B72" s="1"/>
      <c r="C72" s="1"/>
      <c r="D72" s="1"/>
      <c r="E72" s="1"/>
      <c r="F72" s="1"/>
      <c r="G72" s="1" t="s">
        <v>145</v>
      </c>
      <c r="H72" s="1"/>
      <c r="I72" s="1"/>
      <c r="J72" s="2">
        <v>720</v>
      </c>
      <c r="K72" s="2">
        <v>0</v>
      </c>
      <c r="L72" s="2">
        <f t="shared" si="4"/>
        <v>720</v>
      </c>
      <c r="M72" s="15">
        <f t="shared" si="5"/>
        <v>1</v>
      </c>
    </row>
    <row r="73" spans="1:13" x14ac:dyDescent="0.25">
      <c r="A73" s="1"/>
      <c r="B73" s="1"/>
      <c r="C73" s="1"/>
      <c r="D73" s="1"/>
      <c r="E73" s="1"/>
      <c r="F73" s="1"/>
      <c r="G73" s="1" t="s">
        <v>146</v>
      </c>
      <c r="H73" s="1"/>
      <c r="I73" s="1"/>
      <c r="J73" s="2">
        <v>805.76</v>
      </c>
      <c r="K73" s="2">
        <v>875.06</v>
      </c>
      <c r="L73" s="2">
        <f t="shared" si="4"/>
        <v>-69.3</v>
      </c>
      <c r="M73" s="15">
        <f t="shared" si="5"/>
        <v>0.92081000000000002</v>
      </c>
    </row>
    <row r="74" spans="1:13" x14ac:dyDescent="0.25">
      <c r="A74" s="1"/>
      <c r="B74" s="1"/>
      <c r="C74" s="1"/>
      <c r="D74" s="1"/>
      <c r="E74" s="1"/>
      <c r="F74" s="1"/>
      <c r="G74" s="1" t="s">
        <v>147</v>
      </c>
      <c r="H74" s="1"/>
      <c r="I74" s="1"/>
      <c r="J74" s="2">
        <v>378</v>
      </c>
      <c r="K74" s="2">
        <v>450</v>
      </c>
      <c r="L74" s="2">
        <f t="shared" si="4"/>
        <v>-72</v>
      </c>
      <c r="M74" s="15">
        <f t="shared" si="5"/>
        <v>0.84</v>
      </c>
    </row>
    <row r="75" spans="1:13" x14ac:dyDescent="0.25">
      <c r="A75" s="1"/>
      <c r="B75" s="1"/>
      <c r="C75" s="1"/>
      <c r="D75" s="1"/>
      <c r="E75" s="1"/>
      <c r="F75" s="1"/>
      <c r="G75" s="1" t="s">
        <v>148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149</v>
      </c>
      <c r="H76" s="1"/>
      <c r="I76" s="1"/>
      <c r="J76" s="2">
        <v>150</v>
      </c>
      <c r="K76" s="2">
        <v>0</v>
      </c>
      <c r="L76" s="2">
        <f t="shared" si="4"/>
        <v>150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150</v>
      </c>
      <c r="H77" s="1"/>
      <c r="I77" s="1"/>
      <c r="J77" s="8">
        <v>2786.78</v>
      </c>
      <c r="K77" s="8">
        <v>1100.06</v>
      </c>
      <c r="L77" s="8">
        <f t="shared" si="4"/>
        <v>1686.72</v>
      </c>
      <c r="M77" s="17">
        <f t="shared" si="5"/>
        <v>2.5333000000000001</v>
      </c>
    </row>
    <row r="78" spans="1:13" x14ac:dyDescent="0.25">
      <c r="A78" s="1"/>
      <c r="B78" s="1"/>
      <c r="C78" s="1"/>
      <c r="D78" s="1"/>
      <c r="E78" s="1"/>
      <c r="F78" s="1" t="s">
        <v>151</v>
      </c>
      <c r="G78" s="1"/>
      <c r="H78" s="1"/>
      <c r="I78" s="1"/>
      <c r="J78" s="2">
        <f>ROUND(SUM(J69:J77),5)</f>
        <v>18089.439999999999</v>
      </c>
      <c r="K78" s="2">
        <f>ROUND(SUM(K69:K77),5)</f>
        <v>5825.06</v>
      </c>
      <c r="L78" s="2">
        <f t="shared" si="4"/>
        <v>12264.38</v>
      </c>
      <c r="M78" s="15">
        <f t="shared" si="5"/>
        <v>3.1054499999999998</v>
      </c>
    </row>
    <row r="79" spans="1:13" x14ac:dyDescent="0.25">
      <c r="A79" s="1"/>
      <c r="B79" s="1"/>
      <c r="C79" s="1"/>
      <c r="D79" s="1"/>
      <c r="E79" s="1"/>
      <c r="F79" s="1" t="s">
        <v>152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153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154</v>
      </c>
      <c r="I81" s="1"/>
      <c r="J81" s="2">
        <v>4224.24</v>
      </c>
      <c r="K81" s="2">
        <v>7500</v>
      </c>
      <c r="L81" s="2">
        <f>ROUND((J81-K81),5)</f>
        <v>-3275.76</v>
      </c>
      <c r="M81" s="15">
        <f>ROUND(IF(K81=0, IF(J81=0, 0, 1), J81/K81),5)</f>
        <v>0.56323000000000001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155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156</v>
      </c>
      <c r="J83" s="2">
        <v>33500.01</v>
      </c>
      <c r="K83" s="2">
        <v>33500.01</v>
      </c>
      <c r="L83" s="2">
        <f t="shared" ref="L83:L94" si="6">ROUND((J83-K83),5)</f>
        <v>0</v>
      </c>
      <c r="M83" s="15">
        <f t="shared" ref="M83:M94" si="7">ROUND(IF(K83=0, IF(J83=0, 0, 1), J83/K83),5)</f>
        <v>1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157</v>
      </c>
      <c r="J84" s="2">
        <v>0</v>
      </c>
      <c r="K84" s="2">
        <v>3349.97</v>
      </c>
      <c r="L84" s="2">
        <f t="shared" si="6"/>
        <v>-3349.97</v>
      </c>
      <c r="M84" s="15">
        <f t="shared" si="7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158</v>
      </c>
      <c r="J85" s="2">
        <v>0</v>
      </c>
      <c r="K85" s="2">
        <v>1206</v>
      </c>
      <c r="L85" s="2">
        <f t="shared" si="6"/>
        <v>-1206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159</v>
      </c>
      <c r="J86" s="2">
        <v>0</v>
      </c>
      <c r="K86" s="2">
        <v>2580</v>
      </c>
      <c r="L86" s="2">
        <f t="shared" si="6"/>
        <v>-2580</v>
      </c>
      <c r="M86" s="15">
        <f t="shared" si="7"/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160</v>
      </c>
      <c r="J87" s="8">
        <v>0</v>
      </c>
      <c r="K87" s="8">
        <v>90</v>
      </c>
      <c r="L87" s="8">
        <f t="shared" si="6"/>
        <v>-90</v>
      </c>
      <c r="M87" s="17">
        <f t="shared" si="7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161</v>
      </c>
      <c r="I88" s="1"/>
      <c r="J88" s="2">
        <f>ROUND(SUM(J82:J87),5)</f>
        <v>33500.01</v>
      </c>
      <c r="K88" s="2">
        <f>ROUND(SUM(K82:K87),5)</f>
        <v>40725.980000000003</v>
      </c>
      <c r="L88" s="2">
        <f t="shared" si="6"/>
        <v>-7225.97</v>
      </c>
      <c r="M88" s="15">
        <f t="shared" si="7"/>
        <v>0.82257000000000002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162</v>
      </c>
      <c r="I89" s="1"/>
      <c r="J89" s="2">
        <v>76626.12</v>
      </c>
      <c r="K89" s="2">
        <v>75721.5</v>
      </c>
      <c r="L89" s="2">
        <f t="shared" si="6"/>
        <v>904.62</v>
      </c>
      <c r="M89" s="15">
        <f t="shared" si="7"/>
        <v>1.0119499999999999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163</v>
      </c>
      <c r="I90" s="1"/>
      <c r="J90" s="2">
        <v>18092.52</v>
      </c>
      <c r="K90" s="2">
        <v>18019.97</v>
      </c>
      <c r="L90" s="2">
        <f t="shared" si="6"/>
        <v>72.55</v>
      </c>
      <c r="M90" s="15">
        <f t="shared" si="7"/>
        <v>1.00403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164</v>
      </c>
      <c r="I91" s="1"/>
      <c r="J91" s="2">
        <v>5680</v>
      </c>
      <c r="K91" s="2">
        <v>10000.030000000001</v>
      </c>
      <c r="L91" s="2">
        <f t="shared" si="6"/>
        <v>-4320.03</v>
      </c>
      <c r="M91" s="15">
        <f t="shared" si="7"/>
        <v>0.56799999999999995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165</v>
      </c>
      <c r="I92" s="1"/>
      <c r="J92" s="2">
        <v>0</v>
      </c>
      <c r="K92" s="2">
        <v>500.06</v>
      </c>
      <c r="L92" s="2">
        <f t="shared" si="6"/>
        <v>-500.06</v>
      </c>
      <c r="M92" s="15">
        <f t="shared" si="7"/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166</v>
      </c>
      <c r="I93" s="1"/>
      <c r="J93" s="8">
        <v>20556.27</v>
      </c>
      <c r="K93" s="8">
        <v>20251.78</v>
      </c>
      <c r="L93" s="8">
        <f t="shared" si="6"/>
        <v>304.49</v>
      </c>
      <c r="M93" s="17">
        <f t="shared" si="7"/>
        <v>1.0150399999999999</v>
      </c>
    </row>
    <row r="94" spans="1:13" x14ac:dyDescent="0.25">
      <c r="A94" s="1"/>
      <c r="B94" s="1"/>
      <c r="C94" s="1"/>
      <c r="D94" s="1"/>
      <c r="E94" s="1"/>
      <c r="F94" s="1"/>
      <c r="G94" s="1" t="s">
        <v>167</v>
      </c>
      <c r="H94" s="1"/>
      <c r="I94" s="1"/>
      <c r="J94" s="2">
        <f>ROUND(SUM(J80:J81)+SUM(J88:J93),5)</f>
        <v>158679.16</v>
      </c>
      <c r="K94" s="2">
        <f>ROUND(SUM(K80:K81)+SUM(K88:K93),5)</f>
        <v>172719.32</v>
      </c>
      <c r="L94" s="2">
        <f t="shared" si="6"/>
        <v>-14040.16</v>
      </c>
      <c r="M94" s="15">
        <f t="shared" si="7"/>
        <v>0.91871000000000003</v>
      </c>
    </row>
    <row r="95" spans="1:13" x14ac:dyDescent="0.25">
      <c r="A95" s="1"/>
      <c r="B95" s="1"/>
      <c r="C95" s="1"/>
      <c r="D95" s="1"/>
      <c r="E95" s="1"/>
      <c r="F95" s="1"/>
      <c r="G95" s="1" t="s">
        <v>168</v>
      </c>
      <c r="H95" s="1"/>
      <c r="I95" s="1"/>
      <c r="J95" s="2">
        <v>19318.73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169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170</v>
      </c>
      <c r="I97" s="1"/>
      <c r="J97" s="2">
        <v>127.26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171</v>
      </c>
      <c r="I98" s="1"/>
      <c r="J98" s="2">
        <v>14697.88</v>
      </c>
      <c r="K98" s="2">
        <v>11399.25</v>
      </c>
      <c r="L98" s="2">
        <f t="shared" ref="L98:L103" si="8">ROUND((J98-K98),5)</f>
        <v>3298.63</v>
      </c>
      <c r="M98" s="15">
        <f t="shared" ref="M98:M103" si="9">ROUND(IF(K98=0, IF(J98=0, 0, 1), J98/K98),5)</f>
        <v>1.2893699999999999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172</v>
      </c>
      <c r="I99" s="1"/>
      <c r="J99" s="2">
        <v>4575.7</v>
      </c>
      <c r="K99" s="2">
        <v>3455.06</v>
      </c>
      <c r="L99" s="2">
        <f t="shared" si="8"/>
        <v>1120.6400000000001</v>
      </c>
      <c r="M99" s="15">
        <f t="shared" si="9"/>
        <v>1.3243499999999999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173</v>
      </c>
      <c r="I100" s="1"/>
      <c r="J100" s="2">
        <v>844.07</v>
      </c>
      <c r="K100" s="2">
        <v>20775</v>
      </c>
      <c r="L100" s="2">
        <f t="shared" si="8"/>
        <v>-19930.93</v>
      </c>
      <c r="M100" s="15">
        <f t="shared" si="9"/>
        <v>4.0629999999999999E-2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174</v>
      </c>
      <c r="I101" s="1"/>
      <c r="J101" s="2">
        <v>0</v>
      </c>
      <c r="K101" s="2">
        <v>2025</v>
      </c>
      <c r="L101" s="2">
        <f t="shared" si="8"/>
        <v>-2025</v>
      </c>
      <c r="M101" s="15">
        <f t="shared" si="9"/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175</v>
      </c>
      <c r="I102" s="1"/>
      <c r="J102" s="8">
        <v>168</v>
      </c>
      <c r="K102" s="8">
        <v>125.06</v>
      </c>
      <c r="L102" s="8">
        <f t="shared" si="8"/>
        <v>42.94</v>
      </c>
      <c r="M102" s="17">
        <f t="shared" si="9"/>
        <v>1.3433600000000001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176</v>
      </c>
      <c r="H103" s="1"/>
      <c r="I103" s="1"/>
      <c r="J103" s="2">
        <f>ROUND(SUM(J96:J102),5)</f>
        <v>20412.91</v>
      </c>
      <c r="K103" s="2">
        <f>ROUND(SUM(K96:K102),5)</f>
        <v>37779.370000000003</v>
      </c>
      <c r="L103" s="2">
        <f t="shared" si="8"/>
        <v>-17366.46</v>
      </c>
      <c r="M103" s="15">
        <f t="shared" si="9"/>
        <v>0.54032000000000002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177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178</v>
      </c>
      <c r="I105" s="1"/>
      <c r="J105" s="2">
        <v>1723.62</v>
      </c>
      <c r="K105" s="2">
        <v>444.56</v>
      </c>
      <c r="L105" s="2">
        <f>ROUND((J105-K105),5)</f>
        <v>1279.06</v>
      </c>
      <c r="M105" s="15">
        <f>ROUND(IF(K105=0, IF(J105=0, 0, 1), J105/K105),5)</f>
        <v>3.8771399999999998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179</v>
      </c>
      <c r="I106" s="1"/>
      <c r="J106" s="2">
        <v>2494.5100000000002</v>
      </c>
      <c r="K106" s="2">
        <v>2361.16</v>
      </c>
      <c r="L106" s="2">
        <f>ROUND((J106-K106),5)</f>
        <v>133.35</v>
      </c>
      <c r="M106" s="15">
        <f>ROUND(IF(K106=0, IF(J106=0, 0, 1), J106/K106),5)</f>
        <v>1.0564800000000001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180</v>
      </c>
      <c r="I107" s="1"/>
      <c r="J107" s="2">
        <v>455.07</v>
      </c>
      <c r="K107" s="2">
        <v>325.67</v>
      </c>
      <c r="L107" s="2">
        <f>ROUND((J107-K107),5)</f>
        <v>129.4</v>
      </c>
      <c r="M107" s="15">
        <f>ROUND(IF(K107=0, IF(J107=0, 0, 1), J107/K107),5)</f>
        <v>1.39733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181</v>
      </c>
      <c r="H108" s="1"/>
      <c r="I108" s="1"/>
      <c r="J108" s="3">
        <f>ROUND(SUM(J104:J107),5)</f>
        <v>4673.2</v>
      </c>
      <c r="K108" s="3">
        <f>ROUND(SUM(K104:K107),5)</f>
        <v>3131.39</v>
      </c>
      <c r="L108" s="3">
        <f>ROUND((J108-K108),5)</f>
        <v>1541.81</v>
      </c>
      <c r="M108" s="16">
        <f>ROUND(IF(K108=0, IF(J108=0, 0, 1), J108/K108),5)</f>
        <v>1.49237</v>
      </c>
    </row>
    <row r="109" spans="1:13" x14ac:dyDescent="0.25">
      <c r="A109" s="1"/>
      <c r="B109" s="1"/>
      <c r="C109" s="1"/>
      <c r="D109" s="1"/>
      <c r="E109" s="1"/>
      <c r="F109" s="1" t="s">
        <v>182</v>
      </c>
      <c r="G109" s="1"/>
      <c r="H109" s="1"/>
      <c r="I109" s="1"/>
      <c r="J109" s="2">
        <f>ROUND(J79+SUM(J94:J95)+J103+J108,5)</f>
        <v>203084</v>
      </c>
      <c r="K109" s="2">
        <f>ROUND(K79+SUM(K94:K95)+K103+K108,5)</f>
        <v>213630.07999999999</v>
      </c>
      <c r="L109" s="2">
        <f>ROUND((J109-K109),5)</f>
        <v>-10546.08</v>
      </c>
      <c r="M109" s="15">
        <f>ROUND(IF(K109=0, IF(J109=0, 0, 1), J109/K109),5)</f>
        <v>0.95062999999999998</v>
      </c>
    </row>
    <row r="110" spans="1:13" x14ac:dyDescent="0.25">
      <c r="A110" s="1"/>
      <c r="B110" s="1"/>
      <c r="C110" s="1"/>
      <c r="D110" s="1"/>
      <c r="E110" s="1"/>
      <c r="F110" s="1" t="s">
        <v>183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184</v>
      </c>
      <c r="H111" s="1"/>
      <c r="I111" s="1"/>
      <c r="J111" s="2">
        <v>199.5</v>
      </c>
      <c r="K111" s="2">
        <v>1125</v>
      </c>
      <c r="L111" s="2">
        <f>ROUND((J111-K111),5)</f>
        <v>-925.5</v>
      </c>
      <c r="M111" s="15">
        <f>ROUND(IF(K111=0, IF(J111=0, 0, 1), J111/K111),5)</f>
        <v>0.17732999999999999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185</v>
      </c>
      <c r="H112" s="1"/>
      <c r="I112" s="1"/>
      <c r="J112" s="2">
        <v>8100</v>
      </c>
      <c r="K112" s="2">
        <v>7999.97</v>
      </c>
      <c r="L112" s="2">
        <f>ROUND((J112-K112),5)</f>
        <v>100.03</v>
      </c>
      <c r="M112" s="15">
        <f>ROUND(IF(K112=0, IF(J112=0, 0, 1), J112/K112),5)</f>
        <v>1.0125</v>
      </c>
    </row>
    <row r="113" spans="1:13" ht="15.75" thickBot="1" x14ac:dyDescent="0.3">
      <c r="A113" s="1"/>
      <c r="B113" s="1"/>
      <c r="C113" s="1"/>
      <c r="D113" s="1"/>
      <c r="E113" s="1"/>
      <c r="F113" s="1"/>
      <c r="G113" s="1" t="s">
        <v>186</v>
      </c>
      <c r="H113" s="1"/>
      <c r="I113" s="1"/>
      <c r="J113" s="8">
        <v>0</v>
      </c>
      <c r="K113" s="8">
        <v>1999.97</v>
      </c>
      <c r="L113" s="8">
        <f>ROUND((J113-K113),5)</f>
        <v>-1999.97</v>
      </c>
      <c r="M113" s="17">
        <f>ROUND(IF(K113=0, IF(J113=0, 0, 1), J113/K113),5)</f>
        <v>0</v>
      </c>
    </row>
    <row r="114" spans="1:13" x14ac:dyDescent="0.25">
      <c r="A114" s="1"/>
      <c r="B114" s="1"/>
      <c r="C114" s="1"/>
      <c r="D114" s="1"/>
      <c r="E114" s="1"/>
      <c r="F114" s="1" t="s">
        <v>187</v>
      </c>
      <c r="G114" s="1"/>
      <c r="H114" s="1"/>
      <c r="I114" s="1"/>
      <c r="J114" s="2">
        <f>ROUND(SUM(J110:J113),5)</f>
        <v>8299.5</v>
      </c>
      <c r="K114" s="2">
        <f>ROUND(SUM(K110:K113),5)</f>
        <v>11124.94</v>
      </c>
      <c r="L114" s="2">
        <f>ROUND((J114-K114),5)</f>
        <v>-2825.44</v>
      </c>
      <c r="M114" s="15">
        <f>ROUND(IF(K114=0, IF(J114=0, 0, 1), J114/K114),5)</f>
        <v>0.74602999999999997</v>
      </c>
    </row>
    <row r="115" spans="1:13" x14ac:dyDescent="0.25">
      <c r="A115" s="1"/>
      <c r="B115" s="1"/>
      <c r="C115" s="1"/>
      <c r="D115" s="1"/>
      <c r="E115" s="1"/>
      <c r="F115" s="1" t="s">
        <v>188</v>
      </c>
      <c r="G115" s="1"/>
      <c r="H115" s="1"/>
      <c r="I115" s="1"/>
      <c r="J115" s="2"/>
      <c r="K115" s="2"/>
      <c r="L115" s="2"/>
      <c r="M115" s="15"/>
    </row>
    <row r="116" spans="1:13" x14ac:dyDescent="0.25">
      <c r="A116" s="1"/>
      <c r="B116" s="1"/>
      <c r="C116" s="1"/>
      <c r="D116" s="1"/>
      <c r="E116" s="1"/>
      <c r="F116" s="1"/>
      <c r="G116" s="1" t="s">
        <v>189</v>
      </c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/>
      <c r="H117" s="1" t="s">
        <v>190</v>
      </c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 t="s">
        <v>191</v>
      </c>
      <c r="J118" s="2">
        <v>1287.31</v>
      </c>
      <c r="K118" s="2">
        <v>1000.03</v>
      </c>
      <c r="L118" s="2">
        <f>ROUND((J118-K118),5)</f>
        <v>287.27999999999997</v>
      </c>
      <c r="M118" s="15">
        <f>ROUND(IF(K118=0, IF(J118=0, 0, 1), J118/K118),5)</f>
        <v>1.2872699999999999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 t="s">
        <v>192</v>
      </c>
      <c r="J119" s="8">
        <v>14784.22</v>
      </c>
      <c r="K119" s="8">
        <v>5250</v>
      </c>
      <c r="L119" s="8">
        <f>ROUND((J119-K119),5)</f>
        <v>9534.2199999999993</v>
      </c>
      <c r="M119" s="17">
        <f>ROUND(IF(K119=0, IF(J119=0, 0, 1), J119/K119),5)</f>
        <v>2.8160400000000001</v>
      </c>
    </row>
    <row r="120" spans="1:13" x14ac:dyDescent="0.25">
      <c r="A120" s="1"/>
      <c r="B120" s="1"/>
      <c r="C120" s="1"/>
      <c r="D120" s="1"/>
      <c r="E120" s="1"/>
      <c r="F120" s="1"/>
      <c r="G120" s="1"/>
      <c r="H120" s="1" t="s">
        <v>193</v>
      </c>
      <c r="I120" s="1"/>
      <c r="J120" s="2">
        <f>ROUND(SUM(J117:J119),5)</f>
        <v>16071.53</v>
      </c>
      <c r="K120" s="2">
        <f>ROUND(SUM(K117:K119),5)</f>
        <v>6250.03</v>
      </c>
      <c r="L120" s="2">
        <f>ROUND((J120-K120),5)</f>
        <v>9821.5</v>
      </c>
      <c r="M120" s="15">
        <f>ROUND(IF(K120=0, IF(J120=0, 0, 1), J120/K120),5)</f>
        <v>2.5714299999999999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194</v>
      </c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 t="s">
        <v>195</v>
      </c>
      <c r="J122" s="2">
        <v>100.96</v>
      </c>
      <c r="K122" s="2"/>
      <c r="L122" s="2"/>
      <c r="M122" s="15"/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 t="s">
        <v>196</v>
      </c>
      <c r="J123" s="8">
        <v>195.75</v>
      </c>
      <c r="K123" s="8">
        <v>750</v>
      </c>
      <c r="L123" s="8">
        <f>ROUND((J123-K123),5)</f>
        <v>-554.25</v>
      </c>
      <c r="M123" s="17">
        <f>ROUND(IF(K123=0, IF(J123=0, 0, 1), J123/K123),5)</f>
        <v>0.26100000000000001</v>
      </c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197</v>
      </c>
      <c r="I124" s="1"/>
      <c r="J124" s="2">
        <f>ROUND(SUM(J121:J123),5)</f>
        <v>296.70999999999998</v>
      </c>
      <c r="K124" s="2">
        <f>ROUND(SUM(K121:K123),5)</f>
        <v>750</v>
      </c>
      <c r="L124" s="2">
        <f>ROUND((J124-K124),5)</f>
        <v>-453.29</v>
      </c>
      <c r="M124" s="15">
        <f>ROUND(IF(K124=0, IF(J124=0, 0, 1), J124/K124),5)</f>
        <v>0.39561000000000002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 t="s">
        <v>198</v>
      </c>
      <c r="I125" s="1"/>
      <c r="J125" s="8">
        <v>167.88</v>
      </c>
      <c r="K125" s="8">
        <v>375</v>
      </c>
      <c r="L125" s="8">
        <f>ROUND((J125-K125),5)</f>
        <v>-207.12</v>
      </c>
      <c r="M125" s="17">
        <f>ROUND(IF(K125=0, IF(J125=0, 0, 1), J125/K125),5)</f>
        <v>0.44768000000000002</v>
      </c>
    </row>
    <row r="126" spans="1:13" x14ac:dyDescent="0.25">
      <c r="A126" s="1"/>
      <c r="B126" s="1"/>
      <c r="C126" s="1"/>
      <c r="D126" s="1"/>
      <c r="E126" s="1"/>
      <c r="F126" s="1"/>
      <c r="G126" s="1" t="s">
        <v>199</v>
      </c>
      <c r="H126" s="1"/>
      <c r="I126" s="1"/>
      <c r="J126" s="2">
        <f>ROUND(J116+J120+SUM(J124:J125),5)</f>
        <v>16536.12</v>
      </c>
      <c r="K126" s="2">
        <f>ROUND(K116+K120+SUM(K124:K125),5)</f>
        <v>7375.03</v>
      </c>
      <c r="L126" s="2">
        <f>ROUND((J126-K126),5)</f>
        <v>9161.09</v>
      </c>
      <c r="M126" s="15">
        <f>ROUND(IF(K126=0, IF(J126=0, 0, 1), J126/K126),5)</f>
        <v>2.2421799999999998</v>
      </c>
    </row>
    <row r="127" spans="1:13" x14ac:dyDescent="0.25">
      <c r="A127" s="1"/>
      <c r="B127" s="1"/>
      <c r="C127" s="1"/>
      <c r="D127" s="1"/>
      <c r="E127" s="1"/>
      <c r="F127" s="1"/>
      <c r="G127" s="1" t="s">
        <v>200</v>
      </c>
      <c r="H127" s="1"/>
      <c r="I127" s="1"/>
      <c r="J127" s="2">
        <v>0</v>
      </c>
      <c r="K127" s="2">
        <v>0</v>
      </c>
      <c r="L127" s="2">
        <f>ROUND((J127-K127),5)</f>
        <v>0</v>
      </c>
      <c r="M127" s="15">
        <f>ROUND(IF(K127=0, IF(J127=0, 0, 1), J127/K127),5)</f>
        <v>0</v>
      </c>
    </row>
    <row r="128" spans="1:13" x14ac:dyDescent="0.25">
      <c r="A128" s="1"/>
      <c r="B128" s="1"/>
      <c r="C128" s="1"/>
      <c r="D128" s="1"/>
      <c r="E128" s="1"/>
      <c r="F128" s="1"/>
      <c r="G128" s="1" t="s">
        <v>201</v>
      </c>
      <c r="H128" s="1"/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202</v>
      </c>
      <c r="I129" s="1"/>
      <c r="J129" s="2">
        <v>-171.6</v>
      </c>
      <c r="K129" s="2">
        <v>300</v>
      </c>
      <c r="L129" s="2">
        <f>ROUND((J129-K129),5)</f>
        <v>-471.6</v>
      </c>
      <c r="M129" s="15">
        <f>ROUND(IF(K129=0, IF(J129=0, 0, 1), J129/K129),5)</f>
        <v>-0.57199999999999995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203</v>
      </c>
      <c r="I130" s="1"/>
      <c r="J130" s="2">
        <v>80.08</v>
      </c>
      <c r="K130" s="2">
        <v>375</v>
      </c>
      <c r="L130" s="2">
        <f>ROUND((J130-K130),5)</f>
        <v>-294.92</v>
      </c>
      <c r="M130" s="15">
        <f>ROUND(IF(K130=0, IF(J130=0, 0, 1), J130/K130),5)</f>
        <v>0.21354999999999999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204</v>
      </c>
      <c r="I131" s="1"/>
      <c r="J131" s="2">
        <v>1682.37</v>
      </c>
      <c r="K131" s="2">
        <v>1099.97</v>
      </c>
      <c r="L131" s="2">
        <f>ROUND((J131-K131),5)</f>
        <v>582.4</v>
      </c>
      <c r="M131" s="15">
        <f>ROUND(IF(K131=0, IF(J131=0, 0, 1), J131/K131),5)</f>
        <v>1.5294700000000001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205</v>
      </c>
      <c r="I132" s="1"/>
      <c r="J132" s="2">
        <v>264.27</v>
      </c>
      <c r="K132" s="2">
        <v>250.03</v>
      </c>
      <c r="L132" s="2">
        <f>ROUND((J132-K132),5)</f>
        <v>14.24</v>
      </c>
      <c r="M132" s="15">
        <f>ROUND(IF(K132=0, IF(J132=0, 0, 1), J132/K132),5)</f>
        <v>1.0569500000000001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206</v>
      </c>
      <c r="I133" s="1"/>
      <c r="J133" s="2">
        <v>264.27</v>
      </c>
      <c r="K133" s="2">
        <v>250.03</v>
      </c>
      <c r="L133" s="2">
        <f>ROUND((J133-K133),5)</f>
        <v>14.24</v>
      </c>
      <c r="M133" s="15">
        <f>ROUND(IF(K133=0, IF(J133=0, 0, 1), J133/K133),5)</f>
        <v>1.0569500000000001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 t="s">
        <v>373</v>
      </c>
      <c r="I134" s="1"/>
      <c r="J134" s="8">
        <v>11.96</v>
      </c>
      <c r="K134" s="8"/>
      <c r="L134" s="8"/>
      <c r="M134" s="17"/>
    </row>
    <row r="135" spans="1:13" x14ac:dyDescent="0.25">
      <c r="A135" s="1"/>
      <c r="B135" s="1"/>
      <c r="C135" s="1"/>
      <c r="D135" s="1"/>
      <c r="E135" s="1"/>
      <c r="F135" s="1"/>
      <c r="G135" s="1" t="s">
        <v>207</v>
      </c>
      <c r="H135" s="1"/>
      <c r="I135" s="1"/>
      <c r="J135" s="2">
        <f>ROUND(SUM(J128:J134),5)</f>
        <v>2131.35</v>
      </c>
      <c r="K135" s="2">
        <f>ROUND(SUM(K128:K134),5)</f>
        <v>2275.0300000000002</v>
      </c>
      <c r="L135" s="2">
        <f>ROUND((J135-K135),5)</f>
        <v>-143.68</v>
      </c>
      <c r="M135" s="15">
        <f>ROUND(IF(K135=0, IF(J135=0, 0, 1), J135/K135),5)</f>
        <v>0.93684000000000001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208</v>
      </c>
      <c r="H136" s="1"/>
      <c r="I136" s="1"/>
      <c r="J136" s="2"/>
      <c r="K136" s="2"/>
      <c r="L136" s="2"/>
      <c r="M136" s="15"/>
    </row>
    <row r="137" spans="1:13" x14ac:dyDescent="0.25">
      <c r="A137" s="1"/>
      <c r="B137" s="1"/>
      <c r="C137" s="1"/>
      <c r="D137" s="1"/>
      <c r="E137" s="1"/>
      <c r="F137" s="1"/>
      <c r="G137" s="1"/>
      <c r="H137" s="1" t="s">
        <v>209</v>
      </c>
      <c r="I137" s="1"/>
      <c r="J137" s="2"/>
      <c r="K137" s="2"/>
      <c r="L137" s="2"/>
      <c r="M137" s="15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 t="s">
        <v>210</v>
      </c>
      <c r="J138" s="2">
        <v>5626.8</v>
      </c>
      <c r="K138" s="2">
        <v>4999.97</v>
      </c>
      <c r="L138" s="2">
        <f t="shared" ref="L138:L147" si="10">ROUND((J138-K138),5)</f>
        <v>626.83000000000004</v>
      </c>
      <c r="M138" s="15">
        <f t="shared" ref="M138:M147" si="11">ROUND(IF(K138=0, IF(J138=0, 0, 1), J138/K138),5)</f>
        <v>1.12537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 t="s">
        <v>211</v>
      </c>
      <c r="J139" s="2">
        <v>1256.74</v>
      </c>
      <c r="K139" s="2">
        <v>1125</v>
      </c>
      <c r="L139" s="2">
        <f t="shared" si="10"/>
        <v>131.74</v>
      </c>
      <c r="M139" s="15">
        <f t="shared" si="11"/>
        <v>1.1171</v>
      </c>
    </row>
    <row r="140" spans="1:13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 t="s">
        <v>212</v>
      </c>
      <c r="J140" s="8">
        <v>934.36</v>
      </c>
      <c r="K140" s="8">
        <v>750</v>
      </c>
      <c r="L140" s="8">
        <f t="shared" si="10"/>
        <v>184.36</v>
      </c>
      <c r="M140" s="17">
        <f t="shared" si="11"/>
        <v>1.2458100000000001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213</v>
      </c>
      <c r="I141" s="1"/>
      <c r="J141" s="2">
        <f>ROUND(SUM(J137:J140),5)</f>
        <v>7817.9</v>
      </c>
      <c r="K141" s="2">
        <f>ROUND(SUM(K137:K140),5)</f>
        <v>6874.97</v>
      </c>
      <c r="L141" s="2">
        <f t="shared" si="10"/>
        <v>942.93</v>
      </c>
      <c r="M141" s="15">
        <f t="shared" si="11"/>
        <v>1.1371500000000001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214</v>
      </c>
      <c r="I142" s="1"/>
      <c r="J142" s="2">
        <v>527.23</v>
      </c>
      <c r="K142" s="2">
        <v>499.97</v>
      </c>
      <c r="L142" s="2">
        <f t="shared" si="10"/>
        <v>27.26</v>
      </c>
      <c r="M142" s="15">
        <f t="shared" si="11"/>
        <v>1.0545199999999999</v>
      </c>
    </row>
    <row r="143" spans="1:13" ht="15.75" thickBot="1" x14ac:dyDescent="0.3">
      <c r="A143" s="1"/>
      <c r="B143" s="1"/>
      <c r="C143" s="1"/>
      <c r="D143" s="1"/>
      <c r="E143" s="1"/>
      <c r="F143" s="1"/>
      <c r="G143" s="1"/>
      <c r="H143" s="1" t="s">
        <v>215</v>
      </c>
      <c r="I143" s="1"/>
      <c r="J143" s="8">
        <v>539.94000000000005</v>
      </c>
      <c r="K143" s="8">
        <v>550.03</v>
      </c>
      <c r="L143" s="8">
        <f t="shared" si="10"/>
        <v>-10.09</v>
      </c>
      <c r="M143" s="17">
        <f t="shared" si="11"/>
        <v>0.98165999999999998</v>
      </c>
    </row>
    <row r="144" spans="1:13" x14ac:dyDescent="0.25">
      <c r="A144" s="1"/>
      <c r="B144" s="1"/>
      <c r="C144" s="1"/>
      <c r="D144" s="1"/>
      <c r="E144" s="1"/>
      <c r="F144" s="1"/>
      <c r="G144" s="1" t="s">
        <v>216</v>
      </c>
      <c r="H144" s="1"/>
      <c r="I144" s="1"/>
      <c r="J144" s="2">
        <f>ROUND(J136+SUM(J141:J143),5)</f>
        <v>8885.07</v>
      </c>
      <c r="K144" s="2">
        <f>ROUND(K136+SUM(K141:K143),5)</f>
        <v>7924.97</v>
      </c>
      <c r="L144" s="2">
        <f t="shared" si="10"/>
        <v>960.1</v>
      </c>
      <c r="M144" s="15">
        <f t="shared" si="11"/>
        <v>1.1211500000000001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 t="s">
        <v>217</v>
      </c>
      <c r="H145" s="1"/>
      <c r="I145" s="1"/>
      <c r="J145" s="2">
        <v>1174.79</v>
      </c>
      <c r="K145" s="2">
        <v>489</v>
      </c>
      <c r="L145" s="2">
        <f t="shared" si="10"/>
        <v>685.79</v>
      </c>
      <c r="M145" s="15">
        <f t="shared" si="11"/>
        <v>2.4024299999999998</v>
      </c>
    </row>
    <row r="146" spans="1:13" ht="15.75" thickBot="1" x14ac:dyDescent="0.3">
      <c r="A146" s="1"/>
      <c r="B146" s="1"/>
      <c r="C146" s="1"/>
      <c r="D146" s="1"/>
      <c r="E146" s="1"/>
      <c r="F146" s="1" t="s">
        <v>218</v>
      </c>
      <c r="G146" s="1"/>
      <c r="H146" s="1"/>
      <c r="I146" s="1"/>
      <c r="J146" s="3">
        <f>ROUND(J115+SUM(J126:J127)+J135+SUM(J144:J145),5)</f>
        <v>28727.33</v>
      </c>
      <c r="K146" s="3">
        <f>ROUND(K115+SUM(K126:K127)+K135+SUM(K144:K145),5)</f>
        <v>18064.03</v>
      </c>
      <c r="L146" s="3">
        <f t="shared" si="10"/>
        <v>10663.3</v>
      </c>
      <c r="M146" s="16">
        <f t="shared" si="11"/>
        <v>1.5903099999999999</v>
      </c>
    </row>
    <row r="147" spans="1:13" x14ac:dyDescent="0.25">
      <c r="A147" s="1"/>
      <c r="B147" s="1"/>
      <c r="C147" s="1"/>
      <c r="D147" s="1"/>
      <c r="E147" s="1" t="s">
        <v>219</v>
      </c>
      <c r="F147" s="1"/>
      <c r="G147" s="1"/>
      <c r="H147" s="1"/>
      <c r="I147" s="1"/>
      <c r="J147" s="2">
        <f>ROUND(SUM(J48:J52)+SUM(J56:J57)+J62+J68+J78+J109+J114+J146,5)</f>
        <v>285679.17</v>
      </c>
      <c r="K147" s="2">
        <f>ROUND(SUM(K48:K52)+SUM(K56:K57)+K62+K68+K78+K109+K114+K146,5)</f>
        <v>273664.05</v>
      </c>
      <c r="L147" s="2">
        <f t="shared" si="10"/>
        <v>12015.12</v>
      </c>
      <c r="M147" s="15">
        <f t="shared" si="11"/>
        <v>1.0439000000000001</v>
      </c>
    </row>
    <row r="148" spans="1:13" x14ac:dyDescent="0.25">
      <c r="A148" s="1"/>
      <c r="B148" s="1"/>
      <c r="C148" s="1"/>
      <c r="D148" s="1"/>
      <c r="E148" s="1" t="s">
        <v>220</v>
      </c>
      <c r="F148" s="1"/>
      <c r="G148" s="1"/>
      <c r="H148" s="1"/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 t="s">
        <v>221</v>
      </c>
      <c r="G149" s="1"/>
      <c r="H149" s="1"/>
      <c r="I149" s="1"/>
      <c r="J149" s="2">
        <v>0</v>
      </c>
      <c r="K149" s="2">
        <v>8749.9699999999993</v>
      </c>
      <c r="L149" s="2">
        <f>ROUND((J149-K149),5)</f>
        <v>-8749.9699999999993</v>
      </c>
      <c r="M149" s="15">
        <f>ROUND(IF(K149=0, IF(J149=0, 0, 1), J149/K149),5)</f>
        <v>0</v>
      </c>
    </row>
    <row r="150" spans="1:13" ht="15.75" thickBot="1" x14ac:dyDescent="0.3">
      <c r="A150" s="1"/>
      <c r="B150" s="1"/>
      <c r="C150" s="1"/>
      <c r="D150" s="1"/>
      <c r="E150" s="1"/>
      <c r="F150" s="1" t="s">
        <v>222</v>
      </c>
      <c r="G150" s="1"/>
      <c r="H150" s="1"/>
      <c r="I150" s="1"/>
      <c r="J150" s="8">
        <v>12.45</v>
      </c>
      <c r="K150" s="8">
        <v>250.03</v>
      </c>
      <c r="L150" s="8">
        <f>ROUND((J150-K150),5)</f>
        <v>-237.58</v>
      </c>
      <c r="M150" s="17">
        <f>ROUND(IF(K150=0, IF(J150=0, 0, 1), J150/K150),5)</f>
        <v>4.9790000000000001E-2</v>
      </c>
    </row>
    <row r="151" spans="1:13" x14ac:dyDescent="0.25">
      <c r="A151" s="1"/>
      <c r="B151" s="1"/>
      <c r="C151" s="1"/>
      <c r="D151" s="1"/>
      <c r="E151" s="1" t="s">
        <v>223</v>
      </c>
      <c r="F151" s="1"/>
      <c r="G151" s="1"/>
      <c r="H151" s="1"/>
      <c r="I151" s="1"/>
      <c r="J151" s="2">
        <f>ROUND(SUM(J148:J150),5)</f>
        <v>12.45</v>
      </c>
      <c r="K151" s="2">
        <f>ROUND(SUM(K148:K150),5)</f>
        <v>9000</v>
      </c>
      <c r="L151" s="2">
        <f>ROUND((J151-K151),5)</f>
        <v>-8987.5499999999993</v>
      </c>
      <c r="M151" s="15">
        <f>ROUND(IF(K151=0, IF(J151=0, 0, 1), J151/K151),5)</f>
        <v>1.3799999999999999E-3</v>
      </c>
    </row>
    <row r="152" spans="1:13" x14ac:dyDescent="0.25">
      <c r="A152" s="1"/>
      <c r="B152" s="1"/>
      <c r="C152" s="1"/>
      <c r="D152" s="1"/>
      <c r="E152" s="1" t="s">
        <v>224</v>
      </c>
      <c r="F152" s="1"/>
      <c r="G152" s="1"/>
      <c r="H152" s="1"/>
      <c r="I152" s="1"/>
      <c r="J152" s="2"/>
      <c r="K152" s="2"/>
      <c r="L152" s="2"/>
      <c r="M152" s="15"/>
    </row>
    <row r="153" spans="1:13" x14ac:dyDescent="0.25">
      <c r="A153" s="1"/>
      <c r="B153" s="1"/>
      <c r="C153" s="1"/>
      <c r="D153" s="1"/>
      <c r="E153" s="1"/>
      <c r="F153" s="1" t="s">
        <v>225</v>
      </c>
      <c r="G153" s="1"/>
      <c r="H153" s="1"/>
      <c r="I153" s="1"/>
      <c r="J153" s="2">
        <v>0</v>
      </c>
      <c r="K153" s="2">
        <v>0</v>
      </c>
      <c r="L153" s="2">
        <f t="shared" ref="L153:L158" si="12">ROUND((J153-K153),5)</f>
        <v>0</v>
      </c>
      <c r="M153" s="15">
        <f t="shared" ref="M153:M158" si="13">ROUND(IF(K153=0, IF(J153=0, 0, 1), J153/K153),5)</f>
        <v>0</v>
      </c>
    </row>
    <row r="154" spans="1:13" x14ac:dyDescent="0.25">
      <c r="A154" s="1"/>
      <c r="B154" s="1"/>
      <c r="C154" s="1"/>
      <c r="D154" s="1"/>
      <c r="E154" s="1"/>
      <c r="F154" s="1" t="s">
        <v>226</v>
      </c>
      <c r="G154" s="1"/>
      <c r="H154" s="1"/>
      <c r="I154" s="1"/>
      <c r="J154" s="2">
        <v>4605.2299999999996</v>
      </c>
      <c r="K154" s="2">
        <v>5424.25</v>
      </c>
      <c r="L154" s="2">
        <f t="shared" si="12"/>
        <v>-819.02</v>
      </c>
      <c r="M154" s="15">
        <f t="shared" si="13"/>
        <v>0.84901000000000004</v>
      </c>
    </row>
    <row r="155" spans="1:13" x14ac:dyDescent="0.25">
      <c r="A155" s="1"/>
      <c r="B155" s="1"/>
      <c r="C155" s="1"/>
      <c r="D155" s="1"/>
      <c r="E155" s="1"/>
      <c r="F155" s="1" t="s">
        <v>227</v>
      </c>
      <c r="G155" s="1"/>
      <c r="H155" s="1"/>
      <c r="I155" s="1"/>
      <c r="J155" s="2">
        <v>2498.54</v>
      </c>
      <c r="K155" s="2">
        <v>2374.9699999999998</v>
      </c>
      <c r="L155" s="2">
        <f t="shared" si="12"/>
        <v>123.57</v>
      </c>
      <c r="M155" s="15">
        <f t="shared" si="13"/>
        <v>1.05203</v>
      </c>
    </row>
    <row r="156" spans="1:13" x14ac:dyDescent="0.25">
      <c r="A156" s="1"/>
      <c r="B156" s="1"/>
      <c r="C156" s="1"/>
      <c r="D156" s="1"/>
      <c r="E156" s="1"/>
      <c r="F156" s="1" t="s">
        <v>228</v>
      </c>
      <c r="G156" s="1"/>
      <c r="H156" s="1"/>
      <c r="I156" s="1"/>
      <c r="J156" s="2">
        <v>387.15</v>
      </c>
      <c r="K156" s="2">
        <v>375</v>
      </c>
      <c r="L156" s="2">
        <f t="shared" si="12"/>
        <v>12.15</v>
      </c>
      <c r="M156" s="15">
        <f t="shared" si="13"/>
        <v>1.0324</v>
      </c>
    </row>
    <row r="157" spans="1:13" ht="15.75" thickBot="1" x14ac:dyDescent="0.3">
      <c r="A157" s="1"/>
      <c r="B157" s="1"/>
      <c r="C157" s="1"/>
      <c r="D157" s="1"/>
      <c r="E157" s="1"/>
      <c r="F157" s="1" t="s">
        <v>229</v>
      </c>
      <c r="G157" s="1"/>
      <c r="H157" s="1"/>
      <c r="I157" s="1"/>
      <c r="J157" s="8">
        <v>0</v>
      </c>
      <c r="K157" s="8">
        <v>0</v>
      </c>
      <c r="L157" s="8">
        <f t="shared" si="12"/>
        <v>0</v>
      </c>
      <c r="M157" s="17">
        <f t="shared" si="13"/>
        <v>0</v>
      </c>
    </row>
    <row r="158" spans="1:13" x14ac:dyDescent="0.25">
      <c r="A158" s="1"/>
      <c r="B158" s="1"/>
      <c r="C158" s="1"/>
      <c r="D158" s="1"/>
      <c r="E158" s="1" t="s">
        <v>230</v>
      </c>
      <c r="F158" s="1"/>
      <c r="G158" s="1"/>
      <c r="H158" s="1"/>
      <c r="I158" s="1"/>
      <c r="J158" s="2">
        <f>ROUND(SUM(J152:J157),5)</f>
        <v>7490.92</v>
      </c>
      <c r="K158" s="2">
        <f>ROUND(SUM(K152:K157),5)</f>
        <v>8174.22</v>
      </c>
      <c r="L158" s="2">
        <f t="shared" si="12"/>
        <v>-683.3</v>
      </c>
      <c r="M158" s="15">
        <f t="shared" si="13"/>
        <v>0.91640999999999995</v>
      </c>
    </row>
    <row r="159" spans="1:13" x14ac:dyDescent="0.25">
      <c r="A159" s="1"/>
      <c r="B159" s="1"/>
      <c r="C159" s="1"/>
      <c r="D159" s="1"/>
      <c r="E159" s="1" t="s">
        <v>231</v>
      </c>
      <c r="F159" s="1"/>
      <c r="G159" s="1"/>
      <c r="H159" s="1"/>
      <c r="I159" s="1"/>
      <c r="J159" s="2"/>
      <c r="K159" s="2"/>
      <c r="L159" s="2"/>
      <c r="M159" s="15"/>
    </row>
    <row r="160" spans="1:13" x14ac:dyDescent="0.25">
      <c r="A160" s="1"/>
      <c r="B160" s="1"/>
      <c r="C160" s="1"/>
      <c r="D160" s="1"/>
      <c r="E160" s="1"/>
      <c r="F160" s="1" t="s">
        <v>232</v>
      </c>
      <c r="G160" s="1"/>
      <c r="H160" s="1"/>
      <c r="I160" s="1"/>
      <c r="J160" s="2">
        <v>70</v>
      </c>
      <c r="K160" s="2"/>
      <c r="L160" s="2"/>
      <c r="M160" s="15"/>
    </row>
    <row r="161" spans="1:13" x14ac:dyDescent="0.25">
      <c r="A161" s="1"/>
      <c r="B161" s="1"/>
      <c r="C161" s="1"/>
      <c r="D161" s="1"/>
      <c r="E161" s="1"/>
      <c r="F161" s="1" t="s">
        <v>233</v>
      </c>
      <c r="G161" s="1"/>
      <c r="H161" s="1"/>
      <c r="I161" s="1"/>
      <c r="J161" s="2">
        <v>0</v>
      </c>
      <c r="K161" s="2">
        <v>250.03</v>
      </c>
      <c r="L161" s="2">
        <f>ROUND((J161-K161),5)</f>
        <v>-250.03</v>
      </c>
      <c r="M161" s="15">
        <f>ROUND(IF(K161=0, IF(J161=0, 0, 1), J161/K161),5)</f>
        <v>0</v>
      </c>
    </row>
    <row r="162" spans="1:13" x14ac:dyDescent="0.25">
      <c r="A162" s="1"/>
      <c r="B162" s="1"/>
      <c r="C162" s="1"/>
      <c r="D162" s="1"/>
      <c r="E162" s="1"/>
      <c r="F162" s="1" t="s">
        <v>234</v>
      </c>
      <c r="G162" s="1"/>
      <c r="H162" s="1"/>
      <c r="I162" s="1"/>
      <c r="J162" s="2">
        <v>1373.42</v>
      </c>
      <c r="K162" s="2">
        <v>2125.0300000000002</v>
      </c>
      <c r="L162" s="2">
        <f>ROUND((J162-K162),5)</f>
        <v>-751.61</v>
      </c>
      <c r="M162" s="15">
        <f>ROUND(IF(K162=0, IF(J162=0, 0, 1), J162/K162),5)</f>
        <v>0.64631000000000005</v>
      </c>
    </row>
    <row r="163" spans="1:13" x14ac:dyDescent="0.25">
      <c r="A163" s="1"/>
      <c r="B163" s="1"/>
      <c r="C163" s="1"/>
      <c r="D163" s="1"/>
      <c r="E163" s="1"/>
      <c r="F163" s="1" t="s">
        <v>235</v>
      </c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/>
      <c r="G164" s="1" t="s">
        <v>236</v>
      </c>
      <c r="H164" s="1"/>
      <c r="I164" s="1"/>
      <c r="J164" s="2">
        <v>85.57</v>
      </c>
      <c r="K164" s="2">
        <v>1500</v>
      </c>
      <c r="L164" s="2">
        <f t="shared" ref="L164:L173" si="14">ROUND((J164-K164),5)</f>
        <v>-1414.43</v>
      </c>
      <c r="M164" s="15">
        <f t="shared" ref="M164:M173" si="15">ROUND(IF(K164=0, IF(J164=0, 0, 1), J164/K164),5)</f>
        <v>5.7049999999999997E-2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237</v>
      </c>
      <c r="H165" s="1"/>
      <c r="I165" s="1"/>
      <c r="J165" s="2">
        <v>0</v>
      </c>
      <c r="K165" s="2">
        <v>1999.97</v>
      </c>
      <c r="L165" s="2">
        <f t="shared" si="14"/>
        <v>-1999.97</v>
      </c>
      <c r="M165" s="15">
        <f t="shared" si="15"/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238</v>
      </c>
      <c r="H166" s="1"/>
      <c r="I166" s="1"/>
      <c r="J166" s="2">
        <v>905.9</v>
      </c>
      <c r="K166" s="2">
        <v>3000</v>
      </c>
      <c r="L166" s="2">
        <f t="shared" si="14"/>
        <v>-2094.1</v>
      </c>
      <c r="M166" s="15">
        <f t="shared" si="15"/>
        <v>0.30197000000000002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239</v>
      </c>
      <c r="H167" s="1"/>
      <c r="I167" s="1"/>
      <c r="J167" s="2">
        <v>0</v>
      </c>
      <c r="K167" s="2">
        <v>6249.94</v>
      </c>
      <c r="L167" s="2">
        <f t="shared" si="14"/>
        <v>-6249.94</v>
      </c>
      <c r="M167" s="15">
        <f t="shared" si="15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240</v>
      </c>
      <c r="H168" s="1"/>
      <c r="I168" s="1"/>
      <c r="J168" s="2">
        <v>0</v>
      </c>
      <c r="K168" s="2">
        <v>375</v>
      </c>
      <c r="L168" s="2">
        <f t="shared" si="14"/>
        <v>-375</v>
      </c>
      <c r="M168" s="15">
        <f t="shared" si="15"/>
        <v>0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241</v>
      </c>
      <c r="H169" s="1"/>
      <c r="I169" s="1"/>
      <c r="J169" s="2">
        <v>0</v>
      </c>
      <c r="K169" s="2">
        <v>249.94</v>
      </c>
      <c r="L169" s="2">
        <f t="shared" si="14"/>
        <v>-249.94</v>
      </c>
      <c r="M169" s="15">
        <f t="shared" si="15"/>
        <v>0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242</v>
      </c>
      <c r="H170" s="1"/>
      <c r="I170" s="1"/>
      <c r="J170" s="2">
        <v>485.55</v>
      </c>
      <c r="K170" s="2">
        <v>900</v>
      </c>
      <c r="L170" s="2">
        <f t="shared" si="14"/>
        <v>-414.45</v>
      </c>
      <c r="M170" s="15">
        <f t="shared" si="15"/>
        <v>0.53949999999999998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243</v>
      </c>
      <c r="H171" s="1"/>
      <c r="I171" s="1"/>
      <c r="J171" s="2">
        <v>0</v>
      </c>
      <c r="K171" s="2">
        <v>750</v>
      </c>
      <c r="L171" s="2">
        <f t="shared" si="14"/>
        <v>-750</v>
      </c>
      <c r="M171" s="15">
        <f t="shared" si="15"/>
        <v>0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244</v>
      </c>
      <c r="H172" s="1"/>
      <c r="I172" s="1"/>
      <c r="J172" s="2">
        <v>9733.6</v>
      </c>
      <c r="K172" s="2">
        <v>0</v>
      </c>
      <c r="L172" s="2">
        <f t="shared" si="14"/>
        <v>9733.6</v>
      </c>
      <c r="M172" s="15">
        <f t="shared" si="15"/>
        <v>1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245</v>
      </c>
      <c r="H173" s="1"/>
      <c r="I173" s="1"/>
      <c r="J173" s="2">
        <v>0</v>
      </c>
      <c r="K173" s="2">
        <v>249.94</v>
      </c>
      <c r="L173" s="2">
        <f t="shared" si="14"/>
        <v>-249.94</v>
      </c>
      <c r="M173" s="15">
        <f t="shared" si="15"/>
        <v>0</v>
      </c>
    </row>
    <row r="174" spans="1:13" ht="15.75" thickBot="1" x14ac:dyDescent="0.3">
      <c r="A174" s="1"/>
      <c r="B174" s="1"/>
      <c r="C174" s="1"/>
      <c r="D174" s="1"/>
      <c r="E174" s="1"/>
      <c r="F174" s="1"/>
      <c r="G174" s="1" t="s">
        <v>374</v>
      </c>
      <c r="H174" s="1"/>
      <c r="I174" s="1"/>
      <c r="J174" s="8">
        <v>588.66999999999996</v>
      </c>
      <c r="K174" s="8"/>
      <c r="L174" s="8"/>
      <c r="M174" s="17"/>
    </row>
    <row r="175" spans="1:13" x14ac:dyDescent="0.25">
      <c r="A175" s="1"/>
      <c r="B175" s="1"/>
      <c r="C175" s="1"/>
      <c r="D175" s="1"/>
      <c r="E175" s="1"/>
      <c r="F175" s="1" t="s">
        <v>246</v>
      </c>
      <c r="G175" s="1"/>
      <c r="H175" s="1"/>
      <c r="I175" s="1"/>
      <c r="J175" s="2">
        <f>ROUND(SUM(J163:J174),5)</f>
        <v>11799.29</v>
      </c>
      <c r="K175" s="2">
        <f>ROUND(SUM(K163:K174),5)</f>
        <v>15274.79</v>
      </c>
      <c r="L175" s="2">
        <f>ROUND((J175-K175),5)</f>
        <v>-3475.5</v>
      </c>
      <c r="M175" s="15">
        <f>ROUND(IF(K175=0, IF(J175=0, 0, 1), J175/K175),5)</f>
        <v>0.77246999999999999</v>
      </c>
    </row>
    <row r="176" spans="1:13" x14ac:dyDescent="0.25">
      <c r="A176" s="1"/>
      <c r="B176" s="1"/>
      <c r="C176" s="1"/>
      <c r="D176" s="1"/>
      <c r="E176" s="1"/>
      <c r="F176" s="1" t="s">
        <v>247</v>
      </c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/>
      <c r="G177" s="1" t="s">
        <v>248</v>
      </c>
      <c r="H177" s="1"/>
      <c r="I177" s="1"/>
      <c r="J177" s="2">
        <v>1481.51</v>
      </c>
      <c r="K177" s="2"/>
      <c r="L177" s="2"/>
      <c r="M177" s="15"/>
    </row>
    <row r="178" spans="1:13" x14ac:dyDescent="0.25">
      <c r="A178" s="1"/>
      <c r="B178" s="1"/>
      <c r="C178" s="1"/>
      <c r="D178" s="1"/>
      <c r="E178" s="1"/>
      <c r="F178" s="1"/>
      <c r="G178" s="1" t="s">
        <v>249</v>
      </c>
      <c r="H178" s="1"/>
      <c r="I178" s="1"/>
      <c r="J178" s="2">
        <v>153.9</v>
      </c>
      <c r="K178" s="2">
        <v>0</v>
      </c>
      <c r="L178" s="2">
        <f t="shared" ref="L178:L205" si="16">ROUND((J178-K178),5)</f>
        <v>153.9</v>
      </c>
      <c r="M178" s="15">
        <f t="shared" ref="M178:M205" si="17">ROUND(IF(K178=0, IF(J178=0, 0, 1), J178/K178),5)</f>
        <v>1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250</v>
      </c>
      <c r="H179" s="1"/>
      <c r="I179" s="1"/>
      <c r="J179" s="2">
        <v>0</v>
      </c>
      <c r="K179" s="2">
        <v>0</v>
      </c>
      <c r="L179" s="2">
        <f t="shared" si="16"/>
        <v>0</v>
      </c>
      <c r="M179" s="15">
        <f t="shared" si="17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251</v>
      </c>
      <c r="H180" s="1"/>
      <c r="I180" s="1"/>
      <c r="J180" s="2">
        <v>17.16</v>
      </c>
      <c r="K180" s="2">
        <v>0</v>
      </c>
      <c r="L180" s="2">
        <f t="shared" si="16"/>
        <v>17.16</v>
      </c>
      <c r="M180" s="15">
        <f t="shared" si="17"/>
        <v>1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252</v>
      </c>
      <c r="H181" s="1"/>
      <c r="I181" s="1"/>
      <c r="J181" s="2">
        <v>0</v>
      </c>
      <c r="K181" s="2">
        <v>0</v>
      </c>
      <c r="L181" s="2">
        <f t="shared" si="16"/>
        <v>0</v>
      </c>
      <c r="M181" s="15">
        <f t="shared" si="17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253</v>
      </c>
      <c r="H182" s="1"/>
      <c r="I182" s="1"/>
      <c r="J182" s="2">
        <v>0</v>
      </c>
      <c r="K182" s="2">
        <v>0</v>
      </c>
      <c r="L182" s="2">
        <f t="shared" si="16"/>
        <v>0</v>
      </c>
      <c r="M182" s="15">
        <f t="shared" si="1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254</v>
      </c>
      <c r="H183" s="1"/>
      <c r="I183" s="1"/>
      <c r="J183" s="2">
        <v>0</v>
      </c>
      <c r="K183" s="2">
        <v>0</v>
      </c>
      <c r="L183" s="2">
        <f t="shared" si="16"/>
        <v>0</v>
      </c>
      <c r="M183" s="15">
        <f t="shared" si="1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255</v>
      </c>
      <c r="H184" s="1"/>
      <c r="I184" s="1"/>
      <c r="J184" s="2">
        <v>0</v>
      </c>
      <c r="K184" s="2">
        <v>0</v>
      </c>
      <c r="L184" s="2">
        <f t="shared" si="16"/>
        <v>0</v>
      </c>
      <c r="M184" s="15">
        <f t="shared" si="1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256</v>
      </c>
      <c r="H185" s="1"/>
      <c r="I185" s="1"/>
      <c r="J185" s="2">
        <v>73.7</v>
      </c>
      <c r="K185" s="2">
        <v>0</v>
      </c>
      <c r="L185" s="2">
        <f t="shared" si="16"/>
        <v>73.7</v>
      </c>
      <c r="M185" s="15">
        <f t="shared" si="17"/>
        <v>1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257</v>
      </c>
      <c r="H186" s="1"/>
      <c r="I186" s="1"/>
      <c r="J186" s="2">
        <v>0</v>
      </c>
      <c r="K186" s="2">
        <v>0</v>
      </c>
      <c r="L186" s="2">
        <f t="shared" si="16"/>
        <v>0</v>
      </c>
      <c r="M186" s="15">
        <f t="shared" si="1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258</v>
      </c>
      <c r="H187" s="1"/>
      <c r="I187" s="1"/>
      <c r="J187" s="2">
        <v>0</v>
      </c>
      <c r="K187" s="2">
        <v>0</v>
      </c>
      <c r="L187" s="2">
        <f t="shared" si="16"/>
        <v>0</v>
      </c>
      <c r="M187" s="15">
        <f t="shared" si="17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259</v>
      </c>
      <c r="H188" s="1"/>
      <c r="I188" s="1"/>
      <c r="J188" s="2">
        <v>2542.7600000000002</v>
      </c>
      <c r="K188" s="2">
        <v>0</v>
      </c>
      <c r="L188" s="2">
        <f t="shared" si="16"/>
        <v>2542.7600000000002</v>
      </c>
      <c r="M188" s="15">
        <f t="shared" si="17"/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260</v>
      </c>
      <c r="H189" s="1"/>
      <c r="I189" s="1"/>
      <c r="J189" s="2">
        <v>0</v>
      </c>
      <c r="K189" s="2">
        <v>0</v>
      </c>
      <c r="L189" s="2">
        <f t="shared" si="16"/>
        <v>0</v>
      </c>
      <c r="M189" s="15">
        <f t="shared" si="17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261</v>
      </c>
      <c r="H190" s="1"/>
      <c r="I190" s="1"/>
      <c r="J190" s="2">
        <v>0</v>
      </c>
      <c r="K190" s="2">
        <v>0</v>
      </c>
      <c r="L190" s="2">
        <f t="shared" si="16"/>
        <v>0</v>
      </c>
      <c r="M190" s="15">
        <f t="shared" si="17"/>
        <v>0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262</v>
      </c>
      <c r="H191" s="1"/>
      <c r="I191" s="1"/>
      <c r="J191" s="2">
        <v>200</v>
      </c>
      <c r="K191" s="2">
        <v>0</v>
      </c>
      <c r="L191" s="2">
        <f t="shared" si="16"/>
        <v>200</v>
      </c>
      <c r="M191" s="15">
        <f t="shared" si="17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263</v>
      </c>
      <c r="H192" s="1"/>
      <c r="I192" s="1"/>
      <c r="J192" s="2">
        <v>0</v>
      </c>
      <c r="K192" s="2">
        <v>0</v>
      </c>
      <c r="L192" s="2">
        <f t="shared" si="16"/>
        <v>0</v>
      </c>
      <c r="M192" s="15">
        <f t="shared" si="17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264</v>
      </c>
      <c r="H193" s="1"/>
      <c r="I193" s="1"/>
      <c r="J193" s="2">
        <v>0</v>
      </c>
      <c r="K193" s="2">
        <v>0</v>
      </c>
      <c r="L193" s="2">
        <f t="shared" si="16"/>
        <v>0</v>
      </c>
      <c r="M193" s="15">
        <f t="shared" si="17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265</v>
      </c>
      <c r="H194" s="1"/>
      <c r="I194" s="1"/>
      <c r="J194" s="2">
        <v>0</v>
      </c>
      <c r="K194" s="2">
        <v>0</v>
      </c>
      <c r="L194" s="2">
        <f t="shared" si="16"/>
        <v>0</v>
      </c>
      <c r="M194" s="15">
        <f t="shared" si="17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266</v>
      </c>
      <c r="H195" s="1"/>
      <c r="I195" s="1"/>
      <c r="J195" s="2">
        <v>0</v>
      </c>
      <c r="K195" s="2">
        <v>0</v>
      </c>
      <c r="L195" s="2">
        <f t="shared" si="16"/>
        <v>0</v>
      </c>
      <c r="M195" s="15">
        <f t="shared" si="17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267</v>
      </c>
      <c r="H196" s="1"/>
      <c r="I196" s="1"/>
      <c r="J196" s="2">
        <v>200</v>
      </c>
      <c r="K196" s="2">
        <v>0</v>
      </c>
      <c r="L196" s="2">
        <f t="shared" si="16"/>
        <v>200</v>
      </c>
      <c r="M196" s="15">
        <f t="shared" si="17"/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268</v>
      </c>
      <c r="H197" s="1"/>
      <c r="I197" s="1"/>
      <c r="J197" s="2">
        <v>7617.87</v>
      </c>
      <c r="K197" s="2">
        <v>0</v>
      </c>
      <c r="L197" s="2">
        <f t="shared" si="16"/>
        <v>7617.87</v>
      </c>
      <c r="M197" s="15">
        <f t="shared" si="17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269</v>
      </c>
      <c r="H198" s="1"/>
      <c r="I198" s="1"/>
      <c r="J198" s="2">
        <v>68.75</v>
      </c>
      <c r="K198" s="2">
        <v>0</v>
      </c>
      <c r="L198" s="2">
        <f t="shared" si="16"/>
        <v>68.75</v>
      </c>
      <c r="M198" s="15">
        <f t="shared" si="17"/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270</v>
      </c>
      <c r="H199" s="1"/>
      <c r="I199" s="1"/>
      <c r="J199" s="2">
        <v>97.71</v>
      </c>
      <c r="K199" s="2">
        <v>0</v>
      </c>
      <c r="L199" s="2">
        <f t="shared" si="16"/>
        <v>97.71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271</v>
      </c>
      <c r="H200" s="1"/>
      <c r="I200" s="1"/>
      <c r="J200" s="2">
        <v>391.77</v>
      </c>
      <c r="K200" s="2">
        <v>0</v>
      </c>
      <c r="L200" s="2">
        <f t="shared" si="16"/>
        <v>391.77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272</v>
      </c>
      <c r="H201" s="1"/>
      <c r="I201" s="1"/>
      <c r="J201" s="2">
        <v>0</v>
      </c>
      <c r="K201" s="2">
        <v>0</v>
      </c>
      <c r="L201" s="2">
        <f t="shared" si="16"/>
        <v>0</v>
      </c>
      <c r="M201" s="15">
        <f t="shared" si="17"/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273</v>
      </c>
      <c r="H202" s="1"/>
      <c r="I202" s="1"/>
      <c r="J202" s="2">
        <v>0</v>
      </c>
      <c r="K202" s="2">
        <v>0</v>
      </c>
      <c r="L202" s="2">
        <f t="shared" si="16"/>
        <v>0</v>
      </c>
      <c r="M202" s="15">
        <f t="shared" si="17"/>
        <v>0</v>
      </c>
    </row>
    <row r="203" spans="1:13" ht="15.75" thickBot="1" x14ac:dyDescent="0.3">
      <c r="A203" s="1"/>
      <c r="B203" s="1"/>
      <c r="C203" s="1"/>
      <c r="D203" s="1"/>
      <c r="E203" s="1"/>
      <c r="F203" s="1"/>
      <c r="G203" s="1" t="s">
        <v>274</v>
      </c>
      <c r="H203" s="1"/>
      <c r="I203" s="1"/>
      <c r="J203" s="2">
        <v>2197.21</v>
      </c>
      <c r="K203" s="2">
        <v>7500</v>
      </c>
      <c r="L203" s="2">
        <f t="shared" si="16"/>
        <v>-5302.79</v>
      </c>
      <c r="M203" s="15">
        <f t="shared" si="17"/>
        <v>0.29296</v>
      </c>
    </row>
    <row r="204" spans="1:13" ht="15.75" thickBot="1" x14ac:dyDescent="0.3">
      <c r="A204" s="1"/>
      <c r="B204" s="1"/>
      <c r="C204" s="1"/>
      <c r="D204" s="1"/>
      <c r="E204" s="1"/>
      <c r="F204" s="1" t="s">
        <v>275</v>
      </c>
      <c r="G204" s="1"/>
      <c r="H204" s="1"/>
      <c r="I204" s="1"/>
      <c r="J204" s="3">
        <f>ROUND(SUM(J176:J203),5)</f>
        <v>15042.34</v>
      </c>
      <c r="K204" s="3">
        <f>ROUND(SUM(K176:K203),5)</f>
        <v>7500</v>
      </c>
      <c r="L204" s="3">
        <f t="shared" si="16"/>
        <v>7542.34</v>
      </c>
      <c r="M204" s="16">
        <f t="shared" si="17"/>
        <v>2.0056500000000002</v>
      </c>
    </row>
    <row r="205" spans="1:13" x14ac:dyDescent="0.25">
      <c r="A205" s="1"/>
      <c r="B205" s="1"/>
      <c r="C205" s="1"/>
      <c r="D205" s="1"/>
      <c r="E205" s="1" t="s">
        <v>276</v>
      </c>
      <c r="F205" s="1"/>
      <c r="G205" s="1"/>
      <c r="H205" s="1"/>
      <c r="I205" s="1"/>
      <c r="J205" s="2">
        <f>ROUND(SUM(J159:J162)+J175+J204,5)</f>
        <v>28285.05</v>
      </c>
      <c r="K205" s="2">
        <f>ROUND(SUM(K159:K162)+K175+K204,5)</f>
        <v>25149.85</v>
      </c>
      <c r="L205" s="2">
        <f t="shared" si="16"/>
        <v>3135.2</v>
      </c>
      <c r="M205" s="15">
        <f t="shared" si="17"/>
        <v>1.12466</v>
      </c>
    </row>
    <row r="206" spans="1:13" x14ac:dyDescent="0.25">
      <c r="A206" s="1"/>
      <c r="B206" s="1"/>
      <c r="C206" s="1"/>
      <c r="D206" s="1"/>
      <c r="E206" s="1" t="s">
        <v>277</v>
      </c>
      <c r="F206" s="1"/>
      <c r="G206" s="1"/>
      <c r="H206" s="1"/>
      <c r="I206" s="1"/>
      <c r="J206" s="2"/>
      <c r="K206" s="2"/>
      <c r="L206" s="2"/>
      <c r="M206" s="15"/>
    </row>
    <row r="207" spans="1:13" x14ac:dyDescent="0.25">
      <c r="A207" s="1"/>
      <c r="B207" s="1"/>
      <c r="C207" s="1"/>
      <c r="D207" s="1"/>
      <c r="E207" s="1"/>
      <c r="F207" s="1" t="s">
        <v>278</v>
      </c>
      <c r="G207" s="1"/>
      <c r="H207" s="1"/>
      <c r="I207" s="1"/>
      <c r="J207" s="2">
        <v>22.98</v>
      </c>
      <c r="K207" s="2">
        <v>1500</v>
      </c>
      <c r="L207" s="2">
        <f>ROUND((J207-K207),5)</f>
        <v>-1477.02</v>
      </c>
      <c r="M207" s="15">
        <f>ROUND(IF(K207=0, IF(J207=0, 0, 1), J207/K207),5)</f>
        <v>1.532E-2</v>
      </c>
    </row>
    <row r="208" spans="1:13" x14ac:dyDescent="0.25">
      <c r="A208" s="1"/>
      <c r="B208" s="1"/>
      <c r="C208" s="1"/>
      <c r="D208" s="1"/>
      <c r="E208" s="1"/>
      <c r="F208" s="1" t="s">
        <v>279</v>
      </c>
      <c r="G208" s="1"/>
      <c r="H208" s="1"/>
      <c r="I208" s="1"/>
      <c r="J208" s="2">
        <v>0</v>
      </c>
      <c r="K208" s="2">
        <v>500</v>
      </c>
      <c r="L208" s="2">
        <f>ROUND((J208-K208),5)</f>
        <v>-500</v>
      </c>
      <c r="M208" s="15">
        <f>ROUND(IF(K208=0, IF(J208=0, 0, 1), J208/K208),5)</f>
        <v>0</v>
      </c>
    </row>
    <row r="209" spans="1:13" ht="15.75" thickBot="1" x14ac:dyDescent="0.3">
      <c r="A209" s="1"/>
      <c r="B209" s="1"/>
      <c r="C209" s="1"/>
      <c r="D209" s="1"/>
      <c r="E209" s="1"/>
      <c r="F209" s="1" t="s">
        <v>280</v>
      </c>
      <c r="G209" s="1"/>
      <c r="H209" s="1"/>
      <c r="I209" s="1"/>
      <c r="J209" s="8">
        <v>160</v>
      </c>
      <c r="K209" s="8"/>
      <c r="L209" s="8"/>
      <c r="M209" s="17"/>
    </row>
    <row r="210" spans="1:13" x14ac:dyDescent="0.25">
      <c r="A210" s="1"/>
      <c r="B210" s="1"/>
      <c r="C210" s="1"/>
      <c r="D210" s="1"/>
      <c r="E210" s="1" t="s">
        <v>281</v>
      </c>
      <c r="F210" s="1"/>
      <c r="G210" s="1"/>
      <c r="H210" s="1"/>
      <c r="I210" s="1"/>
      <c r="J210" s="2">
        <f>ROUND(SUM(J206:J209),5)</f>
        <v>182.98</v>
      </c>
      <c r="K210" s="2">
        <f>ROUND(SUM(K206:K209),5)</f>
        <v>2000</v>
      </c>
      <c r="L210" s="2">
        <f>ROUND((J210-K210),5)</f>
        <v>-1817.02</v>
      </c>
      <c r="M210" s="15">
        <f>ROUND(IF(K210=0, IF(J210=0, 0, 1), J210/K210),5)</f>
        <v>9.1490000000000002E-2</v>
      </c>
    </row>
    <row r="211" spans="1:13" x14ac:dyDescent="0.25">
      <c r="A211" s="1"/>
      <c r="B211" s="1"/>
      <c r="C211" s="1"/>
      <c r="D211" s="1"/>
      <c r="E211" s="1" t="s">
        <v>282</v>
      </c>
      <c r="F211" s="1"/>
      <c r="G211" s="1"/>
      <c r="H211" s="1"/>
      <c r="I211" s="1"/>
      <c r="J211" s="2"/>
      <c r="K211" s="2"/>
      <c r="L211" s="2"/>
      <c r="M211" s="15"/>
    </row>
    <row r="212" spans="1:13" x14ac:dyDescent="0.25">
      <c r="A212" s="1"/>
      <c r="B212" s="1"/>
      <c r="C212" s="1"/>
      <c r="D212" s="1"/>
      <c r="E212" s="1"/>
      <c r="F212" s="1" t="s">
        <v>283</v>
      </c>
      <c r="G212" s="1"/>
      <c r="H212" s="1"/>
      <c r="I212" s="1"/>
      <c r="J212" s="2">
        <v>0</v>
      </c>
      <c r="K212" s="2">
        <v>0</v>
      </c>
      <c r="L212" s="2">
        <f>ROUND((J212-K212),5)</f>
        <v>0</v>
      </c>
      <c r="M212" s="15">
        <f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 t="s">
        <v>284</v>
      </c>
      <c r="G213" s="1"/>
      <c r="H213" s="1"/>
      <c r="I213" s="1"/>
      <c r="J213" s="2"/>
      <c r="K213" s="2"/>
      <c r="L213" s="2"/>
      <c r="M213" s="15"/>
    </row>
    <row r="214" spans="1:13" x14ac:dyDescent="0.25">
      <c r="A214" s="1"/>
      <c r="B214" s="1"/>
      <c r="C214" s="1"/>
      <c r="D214" s="1"/>
      <c r="E214" s="1"/>
      <c r="F214" s="1"/>
      <c r="G214" s="1" t="s">
        <v>285</v>
      </c>
      <c r="H214" s="1"/>
      <c r="I214" s="1"/>
      <c r="J214" s="2">
        <v>-376.5</v>
      </c>
      <c r="K214" s="2">
        <v>0</v>
      </c>
      <c r="L214" s="2">
        <f t="shared" ref="L214:L220" si="18">ROUND((J214-K214),5)</f>
        <v>-376.5</v>
      </c>
      <c r="M214" s="15">
        <f t="shared" ref="M214:M220" si="19">ROUND(IF(K214=0, IF(J214=0, 0, 1), J214/K214),5)</f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286</v>
      </c>
      <c r="H215" s="1"/>
      <c r="I215" s="1"/>
      <c r="J215" s="2">
        <v>-44.76</v>
      </c>
      <c r="K215" s="2">
        <v>5000</v>
      </c>
      <c r="L215" s="2">
        <f t="shared" si="18"/>
        <v>-5044.76</v>
      </c>
      <c r="M215" s="15">
        <f t="shared" si="19"/>
        <v>-8.9499999999999996E-3</v>
      </c>
    </row>
    <row r="216" spans="1:13" x14ac:dyDescent="0.25">
      <c r="A216" s="1"/>
      <c r="B216" s="1"/>
      <c r="C216" s="1"/>
      <c r="D216" s="1"/>
      <c r="E216" s="1"/>
      <c r="F216" s="1"/>
      <c r="G216" s="1" t="s">
        <v>287</v>
      </c>
      <c r="H216" s="1"/>
      <c r="I216" s="1"/>
      <c r="J216" s="2">
        <v>0</v>
      </c>
      <c r="K216" s="2">
        <v>274.97000000000003</v>
      </c>
      <c r="L216" s="2">
        <f t="shared" si="18"/>
        <v>-274.97000000000003</v>
      </c>
      <c r="M216" s="15">
        <f t="shared" si="19"/>
        <v>0</v>
      </c>
    </row>
    <row r="217" spans="1:13" x14ac:dyDescent="0.25">
      <c r="A217" s="1"/>
      <c r="B217" s="1"/>
      <c r="C217" s="1"/>
      <c r="D217" s="1"/>
      <c r="E217" s="1"/>
      <c r="F217" s="1"/>
      <c r="G217" s="1" t="s">
        <v>288</v>
      </c>
      <c r="H217" s="1"/>
      <c r="I217" s="1"/>
      <c r="J217" s="2">
        <v>0</v>
      </c>
      <c r="K217" s="2">
        <v>0</v>
      </c>
      <c r="L217" s="2">
        <f t="shared" si="18"/>
        <v>0</v>
      </c>
      <c r="M217" s="15">
        <f t="shared" si="19"/>
        <v>0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289</v>
      </c>
      <c r="H218" s="1"/>
      <c r="I218" s="1"/>
      <c r="J218" s="8">
        <v>1084.26</v>
      </c>
      <c r="K218" s="8">
        <v>3000</v>
      </c>
      <c r="L218" s="8">
        <f t="shared" si="18"/>
        <v>-1915.74</v>
      </c>
      <c r="M218" s="17">
        <f t="shared" si="19"/>
        <v>0.36142000000000002</v>
      </c>
    </row>
    <row r="219" spans="1:13" x14ac:dyDescent="0.25">
      <c r="A219" s="1"/>
      <c r="B219" s="1"/>
      <c r="C219" s="1"/>
      <c r="D219" s="1"/>
      <c r="E219" s="1"/>
      <c r="F219" s="1" t="s">
        <v>290</v>
      </c>
      <c r="G219" s="1"/>
      <c r="H219" s="1"/>
      <c r="I219" s="1"/>
      <c r="J219" s="2">
        <f>ROUND(SUM(J213:J218),5)</f>
        <v>663</v>
      </c>
      <c r="K219" s="2">
        <f>ROUND(SUM(K213:K218),5)</f>
        <v>8274.9699999999993</v>
      </c>
      <c r="L219" s="2">
        <f t="shared" si="18"/>
        <v>-7611.97</v>
      </c>
      <c r="M219" s="15">
        <f t="shared" si="19"/>
        <v>8.0119999999999997E-2</v>
      </c>
    </row>
    <row r="220" spans="1:13" x14ac:dyDescent="0.25">
      <c r="A220" s="1"/>
      <c r="B220" s="1"/>
      <c r="C220" s="1"/>
      <c r="D220" s="1"/>
      <c r="E220" s="1"/>
      <c r="F220" s="1" t="s">
        <v>291</v>
      </c>
      <c r="G220" s="1"/>
      <c r="H220" s="1"/>
      <c r="I220" s="1"/>
      <c r="J220" s="2">
        <v>0</v>
      </c>
      <c r="K220" s="2">
        <v>0</v>
      </c>
      <c r="L220" s="2">
        <f t="shared" si="18"/>
        <v>0</v>
      </c>
      <c r="M220" s="15">
        <f t="shared" si="19"/>
        <v>0</v>
      </c>
    </row>
    <row r="221" spans="1:13" x14ac:dyDescent="0.25">
      <c r="A221" s="1"/>
      <c r="B221" s="1"/>
      <c r="C221" s="1"/>
      <c r="D221" s="1"/>
      <c r="E221" s="1"/>
      <c r="F221" s="1" t="s">
        <v>292</v>
      </c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/>
      <c r="G222" s="1" t="s">
        <v>293</v>
      </c>
      <c r="H222" s="1"/>
      <c r="I222" s="1"/>
      <c r="J222" s="2">
        <v>475.83</v>
      </c>
      <c r="K222" s="2">
        <v>624.94000000000005</v>
      </c>
      <c r="L222" s="2">
        <f>ROUND((J222-K222),5)</f>
        <v>-149.11000000000001</v>
      </c>
      <c r="M222" s="15">
        <f>ROUND(IF(K222=0, IF(J222=0, 0, 1), J222/K222),5)</f>
        <v>0.76139999999999997</v>
      </c>
    </row>
    <row r="223" spans="1:13" ht="15.75" thickBot="1" x14ac:dyDescent="0.3">
      <c r="A223" s="1"/>
      <c r="B223" s="1"/>
      <c r="C223" s="1"/>
      <c r="D223" s="1"/>
      <c r="E223" s="1"/>
      <c r="F223" s="1"/>
      <c r="G223" s="1" t="s">
        <v>294</v>
      </c>
      <c r="H223" s="1"/>
      <c r="I223" s="1"/>
      <c r="J223" s="2">
        <v>32</v>
      </c>
      <c r="K223" s="2">
        <v>250.03</v>
      </c>
      <c r="L223" s="2">
        <f>ROUND((J223-K223),5)</f>
        <v>-218.03</v>
      </c>
      <c r="M223" s="15">
        <f>ROUND(IF(K223=0, IF(J223=0, 0, 1), J223/K223),5)</f>
        <v>0.12798000000000001</v>
      </c>
    </row>
    <row r="224" spans="1:13" ht="15.75" thickBot="1" x14ac:dyDescent="0.3">
      <c r="A224" s="1"/>
      <c r="B224" s="1"/>
      <c r="C224" s="1"/>
      <c r="D224" s="1"/>
      <c r="E224" s="1"/>
      <c r="F224" s="1" t="s">
        <v>295</v>
      </c>
      <c r="G224" s="1"/>
      <c r="H224" s="1"/>
      <c r="I224" s="1"/>
      <c r="J224" s="3">
        <f>ROUND(SUM(J221:J223),5)</f>
        <v>507.83</v>
      </c>
      <c r="K224" s="3">
        <f>ROUND(SUM(K221:K223),5)</f>
        <v>874.97</v>
      </c>
      <c r="L224" s="3">
        <f>ROUND((J224-K224),5)</f>
        <v>-367.14</v>
      </c>
      <c r="M224" s="16">
        <f>ROUND(IF(K224=0, IF(J224=0, 0, 1), J224/K224),5)</f>
        <v>0.58040000000000003</v>
      </c>
    </row>
    <row r="225" spans="1:13" x14ac:dyDescent="0.25">
      <c r="A225" s="1"/>
      <c r="B225" s="1"/>
      <c r="C225" s="1"/>
      <c r="D225" s="1"/>
      <c r="E225" s="1" t="s">
        <v>296</v>
      </c>
      <c r="F225" s="1"/>
      <c r="G225" s="1"/>
      <c r="H225" s="1"/>
      <c r="I225" s="1"/>
      <c r="J225" s="2">
        <f>ROUND(SUM(J211:J212)+SUM(J219:J220)+J224,5)</f>
        <v>1170.83</v>
      </c>
      <c r="K225" s="2">
        <f>ROUND(SUM(K211:K212)+SUM(K219:K220)+K224,5)</f>
        <v>9149.94</v>
      </c>
      <c r="L225" s="2">
        <f>ROUND((J225-K225),5)</f>
        <v>-7979.11</v>
      </c>
      <c r="M225" s="15">
        <f>ROUND(IF(K225=0, IF(J225=0, 0, 1), J225/K225),5)</f>
        <v>0.12795999999999999</v>
      </c>
    </row>
    <row r="226" spans="1:13" x14ac:dyDescent="0.25">
      <c r="A226" s="1"/>
      <c r="B226" s="1"/>
      <c r="C226" s="1"/>
      <c r="D226" s="1"/>
      <c r="E226" s="1" t="s">
        <v>297</v>
      </c>
      <c r="F226" s="1"/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 t="s">
        <v>298</v>
      </c>
      <c r="G227" s="1"/>
      <c r="H227" s="1"/>
      <c r="I227" s="1"/>
      <c r="J227" s="2">
        <v>247.39</v>
      </c>
      <c r="K227" s="2">
        <v>2625</v>
      </c>
      <c r="L227" s="2">
        <f t="shared" ref="L227:L232" si="20">ROUND((J227-K227),5)</f>
        <v>-2377.61</v>
      </c>
      <c r="M227" s="15">
        <f t="shared" ref="M227:M232" si="21">ROUND(IF(K227=0, IF(J227=0, 0, 1), J227/K227),5)</f>
        <v>9.4240000000000004E-2</v>
      </c>
    </row>
    <row r="228" spans="1:13" x14ac:dyDescent="0.25">
      <c r="A228" s="1"/>
      <c r="B228" s="1"/>
      <c r="C228" s="1"/>
      <c r="D228" s="1"/>
      <c r="E228" s="1"/>
      <c r="F228" s="1" t="s">
        <v>299</v>
      </c>
      <c r="G228" s="1"/>
      <c r="H228" s="1"/>
      <c r="I228" s="1"/>
      <c r="J228" s="2">
        <v>0</v>
      </c>
      <c r="K228" s="2">
        <v>0</v>
      </c>
      <c r="L228" s="2">
        <f t="shared" si="20"/>
        <v>0</v>
      </c>
      <c r="M228" s="15">
        <f t="shared" si="21"/>
        <v>0</v>
      </c>
    </row>
    <row r="229" spans="1:13" x14ac:dyDescent="0.25">
      <c r="A229" s="1"/>
      <c r="B229" s="1"/>
      <c r="C229" s="1"/>
      <c r="D229" s="1"/>
      <c r="E229" s="1"/>
      <c r="F229" s="1" t="s">
        <v>300</v>
      </c>
      <c r="G229" s="1"/>
      <c r="H229" s="1"/>
      <c r="I229" s="1"/>
      <c r="J229" s="2">
        <v>0</v>
      </c>
      <c r="K229" s="2">
        <v>2500</v>
      </c>
      <c r="L229" s="2">
        <f t="shared" si="20"/>
        <v>-2500</v>
      </c>
      <c r="M229" s="15">
        <f t="shared" si="21"/>
        <v>0</v>
      </c>
    </row>
    <row r="230" spans="1:13" x14ac:dyDescent="0.25">
      <c r="A230" s="1"/>
      <c r="B230" s="1"/>
      <c r="C230" s="1"/>
      <c r="D230" s="1"/>
      <c r="E230" s="1"/>
      <c r="F230" s="1" t="s">
        <v>301</v>
      </c>
      <c r="G230" s="1"/>
      <c r="H230" s="1"/>
      <c r="I230" s="1"/>
      <c r="J230" s="2">
        <v>0</v>
      </c>
      <c r="K230" s="2">
        <v>3353.16</v>
      </c>
      <c r="L230" s="2">
        <f t="shared" si="20"/>
        <v>-3353.16</v>
      </c>
      <c r="M230" s="15">
        <f t="shared" si="21"/>
        <v>0</v>
      </c>
    </row>
    <row r="231" spans="1:13" x14ac:dyDescent="0.25">
      <c r="A231" s="1"/>
      <c r="B231" s="1"/>
      <c r="C231" s="1"/>
      <c r="D231" s="1"/>
      <c r="E231" s="1"/>
      <c r="F231" s="1" t="s">
        <v>302</v>
      </c>
      <c r="G231" s="1"/>
      <c r="H231" s="1"/>
      <c r="I231" s="1"/>
      <c r="J231" s="2">
        <v>3032.75</v>
      </c>
      <c r="K231" s="2">
        <v>1412.44</v>
      </c>
      <c r="L231" s="2">
        <f t="shared" si="20"/>
        <v>1620.31</v>
      </c>
      <c r="M231" s="15">
        <f t="shared" si="21"/>
        <v>2.14717</v>
      </c>
    </row>
    <row r="232" spans="1:13" x14ac:dyDescent="0.25">
      <c r="A232" s="1"/>
      <c r="B232" s="1"/>
      <c r="C232" s="1"/>
      <c r="D232" s="1"/>
      <c r="E232" s="1"/>
      <c r="F232" s="1" t="s">
        <v>303</v>
      </c>
      <c r="G232" s="1"/>
      <c r="H232" s="1"/>
      <c r="I232" s="1"/>
      <c r="J232" s="2">
        <v>1319.92</v>
      </c>
      <c r="K232" s="2">
        <v>6750</v>
      </c>
      <c r="L232" s="2">
        <f t="shared" si="20"/>
        <v>-5430.08</v>
      </c>
      <c r="M232" s="15">
        <f t="shared" si="21"/>
        <v>0.19553999999999999</v>
      </c>
    </row>
    <row r="233" spans="1:13" x14ac:dyDescent="0.25">
      <c r="A233" s="1"/>
      <c r="B233" s="1"/>
      <c r="C233" s="1"/>
      <c r="D233" s="1"/>
      <c r="E233" s="1"/>
      <c r="F233" s="1" t="s">
        <v>304</v>
      </c>
      <c r="G233" s="1"/>
      <c r="H233" s="1"/>
      <c r="I233" s="1"/>
      <c r="J233" s="2"/>
      <c r="K233" s="2"/>
      <c r="L233" s="2"/>
      <c r="M233" s="15"/>
    </row>
    <row r="234" spans="1:13" x14ac:dyDescent="0.25">
      <c r="A234" s="1"/>
      <c r="B234" s="1"/>
      <c r="C234" s="1"/>
      <c r="D234" s="1"/>
      <c r="E234" s="1"/>
      <c r="F234" s="1"/>
      <c r="G234" s="1" t="s">
        <v>305</v>
      </c>
      <c r="H234" s="1"/>
      <c r="I234" s="1"/>
      <c r="J234" s="2">
        <v>0</v>
      </c>
      <c r="K234" s="2">
        <v>40000</v>
      </c>
      <c r="L234" s="2">
        <f t="shared" ref="L234:L240" si="22">ROUND((J234-K234),5)</f>
        <v>-40000</v>
      </c>
      <c r="M234" s="15">
        <f t="shared" ref="M234:M240" si="23">ROUND(IF(K234=0, IF(J234=0, 0, 1), J234/K234),5)</f>
        <v>0</v>
      </c>
    </row>
    <row r="235" spans="1:13" ht="15.75" thickBot="1" x14ac:dyDescent="0.3">
      <c r="A235" s="1"/>
      <c r="B235" s="1"/>
      <c r="C235" s="1"/>
      <c r="D235" s="1"/>
      <c r="E235" s="1"/>
      <c r="F235" s="1"/>
      <c r="G235" s="1" t="s">
        <v>306</v>
      </c>
      <c r="H235" s="1"/>
      <c r="I235" s="1"/>
      <c r="J235" s="2">
        <v>550</v>
      </c>
      <c r="K235" s="2">
        <v>550</v>
      </c>
      <c r="L235" s="2">
        <f t="shared" si="22"/>
        <v>0</v>
      </c>
      <c r="M235" s="15">
        <f t="shared" si="23"/>
        <v>1</v>
      </c>
    </row>
    <row r="236" spans="1:13" ht="15.75" thickBot="1" x14ac:dyDescent="0.3">
      <c r="A236" s="1"/>
      <c r="B236" s="1"/>
      <c r="C236" s="1"/>
      <c r="D236" s="1"/>
      <c r="E236" s="1"/>
      <c r="F236" s="1" t="s">
        <v>307</v>
      </c>
      <c r="G236" s="1"/>
      <c r="H236" s="1"/>
      <c r="I236" s="1"/>
      <c r="J236" s="3">
        <f>ROUND(SUM(J233:J235),5)</f>
        <v>550</v>
      </c>
      <c r="K236" s="3">
        <f>ROUND(SUM(K233:K235),5)</f>
        <v>40550</v>
      </c>
      <c r="L236" s="3">
        <f t="shared" si="22"/>
        <v>-40000</v>
      </c>
      <c r="M236" s="16">
        <f t="shared" si="23"/>
        <v>1.3559999999999999E-2</v>
      </c>
    </row>
    <row r="237" spans="1:13" x14ac:dyDescent="0.25">
      <c r="A237" s="1"/>
      <c r="B237" s="1"/>
      <c r="C237" s="1"/>
      <c r="D237" s="1"/>
      <c r="E237" s="1" t="s">
        <v>308</v>
      </c>
      <c r="F237" s="1"/>
      <c r="G237" s="1"/>
      <c r="H237" s="1"/>
      <c r="I237" s="1"/>
      <c r="J237" s="2">
        <f>ROUND(SUM(J226:J232)+J236,5)</f>
        <v>5150.0600000000004</v>
      </c>
      <c r="K237" s="2">
        <f>ROUND(SUM(K226:K232)+K236,5)</f>
        <v>57190.6</v>
      </c>
      <c r="L237" s="2">
        <f t="shared" si="22"/>
        <v>-52040.54</v>
      </c>
      <c r="M237" s="15">
        <f t="shared" si="23"/>
        <v>9.0050000000000005E-2</v>
      </c>
    </row>
    <row r="238" spans="1:13" ht="15.75" thickBot="1" x14ac:dyDescent="0.3">
      <c r="A238" s="1"/>
      <c r="B238" s="1"/>
      <c r="C238" s="1"/>
      <c r="D238" s="1"/>
      <c r="E238" s="1" t="s">
        <v>309</v>
      </c>
      <c r="F238" s="1"/>
      <c r="G238" s="1"/>
      <c r="H238" s="1"/>
      <c r="I238" s="1"/>
      <c r="J238" s="2">
        <v>137.94</v>
      </c>
      <c r="K238" s="2">
        <v>0</v>
      </c>
      <c r="L238" s="2">
        <f t="shared" si="22"/>
        <v>137.94</v>
      </c>
      <c r="M238" s="15">
        <f t="shared" si="23"/>
        <v>1</v>
      </c>
    </row>
    <row r="239" spans="1:13" ht="15.75" thickBot="1" x14ac:dyDescent="0.3">
      <c r="A239" s="1"/>
      <c r="B239" s="1"/>
      <c r="C239" s="1"/>
      <c r="D239" s="1" t="s">
        <v>310</v>
      </c>
      <c r="E239" s="1"/>
      <c r="F239" s="1"/>
      <c r="G239" s="1"/>
      <c r="H239" s="1"/>
      <c r="I239" s="1"/>
      <c r="J239" s="3">
        <f>ROUND(SUM(J40:J41)+J47+J147+J151+J158+J205+J210+J225+SUM(J237:J238),5)</f>
        <v>328109.40000000002</v>
      </c>
      <c r="K239" s="3">
        <f>ROUND(SUM(K40:K41)+K47+K147+K151+K158+K205+K210+K225+SUM(K237:K238),5)</f>
        <v>509328.66</v>
      </c>
      <c r="L239" s="3">
        <f t="shared" si="22"/>
        <v>-181219.26</v>
      </c>
      <c r="M239" s="16">
        <f t="shared" si="23"/>
        <v>0.64419999999999999</v>
      </c>
    </row>
    <row r="240" spans="1:13" x14ac:dyDescent="0.25">
      <c r="A240" s="1"/>
      <c r="B240" s="1" t="s">
        <v>311</v>
      </c>
      <c r="C240" s="1"/>
      <c r="D240" s="1"/>
      <c r="E240" s="1"/>
      <c r="F240" s="1"/>
      <c r="G240" s="1"/>
      <c r="H240" s="1"/>
      <c r="I240" s="1"/>
      <c r="J240" s="2">
        <f>ROUND(J3+J39-J239,5)</f>
        <v>294268.46999999997</v>
      </c>
      <c r="K240" s="2">
        <f>ROUND(K3+K39-K239,5)</f>
        <v>-81511.070000000007</v>
      </c>
      <c r="L240" s="2">
        <f t="shared" si="22"/>
        <v>375779.54</v>
      </c>
      <c r="M240" s="15">
        <f t="shared" si="23"/>
        <v>-3.6101700000000001</v>
      </c>
    </row>
    <row r="241" spans="1:13" x14ac:dyDescent="0.25">
      <c r="A241" s="1"/>
      <c r="B241" s="1" t="s">
        <v>312</v>
      </c>
      <c r="C241" s="1"/>
      <c r="D241" s="1"/>
      <c r="E241" s="1"/>
      <c r="F241" s="1"/>
      <c r="G241" s="1"/>
      <c r="H241" s="1"/>
      <c r="I241" s="1"/>
      <c r="J241" s="2"/>
      <c r="K241" s="2"/>
      <c r="L241" s="2"/>
      <c r="M241" s="15"/>
    </row>
    <row r="242" spans="1:13" x14ac:dyDescent="0.25">
      <c r="A242" s="1"/>
      <c r="B242" s="1"/>
      <c r="C242" s="1" t="s">
        <v>313</v>
      </c>
      <c r="D242" s="1"/>
      <c r="E242" s="1"/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/>
      <c r="D243" s="1" t="s">
        <v>314</v>
      </c>
      <c r="E243" s="1"/>
      <c r="F243" s="1"/>
      <c r="G243" s="1"/>
      <c r="H243" s="1"/>
      <c r="I243" s="1"/>
      <c r="J243" s="2"/>
      <c r="K243" s="2"/>
      <c r="L243" s="2"/>
      <c r="M243" s="15"/>
    </row>
    <row r="244" spans="1:13" ht="15.75" thickBot="1" x14ac:dyDescent="0.3">
      <c r="A244" s="1"/>
      <c r="B244" s="1"/>
      <c r="C244" s="1"/>
      <c r="D244" s="1"/>
      <c r="E244" s="1" t="s">
        <v>315</v>
      </c>
      <c r="F244" s="1"/>
      <c r="G244" s="1"/>
      <c r="H244" s="1"/>
      <c r="I244" s="1"/>
      <c r="J244" s="8">
        <v>7812.5</v>
      </c>
      <c r="K244" s="2"/>
      <c r="L244" s="2"/>
      <c r="M244" s="15"/>
    </row>
    <row r="245" spans="1:13" x14ac:dyDescent="0.25">
      <c r="A245" s="1"/>
      <c r="B245" s="1"/>
      <c r="C245" s="1"/>
      <c r="D245" s="1" t="s">
        <v>316</v>
      </c>
      <c r="E245" s="1"/>
      <c r="F245" s="1"/>
      <c r="G245" s="1"/>
      <c r="H245" s="1"/>
      <c r="I245" s="1"/>
      <c r="J245" s="2">
        <f>ROUND(SUM(J243:J244),5)</f>
        <v>7812.5</v>
      </c>
      <c r="K245" s="2"/>
      <c r="L245" s="2"/>
      <c r="M245" s="15"/>
    </row>
    <row r="246" spans="1:13" x14ac:dyDescent="0.25">
      <c r="A246" s="1"/>
      <c r="B246" s="1"/>
      <c r="C246" s="1"/>
      <c r="D246" s="1" t="s">
        <v>317</v>
      </c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/>
      <c r="E247" s="1" t="s">
        <v>318</v>
      </c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/>
      <c r="E248" s="1"/>
      <c r="F248" s="1" t="s">
        <v>319</v>
      </c>
      <c r="G248" s="1"/>
      <c r="H248" s="1"/>
      <c r="I248" s="1"/>
      <c r="J248" s="2">
        <v>0</v>
      </c>
      <c r="K248" s="2">
        <v>499.97</v>
      </c>
      <c r="L248" s="2">
        <f t="shared" ref="L248:L255" si="24">ROUND((J248-K248),5)</f>
        <v>-499.97</v>
      </c>
      <c r="M248" s="15">
        <f t="shared" ref="M248:M255" si="25">ROUND(IF(K248=0, IF(J248=0, 0, 1), J248/K248),5)</f>
        <v>0</v>
      </c>
    </row>
    <row r="249" spans="1:13" x14ac:dyDescent="0.25">
      <c r="A249" s="1"/>
      <c r="B249" s="1"/>
      <c r="C249" s="1"/>
      <c r="D249" s="1"/>
      <c r="E249" s="1"/>
      <c r="F249" s="1" t="s">
        <v>320</v>
      </c>
      <c r="G249" s="1"/>
      <c r="H249" s="1"/>
      <c r="I249" s="1"/>
      <c r="J249" s="2">
        <v>0</v>
      </c>
      <c r="K249" s="2">
        <v>0</v>
      </c>
      <c r="L249" s="2">
        <f t="shared" si="24"/>
        <v>0</v>
      </c>
      <c r="M249" s="15">
        <f t="shared" si="25"/>
        <v>0</v>
      </c>
    </row>
    <row r="250" spans="1:13" x14ac:dyDescent="0.25">
      <c r="A250" s="1"/>
      <c r="B250" s="1"/>
      <c r="C250" s="1"/>
      <c r="D250" s="1"/>
      <c r="E250" s="1"/>
      <c r="F250" s="1" t="s">
        <v>321</v>
      </c>
      <c r="G250" s="1"/>
      <c r="H250" s="1"/>
      <c r="I250" s="1"/>
      <c r="J250" s="2">
        <v>0</v>
      </c>
      <c r="K250" s="2">
        <v>0</v>
      </c>
      <c r="L250" s="2">
        <f t="shared" si="24"/>
        <v>0</v>
      </c>
      <c r="M250" s="15">
        <f t="shared" si="25"/>
        <v>0</v>
      </c>
    </row>
    <row r="251" spans="1:13" x14ac:dyDescent="0.25">
      <c r="A251" s="1"/>
      <c r="B251" s="1"/>
      <c r="C251" s="1"/>
      <c r="D251" s="1"/>
      <c r="E251" s="1"/>
      <c r="F251" s="1" t="s">
        <v>322</v>
      </c>
      <c r="G251" s="1"/>
      <c r="H251" s="1"/>
      <c r="I251" s="1"/>
      <c r="J251" s="2">
        <v>0</v>
      </c>
      <c r="K251" s="2">
        <v>0</v>
      </c>
      <c r="L251" s="2">
        <f t="shared" si="24"/>
        <v>0</v>
      </c>
      <c r="M251" s="15">
        <f t="shared" si="25"/>
        <v>0</v>
      </c>
    </row>
    <row r="252" spans="1:13" x14ac:dyDescent="0.25">
      <c r="A252" s="1"/>
      <c r="B252" s="1"/>
      <c r="C252" s="1"/>
      <c r="D252" s="1"/>
      <c r="E252" s="1"/>
      <c r="F252" s="1" t="s">
        <v>323</v>
      </c>
      <c r="G252" s="1"/>
      <c r="H252" s="1"/>
      <c r="I252" s="1"/>
      <c r="J252" s="2">
        <v>250</v>
      </c>
      <c r="K252" s="2">
        <v>0</v>
      </c>
      <c r="L252" s="2">
        <f t="shared" si="24"/>
        <v>250</v>
      </c>
      <c r="M252" s="15">
        <f t="shared" si="25"/>
        <v>1</v>
      </c>
    </row>
    <row r="253" spans="1:13" ht="15.75" thickBot="1" x14ac:dyDescent="0.3">
      <c r="A253" s="1"/>
      <c r="B253" s="1"/>
      <c r="C253" s="1"/>
      <c r="D253" s="1"/>
      <c r="E253" s="1"/>
      <c r="F253" s="1" t="s">
        <v>324</v>
      </c>
      <c r="G253" s="1"/>
      <c r="H253" s="1"/>
      <c r="I253" s="1"/>
      <c r="J253" s="8">
        <v>0</v>
      </c>
      <c r="K253" s="8">
        <v>0</v>
      </c>
      <c r="L253" s="8">
        <f t="shared" si="24"/>
        <v>0</v>
      </c>
      <c r="M253" s="17">
        <f t="shared" si="25"/>
        <v>0</v>
      </c>
    </row>
    <row r="254" spans="1:13" x14ac:dyDescent="0.25">
      <c r="A254" s="1"/>
      <c r="B254" s="1"/>
      <c r="C254" s="1"/>
      <c r="D254" s="1"/>
      <c r="E254" s="1" t="s">
        <v>325</v>
      </c>
      <c r="F254" s="1"/>
      <c r="G254" s="1"/>
      <c r="H254" s="1"/>
      <c r="I254" s="1"/>
      <c r="J254" s="2">
        <f>ROUND(SUM(J247:J253),5)</f>
        <v>250</v>
      </c>
      <c r="K254" s="2">
        <f>ROUND(SUM(K247:K253),5)</f>
        <v>499.97</v>
      </c>
      <c r="L254" s="2">
        <f t="shared" si="24"/>
        <v>-249.97</v>
      </c>
      <c r="M254" s="15">
        <f t="shared" si="25"/>
        <v>0.50002999999999997</v>
      </c>
    </row>
    <row r="255" spans="1:13" x14ac:dyDescent="0.25">
      <c r="A255" s="1"/>
      <c r="B255" s="1"/>
      <c r="C255" s="1"/>
      <c r="D255" s="1"/>
      <c r="E255" s="1" t="s">
        <v>326</v>
      </c>
      <c r="F255" s="1"/>
      <c r="G255" s="1"/>
      <c r="H255" s="1"/>
      <c r="I255" s="1"/>
      <c r="J255" s="2">
        <v>0</v>
      </c>
      <c r="K255" s="2">
        <v>0</v>
      </c>
      <c r="L255" s="2">
        <f t="shared" si="24"/>
        <v>0</v>
      </c>
      <c r="M255" s="15">
        <f t="shared" si="25"/>
        <v>0</v>
      </c>
    </row>
    <row r="256" spans="1:13" x14ac:dyDescent="0.25">
      <c r="A256" s="1"/>
      <c r="B256" s="1"/>
      <c r="C256" s="1"/>
      <c r="D256" s="1"/>
      <c r="E256" s="1" t="s">
        <v>327</v>
      </c>
      <c r="F256" s="1"/>
      <c r="G256" s="1"/>
      <c r="H256" s="1"/>
      <c r="I256" s="1"/>
      <c r="J256" s="2"/>
      <c r="K256" s="2"/>
      <c r="L256" s="2"/>
      <c r="M256" s="15"/>
    </row>
    <row r="257" spans="1:13" x14ac:dyDescent="0.25">
      <c r="A257" s="1"/>
      <c r="B257" s="1"/>
      <c r="C257" s="1"/>
      <c r="D257" s="1"/>
      <c r="E257" s="1"/>
      <c r="F257" s="1" t="s">
        <v>328</v>
      </c>
      <c r="G257" s="1"/>
      <c r="H257" s="1"/>
      <c r="I257" s="1"/>
      <c r="J257" s="2">
        <v>0</v>
      </c>
      <c r="K257" s="2">
        <v>0</v>
      </c>
      <c r="L257" s="2">
        <f t="shared" ref="L257:L262" si="26">ROUND((J257-K257),5)</f>
        <v>0</v>
      </c>
      <c r="M257" s="15">
        <f t="shared" ref="M257:M262" si="27">ROUND(IF(K257=0, IF(J257=0, 0, 1), J257/K257),5)</f>
        <v>0</v>
      </c>
    </row>
    <row r="258" spans="1:13" x14ac:dyDescent="0.25">
      <c r="A258" s="1"/>
      <c r="B258" s="1"/>
      <c r="C258" s="1"/>
      <c r="D258" s="1"/>
      <c r="E258" s="1"/>
      <c r="F258" s="1" t="s">
        <v>329</v>
      </c>
      <c r="G258" s="1"/>
      <c r="H258" s="1"/>
      <c r="I258" s="1"/>
      <c r="J258" s="2">
        <v>550</v>
      </c>
      <c r="K258" s="2">
        <v>0</v>
      </c>
      <c r="L258" s="2">
        <f t="shared" si="26"/>
        <v>550</v>
      </c>
      <c r="M258" s="15">
        <f t="shared" si="27"/>
        <v>1</v>
      </c>
    </row>
    <row r="259" spans="1:13" x14ac:dyDescent="0.25">
      <c r="A259" s="1"/>
      <c r="B259" s="1"/>
      <c r="C259" s="1"/>
      <c r="D259" s="1"/>
      <c r="E259" s="1"/>
      <c r="F259" s="1" t="s">
        <v>330</v>
      </c>
      <c r="G259" s="1"/>
      <c r="H259" s="1"/>
      <c r="I259" s="1"/>
      <c r="J259" s="2">
        <v>10000</v>
      </c>
      <c r="K259" s="2">
        <v>0</v>
      </c>
      <c r="L259" s="2">
        <f t="shared" si="26"/>
        <v>10000</v>
      </c>
      <c r="M259" s="15">
        <f t="shared" si="27"/>
        <v>1</v>
      </c>
    </row>
    <row r="260" spans="1:13" ht="15.75" thickBot="1" x14ac:dyDescent="0.3">
      <c r="A260" s="1"/>
      <c r="B260" s="1"/>
      <c r="C260" s="1"/>
      <c r="D260" s="1"/>
      <c r="E260" s="1"/>
      <c r="F260" s="1" t="s">
        <v>331</v>
      </c>
      <c r="G260" s="1"/>
      <c r="H260" s="1"/>
      <c r="I260" s="1"/>
      <c r="J260" s="8">
        <v>0</v>
      </c>
      <c r="K260" s="8">
        <v>0</v>
      </c>
      <c r="L260" s="8">
        <f t="shared" si="26"/>
        <v>0</v>
      </c>
      <c r="M260" s="17">
        <f t="shared" si="27"/>
        <v>0</v>
      </c>
    </row>
    <row r="261" spans="1:13" x14ac:dyDescent="0.25">
      <c r="A261" s="1"/>
      <c r="B261" s="1"/>
      <c r="C261" s="1"/>
      <c r="D261" s="1"/>
      <c r="E261" s="1" t="s">
        <v>332</v>
      </c>
      <c r="F261" s="1"/>
      <c r="G261" s="1"/>
      <c r="H261" s="1"/>
      <c r="I261" s="1"/>
      <c r="J261" s="2">
        <f>ROUND(SUM(J256:J260),5)</f>
        <v>10550</v>
      </c>
      <c r="K261" s="2">
        <f>ROUND(SUM(K256:K260),5)</f>
        <v>0</v>
      </c>
      <c r="L261" s="2">
        <f t="shared" si="26"/>
        <v>10550</v>
      </c>
      <c r="M261" s="15">
        <f t="shared" si="27"/>
        <v>1</v>
      </c>
    </row>
    <row r="262" spans="1:13" x14ac:dyDescent="0.25">
      <c r="A262" s="1"/>
      <c r="B262" s="1"/>
      <c r="C262" s="1"/>
      <c r="D262" s="1"/>
      <c r="E262" s="1" t="s">
        <v>333</v>
      </c>
      <c r="F262" s="1"/>
      <c r="G262" s="1"/>
      <c r="H262" s="1"/>
      <c r="I262" s="1"/>
      <c r="J262" s="2">
        <v>0</v>
      </c>
      <c r="K262" s="2">
        <v>0</v>
      </c>
      <c r="L262" s="2">
        <f t="shared" si="26"/>
        <v>0</v>
      </c>
      <c r="M262" s="15">
        <f t="shared" si="27"/>
        <v>0</v>
      </c>
    </row>
    <row r="263" spans="1:13" x14ac:dyDescent="0.25">
      <c r="A263" s="1"/>
      <c r="B263" s="1"/>
      <c r="C263" s="1"/>
      <c r="D263" s="1"/>
      <c r="E263" s="1" t="s">
        <v>334</v>
      </c>
      <c r="F263" s="1"/>
      <c r="G263" s="1"/>
      <c r="H263" s="1"/>
      <c r="I263" s="1"/>
      <c r="J263" s="2"/>
      <c r="K263" s="2"/>
      <c r="L263" s="2"/>
      <c r="M263" s="15"/>
    </row>
    <row r="264" spans="1:13" x14ac:dyDescent="0.25">
      <c r="A264" s="1"/>
      <c r="B264" s="1"/>
      <c r="C264" s="1"/>
      <c r="D264" s="1"/>
      <c r="E264" s="1"/>
      <c r="F264" s="1" t="s">
        <v>335</v>
      </c>
      <c r="G264" s="1"/>
      <c r="H264" s="1"/>
      <c r="I264" s="1"/>
      <c r="J264" s="2">
        <v>0</v>
      </c>
      <c r="K264" s="2">
        <v>0</v>
      </c>
      <c r="L264" s="2">
        <f t="shared" ref="L264:L277" si="28">ROUND((J264-K264),5)</f>
        <v>0</v>
      </c>
      <c r="M264" s="15">
        <f t="shared" ref="M264:M277" si="29">ROUND(IF(K264=0, IF(J264=0, 0, 1), J264/K264),5)</f>
        <v>0</v>
      </c>
    </row>
    <row r="265" spans="1:13" x14ac:dyDescent="0.25">
      <c r="A265" s="1"/>
      <c r="B265" s="1"/>
      <c r="C265" s="1"/>
      <c r="D265" s="1"/>
      <c r="E265" s="1"/>
      <c r="F265" s="1" t="s">
        <v>336</v>
      </c>
      <c r="G265" s="1"/>
      <c r="H265" s="1"/>
      <c r="I265" s="1"/>
      <c r="J265" s="2">
        <v>0</v>
      </c>
      <c r="K265" s="2">
        <v>0</v>
      </c>
      <c r="L265" s="2">
        <f t="shared" si="28"/>
        <v>0</v>
      </c>
      <c r="M265" s="15">
        <f t="shared" si="29"/>
        <v>0</v>
      </c>
    </row>
    <row r="266" spans="1:13" x14ac:dyDescent="0.25">
      <c r="A266" s="1"/>
      <c r="B266" s="1"/>
      <c r="C266" s="1"/>
      <c r="D266" s="1"/>
      <c r="E266" s="1"/>
      <c r="F266" s="1" t="s">
        <v>337</v>
      </c>
      <c r="G266" s="1"/>
      <c r="H266" s="1"/>
      <c r="I266" s="1"/>
      <c r="J266" s="2">
        <v>0</v>
      </c>
      <c r="K266" s="2">
        <v>0</v>
      </c>
      <c r="L266" s="2">
        <f t="shared" si="28"/>
        <v>0</v>
      </c>
      <c r="M266" s="15">
        <f t="shared" si="29"/>
        <v>0</v>
      </c>
    </row>
    <row r="267" spans="1:13" x14ac:dyDescent="0.25">
      <c r="A267" s="1"/>
      <c r="B267" s="1"/>
      <c r="C267" s="1"/>
      <c r="D267" s="1"/>
      <c r="E267" s="1"/>
      <c r="F267" s="1" t="s">
        <v>338</v>
      </c>
      <c r="G267" s="1"/>
      <c r="H267" s="1"/>
      <c r="I267" s="1"/>
      <c r="J267" s="2">
        <v>0</v>
      </c>
      <c r="K267" s="2">
        <v>0</v>
      </c>
      <c r="L267" s="2">
        <f t="shared" si="28"/>
        <v>0</v>
      </c>
      <c r="M267" s="15">
        <f t="shared" si="29"/>
        <v>0</v>
      </c>
    </row>
    <row r="268" spans="1:13" x14ac:dyDescent="0.25">
      <c r="A268" s="1"/>
      <c r="B268" s="1"/>
      <c r="C268" s="1"/>
      <c r="D268" s="1"/>
      <c r="E268" s="1"/>
      <c r="F268" s="1" t="s">
        <v>339</v>
      </c>
      <c r="G268" s="1"/>
      <c r="H268" s="1"/>
      <c r="I268" s="1"/>
      <c r="J268" s="2">
        <v>0</v>
      </c>
      <c r="K268" s="2">
        <v>0</v>
      </c>
      <c r="L268" s="2">
        <f t="shared" si="28"/>
        <v>0</v>
      </c>
      <c r="M268" s="15">
        <f t="shared" si="29"/>
        <v>0</v>
      </c>
    </row>
    <row r="269" spans="1:13" x14ac:dyDescent="0.25">
      <c r="A269" s="1"/>
      <c r="B269" s="1"/>
      <c r="C269" s="1"/>
      <c r="D269" s="1"/>
      <c r="E269" s="1"/>
      <c r="F269" s="1" t="s">
        <v>340</v>
      </c>
      <c r="G269" s="1"/>
      <c r="H269" s="1"/>
      <c r="I269" s="1"/>
      <c r="J269" s="2">
        <v>0</v>
      </c>
      <c r="K269" s="2">
        <v>0</v>
      </c>
      <c r="L269" s="2">
        <f t="shared" si="28"/>
        <v>0</v>
      </c>
      <c r="M269" s="15">
        <f t="shared" si="29"/>
        <v>0</v>
      </c>
    </row>
    <row r="270" spans="1:13" x14ac:dyDescent="0.25">
      <c r="A270" s="1"/>
      <c r="B270" s="1"/>
      <c r="C270" s="1"/>
      <c r="D270" s="1"/>
      <c r="E270" s="1"/>
      <c r="F270" s="1" t="s">
        <v>341</v>
      </c>
      <c r="G270" s="1"/>
      <c r="H270" s="1"/>
      <c r="I270" s="1"/>
      <c r="J270" s="2">
        <v>0</v>
      </c>
      <c r="K270" s="2">
        <v>0</v>
      </c>
      <c r="L270" s="2">
        <f t="shared" si="28"/>
        <v>0</v>
      </c>
      <c r="M270" s="15">
        <f t="shared" si="29"/>
        <v>0</v>
      </c>
    </row>
    <row r="271" spans="1:13" x14ac:dyDescent="0.25">
      <c r="A271" s="1"/>
      <c r="B271" s="1"/>
      <c r="C271" s="1"/>
      <c r="D271" s="1"/>
      <c r="E271" s="1"/>
      <c r="F271" s="1" t="s">
        <v>342</v>
      </c>
      <c r="G271" s="1"/>
      <c r="H271" s="1"/>
      <c r="I271" s="1"/>
      <c r="J271" s="2">
        <v>0</v>
      </c>
      <c r="K271" s="2">
        <v>0</v>
      </c>
      <c r="L271" s="2">
        <f t="shared" si="28"/>
        <v>0</v>
      </c>
      <c r="M271" s="15">
        <f t="shared" si="29"/>
        <v>0</v>
      </c>
    </row>
    <row r="272" spans="1:13" x14ac:dyDescent="0.25">
      <c r="A272" s="1"/>
      <c r="B272" s="1"/>
      <c r="C272" s="1"/>
      <c r="D272" s="1"/>
      <c r="E272" s="1"/>
      <c r="F272" s="1" t="s">
        <v>343</v>
      </c>
      <c r="G272" s="1"/>
      <c r="H272" s="1"/>
      <c r="I272" s="1"/>
      <c r="J272" s="2">
        <v>0</v>
      </c>
      <c r="K272" s="2">
        <v>0</v>
      </c>
      <c r="L272" s="2">
        <f t="shared" si="28"/>
        <v>0</v>
      </c>
      <c r="M272" s="15">
        <f t="shared" si="29"/>
        <v>0</v>
      </c>
    </row>
    <row r="273" spans="1:13" x14ac:dyDescent="0.25">
      <c r="A273" s="1"/>
      <c r="B273" s="1"/>
      <c r="C273" s="1"/>
      <c r="D273" s="1"/>
      <c r="E273" s="1"/>
      <c r="F273" s="1" t="s">
        <v>344</v>
      </c>
      <c r="G273" s="1"/>
      <c r="H273" s="1"/>
      <c r="I273" s="1"/>
      <c r="J273" s="2">
        <v>0</v>
      </c>
      <c r="K273" s="2">
        <v>0</v>
      </c>
      <c r="L273" s="2">
        <f t="shared" si="28"/>
        <v>0</v>
      </c>
      <c r="M273" s="15">
        <f t="shared" si="29"/>
        <v>0</v>
      </c>
    </row>
    <row r="274" spans="1:13" ht="15.75" thickBot="1" x14ac:dyDescent="0.3">
      <c r="A274" s="1"/>
      <c r="B274" s="1"/>
      <c r="C274" s="1"/>
      <c r="D274" s="1"/>
      <c r="E274" s="1"/>
      <c r="F274" s="1" t="s">
        <v>345</v>
      </c>
      <c r="G274" s="1"/>
      <c r="H274" s="1"/>
      <c r="I274" s="1"/>
      <c r="J274" s="2">
        <v>0</v>
      </c>
      <c r="K274" s="2">
        <v>0</v>
      </c>
      <c r="L274" s="2">
        <f t="shared" si="28"/>
        <v>0</v>
      </c>
      <c r="M274" s="15">
        <f t="shared" si="29"/>
        <v>0</v>
      </c>
    </row>
    <row r="275" spans="1:13" ht="15.75" thickBot="1" x14ac:dyDescent="0.3">
      <c r="A275" s="1"/>
      <c r="B275" s="1"/>
      <c r="C275" s="1"/>
      <c r="D275" s="1"/>
      <c r="E275" s="1" t="s">
        <v>346</v>
      </c>
      <c r="F275" s="1"/>
      <c r="G275" s="1"/>
      <c r="H275" s="1"/>
      <c r="I275" s="1"/>
      <c r="J275" s="4">
        <f>ROUND(SUM(J263:J274),5)</f>
        <v>0</v>
      </c>
      <c r="K275" s="4">
        <f>ROUND(SUM(K263:K274),5)</f>
        <v>0</v>
      </c>
      <c r="L275" s="4">
        <f t="shared" si="28"/>
        <v>0</v>
      </c>
      <c r="M275" s="18">
        <f t="shared" si="29"/>
        <v>0</v>
      </c>
    </row>
    <row r="276" spans="1:13" ht="15.75" thickBot="1" x14ac:dyDescent="0.3">
      <c r="A276" s="1"/>
      <c r="B276" s="1"/>
      <c r="C276" s="1"/>
      <c r="D276" s="1" t="s">
        <v>347</v>
      </c>
      <c r="E276" s="1"/>
      <c r="F276" s="1"/>
      <c r="G276" s="1"/>
      <c r="H276" s="1"/>
      <c r="I276" s="1"/>
      <c r="J276" s="3">
        <f>ROUND(J246+SUM(J254:J255)+SUM(J261:J262)+J275,5)</f>
        <v>10800</v>
      </c>
      <c r="K276" s="3">
        <f>ROUND(K246+SUM(K254:K255)+SUM(K261:K262)+K275,5)</f>
        <v>499.97</v>
      </c>
      <c r="L276" s="3">
        <f t="shared" si="28"/>
        <v>10300.030000000001</v>
      </c>
      <c r="M276" s="16">
        <f t="shared" si="29"/>
        <v>21.601299999999998</v>
      </c>
    </row>
    <row r="277" spans="1:13" x14ac:dyDescent="0.25">
      <c r="A277" s="1"/>
      <c r="B277" s="1"/>
      <c r="C277" s="1" t="s">
        <v>348</v>
      </c>
      <c r="D277" s="1"/>
      <c r="E277" s="1"/>
      <c r="F277" s="1"/>
      <c r="G277" s="1"/>
      <c r="H277" s="1"/>
      <c r="I277" s="1"/>
      <c r="J277" s="2">
        <f>ROUND(J242+J245+J276,5)</f>
        <v>18612.5</v>
      </c>
      <c r="K277" s="2">
        <f>ROUND(K242+K245+K276,5)</f>
        <v>499.97</v>
      </c>
      <c r="L277" s="2">
        <f t="shared" si="28"/>
        <v>18112.53</v>
      </c>
      <c r="M277" s="15">
        <f t="shared" si="29"/>
        <v>37.227229999999999</v>
      </c>
    </row>
    <row r="278" spans="1:13" x14ac:dyDescent="0.25">
      <c r="A278" s="1"/>
      <c r="B278" s="1"/>
      <c r="C278" s="1" t="s">
        <v>349</v>
      </c>
      <c r="D278" s="1"/>
      <c r="E278" s="1"/>
      <c r="F278" s="1"/>
      <c r="G278" s="1"/>
      <c r="H278" s="1"/>
      <c r="I278" s="1"/>
      <c r="J278" s="2"/>
      <c r="K278" s="2"/>
      <c r="L278" s="2"/>
      <c r="M278" s="15"/>
    </row>
    <row r="279" spans="1:13" x14ac:dyDescent="0.25">
      <c r="A279" s="1"/>
      <c r="B279" s="1"/>
      <c r="C279" s="1"/>
      <c r="D279" s="1" t="s">
        <v>350</v>
      </c>
      <c r="E279" s="1"/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 t="s">
        <v>351</v>
      </c>
      <c r="F280" s="1"/>
      <c r="G280" s="1"/>
      <c r="H280" s="1"/>
      <c r="I280" s="1"/>
      <c r="J280" s="2">
        <v>7812.5</v>
      </c>
      <c r="K280" s="2"/>
      <c r="L280" s="2"/>
      <c r="M280" s="15"/>
    </row>
    <row r="281" spans="1:13" ht="15.75" thickBot="1" x14ac:dyDescent="0.3">
      <c r="A281" s="1"/>
      <c r="B281" s="1"/>
      <c r="C281" s="1"/>
      <c r="D281" s="1"/>
      <c r="E281" s="1" t="s">
        <v>352</v>
      </c>
      <c r="F281" s="1"/>
      <c r="G281" s="1"/>
      <c r="H281" s="1"/>
      <c r="I281" s="1"/>
      <c r="J281" s="8">
        <v>0</v>
      </c>
      <c r="K281" s="8">
        <v>0</v>
      </c>
      <c r="L281" s="8">
        <f>ROUND((J281-K281),5)</f>
        <v>0</v>
      </c>
      <c r="M281" s="17">
        <f>ROUND(IF(K281=0, IF(J281=0, 0, 1), J281/K281),5)</f>
        <v>0</v>
      </c>
    </row>
    <row r="282" spans="1:13" x14ac:dyDescent="0.25">
      <c r="A282" s="1"/>
      <c r="B282" s="1"/>
      <c r="C282" s="1"/>
      <c r="D282" s="1" t="s">
        <v>353</v>
      </c>
      <c r="E282" s="1"/>
      <c r="F282" s="1"/>
      <c r="G282" s="1"/>
      <c r="H282" s="1"/>
      <c r="I282" s="1"/>
      <c r="J282" s="2">
        <f>ROUND(SUM(J279:J281),5)</f>
        <v>7812.5</v>
      </c>
      <c r="K282" s="2">
        <f>ROUND(SUM(K279:K281),5)</f>
        <v>0</v>
      </c>
      <c r="L282" s="2">
        <f>ROUND((J282-K282),5)</f>
        <v>7812.5</v>
      </c>
      <c r="M282" s="15">
        <f>ROUND(IF(K282=0, IF(J282=0, 0, 1), J282/K282),5)</f>
        <v>1</v>
      </c>
    </row>
    <row r="283" spans="1:13" x14ac:dyDescent="0.25">
      <c r="A283" s="1"/>
      <c r="B283" s="1"/>
      <c r="C283" s="1"/>
      <c r="D283" s="1" t="s">
        <v>354</v>
      </c>
      <c r="E283" s="1"/>
      <c r="F283" s="1"/>
      <c r="G283" s="1"/>
      <c r="H283" s="1"/>
      <c r="I283" s="1"/>
      <c r="J283" s="2"/>
      <c r="K283" s="2"/>
      <c r="L283" s="2"/>
      <c r="M283" s="15"/>
    </row>
    <row r="284" spans="1:13" x14ac:dyDescent="0.25">
      <c r="A284" s="1"/>
      <c r="B284" s="1"/>
      <c r="C284" s="1"/>
      <c r="D284" s="1"/>
      <c r="E284" s="1" t="s">
        <v>355</v>
      </c>
      <c r="F284" s="1"/>
      <c r="G284" s="1"/>
      <c r="H284" s="1"/>
      <c r="I284" s="1"/>
      <c r="J284" s="2">
        <v>517</v>
      </c>
      <c r="K284" s="2"/>
      <c r="L284" s="2"/>
      <c r="M284" s="15"/>
    </row>
    <row r="285" spans="1:13" x14ac:dyDescent="0.25">
      <c r="A285" s="1"/>
      <c r="B285" s="1"/>
      <c r="C285" s="1"/>
      <c r="D285" s="1"/>
      <c r="E285" s="1" t="s">
        <v>356</v>
      </c>
      <c r="F285" s="1"/>
      <c r="G285" s="1"/>
      <c r="H285" s="1"/>
      <c r="I285" s="1"/>
      <c r="J285" s="2">
        <v>2615.5100000000002</v>
      </c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357</v>
      </c>
      <c r="F286" s="1"/>
      <c r="G286" s="1"/>
      <c r="H286" s="1"/>
      <c r="I286" s="1"/>
      <c r="J286" s="2"/>
      <c r="K286" s="2"/>
      <c r="L286" s="2"/>
      <c r="M286" s="15"/>
    </row>
    <row r="287" spans="1:13" ht="15.75" thickBot="1" x14ac:dyDescent="0.3">
      <c r="A287" s="1"/>
      <c r="B287" s="1"/>
      <c r="C287" s="1"/>
      <c r="D287" s="1"/>
      <c r="E287" s="1"/>
      <c r="F287" s="1" t="s">
        <v>358</v>
      </c>
      <c r="G287" s="1"/>
      <c r="H287" s="1"/>
      <c r="I287" s="1"/>
      <c r="J287" s="8">
        <v>22948.38</v>
      </c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359</v>
      </c>
      <c r="F288" s="1"/>
      <c r="G288" s="1"/>
      <c r="H288" s="1"/>
      <c r="I288" s="1"/>
      <c r="J288" s="2">
        <f>ROUND(SUM(J286:J287),5)</f>
        <v>22948.38</v>
      </c>
      <c r="K288" s="2"/>
      <c r="L288" s="2"/>
      <c r="M288" s="15"/>
    </row>
    <row r="289" spans="1:13" ht="15.75" thickBot="1" x14ac:dyDescent="0.3">
      <c r="A289" s="1"/>
      <c r="B289" s="1"/>
      <c r="C289" s="1"/>
      <c r="D289" s="1"/>
      <c r="E289" s="1" t="s">
        <v>360</v>
      </c>
      <c r="F289" s="1"/>
      <c r="G289" s="1"/>
      <c r="H289" s="1"/>
      <c r="I289" s="1"/>
      <c r="J289" s="8">
        <v>5583.95</v>
      </c>
      <c r="K289" s="2"/>
      <c r="L289" s="2"/>
      <c r="M289" s="15"/>
    </row>
    <row r="290" spans="1:13" x14ac:dyDescent="0.25">
      <c r="A290" s="1"/>
      <c r="B290" s="1"/>
      <c r="C290" s="1"/>
      <c r="D290" s="1" t="s">
        <v>361</v>
      </c>
      <c r="E290" s="1"/>
      <c r="F290" s="1"/>
      <c r="G290" s="1"/>
      <c r="H290" s="1"/>
      <c r="I290" s="1"/>
      <c r="J290" s="2">
        <f>ROUND(SUM(J283:J285)+SUM(J288:J289),5)</f>
        <v>31664.84</v>
      </c>
      <c r="K290" s="2"/>
      <c r="L290" s="2"/>
      <c r="M290" s="15"/>
    </row>
    <row r="291" spans="1:13" x14ac:dyDescent="0.25">
      <c r="A291" s="1"/>
      <c r="B291" s="1"/>
      <c r="C291" s="1"/>
      <c r="D291" s="1" t="s">
        <v>362</v>
      </c>
      <c r="E291" s="1"/>
      <c r="F291" s="1"/>
      <c r="G291" s="1"/>
      <c r="H291" s="1"/>
      <c r="I291" s="1"/>
      <c r="J291" s="2"/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363</v>
      </c>
      <c r="F292" s="1"/>
      <c r="G292" s="1"/>
      <c r="H292" s="1"/>
      <c r="I292" s="1"/>
      <c r="J292" s="2">
        <v>0</v>
      </c>
      <c r="K292" s="2">
        <v>23375.5</v>
      </c>
      <c r="L292" s="2">
        <f t="shared" ref="L292:L301" si="30">ROUND((J292-K292),5)</f>
        <v>-23375.5</v>
      </c>
      <c r="M292" s="15">
        <f t="shared" ref="M292:M301" si="31">ROUND(IF(K292=0, IF(J292=0, 0, 1), J292/K292),5)</f>
        <v>0</v>
      </c>
    </row>
    <row r="293" spans="1:13" x14ac:dyDescent="0.25">
      <c r="A293" s="1"/>
      <c r="B293" s="1"/>
      <c r="C293" s="1"/>
      <c r="D293" s="1"/>
      <c r="E293" s="1" t="s">
        <v>364</v>
      </c>
      <c r="F293" s="1"/>
      <c r="G293" s="1"/>
      <c r="H293" s="1"/>
      <c r="I293" s="1"/>
      <c r="J293" s="2">
        <v>0</v>
      </c>
      <c r="K293" s="2">
        <v>37548.5</v>
      </c>
      <c r="L293" s="2">
        <f t="shared" si="30"/>
        <v>-37548.5</v>
      </c>
      <c r="M293" s="15">
        <f t="shared" si="31"/>
        <v>0</v>
      </c>
    </row>
    <row r="294" spans="1:13" x14ac:dyDescent="0.25">
      <c r="A294" s="1"/>
      <c r="B294" s="1"/>
      <c r="C294" s="1"/>
      <c r="D294" s="1"/>
      <c r="E294" s="1" t="s">
        <v>365</v>
      </c>
      <c r="F294" s="1"/>
      <c r="G294" s="1"/>
      <c r="H294" s="1"/>
      <c r="I294" s="1"/>
      <c r="J294" s="2">
        <v>0</v>
      </c>
      <c r="K294" s="2">
        <v>14840</v>
      </c>
      <c r="L294" s="2">
        <f t="shared" si="30"/>
        <v>-14840</v>
      </c>
      <c r="M294" s="15">
        <f t="shared" si="31"/>
        <v>0</v>
      </c>
    </row>
    <row r="295" spans="1:13" x14ac:dyDescent="0.25">
      <c r="A295" s="1"/>
      <c r="B295" s="1"/>
      <c r="C295" s="1"/>
      <c r="D295" s="1"/>
      <c r="E295" s="1" t="s">
        <v>366</v>
      </c>
      <c r="F295" s="1"/>
      <c r="G295" s="1"/>
      <c r="H295" s="1"/>
      <c r="I295" s="1"/>
      <c r="J295" s="2">
        <v>0</v>
      </c>
      <c r="K295" s="2">
        <v>827</v>
      </c>
      <c r="L295" s="2">
        <f t="shared" si="30"/>
        <v>-827</v>
      </c>
      <c r="M295" s="15">
        <f t="shared" si="31"/>
        <v>0</v>
      </c>
    </row>
    <row r="296" spans="1:13" x14ac:dyDescent="0.25">
      <c r="A296" s="1"/>
      <c r="B296" s="1"/>
      <c r="C296" s="1"/>
      <c r="D296" s="1"/>
      <c r="E296" s="1" t="s">
        <v>367</v>
      </c>
      <c r="F296" s="1"/>
      <c r="G296" s="1"/>
      <c r="H296" s="1"/>
      <c r="I296" s="1"/>
      <c r="J296" s="2">
        <v>0</v>
      </c>
      <c r="K296" s="2">
        <v>45093</v>
      </c>
      <c r="L296" s="2">
        <f t="shared" si="30"/>
        <v>-45093</v>
      </c>
      <c r="M296" s="15">
        <f t="shared" si="31"/>
        <v>0</v>
      </c>
    </row>
    <row r="297" spans="1:13" ht="15.75" thickBot="1" x14ac:dyDescent="0.3">
      <c r="A297" s="1"/>
      <c r="B297" s="1"/>
      <c r="C297" s="1"/>
      <c r="D297" s="1"/>
      <c r="E297" s="1" t="s">
        <v>368</v>
      </c>
      <c r="F297" s="1"/>
      <c r="G297" s="1"/>
      <c r="H297" s="1"/>
      <c r="I297" s="1"/>
      <c r="J297" s="2">
        <v>0</v>
      </c>
      <c r="K297" s="2">
        <v>44348.5</v>
      </c>
      <c r="L297" s="2">
        <f t="shared" si="30"/>
        <v>-44348.5</v>
      </c>
      <c r="M297" s="15">
        <f t="shared" si="31"/>
        <v>0</v>
      </c>
    </row>
    <row r="298" spans="1:13" ht="15.75" thickBot="1" x14ac:dyDescent="0.3">
      <c r="A298" s="1"/>
      <c r="B298" s="1"/>
      <c r="C298" s="1"/>
      <c r="D298" s="1" t="s">
        <v>369</v>
      </c>
      <c r="E298" s="1"/>
      <c r="F298" s="1"/>
      <c r="G298" s="1"/>
      <c r="H298" s="1"/>
      <c r="I298" s="1"/>
      <c r="J298" s="4">
        <f>ROUND(SUM(J291:J297),5)</f>
        <v>0</v>
      </c>
      <c r="K298" s="4">
        <f>ROUND(SUM(K291:K297),5)</f>
        <v>166032.5</v>
      </c>
      <c r="L298" s="4">
        <f t="shared" si="30"/>
        <v>-166032.5</v>
      </c>
      <c r="M298" s="18">
        <f t="shared" si="31"/>
        <v>0</v>
      </c>
    </row>
    <row r="299" spans="1:13" ht="15.75" thickBot="1" x14ac:dyDescent="0.3">
      <c r="A299" s="1"/>
      <c r="B299" s="1"/>
      <c r="C299" s="1" t="s">
        <v>370</v>
      </c>
      <c r="D299" s="1"/>
      <c r="E299" s="1"/>
      <c r="F299" s="1"/>
      <c r="G299" s="1"/>
      <c r="H299" s="1"/>
      <c r="I299" s="1"/>
      <c r="J299" s="4">
        <f>ROUND(J278+J282+J290+J298,5)</f>
        <v>39477.339999999997</v>
      </c>
      <c r="K299" s="4">
        <f>ROUND(K278+K282+K290+K298,5)</f>
        <v>166032.5</v>
      </c>
      <c r="L299" s="4">
        <f t="shared" si="30"/>
        <v>-126555.16</v>
      </c>
      <c r="M299" s="18">
        <f t="shared" si="31"/>
        <v>0.23777000000000001</v>
      </c>
    </row>
    <row r="300" spans="1:13" ht="15.75" thickBot="1" x14ac:dyDescent="0.3">
      <c r="A300" s="1"/>
      <c r="B300" s="1" t="s">
        <v>371</v>
      </c>
      <c r="C300" s="1"/>
      <c r="D300" s="1"/>
      <c r="E300" s="1"/>
      <c r="F300" s="1"/>
      <c r="G300" s="1"/>
      <c r="H300" s="1"/>
      <c r="I300" s="1"/>
      <c r="J300" s="4">
        <f>ROUND(J241+J277-J299,5)</f>
        <v>-20864.84</v>
      </c>
      <c r="K300" s="4">
        <f>ROUND(K241+K277-K299,5)</f>
        <v>-165532.53</v>
      </c>
      <c r="L300" s="4">
        <f t="shared" si="30"/>
        <v>144667.69</v>
      </c>
      <c r="M300" s="18">
        <f t="shared" si="31"/>
        <v>0.12605</v>
      </c>
    </row>
    <row r="301" spans="1:13" s="7" customFormat="1" ht="12" thickBot="1" x14ac:dyDescent="0.25">
      <c r="A301" s="5" t="s">
        <v>69</v>
      </c>
      <c r="B301" s="5"/>
      <c r="C301" s="5"/>
      <c r="D301" s="5"/>
      <c r="E301" s="5"/>
      <c r="F301" s="5"/>
      <c r="G301" s="5"/>
      <c r="H301" s="5"/>
      <c r="I301" s="5"/>
      <c r="J301" s="6">
        <f>ROUND(J240+J300,5)</f>
        <v>273403.63</v>
      </c>
      <c r="K301" s="6">
        <f>ROUND(K240+K300,5)</f>
        <v>-247043.6</v>
      </c>
      <c r="L301" s="6">
        <f t="shared" si="30"/>
        <v>520447.23</v>
      </c>
      <c r="M301" s="19">
        <f t="shared" si="31"/>
        <v>-1.1067</v>
      </c>
    </row>
    <row r="302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3:51 PM
&amp;"Arial,Bold"&amp;8 04/09/24
&amp;"Arial,Bold"&amp;8 Accrual Basis&amp;C&amp;"Arial,Bold"&amp;12 Nederland Fire Protection District
&amp;"Arial,Bold"&amp;14 Income &amp;&amp; Expense Budget vs. Actual
&amp;"Arial,Bold"&amp;10 January through March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4" name="FILTER"/>
      </mc:Fallback>
    </mc:AlternateContent>
    <mc:AlternateContent xmlns:mc="http://schemas.openxmlformats.org/markup-compatibility/2006">
      <mc:Choice Requires="x14">
        <control shapeId="921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BE02-B76A-4DA3-92FD-06787874B1A7}">
  <sheetPr codeName="Sheet4"/>
  <dimension ref="A1:Q479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0" bestFit="1" customWidth="1"/>
    <col min="11" max="11" width="29.8554687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8.7109375" bestFit="1" customWidth="1"/>
  </cols>
  <sheetData>
    <row r="1" spans="1:17" s="11" customFormat="1" ht="15.75" thickBot="1" x14ac:dyDescent="0.3">
      <c r="A1" s="32"/>
      <c r="B1" s="32"/>
      <c r="C1" s="32"/>
      <c r="D1" s="32"/>
      <c r="E1" s="32"/>
      <c r="F1" s="32"/>
      <c r="G1" s="32"/>
      <c r="H1" s="10" t="s">
        <v>375</v>
      </c>
      <c r="I1" s="10" t="s">
        <v>376</v>
      </c>
      <c r="J1" s="10" t="s">
        <v>377</v>
      </c>
      <c r="K1" s="10" t="s">
        <v>378</v>
      </c>
      <c r="L1" s="10" t="s">
        <v>379</v>
      </c>
      <c r="M1" s="10" t="s">
        <v>380</v>
      </c>
      <c r="N1" s="10" t="s">
        <v>381</v>
      </c>
      <c r="O1" s="10" t="s">
        <v>382</v>
      </c>
      <c r="P1" s="10" t="s">
        <v>383</v>
      </c>
      <c r="Q1" s="10" t="s">
        <v>384</v>
      </c>
    </row>
    <row r="2" spans="1:17" ht="15.75" thickTop="1" x14ac:dyDescent="0.25">
      <c r="A2" s="1"/>
      <c r="B2" s="1" t="s">
        <v>80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ht="15.75" thickBot="1" x14ac:dyDescent="0.3">
      <c r="A3" s="21"/>
      <c r="B3" s="21"/>
      <c r="C3" s="21"/>
      <c r="D3" s="21"/>
      <c r="E3" s="21"/>
      <c r="F3" s="21"/>
      <c r="G3" s="24"/>
      <c r="H3" s="24" t="s">
        <v>466</v>
      </c>
      <c r="I3" s="25">
        <v>45371</v>
      </c>
      <c r="J3" s="24" t="s">
        <v>474</v>
      </c>
      <c r="K3" s="24" t="s">
        <v>513</v>
      </c>
      <c r="L3" s="24" t="s">
        <v>585</v>
      </c>
      <c r="M3" s="24" t="s">
        <v>717</v>
      </c>
      <c r="N3" s="26"/>
      <c r="O3" s="24" t="s">
        <v>15</v>
      </c>
      <c r="P3" s="27">
        <v>2000</v>
      </c>
      <c r="Q3" s="27">
        <f>ROUND(Q2+P3,5)</f>
        <v>2000</v>
      </c>
    </row>
    <row r="4" spans="1:17" x14ac:dyDescent="0.25">
      <c r="A4" s="28"/>
      <c r="B4" s="28" t="s">
        <v>385</v>
      </c>
      <c r="C4" s="28"/>
      <c r="D4" s="28"/>
      <c r="E4" s="28"/>
      <c r="F4" s="28"/>
      <c r="G4" s="28"/>
      <c r="H4" s="28"/>
      <c r="I4" s="29"/>
      <c r="J4" s="28"/>
      <c r="K4" s="28"/>
      <c r="L4" s="28"/>
      <c r="M4" s="28"/>
      <c r="N4" s="28"/>
      <c r="O4" s="28"/>
      <c r="P4" s="2">
        <f>ROUND(SUM(P2:P3),5)</f>
        <v>2000</v>
      </c>
      <c r="Q4" s="2">
        <f>Q3</f>
        <v>2000</v>
      </c>
    </row>
    <row r="5" spans="1:17" x14ac:dyDescent="0.25">
      <c r="A5" s="1"/>
      <c r="B5" s="1" t="s">
        <v>81</v>
      </c>
      <c r="C5" s="1"/>
      <c r="D5" s="1"/>
      <c r="E5" s="1"/>
      <c r="F5" s="1"/>
      <c r="G5" s="1"/>
      <c r="H5" s="1"/>
      <c r="I5" s="22"/>
      <c r="J5" s="1"/>
      <c r="K5" s="1"/>
      <c r="L5" s="1"/>
      <c r="M5" s="1"/>
      <c r="N5" s="1"/>
      <c r="O5" s="1"/>
      <c r="P5" s="23"/>
      <c r="Q5" s="23"/>
    </row>
    <row r="6" spans="1:17" ht="15.75" thickBot="1" x14ac:dyDescent="0.3">
      <c r="A6" s="21"/>
      <c r="B6" s="21"/>
      <c r="C6" s="21"/>
      <c r="D6" s="21"/>
      <c r="E6" s="21"/>
      <c r="F6" s="21"/>
      <c r="G6" s="24"/>
      <c r="H6" s="24" t="s">
        <v>466</v>
      </c>
      <c r="I6" s="25">
        <v>45355</v>
      </c>
      <c r="J6" s="24" t="s">
        <v>475</v>
      </c>
      <c r="K6" s="24" t="s">
        <v>514</v>
      </c>
      <c r="L6" s="24" t="s">
        <v>586</v>
      </c>
      <c r="M6" s="24" t="s">
        <v>718</v>
      </c>
      <c r="N6" s="26"/>
      <c r="O6" s="24" t="s">
        <v>15</v>
      </c>
      <c r="P6" s="27">
        <v>2500</v>
      </c>
      <c r="Q6" s="27">
        <f>ROUND(Q5+P6,5)</f>
        <v>2500</v>
      </c>
    </row>
    <row r="7" spans="1:17" x14ac:dyDescent="0.25">
      <c r="A7" s="28"/>
      <c r="B7" s="28" t="s">
        <v>386</v>
      </c>
      <c r="C7" s="28"/>
      <c r="D7" s="28"/>
      <c r="E7" s="28"/>
      <c r="F7" s="28"/>
      <c r="G7" s="28"/>
      <c r="H7" s="28"/>
      <c r="I7" s="29"/>
      <c r="J7" s="28"/>
      <c r="K7" s="28"/>
      <c r="L7" s="28"/>
      <c r="M7" s="28"/>
      <c r="N7" s="28"/>
      <c r="O7" s="28"/>
      <c r="P7" s="2">
        <f>ROUND(SUM(P5:P6),5)</f>
        <v>2500</v>
      </c>
      <c r="Q7" s="2">
        <f>Q6</f>
        <v>2500</v>
      </c>
    </row>
    <row r="8" spans="1:17" x14ac:dyDescent="0.25">
      <c r="A8" s="1"/>
      <c r="B8" s="1" t="s">
        <v>83</v>
      </c>
      <c r="C8" s="1"/>
      <c r="D8" s="1"/>
      <c r="E8" s="1"/>
      <c r="F8" s="1"/>
      <c r="G8" s="1"/>
      <c r="H8" s="1"/>
      <c r="I8" s="22"/>
      <c r="J8" s="1"/>
      <c r="K8" s="1"/>
      <c r="L8" s="1"/>
      <c r="M8" s="1"/>
      <c r="N8" s="1"/>
      <c r="O8" s="1"/>
      <c r="P8" s="23"/>
      <c r="Q8" s="23"/>
    </row>
    <row r="9" spans="1:17" ht="15.75" thickBot="1" x14ac:dyDescent="0.3">
      <c r="A9" s="21"/>
      <c r="B9" s="21"/>
      <c r="C9" s="21"/>
      <c r="D9" s="21"/>
      <c r="E9" s="21"/>
      <c r="F9" s="21"/>
      <c r="G9" s="24"/>
      <c r="H9" s="24" t="s">
        <v>467</v>
      </c>
      <c r="I9" s="25">
        <v>45356</v>
      </c>
      <c r="J9" s="24" t="s">
        <v>476</v>
      </c>
      <c r="K9" s="24" t="s">
        <v>515</v>
      </c>
      <c r="L9" s="24" t="s">
        <v>587</v>
      </c>
      <c r="M9" s="24" t="s">
        <v>717</v>
      </c>
      <c r="N9" s="26"/>
      <c r="O9" s="24" t="s">
        <v>351</v>
      </c>
      <c r="P9" s="27">
        <v>1000</v>
      </c>
      <c r="Q9" s="27">
        <f>ROUND(Q8+P9,5)</f>
        <v>1000</v>
      </c>
    </row>
    <row r="10" spans="1:17" x14ac:dyDescent="0.25">
      <c r="A10" s="28"/>
      <c r="B10" s="28" t="s">
        <v>387</v>
      </c>
      <c r="C10" s="28"/>
      <c r="D10" s="28"/>
      <c r="E10" s="28"/>
      <c r="F10" s="28"/>
      <c r="G10" s="28"/>
      <c r="H10" s="28"/>
      <c r="I10" s="29"/>
      <c r="J10" s="28"/>
      <c r="K10" s="28"/>
      <c r="L10" s="28"/>
      <c r="M10" s="28"/>
      <c r="N10" s="28"/>
      <c r="O10" s="28"/>
      <c r="P10" s="2">
        <f>ROUND(SUM(P8:P9),5)</f>
        <v>1000</v>
      </c>
      <c r="Q10" s="2">
        <f>Q9</f>
        <v>1000</v>
      </c>
    </row>
    <row r="11" spans="1:17" x14ac:dyDescent="0.25">
      <c r="A11" s="1"/>
      <c r="B11" s="1" t="s">
        <v>84</v>
      </c>
      <c r="C11" s="1"/>
      <c r="D11" s="1"/>
      <c r="E11" s="1"/>
      <c r="F11" s="1"/>
      <c r="G11" s="1"/>
      <c r="H11" s="1"/>
      <c r="I11" s="22"/>
      <c r="J11" s="1"/>
      <c r="K11" s="1"/>
      <c r="L11" s="1"/>
      <c r="M11" s="1"/>
      <c r="N11" s="1"/>
      <c r="O11" s="1"/>
      <c r="P11" s="23"/>
      <c r="Q11" s="23"/>
    </row>
    <row r="12" spans="1:17" x14ac:dyDescent="0.25">
      <c r="A12" s="24"/>
      <c r="B12" s="24"/>
      <c r="C12" s="24"/>
      <c r="D12" s="24"/>
      <c r="E12" s="24"/>
      <c r="F12" s="24"/>
      <c r="G12" s="24"/>
      <c r="H12" s="24" t="s">
        <v>468</v>
      </c>
      <c r="I12" s="25">
        <v>45382</v>
      </c>
      <c r="J12" s="24"/>
      <c r="K12" s="24"/>
      <c r="L12" s="24" t="s">
        <v>588</v>
      </c>
      <c r="M12" s="24" t="s">
        <v>717</v>
      </c>
      <c r="N12" s="26"/>
      <c r="O12" s="24" t="s">
        <v>6</v>
      </c>
      <c r="P12" s="30">
        <v>1317.94</v>
      </c>
      <c r="Q12" s="30">
        <f t="shared" ref="Q12:Q18" si="0">ROUND(Q11+P12,5)</f>
        <v>1317.94</v>
      </c>
    </row>
    <row r="13" spans="1:17" x14ac:dyDescent="0.25">
      <c r="A13" s="24"/>
      <c r="B13" s="24"/>
      <c r="C13" s="24"/>
      <c r="D13" s="24"/>
      <c r="E13" s="24"/>
      <c r="F13" s="24"/>
      <c r="G13" s="24"/>
      <c r="H13" s="24" t="s">
        <v>468</v>
      </c>
      <c r="I13" s="25">
        <v>45382</v>
      </c>
      <c r="J13" s="24"/>
      <c r="K13" s="24"/>
      <c r="L13" s="24" t="s">
        <v>588</v>
      </c>
      <c r="M13" s="24" t="s">
        <v>717</v>
      </c>
      <c r="N13" s="26"/>
      <c r="O13" s="24" t="s">
        <v>11</v>
      </c>
      <c r="P13" s="30">
        <v>1.62</v>
      </c>
      <c r="Q13" s="30">
        <f t="shared" si="0"/>
        <v>1319.56</v>
      </c>
    </row>
    <row r="14" spans="1:17" x14ac:dyDescent="0.25">
      <c r="A14" s="24"/>
      <c r="B14" s="24"/>
      <c r="C14" s="24"/>
      <c r="D14" s="24"/>
      <c r="E14" s="24"/>
      <c r="F14" s="24"/>
      <c r="G14" s="24"/>
      <c r="H14" s="24" t="s">
        <v>468</v>
      </c>
      <c r="I14" s="25">
        <v>45382</v>
      </c>
      <c r="J14" s="24"/>
      <c r="K14" s="24"/>
      <c r="L14" s="24" t="s">
        <v>588</v>
      </c>
      <c r="M14" s="24" t="s">
        <v>717</v>
      </c>
      <c r="N14" s="26"/>
      <c r="O14" s="24" t="s">
        <v>10</v>
      </c>
      <c r="P14" s="30">
        <v>0.52</v>
      </c>
      <c r="Q14" s="30">
        <f t="shared" si="0"/>
        <v>1320.08</v>
      </c>
    </row>
    <row r="15" spans="1:17" x14ac:dyDescent="0.25">
      <c r="A15" s="24"/>
      <c r="B15" s="24"/>
      <c r="C15" s="24"/>
      <c r="D15" s="24"/>
      <c r="E15" s="24"/>
      <c r="F15" s="24"/>
      <c r="G15" s="24"/>
      <c r="H15" s="24" t="s">
        <v>468</v>
      </c>
      <c r="I15" s="25">
        <v>45382</v>
      </c>
      <c r="J15" s="24"/>
      <c r="K15" s="24"/>
      <c r="L15" s="24" t="s">
        <v>588</v>
      </c>
      <c r="M15" s="24" t="s">
        <v>717</v>
      </c>
      <c r="N15" s="26"/>
      <c r="O15" s="24" t="s">
        <v>9</v>
      </c>
      <c r="P15" s="30">
        <v>207.18</v>
      </c>
      <c r="Q15" s="30">
        <f t="shared" si="0"/>
        <v>1527.26</v>
      </c>
    </row>
    <row r="16" spans="1:17" x14ac:dyDescent="0.25">
      <c r="A16" s="24"/>
      <c r="B16" s="24"/>
      <c r="C16" s="24"/>
      <c r="D16" s="24"/>
      <c r="E16" s="24"/>
      <c r="F16" s="24"/>
      <c r="G16" s="24"/>
      <c r="H16" s="24" t="s">
        <v>468</v>
      </c>
      <c r="I16" s="25">
        <v>45382</v>
      </c>
      <c r="J16" s="24"/>
      <c r="K16" s="24"/>
      <c r="L16" s="24" t="s">
        <v>588</v>
      </c>
      <c r="M16" s="24" t="s">
        <v>717</v>
      </c>
      <c r="N16" s="26"/>
      <c r="O16" s="24" t="s">
        <v>8</v>
      </c>
      <c r="P16" s="30">
        <v>133.97</v>
      </c>
      <c r="Q16" s="30">
        <f t="shared" si="0"/>
        <v>1661.23</v>
      </c>
    </row>
    <row r="17" spans="1:17" x14ac:dyDescent="0.25">
      <c r="A17" s="24"/>
      <c r="B17" s="24"/>
      <c r="C17" s="24"/>
      <c r="D17" s="24"/>
      <c r="E17" s="24"/>
      <c r="F17" s="24"/>
      <c r="G17" s="24"/>
      <c r="H17" s="24" t="s">
        <v>468</v>
      </c>
      <c r="I17" s="25">
        <v>45382</v>
      </c>
      <c r="J17" s="24"/>
      <c r="K17" s="24"/>
      <c r="L17" s="24" t="s">
        <v>588</v>
      </c>
      <c r="M17" s="24" t="s">
        <v>717</v>
      </c>
      <c r="N17" s="26"/>
      <c r="O17" s="24" t="s">
        <v>7</v>
      </c>
      <c r="P17" s="30">
        <v>951.94</v>
      </c>
      <c r="Q17" s="30">
        <f t="shared" si="0"/>
        <v>2613.17</v>
      </c>
    </row>
    <row r="18" spans="1:17" ht="15.75" thickBot="1" x14ac:dyDescent="0.3">
      <c r="A18" s="24"/>
      <c r="B18" s="24"/>
      <c r="C18" s="24"/>
      <c r="D18" s="24"/>
      <c r="E18" s="24"/>
      <c r="F18" s="24"/>
      <c r="G18" s="24"/>
      <c r="H18" s="24" t="s">
        <v>468</v>
      </c>
      <c r="I18" s="25">
        <v>45382</v>
      </c>
      <c r="J18" s="24"/>
      <c r="K18" s="24"/>
      <c r="L18" s="24" t="s">
        <v>588</v>
      </c>
      <c r="M18" s="24" t="s">
        <v>717</v>
      </c>
      <c r="N18" s="26"/>
      <c r="O18" s="24" t="s">
        <v>5</v>
      </c>
      <c r="P18" s="27">
        <v>13.33</v>
      </c>
      <c r="Q18" s="27">
        <f t="shared" si="0"/>
        <v>2626.5</v>
      </c>
    </row>
    <row r="19" spans="1:17" x14ac:dyDescent="0.25">
      <c r="A19" s="28"/>
      <c r="B19" s="28" t="s">
        <v>388</v>
      </c>
      <c r="C19" s="28"/>
      <c r="D19" s="28"/>
      <c r="E19" s="28"/>
      <c r="F19" s="28"/>
      <c r="G19" s="28"/>
      <c r="H19" s="28"/>
      <c r="I19" s="29"/>
      <c r="J19" s="28"/>
      <c r="K19" s="28"/>
      <c r="L19" s="28"/>
      <c r="M19" s="28"/>
      <c r="N19" s="28"/>
      <c r="O19" s="28"/>
      <c r="P19" s="2">
        <f>ROUND(SUM(P11:P18),5)</f>
        <v>2626.5</v>
      </c>
      <c r="Q19" s="2">
        <f>Q18</f>
        <v>2626.5</v>
      </c>
    </row>
    <row r="20" spans="1:17" x14ac:dyDescent="0.25">
      <c r="A20" s="1"/>
      <c r="B20" s="1" t="s">
        <v>85</v>
      </c>
      <c r="C20" s="1"/>
      <c r="D20" s="1"/>
      <c r="E20" s="1"/>
      <c r="F20" s="1"/>
      <c r="G20" s="1"/>
      <c r="H20" s="1"/>
      <c r="I20" s="22"/>
      <c r="J20" s="1"/>
      <c r="K20" s="1"/>
      <c r="L20" s="1"/>
      <c r="M20" s="1"/>
      <c r="N20" s="1"/>
      <c r="O20" s="1"/>
      <c r="P20" s="23"/>
      <c r="Q20" s="23"/>
    </row>
    <row r="21" spans="1:17" x14ac:dyDescent="0.25">
      <c r="A21" s="1"/>
      <c r="B21" s="1"/>
      <c r="C21" s="1" t="s">
        <v>87</v>
      </c>
      <c r="D21" s="1"/>
      <c r="E21" s="1"/>
      <c r="F21" s="1"/>
      <c r="G21" s="1"/>
      <c r="H21" s="1"/>
      <c r="I21" s="22"/>
      <c r="J21" s="1"/>
      <c r="K21" s="1"/>
      <c r="L21" s="1"/>
      <c r="M21" s="1"/>
      <c r="N21" s="1"/>
      <c r="O21" s="1"/>
      <c r="P21" s="23"/>
      <c r="Q21" s="23"/>
    </row>
    <row r="22" spans="1:17" ht="15.75" thickBot="1" x14ac:dyDescent="0.3">
      <c r="A22" s="21"/>
      <c r="B22" s="21"/>
      <c r="C22" s="21"/>
      <c r="D22" s="21"/>
      <c r="E22" s="21"/>
      <c r="F22" s="21"/>
      <c r="G22" s="24"/>
      <c r="H22" s="24" t="s">
        <v>468</v>
      </c>
      <c r="I22" s="25">
        <v>45382</v>
      </c>
      <c r="J22" s="24"/>
      <c r="K22" s="24"/>
      <c r="L22" s="24" t="s">
        <v>589</v>
      </c>
      <c r="M22" s="24" t="s">
        <v>717</v>
      </c>
      <c r="N22" s="26"/>
      <c r="O22" s="24" t="s">
        <v>11</v>
      </c>
      <c r="P22" s="27">
        <v>452.79</v>
      </c>
      <c r="Q22" s="27">
        <f>ROUND(Q21+P22,5)</f>
        <v>452.79</v>
      </c>
    </row>
    <row r="23" spans="1:17" x14ac:dyDescent="0.25">
      <c r="A23" s="28"/>
      <c r="B23" s="28"/>
      <c r="C23" s="28" t="s">
        <v>389</v>
      </c>
      <c r="D23" s="28"/>
      <c r="E23" s="28"/>
      <c r="F23" s="28"/>
      <c r="G23" s="28"/>
      <c r="H23" s="28"/>
      <c r="I23" s="29"/>
      <c r="J23" s="28"/>
      <c r="K23" s="28"/>
      <c r="L23" s="28"/>
      <c r="M23" s="28"/>
      <c r="N23" s="28"/>
      <c r="O23" s="28"/>
      <c r="P23" s="2">
        <f>ROUND(SUM(P21:P22),5)</f>
        <v>452.79</v>
      </c>
      <c r="Q23" s="2">
        <f>Q22</f>
        <v>452.79</v>
      </c>
    </row>
    <row r="24" spans="1:17" x14ac:dyDescent="0.25">
      <c r="A24" s="1"/>
      <c r="B24" s="1"/>
      <c r="C24" s="1" t="s">
        <v>91</v>
      </c>
      <c r="D24" s="1"/>
      <c r="E24" s="1"/>
      <c r="F24" s="1"/>
      <c r="G24" s="1"/>
      <c r="H24" s="1"/>
      <c r="I24" s="22"/>
      <c r="J24" s="1"/>
      <c r="K24" s="1"/>
      <c r="L24" s="1"/>
      <c r="M24" s="1"/>
      <c r="N24" s="1"/>
      <c r="O24" s="1"/>
      <c r="P24" s="23"/>
      <c r="Q24" s="23"/>
    </row>
    <row r="25" spans="1:17" ht="15.75" thickBot="1" x14ac:dyDescent="0.3">
      <c r="A25" s="21"/>
      <c r="B25" s="21"/>
      <c r="C25" s="21"/>
      <c r="D25" s="21"/>
      <c r="E25" s="21"/>
      <c r="F25" s="21"/>
      <c r="G25" s="24"/>
      <c r="H25" s="24" t="s">
        <v>468</v>
      </c>
      <c r="I25" s="25">
        <v>45382</v>
      </c>
      <c r="J25" s="24"/>
      <c r="K25" s="24" t="s">
        <v>516</v>
      </c>
      <c r="L25" s="24" t="s">
        <v>590</v>
      </c>
      <c r="M25" s="24" t="s">
        <v>717</v>
      </c>
      <c r="N25" s="26"/>
      <c r="O25" s="24" t="s">
        <v>11</v>
      </c>
      <c r="P25" s="27">
        <v>154729.26999999999</v>
      </c>
      <c r="Q25" s="27">
        <f>ROUND(Q24+P25,5)</f>
        <v>154729.26999999999</v>
      </c>
    </row>
    <row r="26" spans="1:17" x14ac:dyDescent="0.25">
      <c r="A26" s="28"/>
      <c r="B26" s="28"/>
      <c r="C26" s="28" t="s">
        <v>390</v>
      </c>
      <c r="D26" s="28"/>
      <c r="E26" s="28"/>
      <c r="F26" s="28"/>
      <c r="G26" s="28"/>
      <c r="H26" s="28"/>
      <c r="I26" s="29"/>
      <c r="J26" s="28"/>
      <c r="K26" s="28"/>
      <c r="L26" s="28"/>
      <c r="M26" s="28"/>
      <c r="N26" s="28"/>
      <c r="O26" s="28"/>
      <c r="P26" s="2">
        <f>ROUND(SUM(P24:P25),5)</f>
        <v>154729.26999999999</v>
      </c>
      <c r="Q26" s="2">
        <f>Q25</f>
        <v>154729.26999999999</v>
      </c>
    </row>
    <row r="27" spans="1:17" x14ac:dyDescent="0.25">
      <c r="A27" s="1"/>
      <c r="B27" s="1"/>
      <c r="C27" s="1" t="s">
        <v>92</v>
      </c>
      <c r="D27" s="1"/>
      <c r="E27" s="1"/>
      <c r="F27" s="1"/>
      <c r="G27" s="1"/>
      <c r="H27" s="1"/>
      <c r="I27" s="22"/>
      <c r="J27" s="1"/>
      <c r="K27" s="1"/>
      <c r="L27" s="1"/>
      <c r="M27" s="1"/>
      <c r="N27" s="1"/>
      <c r="O27" s="1"/>
      <c r="P27" s="23"/>
      <c r="Q27" s="23"/>
    </row>
    <row r="28" spans="1:17" x14ac:dyDescent="0.25">
      <c r="A28" s="24"/>
      <c r="B28" s="24"/>
      <c r="C28" s="24"/>
      <c r="D28" s="24"/>
      <c r="E28" s="24"/>
      <c r="F28" s="24"/>
      <c r="G28" s="24"/>
      <c r="H28" s="24" t="s">
        <v>468</v>
      </c>
      <c r="I28" s="25">
        <v>45382</v>
      </c>
      <c r="J28" s="24"/>
      <c r="K28" s="24"/>
      <c r="L28" s="24" t="s">
        <v>589</v>
      </c>
      <c r="M28" s="24" t="s">
        <v>717</v>
      </c>
      <c r="N28" s="26"/>
      <c r="O28" s="24" t="s">
        <v>11</v>
      </c>
      <c r="P28" s="30">
        <v>5114.1400000000003</v>
      </c>
      <c r="Q28" s="30">
        <f>ROUND(Q27+P28,5)</f>
        <v>5114.1400000000003</v>
      </c>
    </row>
    <row r="29" spans="1:17" ht="15.75" thickBot="1" x14ac:dyDescent="0.3">
      <c r="A29" s="24"/>
      <c r="B29" s="24"/>
      <c r="C29" s="24"/>
      <c r="D29" s="24"/>
      <c r="E29" s="24"/>
      <c r="F29" s="24"/>
      <c r="G29" s="24"/>
      <c r="H29" s="24" t="s">
        <v>468</v>
      </c>
      <c r="I29" s="25">
        <v>45382</v>
      </c>
      <c r="J29" s="24"/>
      <c r="K29" s="24"/>
      <c r="L29" s="24" t="s">
        <v>589</v>
      </c>
      <c r="M29" s="24" t="s">
        <v>717</v>
      </c>
      <c r="N29" s="26"/>
      <c r="O29" s="24" t="s">
        <v>11</v>
      </c>
      <c r="P29" s="27">
        <v>27.01</v>
      </c>
      <c r="Q29" s="27">
        <f>ROUND(Q28+P29,5)</f>
        <v>5141.1499999999996</v>
      </c>
    </row>
    <row r="30" spans="1:17" x14ac:dyDescent="0.25">
      <c r="A30" s="28"/>
      <c r="B30" s="28"/>
      <c r="C30" s="28" t="s">
        <v>391</v>
      </c>
      <c r="D30" s="28"/>
      <c r="E30" s="28"/>
      <c r="F30" s="28"/>
      <c r="G30" s="28"/>
      <c r="H30" s="28"/>
      <c r="I30" s="29"/>
      <c r="J30" s="28"/>
      <c r="K30" s="28"/>
      <c r="L30" s="28"/>
      <c r="M30" s="28"/>
      <c r="N30" s="28"/>
      <c r="O30" s="28"/>
      <c r="P30" s="2">
        <f>ROUND(SUM(P27:P29),5)</f>
        <v>5141.1499999999996</v>
      </c>
      <c r="Q30" s="2">
        <f>Q29</f>
        <v>5141.1499999999996</v>
      </c>
    </row>
    <row r="31" spans="1:17" x14ac:dyDescent="0.25">
      <c r="A31" s="1"/>
      <c r="B31" s="1"/>
      <c r="C31" s="1" t="s">
        <v>95</v>
      </c>
      <c r="D31" s="1"/>
      <c r="E31" s="1"/>
      <c r="F31" s="1"/>
      <c r="G31" s="1"/>
      <c r="H31" s="1"/>
      <c r="I31" s="22"/>
      <c r="J31" s="1"/>
      <c r="K31" s="1"/>
      <c r="L31" s="1"/>
      <c r="M31" s="1"/>
      <c r="N31" s="1"/>
      <c r="O31" s="1"/>
      <c r="P31" s="23"/>
      <c r="Q31" s="23"/>
    </row>
    <row r="32" spans="1:17" x14ac:dyDescent="0.25">
      <c r="A32" s="24"/>
      <c r="B32" s="24"/>
      <c r="C32" s="24"/>
      <c r="D32" s="24"/>
      <c r="E32" s="24"/>
      <c r="F32" s="24"/>
      <c r="G32" s="24"/>
      <c r="H32" s="24" t="s">
        <v>468</v>
      </c>
      <c r="I32" s="25">
        <v>45382</v>
      </c>
      <c r="J32" s="24"/>
      <c r="K32" s="24"/>
      <c r="L32" s="24" t="s">
        <v>591</v>
      </c>
      <c r="M32" s="24" t="s">
        <v>717</v>
      </c>
      <c r="N32" s="26"/>
      <c r="O32" s="24" t="s">
        <v>11</v>
      </c>
      <c r="P32" s="30">
        <v>6.52</v>
      </c>
      <c r="Q32" s="30">
        <f>ROUND(Q31+P32,5)</f>
        <v>6.52</v>
      </c>
    </row>
    <row r="33" spans="1:17" x14ac:dyDescent="0.25">
      <c r="A33" s="24"/>
      <c r="B33" s="24"/>
      <c r="C33" s="24"/>
      <c r="D33" s="24"/>
      <c r="E33" s="24"/>
      <c r="F33" s="24"/>
      <c r="G33" s="24"/>
      <c r="H33" s="24" t="s">
        <v>468</v>
      </c>
      <c r="I33" s="25">
        <v>45382</v>
      </c>
      <c r="J33" s="24"/>
      <c r="K33" s="24"/>
      <c r="L33" s="24" t="s">
        <v>591</v>
      </c>
      <c r="M33" s="24" t="s">
        <v>717</v>
      </c>
      <c r="N33" s="26"/>
      <c r="O33" s="24" t="s">
        <v>11</v>
      </c>
      <c r="P33" s="30">
        <v>73.69</v>
      </c>
      <c r="Q33" s="30">
        <f>ROUND(Q32+P33,5)</f>
        <v>80.209999999999994</v>
      </c>
    </row>
    <row r="34" spans="1:17" ht="15.75" thickBot="1" x14ac:dyDescent="0.3">
      <c r="A34" s="24"/>
      <c r="B34" s="24"/>
      <c r="C34" s="24"/>
      <c r="D34" s="24"/>
      <c r="E34" s="24"/>
      <c r="F34" s="24"/>
      <c r="G34" s="24"/>
      <c r="H34" s="24" t="s">
        <v>468</v>
      </c>
      <c r="I34" s="25">
        <v>45382</v>
      </c>
      <c r="J34" s="24"/>
      <c r="K34" s="24"/>
      <c r="L34" s="24" t="s">
        <v>591</v>
      </c>
      <c r="M34" s="24" t="s">
        <v>717</v>
      </c>
      <c r="N34" s="26"/>
      <c r="O34" s="24" t="s">
        <v>11</v>
      </c>
      <c r="P34" s="27">
        <v>0.39</v>
      </c>
      <c r="Q34" s="27">
        <f>ROUND(Q33+P34,5)</f>
        <v>80.599999999999994</v>
      </c>
    </row>
    <row r="35" spans="1:17" x14ac:dyDescent="0.25">
      <c r="A35" s="28"/>
      <c r="B35" s="28"/>
      <c r="C35" s="28" t="s">
        <v>392</v>
      </c>
      <c r="D35" s="28"/>
      <c r="E35" s="28"/>
      <c r="F35" s="28"/>
      <c r="G35" s="28"/>
      <c r="H35" s="28"/>
      <c r="I35" s="29"/>
      <c r="J35" s="28"/>
      <c r="K35" s="28"/>
      <c r="L35" s="28"/>
      <c r="M35" s="28"/>
      <c r="N35" s="28"/>
      <c r="O35" s="28"/>
      <c r="P35" s="2">
        <f>ROUND(SUM(P31:P34),5)</f>
        <v>80.599999999999994</v>
      </c>
      <c r="Q35" s="2">
        <f>Q34</f>
        <v>80.599999999999994</v>
      </c>
    </row>
    <row r="36" spans="1:17" x14ac:dyDescent="0.25">
      <c r="A36" s="1"/>
      <c r="B36" s="1"/>
      <c r="C36" s="1" t="s">
        <v>98</v>
      </c>
      <c r="D36" s="1"/>
      <c r="E36" s="1"/>
      <c r="F36" s="1"/>
      <c r="G36" s="1"/>
      <c r="H36" s="1"/>
      <c r="I36" s="22"/>
      <c r="J36" s="1"/>
      <c r="K36" s="1"/>
      <c r="L36" s="1"/>
      <c r="M36" s="1"/>
      <c r="N36" s="1"/>
      <c r="O36" s="1"/>
      <c r="P36" s="23"/>
      <c r="Q36" s="23"/>
    </row>
    <row r="37" spans="1:17" ht="15.75" thickBot="1" x14ac:dyDescent="0.3">
      <c r="A37" s="21"/>
      <c r="B37" s="21"/>
      <c r="C37" s="21"/>
      <c r="D37" s="21"/>
      <c r="E37" s="21"/>
      <c r="F37" s="21"/>
      <c r="G37" s="24"/>
      <c r="H37" s="24" t="s">
        <v>468</v>
      </c>
      <c r="I37" s="25">
        <v>45382</v>
      </c>
      <c r="J37" s="24"/>
      <c r="K37" s="24" t="s">
        <v>516</v>
      </c>
      <c r="L37" s="24" t="s">
        <v>590</v>
      </c>
      <c r="M37" s="24" t="s">
        <v>717</v>
      </c>
      <c r="N37" s="26"/>
      <c r="O37" s="24" t="s">
        <v>11</v>
      </c>
      <c r="P37" s="27">
        <v>817.02</v>
      </c>
      <c r="Q37" s="27">
        <f>ROUND(Q36+P37,5)</f>
        <v>817.02</v>
      </c>
    </row>
    <row r="38" spans="1:17" x14ac:dyDescent="0.25">
      <c r="A38" s="28"/>
      <c r="B38" s="28"/>
      <c r="C38" s="28" t="s">
        <v>393</v>
      </c>
      <c r="D38" s="28"/>
      <c r="E38" s="28"/>
      <c r="F38" s="28"/>
      <c r="G38" s="28"/>
      <c r="H38" s="28"/>
      <c r="I38" s="29"/>
      <c r="J38" s="28"/>
      <c r="K38" s="28"/>
      <c r="L38" s="28"/>
      <c r="M38" s="28"/>
      <c r="N38" s="28"/>
      <c r="O38" s="28"/>
      <c r="P38" s="2">
        <f>ROUND(SUM(P36:P37),5)</f>
        <v>817.02</v>
      </c>
      <c r="Q38" s="2">
        <f>Q37</f>
        <v>817.02</v>
      </c>
    </row>
    <row r="39" spans="1:17" x14ac:dyDescent="0.25">
      <c r="A39" s="1"/>
      <c r="B39" s="1"/>
      <c r="C39" s="1" t="s">
        <v>99</v>
      </c>
      <c r="D39" s="1"/>
      <c r="E39" s="1"/>
      <c r="F39" s="1"/>
      <c r="G39" s="1"/>
      <c r="H39" s="1"/>
      <c r="I39" s="22"/>
      <c r="J39" s="1"/>
      <c r="K39" s="1"/>
      <c r="L39" s="1"/>
      <c r="M39" s="1"/>
      <c r="N39" s="1"/>
      <c r="O39" s="1"/>
      <c r="P39" s="23"/>
      <c r="Q39" s="23"/>
    </row>
    <row r="40" spans="1:17" ht="15.75" thickBot="1" x14ac:dyDescent="0.3">
      <c r="A40" s="21"/>
      <c r="B40" s="21"/>
      <c r="C40" s="21"/>
      <c r="D40" s="21"/>
      <c r="E40" s="21"/>
      <c r="F40" s="21"/>
      <c r="G40" s="24"/>
      <c r="H40" s="24" t="s">
        <v>468</v>
      </c>
      <c r="I40" s="25">
        <v>45382</v>
      </c>
      <c r="J40" s="24"/>
      <c r="K40" s="24" t="s">
        <v>516</v>
      </c>
      <c r="L40" s="24" t="s">
        <v>592</v>
      </c>
      <c r="M40" s="24" t="s">
        <v>717</v>
      </c>
      <c r="N40" s="26"/>
      <c r="O40" s="24" t="s">
        <v>11</v>
      </c>
      <c r="P40" s="27">
        <v>13699.25</v>
      </c>
      <c r="Q40" s="27">
        <f>ROUND(Q39+P40,5)</f>
        <v>13699.25</v>
      </c>
    </row>
    <row r="41" spans="1:17" x14ac:dyDescent="0.25">
      <c r="A41" s="28"/>
      <c r="B41" s="28"/>
      <c r="C41" s="28" t="s">
        <v>394</v>
      </c>
      <c r="D41" s="28"/>
      <c r="E41" s="28"/>
      <c r="F41" s="28"/>
      <c r="G41" s="28"/>
      <c r="H41" s="28"/>
      <c r="I41" s="29"/>
      <c r="J41" s="28"/>
      <c r="K41" s="28"/>
      <c r="L41" s="28"/>
      <c r="M41" s="28"/>
      <c r="N41" s="28"/>
      <c r="O41" s="28"/>
      <c r="P41" s="2">
        <f>ROUND(SUM(P39:P40),5)</f>
        <v>13699.25</v>
      </c>
      <c r="Q41" s="2">
        <f>Q40</f>
        <v>13699.25</v>
      </c>
    </row>
    <row r="42" spans="1:17" x14ac:dyDescent="0.25">
      <c r="A42" s="1"/>
      <c r="B42" s="1"/>
      <c r="C42" s="1" t="s">
        <v>100</v>
      </c>
      <c r="D42" s="1"/>
      <c r="E42" s="1"/>
      <c r="F42" s="1"/>
      <c r="G42" s="1"/>
      <c r="H42" s="1"/>
      <c r="I42" s="22"/>
      <c r="J42" s="1"/>
      <c r="K42" s="1"/>
      <c r="L42" s="1"/>
      <c r="M42" s="1"/>
      <c r="N42" s="1"/>
      <c r="O42" s="1"/>
      <c r="P42" s="23"/>
      <c r="Q42" s="23"/>
    </row>
    <row r="43" spans="1:17" x14ac:dyDescent="0.25">
      <c r="A43" s="24"/>
      <c r="B43" s="24"/>
      <c r="C43" s="24"/>
      <c r="D43" s="24"/>
      <c r="E43" s="24"/>
      <c r="F43" s="24"/>
      <c r="G43" s="24"/>
      <c r="H43" s="24" t="s">
        <v>468</v>
      </c>
      <c r="I43" s="25">
        <v>45382</v>
      </c>
      <c r="J43" s="24"/>
      <c r="K43" s="24"/>
      <c r="L43" s="24" t="s">
        <v>593</v>
      </c>
      <c r="M43" s="24" t="s">
        <v>717</v>
      </c>
      <c r="N43" s="26"/>
      <c r="O43" s="24" t="s">
        <v>11</v>
      </c>
      <c r="P43" s="30">
        <v>-508.78</v>
      </c>
      <c r="Q43" s="30">
        <f>ROUND(Q42+P43,5)</f>
        <v>-508.78</v>
      </c>
    </row>
    <row r="44" spans="1:17" x14ac:dyDescent="0.25">
      <c r="A44" s="24"/>
      <c r="B44" s="24"/>
      <c r="C44" s="24"/>
      <c r="D44" s="24"/>
      <c r="E44" s="24"/>
      <c r="F44" s="24"/>
      <c r="G44" s="24"/>
      <c r="H44" s="24" t="s">
        <v>468</v>
      </c>
      <c r="I44" s="25">
        <v>45382</v>
      </c>
      <c r="J44" s="24"/>
      <c r="K44" s="24"/>
      <c r="L44" s="24" t="s">
        <v>593</v>
      </c>
      <c r="M44" s="24" t="s">
        <v>717</v>
      </c>
      <c r="N44" s="26"/>
      <c r="O44" s="24" t="s">
        <v>11</v>
      </c>
      <c r="P44" s="30">
        <v>-5746.54</v>
      </c>
      <c r="Q44" s="30">
        <f>ROUND(Q43+P44,5)</f>
        <v>-6255.32</v>
      </c>
    </row>
    <row r="45" spans="1:17" ht="15.75" thickBot="1" x14ac:dyDescent="0.3">
      <c r="A45" s="24"/>
      <c r="B45" s="24"/>
      <c r="C45" s="24"/>
      <c r="D45" s="24"/>
      <c r="E45" s="24"/>
      <c r="F45" s="24"/>
      <c r="G45" s="24"/>
      <c r="H45" s="24" t="s">
        <v>468</v>
      </c>
      <c r="I45" s="25">
        <v>45382</v>
      </c>
      <c r="J45" s="24"/>
      <c r="K45" s="24"/>
      <c r="L45" s="24" t="s">
        <v>593</v>
      </c>
      <c r="M45" s="24" t="s">
        <v>717</v>
      </c>
      <c r="N45" s="26"/>
      <c r="O45" s="24" t="s">
        <v>11</v>
      </c>
      <c r="P45" s="30">
        <v>-30.34</v>
      </c>
      <c r="Q45" s="30">
        <f>ROUND(Q44+P45,5)</f>
        <v>-6285.66</v>
      </c>
    </row>
    <row r="46" spans="1:17" ht="15.75" thickBot="1" x14ac:dyDescent="0.3">
      <c r="A46" s="28"/>
      <c r="B46" s="28"/>
      <c r="C46" s="28" t="s">
        <v>395</v>
      </c>
      <c r="D46" s="28"/>
      <c r="E46" s="28"/>
      <c r="F46" s="28"/>
      <c r="G46" s="28"/>
      <c r="H46" s="28"/>
      <c r="I46" s="29"/>
      <c r="J46" s="28"/>
      <c r="K46" s="28"/>
      <c r="L46" s="28"/>
      <c r="M46" s="28"/>
      <c r="N46" s="28"/>
      <c r="O46" s="28"/>
      <c r="P46" s="3">
        <f>ROUND(SUM(P42:P45),5)</f>
        <v>-6285.66</v>
      </c>
      <c r="Q46" s="3">
        <f>Q45</f>
        <v>-6285.66</v>
      </c>
    </row>
    <row r="47" spans="1:17" x14ac:dyDescent="0.25">
      <c r="A47" s="28"/>
      <c r="B47" s="28" t="s">
        <v>107</v>
      </c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">
        <f>ROUND(P23+P26+P30+P35+P38+P41+P46,5)</f>
        <v>168634.42</v>
      </c>
      <c r="Q47" s="2">
        <f>ROUND(Q23+Q26+Q30+Q35+Q38+Q41+Q46,5)</f>
        <v>168634.42</v>
      </c>
    </row>
    <row r="48" spans="1:17" x14ac:dyDescent="0.25">
      <c r="A48" s="1"/>
      <c r="B48" s="1" t="s">
        <v>121</v>
      </c>
      <c r="C48" s="1"/>
      <c r="D48" s="1"/>
      <c r="E48" s="1"/>
      <c r="F48" s="1"/>
      <c r="G48" s="1"/>
      <c r="H48" s="1"/>
      <c r="I48" s="22"/>
      <c r="J48" s="1"/>
      <c r="K48" s="1"/>
      <c r="L48" s="1"/>
      <c r="M48" s="1"/>
      <c r="N48" s="1"/>
      <c r="O48" s="1"/>
      <c r="P48" s="23"/>
      <c r="Q48" s="23"/>
    </row>
    <row r="49" spans="1:17" x14ac:dyDescent="0.25">
      <c r="A49" s="1"/>
      <c r="B49" s="1"/>
      <c r="C49" s="1" t="s">
        <v>122</v>
      </c>
      <c r="D49" s="1"/>
      <c r="E49" s="1"/>
      <c r="F49" s="1"/>
      <c r="G49" s="1"/>
      <c r="H49" s="1"/>
      <c r="I49" s="22"/>
      <c r="J49" s="1"/>
      <c r="K49" s="1"/>
      <c r="L49" s="1"/>
      <c r="M49" s="1"/>
      <c r="N49" s="1"/>
      <c r="O49" s="1"/>
      <c r="P49" s="23"/>
      <c r="Q49" s="23"/>
    </row>
    <row r="50" spans="1:17" ht="15.75" thickBot="1" x14ac:dyDescent="0.3">
      <c r="A50" s="21"/>
      <c r="B50" s="21"/>
      <c r="C50" s="21"/>
      <c r="D50" s="21"/>
      <c r="E50" s="21"/>
      <c r="F50" s="21"/>
      <c r="G50" s="24"/>
      <c r="H50" s="24" t="s">
        <v>469</v>
      </c>
      <c r="I50" s="25">
        <v>45370</v>
      </c>
      <c r="J50" s="24"/>
      <c r="K50" s="24" t="s">
        <v>517</v>
      </c>
      <c r="L50" s="24" t="s">
        <v>594</v>
      </c>
      <c r="M50" s="24" t="s">
        <v>717</v>
      </c>
      <c r="N50" s="26"/>
      <c r="O50" s="24" t="s">
        <v>39</v>
      </c>
      <c r="P50" s="27">
        <v>-326.55</v>
      </c>
      <c r="Q50" s="27">
        <f>ROUND(Q49+P50,5)</f>
        <v>-326.55</v>
      </c>
    </row>
    <row r="51" spans="1:17" x14ac:dyDescent="0.25">
      <c r="A51" s="28"/>
      <c r="B51" s="28"/>
      <c r="C51" s="28" t="s">
        <v>396</v>
      </c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">
        <f>ROUND(SUM(P49:P50),5)</f>
        <v>-326.55</v>
      </c>
      <c r="Q51" s="2">
        <f>Q50</f>
        <v>-326.55</v>
      </c>
    </row>
    <row r="52" spans="1:17" x14ac:dyDescent="0.25">
      <c r="A52" s="1"/>
      <c r="B52" s="1"/>
      <c r="C52" s="1" t="s">
        <v>123</v>
      </c>
      <c r="D52" s="1"/>
      <c r="E52" s="1"/>
      <c r="F52" s="1"/>
      <c r="G52" s="1"/>
      <c r="H52" s="1"/>
      <c r="I52" s="22"/>
      <c r="J52" s="1"/>
      <c r="K52" s="1"/>
      <c r="L52" s="1"/>
      <c r="M52" s="1"/>
      <c r="N52" s="1"/>
      <c r="O52" s="1"/>
      <c r="P52" s="23"/>
      <c r="Q52" s="23"/>
    </row>
    <row r="53" spans="1:17" x14ac:dyDescent="0.25">
      <c r="A53" s="24"/>
      <c r="B53" s="24"/>
      <c r="C53" s="24"/>
      <c r="D53" s="24"/>
      <c r="E53" s="24"/>
      <c r="F53" s="24"/>
      <c r="G53" s="24"/>
      <c r="H53" s="24" t="s">
        <v>470</v>
      </c>
      <c r="I53" s="25">
        <v>45355</v>
      </c>
      <c r="J53" s="24" t="s">
        <v>477</v>
      </c>
      <c r="K53" s="24" t="s">
        <v>518</v>
      </c>
      <c r="L53" s="24" t="s">
        <v>595</v>
      </c>
      <c r="M53" s="24" t="s">
        <v>717</v>
      </c>
      <c r="N53" s="26"/>
      <c r="O53" s="24" t="s">
        <v>36</v>
      </c>
      <c r="P53" s="30">
        <v>-99.99</v>
      </c>
      <c r="Q53" s="30">
        <f>ROUND(Q52+P53,5)</f>
        <v>-99.99</v>
      </c>
    </row>
    <row r="54" spans="1:17" x14ac:dyDescent="0.25">
      <c r="A54" s="24"/>
      <c r="B54" s="24"/>
      <c r="C54" s="24"/>
      <c r="D54" s="24"/>
      <c r="E54" s="24"/>
      <c r="F54" s="24"/>
      <c r="G54" s="24"/>
      <c r="H54" s="24" t="s">
        <v>469</v>
      </c>
      <c r="I54" s="25">
        <v>45355</v>
      </c>
      <c r="J54" s="24"/>
      <c r="K54" s="24" t="s">
        <v>519</v>
      </c>
      <c r="L54" s="24" t="s">
        <v>596</v>
      </c>
      <c r="M54" s="24" t="s">
        <v>717</v>
      </c>
      <c r="N54" s="26"/>
      <c r="O54" s="24" t="s">
        <v>39</v>
      </c>
      <c r="P54" s="30">
        <v>-1860</v>
      </c>
      <c r="Q54" s="30">
        <f>ROUND(Q53+P54,5)</f>
        <v>-1959.99</v>
      </c>
    </row>
    <row r="55" spans="1:17" x14ac:dyDescent="0.25">
      <c r="A55" s="24"/>
      <c r="B55" s="24"/>
      <c r="C55" s="24"/>
      <c r="D55" s="24"/>
      <c r="E55" s="24"/>
      <c r="F55" s="24"/>
      <c r="G55" s="24"/>
      <c r="H55" s="24" t="s">
        <v>469</v>
      </c>
      <c r="I55" s="25">
        <v>45355</v>
      </c>
      <c r="J55" s="24"/>
      <c r="K55" s="24" t="s">
        <v>520</v>
      </c>
      <c r="L55" s="24" t="s">
        <v>597</v>
      </c>
      <c r="M55" s="24" t="s">
        <v>717</v>
      </c>
      <c r="N55" s="26"/>
      <c r="O55" s="24" t="s">
        <v>39</v>
      </c>
      <c r="P55" s="30">
        <v>-250</v>
      </c>
      <c r="Q55" s="30">
        <f>ROUND(Q54+P55,5)</f>
        <v>-2209.9899999999998</v>
      </c>
    </row>
    <row r="56" spans="1:17" x14ac:dyDescent="0.25">
      <c r="A56" s="24"/>
      <c r="B56" s="24"/>
      <c r="C56" s="24"/>
      <c r="D56" s="24"/>
      <c r="E56" s="24"/>
      <c r="F56" s="24"/>
      <c r="G56" s="24"/>
      <c r="H56" s="24" t="s">
        <v>469</v>
      </c>
      <c r="I56" s="25">
        <v>45358</v>
      </c>
      <c r="J56" s="24"/>
      <c r="K56" s="24" t="s">
        <v>520</v>
      </c>
      <c r="L56" s="24" t="s">
        <v>597</v>
      </c>
      <c r="M56" s="24" t="s">
        <v>717</v>
      </c>
      <c r="N56" s="26"/>
      <c r="O56" s="24" t="s">
        <v>39</v>
      </c>
      <c r="P56" s="30">
        <v>-250</v>
      </c>
      <c r="Q56" s="30">
        <f>ROUND(Q55+P56,5)</f>
        <v>-2459.9899999999998</v>
      </c>
    </row>
    <row r="57" spans="1:17" ht="15.75" thickBot="1" x14ac:dyDescent="0.3">
      <c r="A57" s="24"/>
      <c r="B57" s="24"/>
      <c r="C57" s="24"/>
      <c r="D57" s="24"/>
      <c r="E57" s="24"/>
      <c r="F57" s="24"/>
      <c r="G57" s="24"/>
      <c r="H57" s="24" t="s">
        <v>470</v>
      </c>
      <c r="I57" s="25">
        <v>45364</v>
      </c>
      <c r="J57" s="24" t="s">
        <v>478</v>
      </c>
      <c r="K57" s="24" t="s">
        <v>521</v>
      </c>
      <c r="L57" s="24" t="s">
        <v>598</v>
      </c>
      <c r="M57" s="24" t="s">
        <v>717</v>
      </c>
      <c r="N57" s="26"/>
      <c r="O57" s="24" t="s">
        <v>36</v>
      </c>
      <c r="P57" s="27">
        <v>-5405</v>
      </c>
      <c r="Q57" s="27">
        <f>ROUND(Q56+P57,5)</f>
        <v>-7864.99</v>
      </c>
    </row>
    <row r="58" spans="1:17" x14ac:dyDescent="0.25">
      <c r="A58" s="28"/>
      <c r="B58" s="28"/>
      <c r="C58" s="28" t="s">
        <v>397</v>
      </c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">
        <f>ROUND(SUM(P52:P57),5)</f>
        <v>-7864.99</v>
      </c>
      <c r="Q58" s="2">
        <f>Q57</f>
        <v>-7864.99</v>
      </c>
    </row>
    <row r="59" spans="1:17" x14ac:dyDescent="0.25">
      <c r="A59" s="1"/>
      <c r="B59" s="1"/>
      <c r="C59" s="1" t="s">
        <v>124</v>
      </c>
      <c r="D59" s="1"/>
      <c r="E59" s="1"/>
      <c r="F59" s="1"/>
      <c r="G59" s="1"/>
      <c r="H59" s="1"/>
      <c r="I59" s="22"/>
      <c r="J59" s="1"/>
      <c r="K59" s="1"/>
      <c r="L59" s="1"/>
      <c r="M59" s="1"/>
      <c r="N59" s="1"/>
      <c r="O59" s="1"/>
      <c r="P59" s="23"/>
      <c r="Q59" s="23"/>
    </row>
    <row r="60" spans="1:17" ht="15.75" thickBot="1" x14ac:dyDescent="0.3">
      <c r="A60" s="21"/>
      <c r="B60" s="21"/>
      <c r="C60" s="21"/>
      <c r="D60" s="21"/>
      <c r="E60" s="21"/>
      <c r="F60" s="21"/>
      <c r="G60" s="24"/>
      <c r="H60" s="24" t="s">
        <v>470</v>
      </c>
      <c r="I60" s="25">
        <v>45364</v>
      </c>
      <c r="J60" s="24" t="s">
        <v>478</v>
      </c>
      <c r="K60" s="24" t="s">
        <v>521</v>
      </c>
      <c r="L60" s="24" t="s">
        <v>599</v>
      </c>
      <c r="M60" s="24" t="s">
        <v>717</v>
      </c>
      <c r="N60" s="26"/>
      <c r="O60" s="24" t="s">
        <v>36</v>
      </c>
      <c r="P60" s="27">
        <v>-561.65</v>
      </c>
      <c r="Q60" s="27">
        <f>ROUND(Q59+P60,5)</f>
        <v>-561.65</v>
      </c>
    </row>
    <row r="61" spans="1:17" x14ac:dyDescent="0.25">
      <c r="A61" s="28"/>
      <c r="B61" s="28"/>
      <c r="C61" s="28" t="s">
        <v>398</v>
      </c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">
        <f>ROUND(SUM(P59:P60),5)</f>
        <v>-561.65</v>
      </c>
      <c r="Q61" s="2">
        <f>Q60</f>
        <v>-561.65</v>
      </c>
    </row>
    <row r="62" spans="1:17" x14ac:dyDescent="0.25">
      <c r="A62" s="1"/>
      <c r="B62" s="1"/>
      <c r="C62" s="1" t="s">
        <v>131</v>
      </c>
      <c r="D62" s="1"/>
      <c r="E62" s="1"/>
      <c r="F62" s="1"/>
      <c r="G62" s="1"/>
      <c r="H62" s="1"/>
      <c r="I62" s="22"/>
      <c r="J62" s="1"/>
      <c r="K62" s="1"/>
      <c r="L62" s="1"/>
      <c r="M62" s="1"/>
      <c r="N62" s="1"/>
      <c r="O62" s="1"/>
      <c r="P62" s="23"/>
      <c r="Q62" s="23"/>
    </row>
    <row r="63" spans="1:17" x14ac:dyDescent="0.25">
      <c r="A63" s="1"/>
      <c r="B63" s="1"/>
      <c r="C63" s="1"/>
      <c r="D63" s="1" t="s">
        <v>132</v>
      </c>
      <c r="E63" s="1"/>
      <c r="F63" s="1"/>
      <c r="G63" s="1"/>
      <c r="H63" s="1"/>
      <c r="I63" s="22"/>
      <c r="J63" s="1"/>
      <c r="K63" s="1"/>
      <c r="L63" s="1"/>
      <c r="M63" s="1"/>
      <c r="N63" s="1"/>
      <c r="O63" s="1"/>
      <c r="P63" s="23"/>
      <c r="Q63" s="23"/>
    </row>
    <row r="64" spans="1:17" x14ac:dyDescent="0.25">
      <c r="A64" s="24"/>
      <c r="B64" s="24"/>
      <c r="C64" s="24"/>
      <c r="D64" s="24"/>
      <c r="E64" s="24"/>
      <c r="F64" s="24"/>
      <c r="G64" s="24"/>
      <c r="H64" s="24" t="s">
        <v>468</v>
      </c>
      <c r="I64" s="25">
        <v>45382</v>
      </c>
      <c r="J64" s="24"/>
      <c r="K64" s="24"/>
      <c r="L64" s="24" t="s">
        <v>600</v>
      </c>
      <c r="M64" s="24" t="s">
        <v>717</v>
      </c>
      <c r="N64" s="26"/>
      <c r="O64" s="24" t="s">
        <v>11</v>
      </c>
      <c r="P64" s="30">
        <v>-197.93</v>
      </c>
      <c r="Q64" s="30">
        <f>ROUND(Q63+P64,5)</f>
        <v>-197.93</v>
      </c>
    </row>
    <row r="65" spans="1:17" x14ac:dyDescent="0.25">
      <c r="A65" s="24"/>
      <c r="B65" s="24"/>
      <c r="C65" s="24"/>
      <c r="D65" s="24"/>
      <c r="E65" s="24"/>
      <c r="F65" s="24"/>
      <c r="G65" s="24"/>
      <c r="H65" s="24" t="s">
        <v>468</v>
      </c>
      <c r="I65" s="25">
        <v>45382</v>
      </c>
      <c r="J65" s="24"/>
      <c r="K65" s="24"/>
      <c r="L65" s="24" t="s">
        <v>601</v>
      </c>
      <c r="M65" s="24" t="s">
        <v>717</v>
      </c>
      <c r="N65" s="26"/>
      <c r="O65" s="24" t="s">
        <v>11</v>
      </c>
      <c r="P65" s="30">
        <v>-2235.84</v>
      </c>
      <c r="Q65" s="30">
        <f>ROUND(Q64+P65,5)</f>
        <v>-2433.77</v>
      </c>
    </row>
    <row r="66" spans="1:17" ht="15.75" thickBot="1" x14ac:dyDescent="0.3">
      <c r="A66" s="24"/>
      <c r="B66" s="24"/>
      <c r="C66" s="24"/>
      <c r="D66" s="24"/>
      <c r="E66" s="24"/>
      <c r="F66" s="24"/>
      <c r="G66" s="24"/>
      <c r="H66" s="24" t="s">
        <v>468</v>
      </c>
      <c r="I66" s="25">
        <v>45382</v>
      </c>
      <c r="J66" s="24"/>
      <c r="K66" s="24"/>
      <c r="L66" s="24" t="s">
        <v>600</v>
      </c>
      <c r="M66" s="24" t="s">
        <v>717</v>
      </c>
      <c r="N66" s="26"/>
      <c r="O66" s="24" t="s">
        <v>11</v>
      </c>
      <c r="P66" s="27">
        <v>-11.8</v>
      </c>
      <c r="Q66" s="27">
        <f>ROUND(Q65+P66,5)</f>
        <v>-2445.5700000000002</v>
      </c>
    </row>
    <row r="67" spans="1:17" x14ac:dyDescent="0.25">
      <c r="A67" s="28"/>
      <c r="B67" s="28"/>
      <c r="C67" s="28"/>
      <c r="D67" s="28" t="s">
        <v>399</v>
      </c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2">
        <f>ROUND(SUM(P63:P66),5)</f>
        <v>-2445.5700000000002</v>
      </c>
      <c r="Q67" s="2">
        <f>Q66</f>
        <v>-2445.5700000000002</v>
      </c>
    </row>
    <row r="68" spans="1:17" x14ac:dyDescent="0.25">
      <c r="A68" s="1"/>
      <c r="B68" s="1"/>
      <c r="C68" s="1"/>
      <c r="D68" s="1" t="s">
        <v>134</v>
      </c>
      <c r="E68" s="1"/>
      <c r="F68" s="1"/>
      <c r="G68" s="1"/>
      <c r="H68" s="1"/>
      <c r="I68" s="22"/>
      <c r="J68" s="1"/>
      <c r="K68" s="1"/>
      <c r="L68" s="1"/>
      <c r="M68" s="1"/>
      <c r="N68" s="1"/>
      <c r="O68" s="1"/>
      <c r="P68" s="23"/>
      <c r="Q68" s="23"/>
    </row>
    <row r="69" spans="1:17" ht="15.75" thickBot="1" x14ac:dyDescent="0.3">
      <c r="A69" s="21"/>
      <c r="B69" s="21"/>
      <c r="C69" s="21"/>
      <c r="D69" s="21"/>
      <c r="E69" s="21"/>
      <c r="F69" s="21"/>
      <c r="G69" s="24"/>
      <c r="H69" s="24" t="s">
        <v>470</v>
      </c>
      <c r="I69" s="25">
        <v>45375</v>
      </c>
      <c r="J69" s="24" t="s">
        <v>479</v>
      </c>
      <c r="K69" s="24" t="s">
        <v>522</v>
      </c>
      <c r="L69" s="24" t="s">
        <v>602</v>
      </c>
      <c r="M69" s="24" t="s">
        <v>717</v>
      </c>
      <c r="N69" s="26"/>
      <c r="O69" s="24" t="s">
        <v>36</v>
      </c>
      <c r="P69" s="30">
        <v>-6.25</v>
      </c>
      <c r="Q69" s="30">
        <f>ROUND(Q68+P69,5)</f>
        <v>-6.25</v>
      </c>
    </row>
    <row r="70" spans="1:17" ht="15.75" thickBot="1" x14ac:dyDescent="0.3">
      <c r="A70" s="28"/>
      <c r="B70" s="28"/>
      <c r="C70" s="28"/>
      <c r="D70" s="28" t="s">
        <v>400</v>
      </c>
      <c r="E70" s="28"/>
      <c r="F70" s="28"/>
      <c r="G70" s="28"/>
      <c r="H70" s="28"/>
      <c r="I70" s="29"/>
      <c r="J70" s="28"/>
      <c r="K70" s="28"/>
      <c r="L70" s="28"/>
      <c r="M70" s="28"/>
      <c r="N70" s="28"/>
      <c r="O70" s="28"/>
      <c r="P70" s="3">
        <f>ROUND(SUM(P68:P69),5)</f>
        <v>-6.25</v>
      </c>
      <c r="Q70" s="3">
        <f>Q69</f>
        <v>-6.25</v>
      </c>
    </row>
    <row r="71" spans="1:17" x14ac:dyDescent="0.25">
      <c r="A71" s="28"/>
      <c r="B71" s="28"/>
      <c r="C71" s="28" t="s">
        <v>135</v>
      </c>
      <c r="D71" s="28"/>
      <c r="E71" s="28"/>
      <c r="F71" s="28"/>
      <c r="G71" s="28"/>
      <c r="H71" s="28"/>
      <c r="I71" s="29"/>
      <c r="J71" s="28"/>
      <c r="K71" s="28"/>
      <c r="L71" s="28"/>
      <c r="M71" s="28"/>
      <c r="N71" s="28"/>
      <c r="O71" s="28"/>
      <c r="P71" s="2">
        <f>ROUND(P67+P70,5)</f>
        <v>-2451.8200000000002</v>
      </c>
      <c r="Q71" s="2">
        <f>ROUND(Q67+Q70,5)</f>
        <v>-2451.8200000000002</v>
      </c>
    </row>
    <row r="72" spans="1:17" x14ac:dyDescent="0.25">
      <c r="A72" s="1"/>
      <c r="B72" s="1"/>
      <c r="C72" s="1" t="s">
        <v>136</v>
      </c>
      <c r="D72" s="1"/>
      <c r="E72" s="1"/>
      <c r="F72" s="1"/>
      <c r="G72" s="1"/>
      <c r="H72" s="1"/>
      <c r="I72" s="22"/>
      <c r="J72" s="1"/>
      <c r="K72" s="1"/>
      <c r="L72" s="1"/>
      <c r="M72" s="1"/>
      <c r="N72" s="1"/>
      <c r="O72" s="1"/>
      <c r="P72" s="23"/>
      <c r="Q72" s="23"/>
    </row>
    <row r="73" spans="1:17" x14ac:dyDescent="0.25">
      <c r="A73" s="1"/>
      <c r="B73" s="1"/>
      <c r="C73" s="1"/>
      <c r="D73" s="1" t="s">
        <v>140</v>
      </c>
      <c r="E73" s="1"/>
      <c r="F73" s="1"/>
      <c r="G73" s="1"/>
      <c r="H73" s="1"/>
      <c r="I73" s="22"/>
      <c r="J73" s="1"/>
      <c r="K73" s="1"/>
      <c r="L73" s="1"/>
      <c r="M73" s="1"/>
      <c r="N73" s="1"/>
      <c r="O73" s="1"/>
      <c r="P73" s="23"/>
      <c r="Q73" s="23"/>
    </row>
    <row r="74" spans="1:17" ht="15.75" thickBot="1" x14ac:dyDescent="0.3">
      <c r="A74" s="21"/>
      <c r="B74" s="21"/>
      <c r="C74" s="21"/>
      <c r="D74" s="21"/>
      <c r="E74" s="21"/>
      <c r="F74" s="21"/>
      <c r="G74" s="24"/>
      <c r="H74" s="24" t="s">
        <v>470</v>
      </c>
      <c r="I74" s="25">
        <v>45357</v>
      </c>
      <c r="J74" s="24" t="s">
        <v>480</v>
      </c>
      <c r="K74" s="24" t="s">
        <v>523</v>
      </c>
      <c r="L74" s="24" t="s">
        <v>603</v>
      </c>
      <c r="M74" s="24" t="s">
        <v>717</v>
      </c>
      <c r="N74" s="26"/>
      <c r="O74" s="24" t="s">
        <v>36</v>
      </c>
      <c r="P74" s="30">
        <v>-3564</v>
      </c>
      <c r="Q74" s="30">
        <f>ROUND(Q73+P74,5)</f>
        <v>-3564</v>
      </c>
    </row>
    <row r="75" spans="1:17" ht="15.75" thickBot="1" x14ac:dyDescent="0.3">
      <c r="A75" s="28"/>
      <c r="B75" s="28"/>
      <c r="C75" s="28"/>
      <c r="D75" s="28" t="s">
        <v>401</v>
      </c>
      <c r="E75" s="28"/>
      <c r="F75" s="28"/>
      <c r="G75" s="28"/>
      <c r="H75" s="28"/>
      <c r="I75" s="29"/>
      <c r="J75" s="28"/>
      <c r="K75" s="28"/>
      <c r="L75" s="28"/>
      <c r="M75" s="28"/>
      <c r="N75" s="28"/>
      <c r="O75" s="28"/>
      <c r="P75" s="3">
        <f>ROUND(SUM(P73:P74),5)</f>
        <v>-3564</v>
      </c>
      <c r="Q75" s="3">
        <f>Q74</f>
        <v>-3564</v>
      </c>
    </row>
    <row r="76" spans="1:17" x14ac:dyDescent="0.25">
      <c r="A76" s="28"/>
      <c r="B76" s="28"/>
      <c r="C76" s="28" t="s">
        <v>141</v>
      </c>
      <c r="D76" s="28"/>
      <c r="E76" s="28"/>
      <c r="F76" s="28"/>
      <c r="G76" s="28"/>
      <c r="H76" s="28"/>
      <c r="I76" s="29"/>
      <c r="J76" s="28"/>
      <c r="K76" s="28"/>
      <c r="L76" s="28"/>
      <c r="M76" s="28"/>
      <c r="N76" s="28"/>
      <c r="O76" s="28"/>
      <c r="P76" s="2">
        <f>P75</f>
        <v>-3564</v>
      </c>
      <c r="Q76" s="2">
        <f>Q75</f>
        <v>-3564</v>
      </c>
    </row>
    <row r="77" spans="1:17" x14ac:dyDescent="0.25">
      <c r="A77" s="1"/>
      <c r="B77" s="1"/>
      <c r="C77" s="1" t="s">
        <v>142</v>
      </c>
      <c r="D77" s="1"/>
      <c r="E77" s="1"/>
      <c r="F77" s="1"/>
      <c r="G77" s="1"/>
      <c r="H77" s="1"/>
      <c r="I77" s="22"/>
      <c r="J77" s="1"/>
      <c r="K77" s="1"/>
      <c r="L77" s="1"/>
      <c r="M77" s="1"/>
      <c r="N77" s="1"/>
      <c r="O77" s="1"/>
      <c r="P77" s="23"/>
      <c r="Q77" s="23"/>
    </row>
    <row r="78" spans="1:17" x14ac:dyDescent="0.25">
      <c r="A78" s="1"/>
      <c r="B78" s="1"/>
      <c r="C78" s="1"/>
      <c r="D78" s="1" t="s">
        <v>143</v>
      </c>
      <c r="E78" s="1"/>
      <c r="F78" s="1"/>
      <c r="G78" s="1"/>
      <c r="H78" s="1"/>
      <c r="I78" s="22"/>
      <c r="J78" s="1"/>
      <c r="K78" s="1"/>
      <c r="L78" s="1"/>
      <c r="M78" s="1"/>
      <c r="N78" s="1"/>
      <c r="O78" s="1"/>
      <c r="P78" s="23"/>
      <c r="Q78" s="23"/>
    </row>
    <row r="79" spans="1:17" ht="15.75" thickBot="1" x14ac:dyDescent="0.3">
      <c r="A79" s="21"/>
      <c r="B79" s="21"/>
      <c r="C79" s="21"/>
      <c r="D79" s="21"/>
      <c r="E79" s="21"/>
      <c r="F79" s="21"/>
      <c r="G79" s="24"/>
      <c r="H79" s="24" t="s">
        <v>469</v>
      </c>
      <c r="I79" s="25">
        <v>45377</v>
      </c>
      <c r="J79" s="24"/>
      <c r="K79" s="24" t="s">
        <v>524</v>
      </c>
      <c r="L79" s="24" t="s">
        <v>604</v>
      </c>
      <c r="M79" s="24" t="s">
        <v>717</v>
      </c>
      <c r="N79" s="26"/>
      <c r="O79" s="24" t="s">
        <v>39</v>
      </c>
      <c r="P79" s="27">
        <v>-215</v>
      </c>
      <c r="Q79" s="27">
        <f>ROUND(Q78+P79,5)</f>
        <v>-215</v>
      </c>
    </row>
    <row r="80" spans="1:17" x14ac:dyDescent="0.25">
      <c r="A80" s="28"/>
      <c r="B80" s="28"/>
      <c r="C80" s="28"/>
      <c r="D80" s="28" t="s">
        <v>402</v>
      </c>
      <c r="E80" s="28"/>
      <c r="F80" s="28"/>
      <c r="G80" s="28"/>
      <c r="H80" s="28"/>
      <c r="I80" s="29"/>
      <c r="J80" s="28"/>
      <c r="K80" s="28"/>
      <c r="L80" s="28"/>
      <c r="M80" s="28"/>
      <c r="N80" s="28"/>
      <c r="O80" s="28"/>
      <c r="P80" s="2">
        <f>ROUND(SUM(P78:P79),5)</f>
        <v>-215</v>
      </c>
      <c r="Q80" s="2">
        <f>Q79</f>
        <v>-215</v>
      </c>
    </row>
    <row r="81" spans="1:17" x14ac:dyDescent="0.25">
      <c r="A81" s="1"/>
      <c r="B81" s="1"/>
      <c r="C81" s="1"/>
      <c r="D81" s="1" t="s">
        <v>146</v>
      </c>
      <c r="E81" s="1"/>
      <c r="F81" s="1"/>
      <c r="G81" s="1"/>
      <c r="H81" s="1"/>
      <c r="I81" s="22"/>
      <c r="J81" s="1"/>
      <c r="K81" s="1"/>
      <c r="L81" s="1"/>
      <c r="M81" s="1"/>
      <c r="N81" s="1"/>
      <c r="O81" s="1"/>
      <c r="P81" s="23"/>
      <c r="Q81" s="23"/>
    </row>
    <row r="82" spans="1:17" ht="15.75" thickBot="1" x14ac:dyDescent="0.3">
      <c r="A82" s="21"/>
      <c r="B82" s="21"/>
      <c r="C82" s="21"/>
      <c r="D82" s="21"/>
      <c r="E82" s="21"/>
      <c r="F82" s="21"/>
      <c r="G82" s="24"/>
      <c r="H82" s="24" t="s">
        <v>469</v>
      </c>
      <c r="I82" s="25">
        <v>45375</v>
      </c>
      <c r="J82" s="24"/>
      <c r="K82" s="24" t="s">
        <v>525</v>
      </c>
      <c r="L82" s="24" t="s">
        <v>605</v>
      </c>
      <c r="M82" s="24" t="s">
        <v>717</v>
      </c>
      <c r="N82" s="26"/>
      <c r="O82" s="24" t="s">
        <v>39</v>
      </c>
      <c r="P82" s="27">
        <v>-119.88</v>
      </c>
      <c r="Q82" s="27">
        <f>ROUND(Q81+P82,5)</f>
        <v>-119.88</v>
      </c>
    </row>
    <row r="83" spans="1:17" x14ac:dyDescent="0.25">
      <c r="A83" s="28"/>
      <c r="B83" s="28"/>
      <c r="C83" s="28"/>
      <c r="D83" s="28" t="s">
        <v>403</v>
      </c>
      <c r="E83" s="28"/>
      <c r="F83" s="28"/>
      <c r="G83" s="28"/>
      <c r="H83" s="28"/>
      <c r="I83" s="29"/>
      <c r="J83" s="28"/>
      <c r="K83" s="28"/>
      <c r="L83" s="28"/>
      <c r="M83" s="28"/>
      <c r="N83" s="28"/>
      <c r="O83" s="28"/>
      <c r="P83" s="2">
        <f>ROUND(SUM(P81:P82),5)</f>
        <v>-119.88</v>
      </c>
      <c r="Q83" s="2">
        <f>Q82</f>
        <v>-119.88</v>
      </c>
    </row>
    <row r="84" spans="1:17" x14ac:dyDescent="0.25">
      <c r="A84" s="1"/>
      <c r="B84" s="1"/>
      <c r="C84" s="1"/>
      <c r="D84" s="1" t="s">
        <v>147</v>
      </c>
      <c r="E84" s="1"/>
      <c r="F84" s="1"/>
      <c r="G84" s="1"/>
      <c r="H84" s="1"/>
      <c r="I84" s="22"/>
      <c r="J84" s="1"/>
      <c r="K84" s="1"/>
      <c r="L84" s="1"/>
      <c r="M84" s="1"/>
      <c r="N84" s="1"/>
      <c r="O84" s="1"/>
      <c r="P84" s="23"/>
      <c r="Q84" s="23"/>
    </row>
    <row r="85" spans="1:17" ht="15.75" thickBot="1" x14ac:dyDescent="0.3">
      <c r="A85" s="21"/>
      <c r="B85" s="21"/>
      <c r="C85" s="21"/>
      <c r="D85" s="21"/>
      <c r="E85" s="21"/>
      <c r="F85" s="21"/>
      <c r="G85" s="24"/>
      <c r="H85" s="24" t="s">
        <v>470</v>
      </c>
      <c r="I85" s="25">
        <v>45352</v>
      </c>
      <c r="J85" s="24" t="s">
        <v>481</v>
      </c>
      <c r="K85" s="24" t="s">
        <v>526</v>
      </c>
      <c r="L85" s="24" t="s">
        <v>494</v>
      </c>
      <c r="M85" s="24" t="s">
        <v>717</v>
      </c>
      <c r="N85" s="26"/>
      <c r="O85" s="24" t="s">
        <v>36</v>
      </c>
      <c r="P85" s="27">
        <v>-126</v>
      </c>
      <c r="Q85" s="27">
        <f>ROUND(Q84+P85,5)</f>
        <v>-126</v>
      </c>
    </row>
    <row r="86" spans="1:17" x14ac:dyDescent="0.25">
      <c r="A86" s="28"/>
      <c r="B86" s="28"/>
      <c r="C86" s="28"/>
      <c r="D86" s="28" t="s">
        <v>404</v>
      </c>
      <c r="E86" s="28"/>
      <c r="F86" s="28"/>
      <c r="G86" s="28"/>
      <c r="H86" s="28"/>
      <c r="I86" s="29"/>
      <c r="J86" s="28"/>
      <c r="K86" s="28"/>
      <c r="L86" s="28"/>
      <c r="M86" s="28"/>
      <c r="N86" s="28"/>
      <c r="O86" s="28"/>
      <c r="P86" s="2">
        <f>ROUND(SUM(P84:P85),5)</f>
        <v>-126</v>
      </c>
      <c r="Q86" s="2">
        <f>Q85</f>
        <v>-126</v>
      </c>
    </row>
    <row r="87" spans="1:17" x14ac:dyDescent="0.25">
      <c r="A87" s="1"/>
      <c r="B87" s="1"/>
      <c r="C87" s="1"/>
      <c r="D87" s="1" t="s">
        <v>149</v>
      </c>
      <c r="E87" s="1"/>
      <c r="F87" s="1"/>
      <c r="G87" s="1"/>
      <c r="H87" s="1"/>
      <c r="I87" s="22"/>
      <c r="J87" s="1"/>
      <c r="K87" s="1"/>
      <c r="L87" s="1"/>
      <c r="M87" s="1"/>
      <c r="N87" s="1"/>
      <c r="O87" s="1"/>
      <c r="P87" s="23"/>
      <c r="Q87" s="23"/>
    </row>
    <row r="88" spans="1:17" x14ac:dyDescent="0.25">
      <c r="A88" s="24"/>
      <c r="B88" s="24"/>
      <c r="C88" s="24"/>
      <c r="D88" s="24"/>
      <c r="E88" s="24"/>
      <c r="F88" s="24"/>
      <c r="G88" s="24"/>
      <c r="H88" s="24" t="s">
        <v>470</v>
      </c>
      <c r="I88" s="25">
        <v>45355</v>
      </c>
      <c r="J88" s="24" t="s">
        <v>477</v>
      </c>
      <c r="K88" s="24" t="s">
        <v>527</v>
      </c>
      <c r="L88" s="24" t="s">
        <v>477</v>
      </c>
      <c r="M88" s="24" t="s">
        <v>717</v>
      </c>
      <c r="N88" s="26"/>
      <c r="O88" s="24" t="s">
        <v>36</v>
      </c>
      <c r="P88" s="30">
        <v>-50</v>
      </c>
      <c r="Q88" s="30">
        <f>ROUND(Q87+P88,5)</f>
        <v>-50</v>
      </c>
    </row>
    <row r="89" spans="1:17" ht="15.75" thickBot="1" x14ac:dyDescent="0.3">
      <c r="A89" s="24"/>
      <c r="B89" s="24"/>
      <c r="C89" s="24"/>
      <c r="D89" s="24"/>
      <c r="E89" s="24"/>
      <c r="F89" s="24"/>
      <c r="G89" s="24"/>
      <c r="H89" s="24" t="s">
        <v>470</v>
      </c>
      <c r="I89" s="25">
        <v>45355</v>
      </c>
      <c r="J89" s="24"/>
      <c r="K89" s="24" t="s">
        <v>527</v>
      </c>
      <c r="L89" s="24" t="s">
        <v>494</v>
      </c>
      <c r="M89" s="24" t="s">
        <v>717</v>
      </c>
      <c r="N89" s="26"/>
      <c r="O89" s="24" t="s">
        <v>36</v>
      </c>
      <c r="P89" s="27">
        <v>-50</v>
      </c>
      <c r="Q89" s="27">
        <f>ROUND(Q88+P89,5)</f>
        <v>-100</v>
      </c>
    </row>
    <row r="90" spans="1:17" x14ac:dyDescent="0.25">
      <c r="A90" s="28"/>
      <c r="B90" s="28"/>
      <c r="C90" s="28"/>
      <c r="D90" s="28" t="s">
        <v>405</v>
      </c>
      <c r="E90" s="28"/>
      <c r="F90" s="28"/>
      <c r="G90" s="28"/>
      <c r="H90" s="28"/>
      <c r="I90" s="29"/>
      <c r="J90" s="28"/>
      <c r="K90" s="28"/>
      <c r="L90" s="28"/>
      <c r="M90" s="28"/>
      <c r="N90" s="28"/>
      <c r="O90" s="28"/>
      <c r="P90" s="2">
        <f>ROUND(SUM(P87:P89),5)</f>
        <v>-100</v>
      </c>
      <c r="Q90" s="2">
        <f>Q89</f>
        <v>-100</v>
      </c>
    </row>
    <row r="91" spans="1:17" x14ac:dyDescent="0.25">
      <c r="A91" s="1"/>
      <c r="B91" s="1"/>
      <c r="C91" s="1"/>
      <c r="D91" s="1" t="s">
        <v>150</v>
      </c>
      <c r="E91" s="1"/>
      <c r="F91" s="1"/>
      <c r="G91" s="1"/>
      <c r="H91" s="1"/>
      <c r="I91" s="22"/>
      <c r="J91" s="1"/>
      <c r="K91" s="1"/>
      <c r="L91" s="1"/>
      <c r="M91" s="1"/>
      <c r="N91" s="1"/>
      <c r="O91" s="1"/>
      <c r="P91" s="23"/>
      <c r="Q91" s="23"/>
    </row>
    <row r="92" spans="1:17" x14ac:dyDescent="0.25">
      <c r="A92" s="24"/>
      <c r="B92" s="24"/>
      <c r="C92" s="24"/>
      <c r="D92" s="24"/>
      <c r="E92" s="24"/>
      <c r="F92" s="24"/>
      <c r="G92" s="24"/>
      <c r="H92" s="24" t="s">
        <v>469</v>
      </c>
      <c r="I92" s="25">
        <v>45355</v>
      </c>
      <c r="J92" s="24"/>
      <c r="K92" s="24" t="s">
        <v>520</v>
      </c>
      <c r="L92" s="24" t="s">
        <v>606</v>
      </c>
      <c r="M92" s="24" t="s">
        <v>717</v>
      </c>
      <c r="N92" s="26"/>
      <c r="O92" s="24" t="s">
        <v>39</v>
      </c>
      <c r="P92" s="30">
        <v>-21</v>
      </c>
      <c r="Q92" s="30">
        <f>ROUND(Q91+P92,5)</f>
        <v>-21</v>
      </c>
    </row>
    <row r="93" spans="1:17" ht="15.75" thickBot="1" x14ac:dyDescent="0.3">
      <c r="A93" s="24"/>
      <c r="B93" s="24"/>
      <c r="C93" s="24"/>
      <c r="D93" s="24"/>
      <c r="E93" s="24"/>
      <c r="F93" s="24"/>
      <c r="G93" s="24"/>
      <c r="H93" s="24" t="s">
        <v>469</v>
      </c>
      <c r="I93" s="25">
        <v>45362</v>
      </c>
      <c r="J93" s="24"/>
      <c r="K93" s="24" t="s">
        <v>528</v>
      </c>
      <c r="L93" s="24" t="s">
        <v>607</v>
      </c>
      <c r="M93" s="24" t="s">
        <v>717</v>
      </c>
      <c r="N93" s="26"/>
      <c r="O93" s="24" t="s">
        <v>39</v>
      </c>
      <c r="P93" s="30">
        <v>-97</v>
      </c>
      <c r="Q93" s="30">
        <f>ROUND(Q92+P93,5)</f>
        <v>-118</v>
      </c>
    </row>
    <row r="94" spans="1:17" ht="15.75" thickBot="1" x14ac:dyDescent="0.3">
      <c r="A94" s="28"/>
      <c r="B94" s="28"/>
      <c r="C94" s="28"/>
      <c r="D94" s="28" t="s">
        <v>406</v>
      </c>
      <c r="E94" s="28"/>
      <c r="F94" s="28"/>
      <c r="G94" s="28"/>
      <c r="H94" s="28"/>
      <c r="I94" s="29"/>
      <c r="J94" s="28"/>
      <c r="K94" s="28"/>
      <c r="L94" s="28"/>
      <c r="M94" s="28"/>
      <c r="N94" s="28"/>
      <c r="O94" s="28"/>
      <c r="P94" s="3">
        <f>ROUND(SUM(P91:P93),5)</f>
        <v>-118</v>
      </c>
      <c r="Q94" s="3">
        <f>Q93</f>
        <v>-118</v>
      </c>
    </row>
    <row r="95" spans="1:17" x14ac:dyDescent="0.25">
      <c r="A95" s="28"/>
      <c r="B95" s="28"/>
      <c r="C95" s="28" t="s">
        <v>151</v>
      </c>
      <c r="D95" s="28"/>
      <c r="E95" s="28"/>
      <c r="F95" s="28"/>
      <c r="G95" s="28"/>
      <c r="H95" s="28"/>
      <c r="I95" s="29"/>
      <c r="J95" s="28"/>
      <c r="K95" s="28"/>
      <c r="L95" s="28"/>
      <c r="M95" s="28"/>
      <c r="N95" s="28"/>
      <c r="O95" s="28"/>
      <c r="P95" s="2">
        <f>ROUND(P80+P83+P86+P90+P94,5)</f>
        <v>-678.88</v>
      </c>
      <c r="Q95" s="2">
        <f>ROUND(Q80+Q83+Q86+Q90+Q94,5)</f>
        <v>-678.88</v>
      </c>
    </row>
    <row r="96" spans="1:17" x14ac:dyDescent="0.25">
      <c r="A96" s="1"/>
      <c r="B96" s="1"/>
      <c r="C96" s="1" t="s">
        <v>152</v>
      </c>
      <c r="D96" s="1"/>
      <c r="E96" s="1"/>
      <c r="F96" s="1"/>
      <c r="G96" s="1"/>
      <c r="H96" s="1"/>
      <c r="I96" s="22"/>
      <c r="J96" s="1"/>
      <c r="K96" s="1"/>
      <c r="L96" s="1"/>
      <c r="M96" s="1"/>
      <c r="N96" s="1"/>
      <c r="O96" s="1"/>
      <c r="P96" s="23"/>
      <c r="Q96" s="23"/>
    </row>
    <row r="97" spans="1:17" x14ac:dyDescent="0.25">
      <c r="A97" s="1"/>
      <c r="B97" s="1"/>
      <c r="C97" s="1"/>
      <c r="D97" s="1" t="s">
        <v>153</v>
      </c>
      <c r="E97" s="1"/>
      <c r="F97" s="1"/>
      <c r="G97" s="1"/>
      <c r="H97" s="1"/>
      <c r="I97" s="22"/>
      <c r="J97" s="1"/>
      <c r="K97" s="1"/>
      <c r="L97" s="1"/>
      <c r="M97" s="1"/>
      <c r="N97" s="1"/>
      <c r="O97" s="1"/>
      <c r="P97" s="23"/>
      <c r="Q97" s="23"/>
    </row>
    <row r="98" spans="1:17" x14ac:dyDescent="0.25">
      <c r="A98" s="1"/>
      <c r="B98" s="1"/>
      <c r="C98" s="1"/>
      <c r="D98" s="1"/>
      <c r="E98" s="1" t="s">
        <v>154</v>
      </c>
      <c r="F98" s="1"/>
      <c r="G98" s="1"/>
      <c r="H98" s="1"/>
      <c r="I98" s="22"/>
      <c r="J98" s="1"/>
      <c r="K98" s="1"/>
      <c r="L98" s="1"/>
      <c r="M98" s="1"/>
      <c r="N98" s="1"/>
      <c r="O98" s="1"/>
      <c r="P98" s="23"/>
      <c r="Q98" s="23"/>
    </row>
    <row r="99" spans="1:17" x14ac:dyDescent="0.25">
      <c r="A99" s="24"/>
      <c r="B99" s="24"/>
      <c r="C99" s="24"/>
      <c r="D99" s="24"/>
      <c r="E99" s="24"/>
      <c r="F99" s="24"/>
      <c r="G99" s="24"/>
      <c r="H99" s="24" t="s">
        <v>471</v>
      </c>
      <c r="I99" s="25">
        <v>45380</v>
      </c>
      <c r="J99" s="24" t="s">
        <v>482</v>
      </c>
      <c r="K99" s="24" t="s">
        <v>529</v>
      </c>
      <c r="L99" s="24" t="s">
        <v>608</v>
      </c>
      <c r="M99" s="24" t="s">
        <v>717</v>
      </c>
      <c r="N99" s="26"/>
      <c r="O99" s="24" t="s">
        <v>10</v>
      </c>
      <c r="P99" s="30">
        <v>-726.48</v>
      </c>
      <c r="Q99" s="30">
        <f>ROUND(Q98+P99,5)</f>
        <v>-726.48</v>
      </c>
    </row>
    <row r="100" spans="1:17" x14ac:dyDescent="0.25">
      <c r="A100" s="24"/>
      <c r="B100" s="24"/>
      <c r="C100" s="24"/>
      <c r="D100" s="24"/>
      <c r="E100" s="24"/>
      <c r="F100" s="24"/>
      <c r="G100" s="24"/>
      <c r="H100" s="24" t="s">
        <v>471</v>
      </c>
      <c r="I100" s="25">
        <v>45380</v>
      </c>
      <c r="J100" s="24" t="s">
        <v>483</v>
      </c>
      <c r="K100" s="24" t="s">
        <v>530</v>
      </c>
      <c r="L100" s="24" t="s">
        <v>608</v>
      </c>
      <c r="M100" s="24" t="s">
        <v>717</v>
      </c>
      <c r="N100" s="26"/>
      <c r="O100" s="24" t="s">
        <v>10</v>
      </c>
      <c r="P100" s="30">
        <v>-772.8</v>
      </c>
      <c r="Q100" s="30">
        <f>ROUND(Q99+P100,5)</f>
        <v>-1499.28</v>
      </c>
    </row>
    <row r="101" spans="1:17" x14ac:dyDescent="0.25">
      <c r="A101" s="24"/>
      <c r="B101" s="24"/>
      <c r="C101" s="24"/>
      <c r="D101" s="24"/>
      <c r="E101" s="24"/>
      <c r="F101" s="24"/>
      <c r="G101" s="24"/>
      <c r="H101" s="24" t="s">
        <v>471</v>
      </c>
      <c r="I101" s="25">
        <v>45380</v>
      </c>
      <c r="J101" s="24" t="s">
        <v>484</v>
      </c>
      <c r="K101" s="24" t="s">
        <v>531</v>
      </c>
      <c r="L101" s="24" t="s">
        <v>608</v>
      </c>
      <c r="M101" s="24" t="s">
        <v>717</v>
      </c>
      <c r="N101" s="26"/>
      <c r="O101" s="24" t="s">
        <v>10</v>
      </c>
      <c r="P101" s="30">
        <v>-136.22</v>
      </c>
      <c r="Q101" s="30">
        <f>ROUND(Q100+P101,5)</f>
        <v>-1635.5</v>
      </c>
    </row>
    <row r="102" spans="1:17" ht="15.75" thickBot="1" x14ac:dyDescent="0.3">
      <c r="A102" s="24"/>
      <c r="B102" s="24"/>
      <c r="C102" s="24"/>
      <c r="D102" s="24"/>
      <c r="E102" s="24"/>
      <c r="F102" s="24"/>
      <c r="G102" s="24"/>
      <c r="H102" s="24" t="s">
        <v>471</v>
      </c>
      <c r="I102" s="25">
        <v>45380</v>
      </c>
      <c r="J102" s="24" t="s">
        <v>485</v>
      </c>
      <c r="K102" s="24" t="s">
        <v>532</v>
      </c>
      <c r="L102" s="24" t="s">
        <v>608</v>
      </c>
      <c r="M102" s="24" t="s">
        <v>717</v>
      </c>
      <c r="N102" s="26"/>
      <c r="O102" s="24" t="s">
        <v>10</v>
      </c>
      <c r="P102" s="27">
        <v>-734.4</v>
      </c>
      <c r="Q102" s="27">
        <f>ROUND(Q101+P102,5)</f>
        <v>-2369.9</v>
      </c>
    </row>
    <row r="103" spans="1:17" x14ac:dyDescent="0.25">
      <c r="A103" s="28"/>
      <c r="B103" s="28"/>
      <c r="C103" s="28"/>
      <c r="D103" s="28"/>
      <c r="E103" s="28" t="s">
        <v>407</v>
      </c>
      <c r="F103" s="28"/>
      <c r="G103" s="28"/>
      <c r="H103" s="28"/>
      <c r="I103" s="29"/>
      <c r="J103" s="28"/>
      <c r="K103" s="28"/>
      <c r="L103" s="28"/>
      <c r="M103" s="28"/>
      <c r="N103" s="28"/>
      <c r="O103" s="28"/>
      <c r="P103" s="2">
        <f>ROUND(SUM(P98:P102),5)</f>
        <v>-2369.9</v>
      </c>
      <c r="Q103" s="2">
        <f>Q102</f>
        <v>-2369.9</v>
      </c>
    </row>
    <row r="104" spans="1:17" x14ac:dyDescent="0.25">
      <c r="A104" s="1"/>
      <c r="B104" s="1"/>
      <c r="C104" s="1"/>
      <c r="D104" s="1"/>
      <c r="E104" s="1" t="s">
        <v>155</v>
      </c>
      <c r="F104" s="1"/>
      <c r="G104" s="1"/>
      <c r="H104" s="1"/>
      <c r="I104" s="22"/>
      <c r="J104" s="1"/>
      <c r="K104" s="1"/>
      <c r="L104" s="1"/>
      <c r="M104" s="1"/>
      <c r="N104" s="1"/>
      <c r="O104" s="1"/>
      <c r="P104" s="23"/>
      <c r="Q104" s="23"/>
    </row>
    <row r="105" spans="1:17" x14ac:dyDescent="0.25">
      <c r="A105" s="1"/>
      <c r="B105" s="1"/>
      <c r="C105" s="1"/>
      <c r="D105" s="1"/>
      <c r="E105" s="1"/>
      <c r="F105" s="1" t="s">
        <v>156</v>
      </c>
      <c r="G105" s="1"/>
      <c r="H105" s="1"/>
      <c r="I105" s="22"/>
      <c r="J105" s="1"/>
      <c r="K105" s="1"/>
      <c r="L105" s="1"/>
      <c r="M105" s="1"/>
      <c r="N105" s="1"/>
      <c r="O105" s="1"/>
      <c r="P105" s="23"/>
      <c r="Q105" s="23"/>
    </row>
    <row r="106" spans="1:17" x14ac:dyDescent="0.25">
      <c r="A106" s="24"/>
      <c r="B106" s="24"/>
      <c r="C106" s="24"/>
      <c r="D106" s="24"/>
      <c r="E106" s="24"/>
      <c r="F106" s="24"/>
      <c r="G106" s="24"/>
      <c r="H106" s="24" t="s">
        <v>471</v>
      </c>
      <c r="I106" s="25">
        <v>45380</v>
      </c>
      <c r="J106" s="24" t="s">
        <v>486</v>
      </c>
      <c r="K106" s="24" t="s">
        <v>533</v>
      </c>
      <c r="L106" s="24" t="s">
        <v>608</v>
      </c>
      <c r="M106" s="24" t="s">
        <v>717</v>
      </c>
      <c r="N106" s="26"/>
      <c r="O106" s="24" t="s">
        <v>10</v>
      </c>
      <c r="P106" s="30">
        <v>-11166.67</v>
      </c>
      <c r="Q106" s="30">
        <f>ROUND(Q105+P106,5)</f>
        <v>-11166.67</v>
      </c>
    </row>
    <row r="107" spans="1:17" x14ac:dyDescent="0.25">
      <c r="A107" s="24"/>
      <c r="B107" s="24"/>
      <c r="C107" s="24"/>
      <c r="D107" s="24"/>
      <c r="E107" s="24"/>
      <c r="F107" s="24"/>
      <c r="G107" s="24"/>
      <c r="H107" s="24" t="s">
        <v>471</v>
      </c>
      <c r="I107" s="25">
        <v>45380</v>
      </c>
      <c r="J107" s="24" t="s">
        <v>486</v>
      </c>
      <c r="K107" s="24" t="s">
        <v>533</v>
      </c>
      <c r="L107" s="24" t="s">
        <v>608</v>
      </c>
      <c r="M107" s="24" t="s">
        <v>717</v>
      </c>
      <c r="N107" s="26"/>
      <c r="O107" s="24" t="s">
        <v>10</v>
      </c>
      <c r="P107" s="30">
        <v>0</v>
      </c>
      <c r="Q107" s="30">
        <f>ROUND(Q106+P107,5)</f>
        <v>-11166.67</v>
      </c>
    </row>
    <row r="108" spans="1:17" x14ac:dyDescent="0.25">
      <c r="A108" s="24"/>
      <c r="B108" s="24"/>
      <c r="C108" s="24"/>
      <c r="D108" s="24"/>
      <c r="E108" s="24"/>
      <c r="F108" s="24"/>
      <c r="G108" s="24"/>
      <c r="H108" s="24" t="s">
        <v>471</v>
      </c>
      <c r="I108" s="25">
        <v>45380</v>
      </c>
      <c r="J108" s="24" t="s">
        <v>486</v>
      </c>
      <c r="K108" s="24" t="s">
        <v>533</v>
      </c>
      <c r="L108" s="24" t="s">
        <v>608</v>
      </c>
      <c r="M108" s="24" t="s">
        <v>717</v>
      </c>
      <c r="N108" s="26"/>
      <c r="O108" s="24" t="s">
        <v>10</v>
      </c>
      <c r="P108" s="30">
        <v>0</v>
      </c>
      <c r="Q108" s="30">
        <f>ROUND(Q107+P108,5)</f>
        <v>-11166.67</v>
      </c>
    </row>
    <row r="109" spans="1:17" ht="15.75" thickBot="1" x14ac:dyDescent="0.3">
      <c r="A109" s="24"/>
      <c r="B109" s="24"/>
      <c r="C109" s="24"/>
      <c r="D109" s="24"/>
      <c r="E109" s="24"/>
      <c r="F109" s="24"/>
      <c r="G109" s="24"/>
      <c r="H109" s="24" t="s">
        <v>471</v>
      </c>
      <c r="I109" s="25">
        <v>45380</v>
      </c>
      <c r="J109" s="24" t="s">
        <v>486</v>
      </c>
      <c r="K109" s="24" t="s">
        <v>533</v>
      </c>
      <c r="L109" s="24" t="s">
        <v>608</v>
      </c>
      <c r="M109" s="24" t="s">
        <v>717</v>
      </c>
      <c r="N109" s="26"/>
      <c r="O109" s="24" t="s">
        <v>10</v>
      </c>
      <c r="P109" s="30">
        <v>0</v>
      </c>
      <c r="Q109" s="30">
        <f>ROUND(Q108+P109,5)</f>
        <v>-11166.67</v>
      </c>
    </row>
    <row r="110" spans="1:17" ht="15.75" thickBot="1" x14ac:dyDescent="0.3">
      <c r="A110" s="28"/>
      <c r="B110" s="28"/>
      <c r="C110" s="28"/>
      <c r="D110" s="28"/>
      <c r="E110" s="28"/>
      <c r="F110" s="28" t="s">
        <v>408</v>
      </c>
      <c r="G110" s="28"/>
      <c r="H110" s="28"/>
      <c r="I110" s="29"/>
      <c r="J110" s="28"/>
      <c r="K110" s="28"/>
      <c r="L110" s="28"/>
      <c r="M110" s="28"/>
      <c r="N110" s="28"/>
      <c r="O110" s="28"/>
      <c r="P110" s="3">
        <f>ROUND(SUM(P105:P109),5)</f>
        <v>-11166.67</v>
      </c>
      <c r="Q110" s="3">
        <f>Q109</f>
        <v>-11166.67</v>
      </c>
    </row>
    <row r="111" spans="1:17" x14ac:dyDescent="0.25">
      <c r="A111" s="28"/>
      <c r="B111" s="28"/>
      <c r="C111" s="28"/>
      <c r="D111" s="28"/>
      <c r="E111" s="28" t="s">
        <v>161</v>
      </c>
      <c r="F111" s="28"/>
      <c r="G111" s="28"/>
      <c r="H111" s="28"/>
      <c r="I111" s="29"/>
      <c r="J111" s="28"/>
      <c r="K111" s="28"/>
      <c r="L111" s="28"/>
      <c r="M111" s="28"/>
      <c r="N111" s="28"/>
      <c r="O111" s="28"/>
      <c r="P111" s="2">
        <f>P110</f>
        <v>-11166.67</v>
      </c>
      <c r="Q111" s="2">
        <f>Q110</f>
        <v>-11166.67</v>
      </c>
    </row>
    <row r="112" spans="1:17" x14ac:dyDescent="0.25">
      <c r="A112" s="1"/>
      <c r="B112" s="1"/>
      <c r="C112" s="1"/>
      <c r="D112" s="1"/>
      <c r="E112" s="1" t="s">
        <v>162</v>
      </c>
      <c r="F112" s="1"/>
      <c r="G112" s="1"/>
      <c r="H112" s="1"/>
      <c r="I112" s="22"/>
      <c r="J112" s="1"/>
      <c r="K112" s="1"/>
      <c r="L112" s="1"/>
      <c r="M112" s="1"/>
      <c r="N112" s="1"/>
      <c r="O112" s="1"/>
      <c r="P112" s="23"/>
      <c r="Q112" s="23"/>
    </row>
    <row r="113" spans="1:17" x14ac:dyDescent="0.25">
      <c r="A113" s="24"/>
      <c r="B113" s="24"/>
      <c r="C113" s="24"/>
      <c r="D113" s="24"/>
      <c r="E113" s="24"/>
      <c r="F113" s="24"/>
      <c r="G113" s="24"/>
      <c r="H113" s="24" t="s">
        <v>471</v>
      </c>
      <c r="I113" s="25">
        <v>45380</v>
      </c>
      <c r="J113" s="24" t="s">
        <v>487</v>
      </c>
      <c r="K113" s="24" t="s">
        <v>534</v>
      </c>
      <c r="L113" s="24" t="s">
        <v>608</v>
      </c>
      <c r="M113" s="24" t="s">
        <v>717</v>
      </c>
      <c r="N113" s="26"/>
      <c r="O113" s="24" t="s">
        <v>10</v>
      </c>
      <c r="P113" s="30">
        <v>-7928.8</v>
      </c>
      <c r="Q113" s="30">
        <f t="shared" ref="Q113:Q128" si="1">ROUND(Q112+P113,5)</f>
        <v>-7928.8</v>
      </c>
    </row>
    <row r="114" spans="1:17" x14ac:dyDescent="0.25">
      <c r="A114" s="24"/>
      <c r="B114" s="24"/>
      <c r="C114" s="24"/>
      <c r="D114" s="24"/>
      <c r="E114" s="24"/>
      <c r="F114" s="24"/>
      <c r="G114" s="24"/>
      <c r="H114" s="24" t="s">
        <v>471</v>
      </c>
      <c r="I114" s="25">
        <v>45380</v>
      </c>
      <c r="J114" s="24" t="s">
        <v>487</v>
      </c>
      <c r="K114" s="24" t="s">
        <v>534</v>
      </c>
      <c r="L114" s="24" t="s">
        <v>608</v>
      </c>
      <c r="M114" s="24" t="s">
        <v>717</v>
      </c>
      <c r="N114" s="26"/>
      <c r="O114" s="24" t="s">
        <v>10</v>
      </c>
      <c r="P114" s="30">
        <v>0</v>
      </c>
      <c r="Q114" s="30">
        <f t="shared" si="1"/>
        <v>-7928.8</v>
      </c>
    </row>
    <row r="115" spans="1:17" x14ac:dyDescent="0.25">
      <c r="A115" s="24"/>
      <c r="B115" s="24"/>
      <c r="C115" s="24"/>
      <c r="D115" s="24"/>
      <c r="E115" s="24"/>
      <c r="F115" s="24"/>
      <c r="G115" s="24"/>
      <c r="H115" s="24" t="s">
        <v>471</v>
      </c>
      <c r="I115" s="25">
        <v>45380</v>
      </c>
      <c r="J115" s="24" t="s">
        <v>487</v>
      </c>
      <c r="K115" s="24" t="s">
        <v>534</v>
      </c>
      <c r="L115" s="24" t="s">
        <v>608</v>
      </c>
      <c r="M115" s="24" t="s">
        <v>717</v>
      </c>
      <c r="N115" s="26"/>
      <c r="O115" s="24" t="s">
        <v>10</v>
      </c>
      <c r="P115" s="30">
        <v>0</v>
      </c>
      <c r="Q115" s="30">
        <f t="shared" si="1"/>
        <v>-7928.8</v>
      </c>
    </row>
    <row r="116" spans="1:17" x14ac:dyDescent="0.25">
      <c r="A116" s="24"/>
      <c r="B116" s="24"/>
      <c r="C116" s="24"/>
      <c r="D116" s="24"/>
      <c r="E116" s="24"/>
      <c r="F116" s="24"/>
      <c r="G116" s="24"/>
      <c r="H116" s="24" t="s">
        <v>471</v>
      </c>
      <c r="I116" s="25">
        <v>45380</v>
      </c>
      <c r="J116" s="24" t="s">
        <v>487</v>
      </c>
      <c r="K116" s="24" t="s">
        <v>534</v>
      </c>
      <c r="L116" s="24" t="s">
        <v>608</v>
      </c>
      <c r="M116" s="24" t="s">
        <v>717</v>
      </c>
      <c r="N116" s="26"/>
      <c r="O116" s="24" t="s">
        <v>10</v>
      </c>
      <c r="P116" s="30">
        <v>0</v>
      </c>
      <c r="Q116" s="30">
        <f t="shared" si="1"/>
        <v>-7928.8</v>
      </c>
    </row>
    <row r="117" spans="1:17" x14ac:dyDescent="0.25">
      <c r="A117" s="24"/>
      <c r="B117" s="24"/>
      <c r="C117" s="24"/>
      <c r="D117" s="24"/>
      <c r="E117" s="24"/>
      <c r="F117" s="24"/>
      <c r="G117" s="24"/>
      <c r="H117" s="24" t="s">
        <v>471</v>
      </c>
      <c r="I117" s="25">
        <v>45380</v>
      </c>
      <c r="J117" s="24" t="s">
        <v>483</v>
      </c>
      <c r="K117" s="24" t="s">
        <v>530</v>
      </c>
      <c r="L117" s="24" t="s">
        <v>608</v>
      </c>
      <c r="M117" s="24" t="s">
        <v>717</v>
      </c>
      <c r="N117" s="26"/>
      <c r="O117" s="24" t="s">
        <v>10</v>
      </c>
      <c r="P117" s="30">
        <v>0</v>
      </c>
      <c r="Q117" s="30">
        <f t="shared" si="1"/>
        <v>-7928.8</v>
      </c>
    </row>
    <row r="118" spans="1:17" x14ac:dyDescent="0.25">
      <c r="A118" s="24"/>
      <c r="B118" s="24"/>
      <c r="C118" s="24"/>
      <c r="D118" s="24"/>
      <c r="E118" s="24"/>
      <c r="F118" s="24"/>
      <c r="G118" s="24"/>
      <c r="H118" s="24" t="s">
        <v>471</v>
      </c>
      <c r="I118" s="25">
        <v>45380</v>
      </c>
      <c r="J118" s="24" t="s">
        <v>483</v>
      </c>
      <c r="K118" s="24" t="s">
        <v>530</v>
      </c>
      <c r="L118" s="24" t="s">
        <v>608</v>
      </c>
      <c r="M118" s="24" t="s">
        <v>717</v>
      </c>
      <c r="N118" s="26"/>
      <c r="O118" s="24" t="s">
        <v>10</v>
      </c>
      <c r="P118" s="30">
        <v>0</v>
      </c>
      <c r="Q118" s="30">
        <f t="shared" si="1"/>
        <v>-7928.8</v>
      </c>
    </row>
    <row r="119" spans="1:17" x14ac:dyDescent="0.25">
      <c r="A119" s="24"/>
      <c r="B119" s="24"/>
      <c r="C119" s="24"/>
      <c r="D119" s="24"/>
      <c r="E119" s="24"/>
      <c r="F119" s="24"/>
      <c r="G119" s="24"/>
      <c r="H119" s="24" t="s">
        <v>471</v>
      </c>
      <c r="I119" s="25">
        <v>45380</v>
      </c>
      <c r="J119" s="24" t="s">
        <v>488</v>
      </c>
      <c r="K119" s="24" t="s">
        <v>535</v>
      </c>
      <c r="L119" s="24" t="s">
        <v>608</v>
      </c>
      <c r="M119" s="24" t="s">
        <v>717</v>
      </c>
      <c r="N119" s="26"/>
      <c r="O119" s="24" t="s">
        <v>10</v>
      </c>
      <c r="P119" s="30">
        <v>-7259.72</v>
      </c>
      <c r="Q119" s="30">
        <f t="shared" si="1"/>
        <v>-15188.52</v>
      </c>
    </row>
    <row r="120" spans="1:17" x14ac:dyDescent="0.25">
      <c r="A120" s="24"/>
      <c r="B120" s="24"/>
      <c r="C120" s="24"/>
      <c r="D120" s="24"/>
      <c r="E120" s="24"/>
      <c r="F120" s="24"/>
      <c r="G120" s="24"/>
      <c r="H120" s="24" t="s">
        <v>471</v>
      </c>
      <c r="I120" s="25">
        <v>45380</v>
      </c>
      <c r="J120" s="24" t="s">
        <v>488</v>
      </c>
      <c r="K120" s="24" t="s">
        <v>535</v>
      </c>
      <c r="L120" s="24" t="s">
        <v>608</v>
      </c>
      <c r="M120" s="24" t="s">
        <v>717</v>
      </c>
      <c r="N120" s="26"/>
      <c r="O120" s="24" t="s">
        <v>10</v>
      </c>
      <c r="P120" s="30">
        <v>-419.98</v>
      </c>
      <c r="Q120" s="30">
        <f t="shared" si="1"/>
        <v>-15608.5</v>
      </c>
    </row>
    <row r="121" spans="1:17" x14ac:dyDescent="0.25">
      <c r="A121" s="24"/>
      <c r="B121" s="24"/>
      <c r="C121" s="24"/>
      <c r="D121" s="24"/>
      <c r="E121" s="24"/>
      <c r="F121" s="24"/>
      <c r="G121" s="24"/>
      <c r="H121" s="24" t="s">
        <v>471</v>
      </c>
      <c r="I121" s="25">
        <v>45380</v>
      </c>
      <c r="J121" s="24" t="s">
        <v>488</v>
      </c>
      <c r="K121" s="24" t="s">
        <v>535</v>
      </c>
      <c r="L121" s="24" t="s">
        <v>608</v>
      </c>
      <c r="M121" s="24" t="s">
        <v>717</v>
      </c>
      <c r="N121" s="26"/>
      <c r="O121" s="24" t="s">
        <v>10</v>
      </c>
      <c r="P121" s="30">
        <v>0</v>
      </c>
      <c r="Q121" s="30">
        <f t="shared" si="1"/>
        <v>-15608.5</v>
      </c>
    </row>
    <row r="122" spans="1:17" x14ac:dyDescent="0.25">
      <c r="A122" s="24"/>
      <c r="B122" s="24"/>
      <c r="C122" s="24"/>
      <c r="D122" s="24"/>
      <c r="E122" s="24"/>
      <c r="F122" s="24"/>
      <c r="G122" s="24"/>
      <c r="H122" s="24" t="s">
        <v>471</v>
      </c>
      <c r="I122" s="25">
        <v>45380</v>
      </c>
      <c r="J122" s="24" t="s">
        <v>488</v>
      </c>
      <c r="K122" s="24" t="s">
        <v>535</v>
      </c>
      <c r="L122" s="24" t="s">
        <v>608</v>
      </c>
      <c r="M122" s="24" t="s">
        <v>717</v>
      </c>
      <c r="N122" s="26"/>
      <c r="O122" s="24" t="s">
        <v>10</v>
      </c>
      <c r="P122" s="30">
        <v>0</v>
      </c>
      <c r="Q122" s="30">
        <f t="shared" si="1"/>
        <v>-15608.5</v>
      </c>
    </row>
    <row r="123" spans="1:17" x14ac:dyDescent="0.25">
      <c r="A123" s="24"/>
      <c r="B123" s="24"/>
      <c r="C123" s="24"/>
      <c r="D123" s="24"/>
      <c r="E123" s="24"/>
      <c r="F123" s="24"/>
      <c r="G123" s="24"/>
      <c r="H123" s="24" t="s">
        <v>471</v>
      </c>
      <c r="I123" s="25">
        <v>45380</v>
      </c>
      <c r="J123" s="24" t="s">
        <v>488</v>
      </c>
      <c r="K123" s="24" t="s">
        <v>535</v>
      </c>
      <c r="L123" s="24" t="s">
        <v>608</v>
      </c>
      <c r="M123" s="24" t="s">
        <v>717</v>
      </c>
      <c r="N123" s="26"/>
      <c r="O123" s="24" t="s">
        <v>10</v>
      </c>
      <c r="P123" s="30">
        <v>0</v>
      </c>
      <c r="Q123" s="30">
        <f t="shared" si="1"/>
        <v>-15608.5</v>
      </c>
    </row>
    <row r="124" spans="1:17" x14ac:dyDescent="0.25">
      <c r="A124" s="24"/>
      <c r="B124" s="24"/>
      <c r="C124" s="24"/>
      <c r="D124" s="24"/>
      <c r="E124" s="24"/>
      <c r="F124" s="24"/>
      <c r="G124" s="24"/>
      <c r="H124" s="24" t="s">
        <v>471</v>
      </c>
      <c r="I124" s="25">
        <v>45380</v>
      </c>
      <c r="J124" s="24" t="s">
        <v>489</v>
      </c>
      <c r="K124" s="24" t="s">
        <v>536</v>
      </c>
      <c r="L124" s="24" t="s">
        <v>608</v>
      </c>
      <c r="M124" s="24" t="s">
        <v>717</v>
      </c>
      <c r="N124" s="26"/>
      <c r="O124" s="24" t="s">
        <v>10</v>
      </c>
      <c r="P124" s="30">
        <v>-8919.9</v>
      </c>
      <c r="Q124" s="30">
        <f t="shared" si="1"/>
        <v>-24528.400000000001</v>
      </c>
    </row>
    <row r="125" spans="1:17" x14ac:dyDescent="0.25">
      <c r="A125" s="24"/>
      <c r="B125" s="24"/>
      <c r="C125" s="24"/>
      <c r="D125" s="24"/>
      <c r="E125" s="24"/>
      <c r="F125" s="24"/>
      <c r="G125" s="24"/>
      <c r="H125" s="24" t="s">
        <v>471</v>
      </c>
      <c r="I125" s="25">
        <v>45380</v>
      </c>
      <c r="J125" s="24" t="s">
        <v>489</v>
      </c>
      <c r="K125" s="24" t="s">
        <v>536</v>
      </c>
      <c r="L125" s="24" t="s">
        <v>608</v>
      </c>
      <c r="M125" s="24" t="s">
        <v>717</v>
      </c>
      <c r="N125" s="26"/>
      <c r="O125" s="24" t="s">
        <v>10</v>
      </c>
      <c r="P125" s="30">
        <v>0</v>
      </c>
      <c r="Q125" s="30">
        <f t="shared" si="1"/>
        <v>-24528.400000000001</v>
      </c>
    </row>
    <row r="126" spans="1:17" x14ac:dyDescent="0.25">
      <c r="A126" s="24"/>
      <c r="B126" s="24"/>
      <c r="C126" s="24"/>
      <c r="D126" s="24"/>
      <c r="E126" s="24"/>
      <c r="F126" s="24"/>
      <c r="G126" s="24"/>
      <c r="H126" s="24" t="s">
        <v>471</v>
      </c>
      <c r="I126" s="25">
        <v>45380</v>
      </c>
      <c r="J126" s="24" t="s">
        <v>489</v>
      </c>
      <c r="K126" s="24" t="s">
        <v>536</v>
      </c>
      <c r="L126" s="24" t="s">
        <v>608</v>
      </c>
      <c r="M126" s="24" t="s">
        <v>717</v>
      </c>
      <c r="N126" s="26"/>
      <c r="O126" s="24" t="s">
        <v>10</v>
      </c>
      <c r="P126" s="30">
        <v>0</v>
      </c>
      <c r="Q126" s="30">
        <f t="shared" si="1"/>
        <v>-24528.400000000001</v>
      </c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471</v>
      </c>
      <c r="I127" s="25">
        <v>45380</v>
      </c>
      <c r="J127" s="24" t="s">
        <v>489</v>
      </c>
      <c r="K127" s="24" t="s">
        <v>536</v>
      </c>
      <c r="L127" s="24" t="s">
        <v>608</v>
      </c>
      <c r="M127" s="24" t="s">
        <v>717</v>
      </c>
      <c r="N127" s="26"/>
      <c r="O127" s="24" t="s">
        <v>10</v>
      </c>
      <c r="P127" s="30">
        <v>0</v>
      </c>
      <c r="Q127" s="30">
        <f t="shared" si="1"/>
        <v>-24528.400000000001</v>
      </c>
    </row>
    <row r="128" spans="1:17" ht="15.75" thickBot="1" x14ac:dyDescent="0.3">
      <c r="A128" s="24"/>
      <c r="B128" s="24"/>
      <c r="C128" s="24"/>
      <c r="D128" s="24"/>
      <c r="E128" s="24"/>
      <c r="F128" s="24"/>
      <c r="G128" s="24"/>
      <c r="H128" s="24" t="s">
        <v>471</v>
      </c>
      <c r="I128" s="25">
        <v>45380</v>
      </c>
      <c r="J128" s="24" t="s">
        <v>489</v>
      </c>
      <c r="K128" s="24" t="s">
        <v>536</v>
      </c>
      <c r="L128" s="24" t="s">
        <v>608</v>
      </c>
      <c r="M128" s="24" t="s">
        <v>717</v>
      </c>
      <c r="N128" s="26"/>
      <c r="O128" s="24" t="s">
        <v>10</v>
      </c>
      <c r="P128" s="27">
        <v>-911.71</v>
      </c>
      <c r="Q128" s="27">
        <f t="shared" si="1"/>
        <v>-25440.11</v>
      </c>
    </row>
    <row r="129" spans="1:17" x14ac:dyDescent="0.25">
      <c r="A129" s="28"/>
      <c r="B129" s="28"/>
      <c r="C129" s="28"/>
      <c r="D129" s="28"/>
      <c r="E129" s="28" t="s">
        <v>409</v>
      </c>
      <c r="F129" s="28"/>
      <c r="G129" s="28"/>
      <c r="H129" s="28"/>
      <c r="I129" s="29"/>
      <c r="J129" s="28"/>
      <c r="K129" s="28"/>
      <c r="L129" s="28"/>
      <c r="M129" s="28"/>
      <c r="N129" s="28"/>
      <c r="O129" s="28"/>
      <c r="P129" s="2">
        <f>ROUND(SUM(P112:P128),5)</f>
        <v>-25440.11</v>
      </c>
      <c r="Q129" s="2">
        <f>Q128</f>
        <v>-25440.11</v>
      </c>
    </row>
    <row r="130" spans="1:17" x14ac:dyDescent="0.25">
      <c r="A130" s="1"/>
      <c r="B130" s="1"/>
      <c r="C130" s="1"/>
      <c r="D130" s="1"/>
      <c r="E130" s="1" t="s">
        <v>163</v>
      </c>
      <c r="F130" s="1"/>
      <c r="G130" s="1"/>
      <c r="H130" s="1"/>
      <c r="I130" s="22"/>
      <c r="J130" s="1"/>
      <c r="K130" s="1"/>
      <c r="L130" s="1"/>
      <c r="M130" s="1"/>
      <c r="N130" s="1"/>
      <c r="O130" s="1"/>
      <c r="P130" s="23"/>
      <c r="Q130" s="23"/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471</v>
      </c>
      <c r="I131" s="25">
        <v>45380</v>
      </c>
      <c r="J131" s="24" t="s">
        <v>490</v>
      </c>
      <c r="K131" s="24" t="s">
        <v>537</v>
      </c>
      <c r="L131" s="24" t="s">
        <v>608</v>
      </c>
      <c r="M131" s="24" t="s">
        <v>717</v>
      </c>
      <c r="N131" s="26"/>
      <c r="O131" s="24" t="s">
        <v>10</v>
      </c>
      <c r="P131" s="30">
        <v>-5250.99</v>
      </c>
      <c r="Q131" s="30">
        <f>ROUND(Q130+P131,5)</f>
        <v>-5250.99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471</v>
      </c>
      <c r="I132" s="25">
        <v>45380</v>
      </c>
      <c r="J132" s="24" t="s">
        <v>490</v>
      </c>
      <c r="K132" s="24" t="s">
        <v>537</v>
      </c>
      <c r="L132" s="24" t="s">
        <v>608</v>
      </c>
      <c r="M132" s="24" t="s">
        <v>717</v>
      </c>
      <c r="N132" s="26"/>
      <c r="O132" s="24" t="s">
        <v>10</v>
      </c>
      <c r="P132" s="30">
        <v>-294.61</v>
      </c>
      <c r="Q132" s="30">
        <f>ROUND(Q131+P132,5)</f>
        <v>-5545.6</v>
      </c>
    </row>
    <row r="133" spans="1:17" ht="15.75" thickBot="1" x14ac:dyDescent="0.3">
      <c r="A133" s="24"/>
      <c r="B133" s="24"/>
      <c r="C133" s="24"/>
      <c r="D133" s="24"/>
      <c r="E133" s="24"/>
      <c r="F133" s="24"/>
      <c r="G133" s="24"/>
      <c r="H133" s="24" t="s">
        <v>471</v>
      </c>
      <c r="I133" s="25">
        <v>45380</v>
      </c>
      <c r="J133" s="24" t="s">
        <v>490</v>
      </c>
      <c r="K133" s="24" t="s">
        <v>537</v>
      </c>
      <c r="L133" s="24" t="s">
        <v>608</v>
      </c>
      <c r="M133" s="24" t="s">
        <v>717</v>
      </c>
      <c r="N133" s="26"/>
      <c r="O133" s="24" t="s">
        <v>10</v>
      </c>
      <c r="P133" s="27">
        <v>-51.99</v>
      </c>
      <c r="Q133" s="27">
        <f>ROUND(Q132+P133,5)</f>
        <v>-5597.59</v>
      </c>
    </row>
    <row r="134" spans="1:17" x14ac:dyDescent="0.25">
      <c r="A134" s="28"/>
      <c r="B134" s="28"/>
      <c r="C134" s="28"/>
      <c r="D134" s="28"/>
      <c r="E134" s="28" t="s">
        <v>410</v>
      </c>
      <c r="F134" s="28"/>
      <c r="G134" s="28"/>
      <c r="H134" s="28"/>
      <c r="I134" s="29"/>
      <c r="J134" s="28"/>
      <c r="K134" s="28"/>
      <c r="L134" s="28"/>
      <c r="M134" s="28"/>
      <c r="N134" s="28"/>
      <c r="O134" s="28"/>
      <c r="P134" s="2">
        <f>ROUND(SUM(P130:P133),5)</f>
        <v>-5597.59</v>
      </c>
      <c r="Q134" s="2">
        <f>Q133</f>
        <v>-5597.59</v>
      </c>
    </row>
    <row r="135" spans="1:17" x14ac:dyDescent="0.25">
      <c r="A135" s="1"/>
      <c r="B135" s="1"/>
      <c r="C135" s="1"/>
      <c r="D135" s="1"/>
      <c r="E135" s="1" t="s">
        <v>166</v>
      </c>
      <c r="F135" s="1"/>
      <c r="G135" s="1"/>
      <c r="H135" s="1"/>
      <c r="I135" s="22"/>
      <c r="J135" s="1"/>
      <c r="K135" s="1"/>
      <c r="L135" s="1"/>
      <c r="M135" s="1"/>
      <c r="N135" s="1"/>
      <c r="O135" s="1"/>
      <c r="P135" s="23"/>
      <c r="Q135" s="23"/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471</v>
      </c>
      <c r="I136" s="25">
        <v>45380</v>
      </c>
      <c r="J136" s="24" t="s">
        <v>483</v>
      </c>
      <c r="K136" s="24" t="s">
        <v>530</v>
      </c>
      <c r="L136" s="24" t="s">
        <v>608</v>
      </c>
      <c r="M136" s="24" t="s">
        <v>717</v>
      </c>
      <c r="N136" s="26"/>
      <c r="O136" s="24" t="s">
        <v>10</v>
      </c>
      <c r="P136" s="30">
        <v>-251.05</v>
      </c>
      <c r="Q136" s="30">
        <f t="shared" ref="Q136:Q142" si="2">ROUND(Q135+P136,5)</f>
        <v>-251.05</v>
      </c>
    </row>
    <row r="137" spans="1:17" x14ac:dyDescent="0.25">
      <c r="A137" s="24"/>
      <c r="B137" s="24"/>
      <c r="C137" s="24"/>
      <c r="D137" s="24"/>
      <c r="E137" s="24"/>
      <c r="F137" s="24"/>
      <c r="G137" s="24"/>
      <c r="H137" s="24" t="s">
        <v>471</v>
      </c>
      <c r="I137" s="25">
        <v>45380</v>
      </c>
      <c r="J137" s="24" t="s">
        <v>483</v>
      </c>
      <c r="K137" s="24" t="s">
        <v>530</v>
      </c>
      <c r="L137" s="24" t="s">
        <v>608</v>
      </c>
      <c r="M137" s="24" t="s">
        <v>717</v>
      </c>
      <c r="N137" s="26"/>
      <c r="O137" s="24" t="s">
        <v>10</v>
      </c>
      <c r="P137" s="30">
        <v>0</v>
      </c>
      <c r="Q137" s="30">
        <f t="shared" si="2"/>
        <v>-251.05</v>
      </c>
    </row>
    <row r="138" spans="1:17" x14ac:dyDescent="0.25">
      <c r="A138" s="24"/>
      <c r="B138" s="24"/>
      <c r="C138" s="24"/>
      <c r="D138" s="24"/>
      <c r="E138" s="24"/>
      <c r="F138" s="24"/>
      <c r="G138" s="24"/>
      <c r="H138" s="24" t="s">
        <v>471</v>
      </c>
      <c r="I138" s="25">
        <v>45380</v>
      </c>
      <c r="J138" s="24" t="s">
        <v>483</v>
      </c>
      <c r="K138" s="24" t="s">
        <v>530</v>
      </c>
      <c r="L138" s="24" t="s">
        <v>608</v>
      </c>
      <c r="M138" s="24" t="s">
        <v>717</v>
      </c>
      <c r="N138" s="26"/>
      <c r="O138" s="24" t="s">
        <v>10</v>
      </c>
      <c r="P138" s="30">
        <v>0</v>
      </c>
      <c r="Q138" s="30">
        <f t="shared" si="2"/>
        <v>-251.05</v>
      </c>
    </row>
    <row r="139" spans="1:17" x14ac:dyDescent="0.25">
      <c r="A139" s="24"/>
      <c r="B139" s="24"/>
      <c r="C139" s="24"/>
      <c r="D139" s="24"/>
      <c r="E139" s="24"/>
      <c r="F139" s="24"/>
      <c r="G139" s="24"/>
      <c r="H139" s="24" t="s">
        <v>471</v>
      </c>
      <c r="I139" s="25">
        <v>45380</v>
      </c>
      <c r="J139" s="24" t="s">
        <v>491</v>
      </c>
      <c r="K139" s="24" t="s">
        <v>538</v>
      </c>
      <c r="L139" s="24" t="s">
        <v>608</v>
      </c>
      <c r="M139" s="24" t="s">
        <v>717</v>
      </c>
      <c r="N139" s="26"/>
      <c r="O139" s="24" t="s">
        <v>10</v>
      </c>
      <c r="P139" s="30">
        <v>-6115.2</v>
      </c>
      <c r="Q139" s="30">
        <f t="shared" si="2"/>
        <v>-6366.25</v>
      </c>
    </row>
    <row r="140" spans="1:17" x14ac:dyDescent="0.25">
      <c r="A140" s="24"/>
      <c r="B140" s="24"/>
      <c r="C140" s="24"/>
      <c r="D140" s="24"/>
      <c r="E140" s="24"/>
      <c r="F140" s="24"/>
      <c r="G140" s="24"/>
      <c r="H140" s="24" t="s">
        <v>471</v>
      </c>
      <c r="I140" s="25">
        <v>45380</v>
      </c>
      <c r="J140" s="24" t="s">
        <v>491</v>
      </c>
      <c r="K140" s="24" t="s">
        <v>538</v>
      </c>
      <c r="L140" s="24" t="s">
        <v>608</v>
      </c>
      <c r="M140" s="24" t="s">
        <v>717</v>
      </c>
      <c r="N140" s="26"/>
      <c r="O140" s="24" t="s">
        <v>10</v>
      </c>
      <c r="P140" s="30">
        <v>0</v>
      </c>
      <c r="Q140" s="30">
        <f t="shared" si="2"/>
        <v>-6366.25</v>
      </c>
    </row>
    <row r="141" spans="1:17" x14ac:dyDescent="0.25">
      <c r="A141" s="24"/>
      <c r="B141" s="24"/>
      <c r="C141" s="24"/>
      <c r="D141" s="24"/>
      <c r="E141" s="24"/>
      <c r="F141" s="24"/>
      <c r="G141" s="24"/>
      <c r="H141" s="24" t="s">
        <v>471</v>
      </c>
      <c r="I141" s="25">
        <v>45380</v>
      </c>
      <c r="J141" s="24" t="s">
        <v>491</v>
      </c>
      <c r="K141" s="24" t="s">
        <v>538</v>
      </c>
      <c r="L141" s="24" t="s">
        <v>608</v>
      </c>
      <c r="M141" s="24" t="s">
        <v>717</v>
      </c>
      <c r="N141" s="26"/>
      <c r="O141" s="24" t="s">
        <v>10</v>
      </c>
      <c r="P141" s="30">
        <v>-249.6</v>
      </c>
      <c r="Q141" s="30">
        <f t="shared" si="2"/>
        <v>-6615.85</v>
      </c>
    </row>
    <row r="142" spans="1:17" ht="15.75" thickBot="1" x14ac:dyDescent="0.3">
      <c r="A142" s="24"/>
      <c r="B142" s="24"/>
      <c r="C142" s="24"/>
      <c r="D142" s="24"/>
      <c r="E142" s="24"/>
      <c r="F142" s="24"/>
      <c r="G142" s="24"/>
      <c r="H142" s="24" t="s">
        <v>471</v>
      </c>
      <c r="I142" s="25">
        <v>45380</v>
      </c>
      <c r="J142" s="24" t="s">
        <v>491</v>
      </c>
      <c r="K142" s="24" t="s">
        <v>538</v>
      </c>
      <c r="L142" s="24" t="s">
        <v>608</v>
      </c>
      <c r="M142" s="24" t="s">
        <v>717</v>
      </c>
      <c r="N142" s="26"/>
      <c r="O142" s="24" t="s">
        <v>10</v>
      </c>
      <c r="P142" s="30">
        <v>0</v>
      </c>
      <c r="Q142" s="30">
        <f t="shared" si="2"/>
        <v>-6615.85</v>
      </c>
    </row>
    <row r="143" spans="1:17" ht="15.75" thickBot="1" x14ac:dyDescent="0.3">
      <c r="A143" s="28"/>
      <c r="B143" s="28"/>
      <c r="C143" s="28"/>
      <c r="D143" s="28"/>
      <c r="E143" s="28" t="s">
        <v>411</v>
      </c>
      <c r="F143" s="28"/>
      <c r="G143" s="28"/>
      <c r="H143" s="28"/>
      <c r="I143" s="29"/>
      <c r="J143" s="28"/>
      <c r="K143" s="28"/>
      <c r="L143" s="28"/>
      <c r="M143" s="28"/>
      <c r="N143" s="28"/>
      <c r="O143" s="28"/>
      <c r="P143" s="3">
        <f>ROUND(SUM(P135:P142),5)</f>
        <v>-6615.85</v>
      </c>
      <c r="Q143" s="3">
        <f>Q142</f>
        <v>-6615.85</v>
      </c>
    </row>
    <row r="144" spans="1:17" x14ac:dyDescent="0.25">
      <c r="A144" s="28"/>
      <c r="B144" s="28"/>
      <c r="C144" s="28"/>
      <c r="D144" s="28" t="s">
        <v>167</v>
      </c>
      <c r="E144" s="28"/>
      <c r="F144" s="28"/>
      <c r="G144" s="28"/>
      <c r="H144" s="28"/>
      <c r="I144" s="29"/>
      <c r="J144" s="28"/>
      <c r="K144" s="28"/>
      <c r="L144" s="28"/>
      <c r="M144" s="28"/>
      <c r="N144" s="28"/>
      <c r="O144" s="28"/>
      <c r="P144" s="2">
        <f>ROUND(P103+P111+P129+P134+P143,5)</f>
        <v>-51190.12</v>
      </c>
      <c r="Q144" s="2">
        <f>ROUND(Q103+Q111+Q129+Q134+Q143,5)</f>
        <v>-51190.12</v>
      </c>
    </row>
    <row r="145" spans="1:17" x14ac:dyDescent="0.25">
      <c r="A145" s="1"/>
      <c r="B145" s="1"/>
      <c r="C145" s="1"/>
      <c r="D145" s="1" t="s">
        <v>168</v>
      </c>
      <c r="E145" s="1"/>
      <c r="F145" s="1"/>
      <c r="G145" s="1"/>
      <c r="H145" s="1"/>
      <c r="I145" s="22"/>
      <c r="J145" s="1"/>
      <c r="K145" s="1"/>
      <c r="L145" s="1"/>
      <c r="M145" s="1"/>
      <c r="N145" s="1"/>
      <c r="O145" s="1"/>
      <c r="P145" s="23"/>
      <c r="Q145" s="23"/>
    </row>
    <row r="146" spans="1:17" x14ac:dyDescent="0.25">
      <c r="A146" s="24"/>
      <c r="B146" s="24"/>
      <c r="C146" s="24"/>
      <c r="D146" s="24"/>
      <c r="E146" s="24"/>
      <c r="F146" s="24"/>
      <c r="G146" s="24"/>
      <c r="H146" s="24" t="s">
        <v>471</v>
      </c>
      <c r="I146" s="25">
        <v>45380</v>
      </c>
      <c r="J146" s="24" t="s">
        <v>487</v>
      </c>
      <c r="K146" s="24" t="s">
        <v>534</v>
      </c>
      <c r="L146" s="24" t="s">
        <v>608</v>
      </c>
      <c r="M146" s="24" t="s">
        <v>717</v>
      </c>
      <c r="N146" s="26"/>
      <c r="O146" s="24" t="s">
        <v>10</v>
      </c>
      <c r="P146" s="30">
        <v>-1486.5</v>
      </c>
      <c r="Q146" s="30">
        <f t="shared" ref="Q146:Q152" si="3">ROUND(Q145+P146,5)</f>
        <v>-1486.5</v>
      </c>
    </row>
    <row r="147" spans="1:17" x14ac:dyDescent="0.25">
      <c r="A147" s="24"/>
      <c r="B147" s="24"/>
      <c r="C147" s="24"/>
      <c r="D147" s="24"/>
      <c r="E147" s="24"/>
      <c r="F147" s="24"/>
      <c r="G147" s="24"/>
      <c r="H147" s="24" t="s">
        <v>471</v>
      </c>
      <c r="I147" s="25">
        <v>45380</v>
      </c>
      <c r="J147" s="24" t="s">
        <v>491</v>
      </c>
      <c r="K147" s="24" t="s">
        <v>538</v>
      </c>
      <c r="L147" s="24" t="s">
        <v>608</v>
      </c>
      <c r="M147" s="24" t="s">
        <v>717</v>
      </c>
      <c r="N147" s="26"/>
      <c r="O147" s="24" t="s">
        <v>10</v>
      </c>
      <c r="P147" s="30">
        <v>-837</v>
      </c>
      <c r="Q147" s="30">
        <f t="shared" si="3"/>
        <v>-2323.5</v>
      </c>
    </row>
    <row r="148" spans="1:17" x14ac:dyDescent="0.25">
      <c r="A148" s="24"/>
      <c r="B148" s="24"/>
      <c r="C148" s="24"/>
      <c r="D148" s="24"/>
      <c r="E148" s="24"/>
      <c r="F148" s="24"/>
      <c r="G148" s="24"/>
      <c r="H148" s="24" t="s">
        <v>471</v>
      </c>
      <c r="I148" s="25">
        <v>45380</v>
      </c>
      <c r="J148" s="24" t="s">
        <v>488</v>
      </c>
      <c r="K148" s="24" t="s">
        <v>535</v>
      </c>
      <c r="L148" s="24" t="s">
        <v>608</v>
      </c>
      <c r="M148" s="24" t="s">
        <v>717</v>
      </c>
      <c r="N148" s="26"/>
      <c r="O148" s="24" t="s">
        <v>10</v>
      </c>
      <c r="P148" s="30">
        <v>-1604</v>
      </c>
      <c r="Q148" s="30">
        <f t="shared" si="3"/>
        <v>-3927.5</v>
      </c>
    </row>
    <row r="149" spans="1:17" x14ac:dyDescent="0.25">
      <c r="A149" s="24"/>
      <c r="B149" s="24"/>
      <c r="C149" s="24"/>
      <c r="D149" s="24"/>
      <c r="E149" s="24"/>
      <c r="F149" s="24"/>
      <c r="G149" s="24"/>
      <c r="H149" s="24" t="s">
        <v>471</v>
      </c>
      <c r="I149" s="25">
        <v>45380</v>
      </c>
      <c r="J149" s="24" t="s">
        <v>486</v>
      </c>
      <c r="K149" s="24" t="s">
        <v>533</v>
      </c>
      <c r="L149" s="24" t="s">
        <v>608</v>
      </c>
      <c r="M149" s="24" t="s">
        <v>717</v>
      </c>
      <c r="N149" s="26"/>
      <c r="O149" s="24" t="s">
        <v>10</v>
      </c>
      <c r="P149" s="30">
        <v>-837</v>
      </c>
      <c r="Q149" s="30">
        <f t="shared" si="3"/>
        <v>-4764.5</v>
      </c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471</v>
      </c>
      <c r="I150" s="25">
        <v>45380</v>
      </c>
      <c r="J150" s="24" t="s">
        <v>485</v>
      </c>
      <c r="K150" s="24" t="s">
        <v>532</v>
      </c>
      <c r="L150" s="24" t="s">
        <v>608</v>
      </c>
      <c r="M150" s="24" t="s">
        <v>717</v>
      </c>
      <c r="N150" s="26"/>
      <c r="O150" s="24" t="s">
        <v>10</v>
      </c>
      <c r="P150" s="30">
        <v>-1.61</v>
      </c>
      <c r="Q150" s="30">
        <f t="shared" si="3"/>
        <v>-4766.1099999999997</v>
      </c>
    </row>
    <row r="151" spans="1:17" x14ac:dyDescent="0.25">
      <c r="A151" s="24"/>
      <c r="B151" s="24"/>
      <c r="C151" s="24"/>
      <c r="D151" s="24"/>
      <c r="E151" s="24"/>
      <c r="F151" s="24"/>
      <c r="G151" s="24"/>
      <c r="H151" s="24" t="s">
        <v>471</v>
      </c>
      <c r="I151" s="25">
        <v>45380</v>
      </c>
      <c r="J151" s="24" t="s">
        <v>490</v>
      </c>
      <c r="K151" s="24" t="s">
        <v>537</v>
      </c>
      <c r="L151" s="24" t="s">
        <v>608</v>
      </c>
      <c r="M151" s="24" t="s">
        <v>717</v>
      </c>
      <c r="N151" s="26"/>
      <c r="O151" s="24" t="s">
        <v>10</v>
      </c>
      <c r="P151" s="30">
        <v>-837</v>
      </c>
      <c r="Q151" s="30">
        <f t="shared" si="3"/>
        <v>-5603.11</v>
      </c>
    </row>
    <row r="152" spans="1:17" ht="15.75" thickBot="1" x14ac:dyDescent="0.3">
      <c r="A152" s="24"/>
      <c r="B152" s="24"/>
      <c r="C152" s="24"/>
      <c r="D152" s="24"/>
      <c r="E152" s="24"/>
      <c r="F152" s="24"/>
      <c r="G152" s="24"/>
      <c r="H152" s="24" t="s">
        <v>471</v>
      </c>
      <c r="I152" s="25">
        <v>45380</v>
      </c>
      <c r="J152" s="24" t="s">
        <v>489</v>
      </c>
      <c r="K152" s="24" t="s">
        <v>536</v>
      </c>
      <c r="L152" s="24" t="s">
        <v>608</v>
      </c>
      <c r="M152" s="24" t="s">
        <v>717</v>
      </c>
      <c r="N152" s="26"/>
      <c r="O152" s="24" t="s">
        <v>10</v>
      </c>
      <c r="P152" s="27">
        <v>-837</v>
      </c>
      <c r="Q152" s="27">
        <f t="shared" si="3"/>
        <v>-6440.11</v>
      </c>
    </row>
    <row r="153" spans="1:17" x14ac:dyDescent="0.25">
      <c r="A153" s="28"/>
      <c r="B153" s="28"/>
      <c r="C153" s="28"/>
      <c r="D153" s="28" t="s">
        <v>412</v>
      </c>
      <c r="E153" s="28"/>
      <c r="F153" s="28"/>
      <c r="G153" s="28"/>
      <c r="H153" s="28"/>
      <c r="I153" s="29"/>
      <c r="J153" s="28"/>
      <c r="K153" s="28"/>
      <c r="L153" s="28"/>
      <c r="M153" s="28"/>
      <c r="N153" s="28"/>
      <c r="O153" s="28"/>
      <c r="P153" s="2">
        <f>ROUND(SUM(P145:P152),5)</f>
        <v>-6440.11</v>
      </c>
      <c r="Q153" s="2">
        <f>Q152</f>
        <v>-6440.11</v>
      </c>
    </row>
    <row r="154" spans="1:17" x14ac:dyDescent="0.25">
      <c r="A154" s="1"/>
      <c r="B154" s="1"/>
      <c r="C154" s="1"/>
      <c r="D154" s="1" t="s">
        <v>169</v>
      </c>
      <c r="E154" s="1"/>
      <c r="F154" s="1"/>
      <c r="G154" s="1"/>
      <c r="H154" s="1"/>
      <c r="I154" s="22"/>
      <c r="J154" s="1"/>
      <c r="K154" s="1"/>
      <c r="L154" s="1"/>
      <c r="M154" s="1"/>
      <c r="N154" s="1"/>
      <c r="O154" s="1"/>
      <c r="P154" s="23"/>
      <c r="Q154" s="23"/>
    </row>
    <row r="155" spans="1:17" x14ac:dyDescent="0.25">
      <c r="A155" s="1"/>
      <c r="B155" s="1"/>
      <c r="C155" s="1"/>
      <c r="D155" s="1"/>
      <c r="E155" s="1" t="s">
        <v>170</v>
      </c>
      <c r="F155" s="1"/>
      <c r="G155" s="1"/>
      <c r="H155" s="1"/>
      <c r="I155" s="22"/>
      <c r="J155" s="1"/>
      <c r="K155" s="1"/>
      <c r="L155" s="1"/>
      <c r="M155" s="1"/>
      <c r="N155" s="1"/>
      <c r="O155" s="1"/>
      <c r="P155" s="23"/>
      <c r="Q155" s="23"/>
    </row>
    <row r="156" spans="1:17" x14ac:dyDescent="0.25">
      <c r="A156" s="24"/>
      <c r="B156" s="24"/>
      <c r="C156" s="24"/>
      <c r="D156" s="24"/>
      <c r="E156" s="24"/>
      <c r="F156" s="24"/>
      <c r="G156" s="24"/>
      <c r="H156" s="24" t="s">
        <v>471</v>
      </c>
      <c r="I156" s="25">
        <v>45380</v>
      </c>
      <c r="J156" s="24" t="s">
        <v>487</v>
      </c>
      <c r="K156" s="24" t="s">
        <v>534</v>
      </c>
      <c r="L156" s="24" t="s">
        <v>608</v>
      </c>
      <c r="M156" s="24" t="s">
        <v>717</v>
      </c>
      <c r="N156" s="26"/>
      <c r="O156" s="24" t="s">
        <v>10</v>
      </c>
      <c r="P156" s="30">
        <v>-7.07</v>
      </c>
      <c r="Q156" s="30">
        <f t="shared" ref="Q156:Q161" si="4">ROUND(Q155+P156,5)</f>
        <v>-7.07</v>
      </c>
    </row>
    <row r="157" spans="1:17" x14ac:dyDescent="0.25">
      <c r="A157" s="24"/>
      <c r="B157" s="24"/>
      <c r="C157" s="24"/>
      <c r="D157" s="24"/>
      <c r="E157" s="24"/>
      <c r="F157" s="24"/>
      <c r="G157" s="24"/>
      <c r="H157" s="24" t="s">
        <v>471</v>
      </c>
      <c r="I157" s="25">
        <v>45380</v>
      </c>
      <c r="J157" s="24" t="s">
        <v>491</v>
      </c>
      <c r="K157" s="24" t="s">
        <v>538</v>
      </c>
      <c r="L157" s="24" t="s">
        <v>608</v>
      </c>
      <c r="M157" s="24" t="s">
        <v>717</v>
      </c>
      <c r="N157" s="26"/>
      <c r="O157" s="24" t="s">
        <v>10</v>
      </c>
      <c r="P157" s="30">
        <v>-7.07</v>
      </c>
      <c r="Q157" s="30">
        <f t="shared" si="4"/>
        <v>-14.14</v>
      </c>
    </row>
    <row r="158" spans="1:17" x14ac:dyDescent="0.25">
      <c r="A158" s="24"/>
      <c r="B158" s="24"/>
      <c r="C158" s="24"/>
      <c r="D158" s="24"/>
      <c r="E158" s="24"/>
      <c r="F158" s="24"/>
      <c r="G158" s="24"/>
      <c r="H158" s="24" t="s">
        <v>471</v>
      </c>
      <c r="I158" s="25">
        <v>45380</v>
      </c>
      <c r="J158" s="24" t="s">
        <v>488</v>
      </c>
      <c r="K158" s="24" t="s">
        <v>535</v>
      </c>
      <c r="L158" s="24" t="s">
        <v>608</v>
      </c>
      <c r="M158" s="24" t="s">
        <v>717</v>
      </c>
      <c r="N158" s="26"/>
      <c r="O158" s="24" t="s">
        <v>10</v>
      </c>
      <c r="P158" s="30">
        <v>-7.07</v>
      </c>
      <c r="Q158" s="30">
        <f t="shared" si="4"/>
        <v>-21.21</v>
      </c>
    </row>
    <row r="159" spans="1:17" x14ac:dyDescent="0.25">
      <c r="A159" s="24"/>
      <c r="B159" s="24"/>
      <c r="C159" s="24"/>
      <c r="D159" s="24"/>
      <c r="E159" s="24"/>
      <c r="F159" s="24"/>
      <c r="G159" s="24"/>
      <c r="H159" s="24" t="s">
        <v>471</v>
      </c>
      <c r="I159" s="25">
        <v>45380</v>
      </c>
      <c r="J159" s="24" t="s">
        <v>486</v>
      </c>
      <c r="K159" s="24" t="s">
        <v>533</v>
      </c>
      <c r="L159" s="24" t="s">
        <v>608</v>
      </c>
      <c r="M159" s="24" t="s">
        <v>717</v>
      </c>
      <c r="N159" s="26"/>
      <c r="O159" s="24" t="s">
        <v>10</v>
      </c>
      <c r="P159" s="30">
        <v>-7.07</v>
      </c>
      <c r="Q159" s="30">
        <f t="shared" si="4"/>
        <v>-28.28</v>
      </c>
    </row>
    <row r="160" spans="1:17" x14ac:dyDescent="0.25">
      <c r="A160" s="24"/>
      <c r="B160" s="24"/>
      <c r="C160" s="24"/>
      <c r="D160" s="24"/>
      <c r="E160" s="24"/>
      <c r="F160" s="24"/>
      <c r="G160" s="24"/>
      <c r="H160" s="24" t="s">
        <v>471</v>
      </c>
      <c r="I160" s="25">
        <v>45380</v>
      </c>
      <c r="J160" s="24" t="s">
        <v>490</v>
      </c>
      <c r="K160" s="24" t="s">
        <v>537</v>
      </c>
      <c r="L160" s="24" t="s">
        <v>608</v>
      </c>
      <c r="M160" s="24" t="s">
        <v>717</v>
      </c>
      <c r="N160" s="26"/>
      <c r="O160" s="24" t="s">
        <v>10</v>
      </c>
      <c r="P160" s="30">
        <v>-7.07</v>
      </c>
      <c r="Q160" s="30">
        <f t="shared" si="4"/>
        <v>-35.35</v>
      </c>
    </row>
    <row r="161" spans="1:17" ht="15.75" thickBot="1" x14ac:dyDescent="0.3">
      <c r="A161" s="24"/>
      <c r="B161" s="24"/>
      <c r="C161" s="24"/>
      <c r="D161" s="24"/>
      <c r="E161" s="24"/>
      <c r="F161" s="24"/>
      <c r="G161" s="24"/>
      <c r="H161" s="24" t="s">
        <v>471</v>
      </c>
      <c r="I161" s="25">
        <v>45380</v>
      </c>
      <c r="J161" s="24" t="s">
        <v>489</v>
      </c>
      <c r="K161" s="24" t="s">
        <v>536</v>
      </c>
      <c r="L161" s="24" t="s">
        <v>608</v>
      </c>
      <c r="M161" s="24" t="s">
        <v>717</v>
      </c>
      <c r="N161" s="26"/>
      <c r="O161" s="24" t="s">
        <v>10</v>
      </c>
      <c r="P161" s="27">
        <v>-7.07</v>
      </c>
      <c r="Q161" s="27">
        <f t="shared" si="4"/>
        <v>-42.42</v>
      </c>
    </row>
    <row r="162" spans="1:17" x14ac:dyDescent="0.25">
      <c r="A162" s="28"/>
      <c r="B162" s="28"/>
      <c r="C162" s="28"/>
      <c r="D162" s="28"/>
      <c r="E162" s="28" t="s">
        <v>413</v>
      </c>
      <c r="F162" s="28"/>
      <c r="G162" s="28"/>
      <c r="H162" s="28"/>
      <c r="I162" s="29"/>
      <c r="J162" s="28"/>
      <c r="K162" s="28"/>
      <c r="L162" s="28"/>
      <c r="M162" s="28"/>
      <c r="N162" s="28"/>
      <c r="O162" s="28"/>
      <c r="P162" s="2">
        <f>ROUND(SUM(P155:P161),5)</f>
        <v>-42.42</v>
      </c>
      <c r="Q162" s="2">
        <f>Q161</f>
        <v>-42.42</v>
      </c>
    </row>
    <row r="163" spans="1:17" x14ac:dyDescent="0.25">
      <c r="A163" s="1"/>
      <c r="B163" s="1"/>
      <c r="C163" s="1"/>
      <c r="D163" s="1"/>
      <c r="E163" s="1" t="s">
        <v>171</v>
      </c>
      <c r="F163" s="1"/>
      <c r="G163" s="1"/>
      <c r="H163" s="1"/>
      <c r="I163" s="22"/>
      <c r="J163" s="1"/>
      <c r="K163" s="1"/>
      <c r="L163" s="1"/>
      <c r="M163" s="1"/>
      <c r="N163" s="1"/>
      <c r="O163" s="1"/>
      <c r="P163" s="23"/>
      <c r="Q163" s="23"/>
    </row>
    <row r="164" spans="1:17" x14ac:dyDescent="0.25">
      <c r="A164" s="24"/>
      <c r="B164" s="24"/>
      <c r="C164" s="24"/>
      <c r="D164" s="24"/>
      <c r="E164" s="24"/>
      <c r="F164" s="24"/>
      <c r="G164" s="24"/>
      <c r="H164" s="24" t="s">
        <v>471</v>
      </c>
      <c r="I164" s="25">
        <v>45380</v>
      </c>
      <c r="J164" s="24" t="s">
        <v>487</v>
      </c>
      <c r="K164" s="24" t="s">
        <v>534</v>
      </c>
      <c r="L164" s="24" t="s">
        <v>608</v>
      </c>
      <c r="M164" s="24" t="s">
        <v>717</v>
      </c>
      <c r="N164" s="26"/>
      <c r="O164" s="24" t="s">
        <v>10</v>
      </c>
      <c r="P164" s="30">
        <v>-792.88</v>
      </c>
      <c r="Q164" s="30">
        <f t="shared" ref="Q164:Q169" si="5">ROUND(Q163+P164,5)</f>
        <v>-792.88</v>
      </c>
    </row>
    <row r="165" spans="1:17" x14ac:dyDescent="0.25">
      <c r="A165" s="24"/>
      <c r="B165" s="24"/>
      <c r="C165" s="24"/>
      <c r="D165" s="24"/>
      <c r="E165" s="24"/>
      <c r="F165" s="24"/>
      <c r="G165" s="24"/>
      <c r="H165" s="24" t="s">
        <v>471</v>
      </c>
      <c r="I165" s="25">
        <v>45380</v>
      </c>
      <c r="J165" s="24" t="s">
        <v>491</v>
      </c>
      <c r="K165" s="24" t="s">
        <v>538</v>
      </c>
      <c r="L165" s="24" t="s">
        <v>608</v>
      </c>
      <c r="M165" s="24" t="s">
        <v>717</v>
      </c>
      <c r="N165" s="26"/>
      <c r="O165" s="24" t="s">
        <v>10</v>
      </c>
      <c r="P165" s="30">
        <v>-636.48</v>
      </c>
      <c r="Q165" s="30">
        <f t="shared" si="5"/>
        <v>-1429.36</v>
      </c>
    </row>
    <row r="166" spans="1:17" x14ac:dyDescent="0.25">
      <c r="A166" s="24"/>
      <c r="B166" s="24"/>
      <c r="C166" s="24"/>
      <c r="D166" s="24"/>
      <c r="E166" s="24"/>
      <c r="F166" s="24"/>
      <c r="G166" s="24"/>
      <c r="H166" s="24" t="s">
        <v>471</v>
      </c>
      <c r="I166" s="25">
        <v>45380</v>
      </c>
      <c r="J166" s="24" t="s">
        <v>488</v>
      </c>
      <c r="K166" s="24" t="s">
        <v>535</v>
      </c>
      <c r="L166" s="24" t="s">
        <v>608</v>
      </c>
      <c r="M166" s="24" t="s">
        <v>717</v>
      </c>
      <c r="N166" s="26"/>
      <c r="O166" s="24" t="s">
        <v>10</v>
      </c>
      <c r="P166" s="30">
        <v>-767.97</v>
      </c>
      <c r="Q166" s="30">
        <f t="shared" si="5"/>
        <v>-2197.33</v>
      </c>
    </row>
    <row r="167" spans="1:17" x14ac:dyDescent="0.25">
      <c r="A167" s="24"/>
      <c r="B167" s="24"/>
      <c r="C167" s="24"/>
      <c r="D167" s="24"/>
      <c r="E167" s="24"/>
      <c r="F167" s="24"/>
      <c r="G167" s="24"/>
      <c r="H167" s="24" t="s">
        <v>471</v>
      </c>
      <c r="I167" s="25">
        <v>45380</v>
      </c>
      <c r="J167" s="24" t="s">
        <v>486</v>
      </c>
      <c r="K167" s="24" t="s">
        <v>533</v>
      </c>
      <c r="L167" s="24" t="s">
        <v>608</v>
      </c>
      <c r="M167" s="24" t="s">
        <v>717</v>
      </c>
      <c r="N167" s="26"/>
      <c r="O167" s="24" t="s">
        <v>10</v>
      </c>
      <c r="P167" s="30">
        <v>-1116.67</v>
      </c>
      <c r="Q167" s="30">
        <f t="shared" si="5"/>
        <v>-3314</v>
      </c>
    </row>
    <row r="168" spans="1:17" x14ac:dyDescent="0.25">
      <c r="A168" s="24"/>
      <c r="B168" s="24"/>
      <c r="C168" s="24"/>
      <c r="D168" s="24"/>
      <c r="E168" s="24"/>
      <c r="F168" s="24"/>
      <c r="G168" s="24"/>
      <c r="H168" s="24" t="s">
        <v>471</v>
      </c>
      <c r="I168" s="25">
        <v>45380</v>
      </c>
      <c r="J168" s="24" t="s">
        <v>490</v>
      </c>
      <c r="K168" s="24" t="s">
        <v>537</v>
      </c>
      <c r="L168" s="24" t="s">
        <v>608</v>
      </c>
      <c r="M168" s="24" t="s">
        <v>717</v>
      </c>
      <c r="N168" s="26"/>
      <c r="O168" s="24" t="s">
        <v>10</v>
      </c>
      <c r="P168" s="30">
        <v>-559.76</v>
      </c>
      <c r="Q168" s="30">
        <f t="shared" si="5"/>
        <v>-3873.76</v>
      </c>
    </row>
    <row r="169" spans="1:17" ht="15.75" thickBot="1" x14ac:dyDescent="0.3">
      <c r="A169" s="24"/>
      <c r="B169" s="24"/>
      <c r="C169" s="24"/>
      <c r="D169" s="24"/>
      <c r="E169" s="24"/>
      <c r="F169" s="24"/>
      <c r="G169" s="24"/>
      <c r="H169" s="24" t="s">
        <v>471</v>
      </c>
      <c r="I169" s="25">
        <v>45380</v>
      </c>
      <c r="J169" s="24" t="s">
        <v>489</v>
      </c>
      <c r="K169" s="24" t="s">
        <v>536</v>
      </c>
      <c r="L169" s="24" t="s">
        <v>608</v>
      </c>
      <c r="M169" s="24" t="s">
        <v>717</v>
      </c>
      <c r="N169" s="26"/>
      <c r="O169" s="24" t="s">
        <v>10</v>
      </c>
      <c r="P169" s="27">
        <v>-1070.3900000000001</v>
      </c>
      <c r="Q169" s="27">
        <f t="shared" si="5"/>
        <v>-4944.1499999999996</v>
      </c>
    </row>
    <row r="170" spans="1:17" x14ac:dyDescent="0.25">
      <c r="A170" s="28"/>
      <c r="B170" s="28"/>
      <c r="C170" s="28"/>
      <c r="D170" s="28"/>
      <c r="E170" s="28" t="s">
        <v>414</v>
      </c>
      <c r="F170" s="28"/>
      <c r="G170" s="28"/>
      <c r="H170" s="28"/>
      <c r="I170" s="29"/>
      <c r="J170" s="28"/>
      <c r="K170" s="28"/>
      <c r="L170" s="28"/>
      <c r="M170" s="28"/>
      <c r="N170" s="28"/>
      <c r="O170" s="28"/>
      <c r="P170" s="2">
        <f>ROUND(SUM(P163:P169),5)</f>
        <v>-4944.1499999999996</v>
      </c>
      <c r="Q170" s="2">
        <f>Q169</f>
        <v>-4944.1499999999996</v>
      </c>
    </row>
    <row r="171" spans="1:17" x14ac:dyDescent="0.25">
      <c r="A171" s="1"/>
      <c r="B171" s="1"/>
      <c r="C171" s="1"/>
      <c r="D171" s="1"/>
      <c r="E171" s="1" t="s">
        <v>172</v>
      </c>
      <c r="F171" s="1"/>
      <c r="G171" s="1"/>
      <c r="H171" s="1"/>
      <c r="I171" s="22"/>
      <c r="J171" s="1"/>
      <c r="K171" s="1"/>
      <c r="L171" s="1"/>
      <c r="M171" s="1"/>
      <c r="N171" s="1"/>
      <c r="O171" s="1"/>
      <c r="P171" s="23"/>
      <c r="Q171" s="23"/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471</v>
      </c>
      <c r="I172" s="25">
        <v>45380</v>
      </c>
      <c r="J172" s="24" t="s">
        <v>487</v>
      </c>
      <c r="K172" s="24" t="s">
        <v>534</v>
      </c>
      <c r="L172" s="24" t="s">
        <v>608</v>
      </c>
      <c r="M172" s="24" t="s">
        <v>717</v>
      </c>
      <c r="N172" s="26"/>
      <c r="O172" s="24" t="s">
        <v>10</v>
      </c>
      <c r="P172" s="30">
        <v>-285.44</v>
      </c>
      <c r="Q172" s="30">
        <f>ROUND(Q171+P172,5)</f>
        <v>-285.44</v>
      </c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471</v>
      </c>
      <c r="I173" s="25">
        <v>45380</v>
      </c>
      <c r="J173" s="24" t="s">
        <v>491</v>
      </c>
      <c r="K173" s="24" t="s">
        <v>538</v>
      </c>
      <c r="L173" s="24" t="s">
        <v>608</v>
      </c>
      <c r="M173" s="24" t="s">
        <v>717</v>
      </c>
      <c r="N173" s="26"/>
      <c r="O173" s="24" t="s">
        <v>10</v>
      </c>
      <c r="P173" s="30">
        <v>-229.13</v>
      </c>
      <c r="Q173" s="30">
        <f>ROUND(Q172+P173,5)</f>
        <v>-514.57000000000005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471</v>
      </c>
      <c r="I174" s="25">
        <v>45380</v>
      </c>
      <c r="J174" s="24" t="s">
        <v>488</v>
      </c>
      <c r="K174" s="24" t="s">
        <v>535</v>
      </c>
      <c r="L174" s="24" t="s">
        <v>608</v>
      </c>
      <c r="M174" s="24" t="s">
        <v>717</v>
      </c>
      <c r="N174" s="26"/>
      <c r="O174" s="24" t="s">
        <v>10</v>
      </c>
      <c r="P174" s="30">
        <v>-276.47000000000003</v>
      </c>
      <c r="Q174" s="30">
        <f>ROUND(Q173+P174,5)</f>
        <v>-791.04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471</v>
      </c>
      <c r="I175" s="25">
        <v>45380</v>
      </c>
      <c r="J175" s="24" t="s">
        <v>486</v>
      </c>
      <c r="K175" s="24" t="s">
        <v>533</v>
      </c>
      <c r="L175" s="24" t="s">
        <v>608</v>
      </c>
      <c r="M175" s="24" t="s">
        <v>717</v>
      </c>
      <c r="N175" s="26"/>
      <c r="O175" s="24" t="s">
        <v>10</v>
      </c>
      <c r="P175" s="30">
        <v>-402</v>
      </c>
      <c r="Q175" s="30">
        <f>ROUND(Q174+P175,5)</f>
        <v>-1193.04</v>
      </c>
    </row>
    <row r="176" spans="1:17" ht="15.75" thickBot="1" x14ac:dyDescent="0.3">
      <c r="A176" s="24"/>
      <c r="B176" s="24"/>
      <c r="C176" s="24"/>
      <c r="D176" s="24"/>
      <c r="E176" s="24"/>
      <c r="F176" s="24"/>
      <c r="G176" s="24"/>
      <c r="H176" s="24" t="s">
        <v>471</v>
      </c>
      <c r="I176" s="25">
        <v>45380</v>
      </c>
      <c r="J176" s="24" t="s">
        <v>489</v>
      </c>
      <c r="K176" s="24" t="s">
        <v>536</v>
      </c>
      <c r="L176" s="24" t="s">
        <v>608</v>
      </c>
      <c r="M176" s="24" t="s">
        <v>717</v>
      </c>
      <c r="N176" s="26"/>
      <c r="O176" s="24" t="s">
        <v>10</v>
      </c>
      <c r="P176" s="27">
        <v>-321.12</v>
      </c>
      <c r="Q176" s="27">
        <f>ROUND(Q175+P176,5)</f>
        <v>-1514.16</v>
      </c>
    </row>
    <row r="177" spans="1:17" x14ac:dyDescent="0.25">
      <c r="A177" s="28"/>
      <c r="B177" s="28"/>
      <c r="C177" s="28"/>
      <c r="D177" s="28"/>
      <c r="E177" s="28" t="s">
        <v>415</v>
      </c>
      <c r="F177" s="28"/>
      <c r="G177" s="28"/>
      <c r="H177" s="28"/>
      <c r="I177" s="29"/>
      <c r="J177" s="28"/>
      <c r="K177" s="28"/>
      <c r="L177" s="28"/>
      <c r="M177" s="28"/>
      <c r="N177" s="28"/>
      <c r="O177" s="28"/>
      <c r="P177" s="2">
        <f>ROUND(SUM(P171:P176),5)</f>
        <v>-1514.16</v>
      </c>
      <c r="Q177" s="2">
        <f>Q176</f>
        <v>-1514.16</v>
      </c>
    </row>
    <row r="178" spans="1:17" x14ac:dyDescent="0.25">
      <c r="A178" s="1"/>
      <c r="B178" s="1"/>
      <c r="C178" s="1"/>
      <c r="D178" s="1"/>
      <c r="E178" s="1" t="s">
        <v>175</v>
      </c>
      <c r="F178" s="1"/>
      <c r="G178" s="1"/>
      <c r="H178" s="1"/>
      <c r="I178" s="22"/>
      <c r="J178" s="1"/>
      <c r="K178" s="1"/>
      <c r="L178" s="1"/>
      <c r="M178" s="1"/>
      <c r="N178" s="1"/>
      <c r="O178" s="1"/>
      <c r="P178" s="23"/>
      <c r="Q178" s="23"/>
    </row>
    <row r="179" spans="1:17" ht="15.75" thickBot="1" x14ac:dyDescent="0.3">
      <c r="A179" s="21"/>
      <c r="B179" s="21"/>
      <c r="C179" s="21"/>
      <c r="D179" s="21"/>
      <c r="E179" s="21"/>
      <c r="F179" s="21"/>
      <c r="G179" s="24"/>
      <c r="H179" s="24" t="s">
        <v>469</v>
      </c>
      <c r="I179" s="25">
        <v>45359</v>
      </c>
      <c r="J179" s="24"/>
      <c r="K179" s="24" t="s">
        <v>539</v>
      </c>
      <c r="L179" s="24" t="s">
        <v>609</v>
      </c>
      <c r="M179" s="24" t="s">
        <v>717</v>
      </c>
      <c r="N179" s="26"/>
      <c r="O179" s="24" t="s">
        <v>39</v>
      </c>
      <c r="P179" s="30">
        <v>-54</v>
      </c>
      <c r="Q179" s="30">
        <f>ROUND(Q178+P179,5)</f>
        <v>-54</v>
      </c>
    </row>
    <row r="180" spans="1:17" ht="15.75" thickBot="1" x14ac:dyDescent="0.3">
      <c r="A180" s="28"/>
      <c r="B180" s="28"/>
      <c r="C180" s="28"/>
      <c r="D180" s="28"/>
      <c r="E180" s="28" t="s">
        <v>416</v>
      </c>
      <c r="F180" s="28"/>
      <c r="G180" s="28"/>
      <c r="H180" s="28"/>
      <c r="I180" s="29"/>
      <c r="J180" s="28"/>
      <c r="K180" s="28"/>
      <c r="L180" s="28"/>
      <c r="M180" s="28"/>
      <c r="N180" s="28"/>
      <c r="O180" s="28"/>
      <c r="P180" s="3">
        <f>ROUND(SUM(P178:P179),5)</f>
        <v>-54</v>
      </c>
      <c r="Q180" s="3">
        <f>Q179</f>
        <v>-54</v>
      </c>
    </row>
    <row r="181" spans="1:17" x14ac:dyDescent="0.25">
      <c r="A181" s="28"/>
      <c r="B181" s="28"/>
      <c r="C181" s="28"/>
      <c r="D181" s="28" t="s">
        <v>176</v>
      </c>
      <c r="E181" s="28"/>
      <c r="F181" s="28"/>
      <c r="G181" s="28"/>
      <c r="H181" s="28"/>
      <c r="I181" s="29"/>
      <c r="J181" s="28"/>
      <c r="K181" s="28"/>
      <c r="L181" s="28"/>
      <c r="M181" s="28"/>
      <c r="N181" s="28"/>
      <c r="O181" s="28"/>
      <c r="P181" s="2">
        <f>ROUND(P162+P170+P177+P180,5)</f>
        <v>-6554.73</v>
      </c>
      <c r="Q181" s="2">
        <f>ROUND(Q162+Q170+Q177+Q180,5)</f>
        <v>-6554.73</v>
      </c>
    </row>
    <row r="182" spans="1:17" x14ac:dyDescent="0.25">
      <c r="A182" s="1"/>
      <c r="B182" s="1"/>
      <c r="C182" s="1"/>
      <c r="D182" s="1" t="s">
        <v>177</v>
      </c>
      <c r="E182" s="1"/>
      <c r="F182" s="1"/>
      <c r="G182" s="1"/>
      <c r="H182" s="1"/>
      <c r="I182" s="22"/>
      <c r="J182" s="1"/>
      <c r="K182" s="1"/>
      <c r="L182" s="1"/>
      <c r="M182" s="1"/>
      <c r="N182" s="1"/>
      <c r="O182" s="1"/>
      <c r="P182" s="23"/>
      <c r="Q182" s="23"/>
    </row>
    <row r="183" spans="1:17" x14ac:dyDescent="0.25">
      <c r="A183" s="1"/>
      <c r="B183" s="1"/>
      <c r="C183" s="1"/>
      <c r="D183" s="1"/>
      <c r="E183" s="1" t="s">
        <v>178</v>
      </c>
      <c r="F183" s="1"/>
      <c r="G183" s="1"/>
      <c r="H183" s="1"/>
      <c r="I183" s="22"/>
      <c r="J183" s="1"/>
      <c r="K183" s="1"/>
      <c r="L183" s="1"/>
      <c r="M183" s="1"/>
      <c r="N183" s="1"/>
      <c r="O183" s="1"/>
      <c r="P183" s="23"/>
      <c r="Q183" s="23"/>
    </row>
    <row r="184" spans="1:17" x14ac:dyDescent="0.25">
      <c r="A184" s="24"/>
      <c r="B184" s="24"/>
      <c r="C184" s="24"/>
      <c r="D184" s="24"/>
      <c r="E184" s="24"/>
      <c r="F184" s="24"/>
      <c r="G184" s="24"/>
      <c r="H184" s="24" t="s">
        <v>471</v>
      </c>
      <c r="I184" s="25">
        <v>45380</v>
      </c>
      <c r="J184" s="24" t="s">
        <v>482</v>
      </c>
      <c r="K184" s="24" t="s">
        <v>529</v>
      </c>
      <c r="L184" s="24" t="s">
        <v>608</v>
      </c>
      <c r="M184" s="24" t="s">
        <v>717</v>
      </c>
      <c r="N184" s="26"/>
      <c r="O184" s="24" t="s">
        <v>10</v>
      </c>
      <c r="P184" s="30">
        <v>-45.04</v>
      </c>
      <c r="Q184" s="30">
        <f>ROUND(Q183+P184,5)</f>
        <v>-45.04</v>
      </c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471</v>
      </c>
      <c r="I185" s="25">
        <v>45380</v>
      </c>
      <c r="J185" s="24" t="s">
        <v>483</v>
      </c>
      <c r="K185" s="24" t="s">
        <v>530</v>
      </c>
      <c r="L185" s="24" t="s">
        <v>608</v>
      </c>
      <c r="M185" s="24" t="s">
        <v>717</v>
      </c>
      <c r="N185" s="26"/>
      <c r="O185" s="24" t="s">
        <v>10</v>
      </c>
      <c r="P185" s="30">
        <v>-63.48</v>
      </c>
      <c r="Q185" s="30">
        <f>ROUND(Q184+P185,5)</f>
        <v>-108.52</v>
      </c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471</v>
      </c>
      <c r="I186" s="25">
        <v>45380</v>
      </c>
      <c r="J186" s="24" t="s">
        <v>484</v>
      </c>
      <c r="K186" s="24" t="s">
        <v>531</v>
      </c>
      <c r="L186" s="24" t="s">
        <v>608</v>
      </c>
      <c r="M186" s="24" t="s">
        <v>717</v>
      </c>
      <c r="N186" s="26"/>
      <c r="O186" s="24" t="s">
        <v>10</v>
      </c>
      <c r="P186" s="30">
        <v>-8.4499999999999993</v>
      </c>
      <c r="Q186" s="30">
        <f>ROUND(Q185+P186,5)</f>
        <v>-116.97</v>
      </c>
    </row>
    <row r="187" spans="1:17" ht="15.75" thickBot="1" x14ac:dyDescent="0.3">
      <c r="A187" s="24"/>
      <c r="B187" s="24"/>
      <c r="C187" s="24"/>
      <c r="D187" s="24"/>
      <c r="E187" s="24"/>
      <c r="F187" s="24"/>
      <c r="G187" s="24"/>
      <c r="H187" s="24" t="s">
        <v>471</v>
      </c>
      <c r="I187" s="25">
        <v>45380</v>
      </c>
      <c r="J187" s="24" t="s">
        <v>485</v>
      </c>
      <c r="K187" s="24" t="s">
        <v>532</v>
      </c>
      <c r="L187" s="24" t="s">
        <v>608</v>
      </c>
      <c r="M187" s="24" t="s">
        <v>717</v>
      </c>
      <c r="N187" s="26"/>
      <c r="O187" s="24" t="s">
        <v>10</v>
      </c>
      <c r="P187" s="27">
        <v>-45.54</v>
      </c>
      <c r="Q187" s="27">
        <f>ROUND(Q186+P187,5)</f>
        <v>-162.51</v>
      </c>
    </row>
    <row r="188" spans="1:17" x14ac:dyDescent="0.25">
      <c r="A188" s="28"/>
      <c r="B188" s="28"/>
      <c r="C188" s="28"/>
      <c r="D188" s="28"/>
      <c r="E188" s="28" t="s">
        <v>417</v>
      </c>
      <c r="F188" s="28"/>
      <c r="G188" s="28"/>
      <c r="H188" s="28"/>
      <c r="I188" s="29"/>
      <c r="J188" s="28"/>
      <c r="K188" s="28"/>
      <c r="L188" s="28"/>
      <c r="M188" s="28"/>
      <c r="N188" s="28"/>
      <c r="O188" s="28"/>
      <c r="P188" s="2">
        <f>ROUND(SUM(P183:P187),5)</f>
        <v>-162.51</v>
      </c>
      <c r="Q188" s="2">
        <f>Q187</f>
        <v>-162.51</v>
      </c>
    </row>
    <row r="189" spans="1:17" x14ac:dyDescent="0.25">
      <c r="A189" s="1"/>
      <c r="B189" s="1"/>
      <c r="C189" s="1"/>
      <c r="D189" s="1"/>
      <c r="E189" s="1" t="s">
        <v>179</v>
      </c>
      <c r="F189" s="1"/>
      <c r="G189" s="1"/>
      <c r="H189" s="1"/>
      <c r="I189" s="22"/>
      <c r="J189" s="1"/>
      <c r="K189" s="1"/>
      <c r="L189" s="1"/>
      <c r="M189" s="1"/>
      <c r="N189" s="1"/>
      <c r="O189" s="1"/>
      <c r="P189" s="23"/>
      <c r="Q189" s="23"/>
    </row>
    <row r="190" spans="1:17" x14ac:dyDescent="0.25">
      <c r="A190" s="24"/>
      <c r="B190" s="24"/>
      <c r="C190" s="24"/>
      <c r="D190" s="24"/>
      <c r="E190" s="24"/>
      <c r="F190" s="24"/>
      <c r="G190" s="24"/>
      <c r="H190" s="24" t="s">
        <v>471</v>
      </c>
      <c r="I190" s="25">
        <v>45380</v>
      </c>
      <c r="J190" s="24" t="s">
        <v>482</v>
      </c>
      <c r="K190" s="24" t="s">
        <v>529</v>
      </c>
      <c r="L190" s="24" t="s">
        <v>608</v>
      </c>
      <c r="M190" s="24" t="s">
        <v>717</v>
      </c>
      <c r="N190" s="26"/>
      <c r="O190" s="24" t="s">
        <v>10</v>
      </c>
      <c r="P190" s="30">
        <v>-10.53</v>
      </c>
      <c r="Q190" s="30">
        <f t="shared" ref="Q190:Q199" si="6">ROUND(Q189+P190,5)</f>
        <v>-10.53</v>
      </c>
    </row>
    <row r="191" spans="1:17" x14ac:dyDescent="0.25">
      <c r="A191" s="24"/>
      <c r="B191" s="24"/>
      <c r="C191" s="24"/>
      <c r="D191" s="24"/>
      <c r="E191" s="24"/>
      <c r="F191" s="24"/>
      <c r="G191" s="24"/>
      <c r="H191" s="24" t="s">
        <v>471</v>
      </c>
      <c r="I191" s="25">
        <v>45380</v>
      </c>
      <c r="J191" s="24" t="s">
        <v>487</v>
      </c>
      <c r="K191" s="24" t="s">
        <v>534</v>
      </c>
      <c r="L191" s="24" t="s">
        <v>608</v>
      </c>
      <c r="M191" s="24" t="s">
        <v>717</v>
      </c>
      <c r="N191" s="26"/>
      <c r="O191" s="24" t="s">
        <v>10</v>
      </c>
      <c r="P191" s="30">
        <v>-105.66</v>
      </c>
      <c r="Q191" s="30">
        <f t="shared" si="6"/>
        <v>-116.19</v>
      </c>
    </row>
    <row r="192" spans="1:17" x14ac:dyDescent="0.25">
      <c r="A192" s="24"/>
      <c r="B192" s="24"/>
      <c r="C192" s="24"/>
      <c r="D192" s="24"/>
      <c r="E192" s="24"/>
      <c r="F192" s="24"/>
      <c r="G192" s="24"/>
      <c r="H192" s="24" t="s">
        <v>471</v>
      </c>
      <c r="I192" s="25">
        <v>45380</v>
      </c>
      <c r="J192" s="24" t="s">
        <v>483</v>
      </c>
      <c r="K192" s="24" t="s">
        <v>530</v>
      </c>
      <c r="L192" s="24" t="s">
        <v>608</v>
      </c>
      <c r="M192" s="24" t="s">
        <v>717</v>
      </c>
      <c r="N192" s="26"/>
      <c r="O192" s="24" t="s">
        <v>10</v>
      </c>
      <c r="P192" s="30">
        <v>-14.85</v>
      </c>
      <c r="Q192" s="30">
        <f t="shared" si="6"/>
        <v>-131.04</v>
      </c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471</v>
      </c>
      <c r="I193" s="25">
        <v>45380</v>
      </c>
      <c r="J193" s="24" t="s">
        <v>491</v>
      </c>
      <c r="K193" s="24" t="s">
        <v>538</v>
      </c>
      <c r="L193" s="24" t="s">
        <v>608</v>
      </c>
      <c r="M193" s="24" t="s">
        <v>717</v>
      </c>
      <c r="N193" s="26"/>
      <c r="O193" s="24" t="s">
        <v>10</v>
      </c>
      <c r="P193" s="30">
        <v>-92.39</v>
      </c>
      <c r="Q193" s="30">
        <f t="shared" si="6"/>
        <v>-223.43</v>
      </c>
    </row>
    <row r="194" spans="1:17" x14ac:dyDescent="0.25">
      <c r="A194" s="24"/>
      <c r="B194" s="24"/>
      <c r="C194" s="24"/>
      <c r="D194" s="24"/>
      <c r="E194" s="24"/>
      <c r="F194" s="24"/>
      <c r="G194" s="24"/>
      <c r="H194" s="24" t="s">
        <v>471</v>
      </c>
      <c r="I194" s="25">
        <v>45380</v>
      </c>
      <c r="J194" s="24" t="s">
        <v>484</v>
      </c>
      <c r="K194" s="24" t="s">
        <v>531</v>
      </c>
      <c r="L194" s="24" t="s">
        <v>608</v>
      </c>
      <c r="M194" s="24" t="s">
        <v>717</v>
      </c>
      <c r="N194" s="26"/>
      <c r="O194" s="24" t="s">
        <v>10</v>
      </c>
      <c r="P194" s="30">
        <v>-1.97</v>
      </c>
      <c r="Q194" s="30">
        <f t="shared" si="6"/>
        <v>-225.4</v>
      </c>
    </row>
    <row r="195" spans="1:17" x14ac:dyDescent="0.25">
      <c r="A195" s="24"/>
      <c r="B195" s="24"/>
      <c r="C195" s="24"/>
      <c r="D195" s="24"/>
      <c r="E195" s="24"/>
      <c r="F195" s="24"/>
      <c r="G195" s="24"/>
      <c r="H195" s="24" t="s">
        <v>471</v>
      </c>
      <c r="I195" s="25">
        <v>45380</v>
      </c>
      <c r="J195" s="24" t="s">
        <v>488</v>
      </c>
      <c r="K195" s="24" t="s">
        <v>535</v>
      </c>
      <c r="L195" s="24" t="s">
        <v>608</v>
      </c>
      <c r="M195" s="24" t="s">
        <v>717</v>
      </c>
      <c r="N195" s="26"/>
      <c r="O195" s="24" t="s">
        <v>10</v>
      </c>
      <c r="P195" s="30">
        <v>-101.35</v>
      </c>
      <c r="Q195" s="30">
        <f t="shared" si="6"/>
        <v>-326.75</v>
      </c>
    </row>
    <row r="196" spans="1:17" x14ac:dyDescent="0.25">
      <c r="A196" s="24"/>
      <c r="B196" s="24"/>
      <c r="C196" s="24"/>
      <c r="D196" s="24"/>
      <c r="E196" s="24"/>
      <c r="F196" s="24"/>
      <c r="G196" s="24"/>
      <c r="H196" s="24" t="s">
        <v>471</v>
      </c>
      <c r="I196" s="25">
        <v>45380</v>
      </c>
      <c r="J196" s="24" t="s">
        <v>486</v>
      </c>
      <c r="K196" s="24" t="s">
        <v>533</v>
      </c>
      <c r="L196" s="24" t="s">
        <v>608</v>
      </c>
      <c r="M196" s="24" t="s">
        <v>717</v>
      </c>
      <c r="N196" s="26"/>
      <c r="O196" s="24" t="s">
        <v>10</v>
      </c>
      <c r="P196" s="30">
        <v>-162.02000000000001</v>
      </c>
      <c r="Q196" s="30">
        <f t="shared" si="6"/>
        <v>-488.77</v>
      </c>
    </row>
    <row r="197" spans="1:17" x14ac:dyDescent="0.25">
      <c r="A197" s="24"/>
      <c r="B197" s="24"/>
      <c r="C197" s="24"/>
      <c r="D197" s="24"/>
      <c r="E197" s="24"/>
      <c r="F197" s="24"/>
      <c r="G197" s="24"/>
      <c r="H197" s="24" t="s">
        <v>471</v>
      </c>
      <c r="I197" s="25">
        <v>45380</v>
      </c>
      <c r="J197" s="24" t="s">
        <v>485</v>
      </c>
      <c r="K197" s="24" t="s">
        <v>532</v>
      </c>
      <c r="L197" s="24" t="s">
        <v>608</v>
      </c>
      <c r="M197" s="24" t="s">
        <v>717</v>
      </c>
      <c r="N197" s="26"/>
      <c r="O197" s="24" t="s">
        <v>10</v>
      </c>
      <c r="P197" s="30">
        <v>-10.65</v>
      </c>
      <c r="Q197" s="30">
        <f t="shared" si="6"/>
        <v>-499.42</v>
      </c>
    </row>
    <row r="198" spans="1:17" x14ac:dyDescent="0.25">
      <c r="A198" s="24"/>
      <c r="B198" s="24"/>
      <c r="C198" s="24"/>
      <c r="D198" s="24"/>
      <c r="E198" s="24"/>
      <c r="F198" s="24"/>
      <c r="G198" s="24"/>
      <c r="H198" s="24" t="s">
        <v>471</v>
      </c>
      <c r="I198" s="25">
        <v>45380</v>
      </c>
      <c r="J198" s="24" t="s">
        <v>490</v>
      </c>
      <c r="K198" s="24" t="s">
        <v>537</v>
      </c>
      <c r="L198" s="24" t="s">
        <v>608</v>
      </c>
      <c r="M198" s="24" t="s">
        <v>717</v>
      </c>
      <c r="N198" s="26"/>
      <c r="O198" s="24" t="s">
        <v>10</v>
      </c>
      <c r="P198" s="30">
        <v>-81.27</v>
      </c>
      <c r="Q198" s="30">
        <f t="shared" si="6"/>
        <v>-580.69000000000005</v>
      </c>
    </row>
    <row r="199" spans="1:17" ht="15.75" thickBot="1" x14ac:dyDescent="0.3">
      <c r="A199" s="24"/>
      <c r="B199" s="24"/>
      <c r="C199" s="24"/>
      <c r="D199" s="24"/>
      <c r="E199" s="24"/>
      <c r="F199" s="24"/>
      <c r="G199" s="24"/>
      <c r="H199" s="24" t="s">
        <v>471</v>
      </c>
      <c r="I199" s="25">
        <v>45380</v>
      </c>
      <c r="J199" s="24" t="s">
        <v>489</v>
      </c>
      <c r="K199" s="24" t="s">
        <v>536</v>
      </c>
      <c r="L199" s="24" t="s">
        <v>608</v>
      </c>
      <c r="M199" s="24" t="s">
        <v>717</v>
      </c>
      <c r="N199" s="26"/>
      <c r="O199" s="24" t="s">
        <v>10</v>
      </c>
      <c r="P199" s="27">
        <v>-142.66</v>
      </c>
      <c r="Q199" s="27">
        <f t="shared" si="6"/>
        <v>-723.35</v>
      </c>
    </row>
    <row r="200" spans="1:17" x14ac:dyDescent="0.25">
      <c r="A200" s="28"/>
      <c r="B200" s="28"/>
      <c r="C200" s="28"/>
      <c r="D200" s="28"/>
      <c r="E200" s="28" t="s">
        <v>418</v>
      </c>
      <c r="F200" s="28"/>
      <c r="G200" s="28"/>
      <c r="H200" s="28"/>
      <c r="I200" s="29"/>
      <c r="J200" s="28"/>
      <c r="K200" s="28"/>
      <c r="L200" s="28"/>
      <c r="M200" s="28"/>
      <c r="N200" s="28"/>
      <c r="O200" s="28"/>
      <c r="P200" s="2">
        <f>ROUND(SUM(P189:P199),5)</f>
        <v>-723.35</v>
      </c>
      <c r="Q200" s="2">
        <f>Q199</f>
        <v>-723.35</v>
      </c>
    </row>
    <row r="201" spans="1:17" x14ac:dyDescent="0.25">
      <c r="A201" s="1"/>
      <c r="B201" s="1"/>
      <c r="C201" s="1"/>
      <c r="D201" s="1"/>
      <c r="E201" s="1" t="s">
        <v>180</v>
      </c>
      <c r="F201" s="1"/>
      <c r="G201" s="1"/>
      <c r="H201" s="1"/>
      <c r="I201" s="22"/>
      <c r="J201" s="1"/>
      <c r="K201" s="1"/>
      <c r="L201" s="1"/>
      <c r="M201" s="1"/>
      <c r="N201" s="1"/>
      <c r="O201" s="1"/>
      <c r="P201" s="23"/>
      <c r="Q201" s="23"/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471</v>
      </c>
      <c r="I202" s="25">
        <v>45380</v>
      </c>
      <c r="J202" s="24" t="s">
        <v>482</v>
      </c>
      <c r="K202" s="24" t="s">
        <v>529</v>
      </c>
      <c r="L202" s="24" t="s">
        <v>608</v>
      </c>
      <c r="M202" s="24" t="s">
        <v>717</v>
      </c>
      <c r="N202" s="26"/>
      <c r="O202" s="24" t="s">
        <v>10</v>
      </c>
      <c r="P202" s="30">
        <v>-1.45</v>
      </c>
      <c r="Q202" s="30">
        <f t="shared" ref="Q202:Q211" si="7">ROUND(Q201+P202,5)</f>
        <v>-1.45</v>
      </c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471</v>
      </c>
      <c r="I203" s="25">
        <v>45380</v>
      </c>
      <c r="J203" s="24" t="s">
        <v>487</v>
      </c>
      <c r="K203" s="24" t="s">
        <v>534</v>
      </c>
      <c r="L203" s="24" t="s">
        <v>608</v>
      </c>
      <c r="M203" s="24" t="s">
        <v>717</v>
      </c>
      <c r="N203" s="26"/>
      <c r="O203" s="24" t="s">
        <v>10</v>
      </c>
      <c r="P203" s="30">
        <v>-15.86</v>
      </c>
      <c r="Q203" s="30">
        <f t="shared" si="7"/>
        <v>-17.309999999999999</v>
      </c>
    </row>
    <row r="204" spans="1:17" x14ac:dyDescent="0.25">
      <c r="A204" s="24"/>
      <c r="B204" s="24"/>
      <c r="C204" s="24"/>
      <c r="D204" s="24"/>
      <c r="E204" s="24"/>
      <c r="F204" s="24"/>
      <c r="G204" s="24"/>
      <c r="H204" s="24" t="s">
        <v>471</v>
      </c>
      <c r="I204" s="25">
        <v>45380</v>
      </c>
      <c r="J204" s="24" t="s">
        <v>483</v>
      </c>
      <c r="K204" s="24" t="s">
        <v>530</v>
      </c>
      <c r="L204" s="24" t="s">
        <v>608</v>
      </c>
      <c r="M204" s="24" t="s">
        <v>717</v>
      </c>
      <c r="N204" s="26"/>
      <c r="O204" s="24" t="s">
        <v>10</v>
      </c>
      <c r="P204" s="30">
        <v>-2.04</v>
      </c>
      <c r="Q204" s="30">
        <f t="shared" si="7"/>
        <v>-19.350000000000001</v>
      </c>
    </row>
    <row r="205" spans="1:17" x14ac:dyDescent="0.25">
      <c r="A205" s="24"/>
      <c r="B205" s="24"/>
      <c r="C205" s="24"/>
      <c r="D205" s="24"/>
      <c r="E205" s="24"/>
      <c r="F205" s="24"/>
      <c r="G205" s="24"/>
      <c r="H205" s="24" t="s">
        <v>471</v>
      </c>
      <c r="I205" s="25">
        <v>45380</v>
      </c>
      <c r="J205" s="24" t="s">
        <v>491</v>
      </c>
      <c r="K205" s="24" t="s">
        <v>538</v>
      </c>
      <c r="L205" s="24" t="s">
        <v>608</v>
      </c>
      <c r="M205" s="24" t="s">
        <v>717</v>
      </c>
      <c r="N205" s="26"/>
      <c r="O205" s="24" t="s">
        <v>10</v>
      </c>
      <c r="P205" s="30">
        <v>-12.73</v>
      </c>
      <c r="Q205" s="30">
        <f t="shared" si="7"/>
        <v>-32.08</v>
      </c>
    </row>
    <row r="206" spans="1:17" x14ac:dyDescent="0.25">
      <c r="A206" s="24"/>
      <c r="B206" s="24"/>
      <c r="C206" s="24"/>
      <c r="D206" s="24"/>
      <c r="E206" s="24"/>
      <c r="F206" s="24"/>
      <c r="G206" s="24"/>
      <c r="H206" s="24" t="s">
        <v>471</v>
      </c>
      <c r="I206" s="25">
        <v>45380</v>
      </c>
      <c r="J206" s="24" t="s">
        <v>484</v>
      </c>
      <c r="K206" s="24" t="s">
        <v>531</v>
      </c>
      <c r="L206" s="24" t="s">
        <v>608</v>
      </c>
      <c r="M206" s="24" t="s">
        <v>717</v>
      </c>
      <c r="N206" s="26"/>
      <c r="O206" s="24" t="s">
        <v>10</v>
      </c>
      <c r="P206" s="30">
        <v>-0.27</v>
      </c>
      <c r="Q206" s="30">
        <f t="shared" si="7"/>
        <v>-32.35</v>
      </c>
    </row>
    <row r="207" spans="1:17" x14ac:dyDescent="0.25">
      <c r="A207" s="24"/>
      <c r="B207" s="24"/>
      <c r="C207" s="24"/>
      <c r="D207" s="24"/>
      <c r="E207" s="24"/>
      <c r="F207" s="24"/>
      <c r="G207" s="24"/>
      <c r="H207" s="24" t="s">
        <v>471</v>
      </c>
      <c r="I207" s="25">
        <v>45380</v>
      </c>
      <c r="J207" s="24" t="s">
        <v>488</v>
      </c>
      <c r="K207" s="24" t="s">
        <v>535</v>
      </c>
      <c r="L207" s="24" t="s">
        <v>608</v>
      </c>
      <c r="M207" s="24" t="s">
        <v>717</v>
      </c>
      <c r="N207" s="26"/>
      <c r="O207" s="24" t="s">
        <v>10</v>
      </c>
      <c r="P207" s="30">
        <v>-15.36</v>
      </c>
      <c r="Q207" s="30">
        <f t="shared" si="7"/>
        <v>-47.71</v>
      </c>
    </row>
    <row r="208" spans="1:17" x14ac:dyDescent="0.25">
      <c r="A208" s="24"/>
      <c r="B208" s="24"/>
      <c r="C208" s="24"/>
      <c r="D208" s="24"/>
      <c r="E208" s="24"/>
      <c r="F208" s="24"/>
      <c r="G208" s="24"/>
      <c r="H208" s="24" t="s">
        <v>471</v>
      </c>
      <c r="I208" s="25">
        <v>45380</v>
      </c>
      <c r="J208" s="24" t="s">
        <v>486</v>
      </c>
      <c r="K208" s="24" t="s">
        <v>533</v>
      </c>
      <c r="L208" s="24" t="s">
        <v>608</v>
      </c>
      <c r="M208" s="24" t="s">
        <v>717</v>
      </c>
      <c r="N208" s="26"/>
      <c r="O208" s="24" t="s">
        <v>10</v>
      </c>
      <c r="P208" s="30">
        <v>-22.33</v>
      </c>
      <c r="Q208" s="30">
        <f t="shared" si="7"/>
        <v>-70.040000000000006</v>
      </c>
    </row>
    <row r="209" spans="1:17" x14ac:dyDescent="0.25">
      <c r="A209" s="24"/>
      <c r="B209" s="24"/>
      <c r="C209" s="24"/>
      <c r="D209" s="24"/>
      <c r="E209" s="24"/>
      <c r="F209" s="24"/>
      <c r="G209" s="24"/>
      <c r="H209" s="24" t="s">
        <v>471</v>
      </c>
      <c r="I209" s="25">
        <v>45380</v>
      </c>
      <c r="J209" s="24" t="s">
        <v>485</v>
      </c>
      <c r="K209" s="24" t="s">
        <v>532</v>
      </c>
      <c r="L209" s="24" t="s">
        <v>608</v>
      </c>
      <c r="M209" s="24" t="s">
        <v>717</v>
      </c>
      <c r="N209" s="26"/>
      <c r="O209" s="24" t="s">
        <v>10</v>
      </c>
      <c r="P209" s="30">
        <v>-1.47</v>
      </c>
      <c r="Q209" s="30">
        <f t="shared" si="7"/>
        <v>-71.510000000000005</v>
      </c>
    </row>
    <row r="210" spans="1:17" x14ac:dyDescent="0.25">
      <c r="A210" s="24"/>
      <c r="B210" s="24"/>
      <c r="C210" s="24"/>
      <c r="D210" s="24"/>
      <c r="E210" s="24"/>
      <c r="F210" s="24"/>
      <c r="G210" s="24"/>
      <c r="H210" s="24" t="s">
        <v>471</v>
      </c>
      <c r="I210" s="25">
        <v>45380</v>
      </c>
      <c r="J210" s="24" t="s">
        <v>490</v>
      </c>
      <c r="K210" s="24" t="s">
        <v>537</v>
      </c>
      <c r="L210" s="24" t="s">
        <v>608</v>
      </c>
      <c r="M210" s="24" t="s">
        <v>717</v>
      </c>
      <c r="N210" s="26"/>
      <c r="O210" s="24" t="s">
        <v>10</v>
      </c>
      <c r="P210" s="30">
        <v>-11.2</v>
      </c>
      <c r="Q210" s="30">
        <f t="shared" si="7"/>
        <v>-82.71</v>
      </c>
    </row>
    <row r="211" spans="1:17" ht="15.75" thickBot="1" x14ac:dyDescent="0.3">
      <c r="A211" s="24"/>
      <c r="B211" s="24"/>
      <c r="C211" s="24"/>
      <c r="D211" s="24"/>
      <c r="E211" s="24"/>
      <c r="F211" s="24"/>
      <c r="G211" s="24"/>
      <c r="H211" s="24" t="s">
        <v>471</v>
      </c>
      <c r="I211" s="25">
        <v>45380</v>
      </c>
      <c r="J211" s="24" t="s">
        <v>489</v>
      </c>
      <c r="K211" s="24" t="s">
        <v>536</v>
      </c>
      <c r="L211" s="24" t="s">
        <v>608</v>
      </c>
      <c r="M211" s="24" t="s">
        <v>717</v>
      </c>
      <c r="N211" s="26"/>
      <c r="O211" s="24" t="s">
        <v>10</v>
      </c>
      <c r="P211" s="30">
        <v>-17.84</v>
      </c>
      <c r="Q211" s="30">
        <f t="shared" si="7"/>
        <v>-100.55</v>
      </c>
    </row>
    <row r="212" spans="1:17" ht="15.75" thickBot="1" x14ac:dyDescent="0.3">
      <c r="A212" s="28"/>
      <c r="B212" s="28"/>
      <c r="C212" s="28"/>
      <c r="D212" s="28"/>
      <c r="E212" s="28" t="s">
        <v>419</v>
      </c>
      <c r="F212" s="28"/>
      <c r="G212" s="28"/>
      <c r="H212" s="28"/>
      <c r="I212" s="29"/>
      <c r="J212" s="28"/>
      <c r="K212" s="28"/>
      <c r="L212" s="28"/>
      <c r="M212" s="28"/>
      <c r="N212" s="28"/>
      <c r="O212" s="28"/>
      <c r="P212" s="4">
        <f>ROUND(SUM(P201:P211),5)</f>
        <v>-100.55</v>
      </c>
      <c r="Q212" s="4">
        <f>Q211</f>
        <v>-100.55</v>
      </c>
    </row>
    <row r="213" spans="1:17" ht="15.75" thickBot="1" x14ac:dyDescent="0.3">
      <c r="A213" s="28"/>
      <c r="B213" s="28"/>
      <c r="C213" s="28"/>
      <c r="D213" s="28" t="s">
        <v>181</v>
      </c>
      <c r="E213" s="28"/>
      <c r="F213" s="28"/>
      <c r="G213" s="28"/>
      <c r="H213" s="28"/>
      <c r="I213" s="29"/>
      <c r="J213" s="28"/>
      <c r="K213" s="28"/>
      <c r="L213" s="28"/>
      <c r="M213" s="28"/>
      <c r="N213" s="28"/>
      <c r="O213" s="28"/>
      <c r="P213" s="3">
        <f>ROUND(P188+P200+P212,5)</f>
        <v>-986.41</v>
      </c>
      <c r="Q213" s="3">
        <f>ROUND(Q188+Q200+Q212,5)</f>
        <v>-986.41</v>
      </c>
    </row>
    <row r="214" spans="1:17" x14ac:dyDescent="0.25">
      <c r="A214" s="28"/>
      <c r="B214" s="28"/>
      <c r="C214" s="28" t="s">
        <v>182</v>
      </c>
      <c r="D214" s="28"/>
      <c r="E214" s="28"/>
      <c r="F214" s="28"/>
      <c r="G214" s="28"/>
      <c r="H214" s="28"/>
      <c r="I214" s="29"/>
      <c r="J214" s="28"/>
      <c r="K214" s="28"/>
      <c r="L214" s="28"/>
      <c r="M214" s="28"/>
      <c r="N214" s="28"/>
      <c r="O214" s="28"/>
      <c r="P214" s="2">
        <f>ROUND(P144+P153+P181+P213,5)</f>
        <v>-65171.37</v>
      </c>
      <c r="Q214" s="2">
        <f>ROUND(Q144+Q153+Q181+Q213,5)</f>
        <v>-65171.37</v>
      </c>
    </row>
    <row r="215" spans="1:17" x14ac:dyDescent="0.25">
      <c r="A215" s="1"/>
      <c r="B215" s="1"/>
      <c r="C215" s="1" t="s">
        <v>183</v>
      </c>
      <c r="D215" s="1"/>
      <c r="E215" s="1"/>
      <c r="F215" s="1"/>
      <c r="G215" s="1"/>
      <c r="H215" s="1"/>
      <c r="I215" s="22"/>
      <c r="J215" s="1"/>
      <c r="K215" s="1"/>
      <c r="L215" s="1"/>
      <c r="M215" s="1"/>
      <c r="N215" s="1"/>
      <c r="O215" s="1"/>
      <c r="P215" s="23"/>
      <c r="Q215" s="23"/>
    </row>
    <row r="216" spans="1:17" x14ac:dyDescent="0.25">
      <c r="A216" s="1"/>
      <c r="B216" s="1"/>
      <c r="C216" s="1"/>
      <c r="D216" s="1" t="s">
        <v>184</v>
      </c>
      <c r="E216" s="1"/>
      <c r="F216" s="1"/>
      <c r="G216" s="1"/>
      <c r="H216" s="1"/>
      <c r="I216" s="22"/>
      <c r="J216" s="1"/>
      <c r="K216" s="1"/>
      <c r="L216" s="1"/>
      <c r="M216" s="1"/>
      <c r="N216" s="1"/>
      <c r="O216" s="1"/>
      <c r="P216" s="23"/>
      <c r="Q216" s="23"/>
    </row>
    <row r="217" spans="1:17" ht="15.75" thickBot="1" x14ac:dyDescent="0.3">
      <c r="A217" s="21"/>
      <c r="B217" s="21"/>
      <c r="C217" s="21"/>
      <c r="D217" s="21"/>
      <c r="E217" s="21"/>
      <c r="F217" s="21"/>
      <c r="G217" s="24"/>
      <c r="H217" s="24" t="s">
        <v>470</v>
      </c>
      <c r="I217" s="25">
        <v>45382</v>
      </c>
      <c r="J217" s="24" t="s">
        <v>492</v>
      </c>
      <c r="K217" s="24" t="s">
        <v>540</v>
      </c>
      <c r="L217" s="24" t="s">
        <v>610</v>
      </c>
      <c r="M217" s="24" t="s">
        <v>717</v>
      </c>
      <c r="N217" s="26"/>
      <c r="O217" s="24" t="s">
        <v>36</v>
      </c>
      <c r="P217" s="27">
        <v>-57</v>
      </c>
      <c r="Q217" s="27">
        <f>ROUND(Q216+P217,5)</f>
        <v>-57</v>
      </c>
    </row>
    <row r="218" spans="1:17" x14ac:dyDescent="0.25">
      <c r="A218" s="28"/>
      <c r="B218" s="28"/>
      <c r="C218" s="28"/>
      <c r="D218" s="28" t="s">
        <v>420</v>
      </c>
      <c r="E218" s="28"/>
      <c r="F218" s="28"/>
      <c r="G218" s="28"/>
      <c r="H218" s="28"/>
      <c r="I218" s="29"/>
      <c r="J218" s="28"/>
      <c r="K218" s="28"/>
      <c r="L218" s="28"/>
      <c r="M218" s="28"/>
      <c r="N218" s="28"/>
      <c r="O218" s="28"/>
      <c r="P218" s="2">
        <f>ROUND(SUM(P216:P217),5)</f>
        <v>-57</v>
      </c>
      <c r="Q218" s="2">
        <f>Q217</f>
        <v>-57</v>
      </c>
    </row>
    <row r="219" spans="1:17" x14ac:dyDescent="0.25">
      <c r="A219" s="1"/>
      <c r="B219" s="1"/>
      <c r="C219" s="1"/>
      <c r="D219" s="1" t="s">
        <v>185</v>
      </c>
      <c r="E219" s="1"/>
      <c r="F219" s="1"/>
      <c r="G219" s="1"/>
      <c r="H219" s="1"/>
      <c r="I219" s="22"/>
      <c r="J219" s="1"/>
      <c r="K219" s="1"/>
      <c r="L219" s="1"/>
      <c r="M219" s="1"/>
      <c r="N219" s="1"/>
      <c r="O219" s="1"/>
      <c r="P219" s="23"/>
      <c r="Q219" s="23"/>
    </row>
    <row r="220" spans="1:17" ht="15.75" thickBot="1" x14ac:dyDescent="0.3">
      <c r="A220" s="21"/>
      <c r="B220" s="21"/>
      <c r="C220" s="21"/>
      <c r="D220" s="21"/>
      <c r="E220" s="21"/>
      <c r="F220" s="21"/>
      <c r="G220" s="24"/>
      <c r="H220" s="24" t="s">
        <v>470</v>
      </c>
      <c r="I220" s="25">
        <v>45352</v>
      </c>
      <c r="J220" s="24" t="s">
        <v>493</v>
      </c>
      <c r="K220" s="24" t="s">
        <v>541</v>
      </c>
      <c r="L220" s="24"/>
      <c r="M220" s="24" t="s">
        <v>717</v>
      </c>
      <c r="N220" s="26"/>
      <c r="O220" s="24" t="s">
        <v>36</v>
      </c>
      <c r="P220" s="30">
        <v>-2700</v>
      </c>
      <c r="Q220" s="30">
        <f>ROUND(Q219+P220,5)</f>
        <v>-2700</v>
      </c>
    </row>
    <row r="221" spans="1:17" ht="15.75" thickBot="1" x14ac:dyDescent="0.3">
      <c r="A221" s="28"/>
      <c r="B221" s="28"/>
      <c r="C221" s="28"/>
      <c r="D221" s="28" t="s">
        <v>421</v>
      </c>
      <c r="E221" s="28"/>
      <c r="F221" s="28"/>
      <c r="G221" s="28"/>
      <c r="H221" s="28"/>
      <c r="I221" s="29"/>
      <c r="J221" s="28"/>
      <c r="K221" s="28"/>
      <c r="L221" s="28"/>
      <c r="M221" s="28"/>
      <c r="N221" s="28"/>
      <c r="O221" s="28"/>
      <c r="P221" s="3">
        <f>ROUND(SUM(P219:P220),5)</f>
        <v>-2700</v>
      </c>
      <c r="Q221" s="3">
        <f>Q220</f>
        <v>-2700</v>
      </c>
    </row>
    <row r="222" spans="1:17" x14ac:dyDescent="0.25">
      <c r="A222" s="28"/>
      <c r="B222" s="28"/>
      <c r="C222" s="28" t="s">
        <v>187</v>
      </c>
      <c r="D222" s="28"/>
      <c r="E222" s="28"/>
      <c r="F222" s="28"/>
      <c r="G222" s="28"/>
      <c r="H222" s="28"/>
      <c r="I222" s="29"/>
      <c r="J222" s="28"/>
      <c r="K222" s="28"/>
      <c r="L222" s="28"/>
      <c r="M222" s="28"/>
      <c r="N222" s="28"/>
      <c r="O222" s="28"/>
      <c r="P222" s="2">
        <f>ROUND(P218+P221,5)</f>
        <v>-2757</v>
      </c>
      <c r="Q222" s="2">
        <f>ROUND(Q218+Q221,5)</f>
        <v>-2757</v>
      </c>
    </row>
    <row r="223" spans="1:17" x14ac:dyDescent="0.25">
      <c r="A223" s="1"/>
      <c r="B223" s="1"/>
      <c r="C223" s="1" t="s">
        <v>188</v>
      </c>
      <c r="D223" s="1"/>
      <c r="E223" s="1"/>
      <c r="F223" s="1"/>
      <c r="G223" s="1"/>
      <c r="H223" s="1"/>
      <c r="I223" s="22"/>
      <c r="J223" s="1"/>
      <c r="K223" s="1"/>
      <c r="L223" s="1"/>
      <c r="M223" s="1"/>
      <c r="N223" s="1"/>
      <c r="O223" s="1"/>
      <c r="P223" s="23"/>
      <c r="Q223" s="23"/>
    </row>
    <row r="224" spans="1:17" x14ac:dyDescent="0.25">
      <c r="A224" s="1"/>
      <c r="B224" s="1"/>
      <c r="C224" s="1"/>
      <c r="D224" s="1" t="s">
        <v>189</v>
      </c>
      <c r="E224" s="1"/>
      <c r="F224" s="1"/>
      <c r="G224" s="1"/>
      <c r="H224" s="1"/>
      <c r="I224" s="22"/>
      <c r="J224" s="1"/>
      <c r="K224" s="1"/>
      <c r="L224" s="1"/>
      <c r="M224" s="1"/>
      <c r="N224" s="1"/>
      <c r="O224" s="1"/>
      <c r="P224" s="23"/>
      <c r="Q224" s="23"/>
    </row>
    <row r="225" spans="1:17" x14ac:dyDescent="0.25">
      <c r="A225" s="1"/>
      <c r="B225" s="1"/>
      <c r="C225" s="1"/>
      <c r="D225" s="1"/>
      <c r="E225" s="1" t="s">
        <v>190</v>
      </c>
      <c r="F225" s="1"/>
      <c r="G225" s="1"/>
      <c r="H225" s="1"/>
      <c r="I225" s="22"/>
      <c r="J225" s="1"/>
      <c r="K225" s="1"/>
      <c r="L225" s="1"/>
      <c r="M225" s="1"/>
      <c r="N225" s="1"/>
      <c r="O225" s="1"/>
      <c r="P225" s="23"/>
      <c r="Q225" s="23"/>
    </row>
    <row r="226" spans="1:17" x14ac:dyDescent="0.25">
      <c r="A226" s="1"/>
      <c r="B226" s="1"/>
      <c r="C226" s="1"/>
      <c r="D226" s="1"/>
      <c r="E226" s="1"/>
      <c r="F226" s="1" t="s">
        <v>191</v>
      </c>
      <c r="G226" s="1"/>
      <c r="H226" s="1"/>
      <c r="I226" s="22"/>
      <c r="J226" s="1"/>
      <c r="K226" s="1"/>
      <c r="L226" s="1"/>
      <c r="M226" s="1"/>
      <c r="N226" s="1"/>
      <c r="O226" s="1"/>
      <c r="P226" s="23"/>
      <c r="Q226" s="23"/>
    </row>
    <row r="227" spans="1:17" x14ac:dyDescent="0.25">
      <c r="A227" s="24"/>
      <c r="B227" s="24"/>
      <c r="C227" s="24"/>
      <c r="D227" s="24"/>
      <c r="E227" s="24"/>
      <c r="F227" s="24"/>
      <c r="G227" s="24"/>
      <c r="H227" s="24" t="s">
        <v>469</v>
      </c>
      <c r="I227" s="25">
        <v>45355</v>
      </c>
      <c r="J227" s="24"/>
      <c r="K227" s="24" t="s">
        <v>542</v>
      </c>
      <c r="L227" s="24" t="s">
        <v>611</v>
      </c>
      <c r="M227" s="24" t="s">
        <v>717</v>
      </c>
      <c r="N227" s="26"/>
      <c r="O227" s="24" t="s">
        <v>39</v>
      </c>
      <c r="P227" s="30">
        <v>-45.44</v>
      </c>
      <c r="Q227" s="30">
        <f t="shared" ref="Q227:Q232" si="8">ROUND(Q226+P227,5)</f>
        <v>-45.44</v>
      </c>
    </row>
    <row r="228" spans="1:17" x14ac:dyDescent="0.25">
      <c r="A228" s="24"/>
      <c r="B228" s="24"/>
      <c r="C228" s="24"/>
      <c r="D228" s="24"/>
      <c r="E228" s="24"/>
      <c r="F228" s="24"/>
      <c r="G228" s="24"/>
      <c r="H228" s="24" t="s">
        <v>469</v>
      </c>
      <c r="I228" s="25">
        <v>45355</v>
      </c>
      <c r="J228" s="24"/>
      <c r="K228" s="24" t="s">
        <v>542</v>
      </c>
      <c r="L228" s="24" t="s">
        <v>612</v>
      </c>
      <c r="M228" s="24" t="s">
        <v>717</v>
      </c>
      <c r="N228" s="26"/>
      <c r="O228" s="24" t="s">
        <v>39</v>
      </c>
      <c r="P228" s="30">
        <v>-190.27</v>
      </c>
      <c r="Q228" s="30">
        <f t="shared" si="8"/>
        <v>-235.71</v>
      </c>
    </row>
    <row r="229" spans="1:17" x14ac:dyDescent="0.25">
      <c r="A229" s="24"/>
      <c r="B229" s="24"/>
      <c r="C229" s="24"/>
      <c r="D229" s="24"/>
      <c r="E229" s="24"/>
      <c r="F229" s="24"/>
      <c r="G229" s="24"/>
      <c r="H229" s="24" t="s">
        <v>469</v>
      </c>
      <c r="I229" s="25">
        <v>45355</v>
      </c>
      <c r="J229" s="24"/>
      <c r="K229" s="24" t="s">
        <v>542</v>
      </c>
      <c r="L229" s="24" t="s">
        <v>613</v>
      </c>
      <c r="M229" s="24" t="s">
        <v>717</v>
      </c>
      <c r="N229" s="26"/>
      <c r="O229" s="24" t="s">
        <v>39</v>
      </c>
      <c r="P229" s="30">
        <v>-145.54</v>
      </c>
      <c r="Q229" s="30">
        <f t="shared" si="8"/>
        <v>-381.25</v>
      </c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472</v>
      </c>
      <c r="I230" s="25">
        <v>45355</v>
      </c>
      <c r="J230" s="24"/>
      <c r="K230" s="24" t="s">
        <v>542</v>
      </c>
      <c r="L230" s="24" t="s">
        <v>614</v>
      </c>
      <c r="M230" s="24" t="s">
        <v>717</v>
      </c>
      <c r="N230" s="26"/>
      <c r="O230" s="24" t="s">
        <v>39</v>
      </c>
      <c r="P230" s="30">
        <v>127.79</v>
      </c>
      <c r="Q230" s="30">
        <f t="shared" si="8"/>
        <v>-253.46</v>
      </c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472</v>
      </c>
      <c r="I231" s="25">
        <v>45355</v>
      </c>
      <c r="J231" s="24"/>
      <c r="K231" s="24" t="s">
        <v>543</v>
      </c>
      <c r="L231" s="24" t="s">
        <v>615</v>
      </c>
      <c r="M231" s="24" t="s">
        <v>717</v>
      </c>
      <c r="N231" s="26"/>
      <c r="O231" s="24" t="s">
        <v>39</v>
      </c>
      <c r="P231" s="30">
        <v>32.44</v>
      </c>
      <c r="Q231" s="30">
        <f t="shared" si="8"/>
        <v>-221.02</v>
      </c>
    </row>
    <row r="232" spans="1:17" ht="15.75" thickBot="1" x14ac:dyDescent="0.3">
      <c r="A232" s="24"/>
      <c r="B232" s="24"/>
      <c r="C232" s="24"/>
      <c r="D232" s="24"/>
      <c r="E232" s="24"/>
      <c r="F232" s="24"/>
      <c r="G232" s="24"/>
      <c r="H232" s="24" t="s">
        <v>469</v>
      </c>
      <c r="I232" s="25">
        <v>45372</v>
      </c>
      <c r="J232" s="24"/>
      <c r="K232" s="24" t="s">
        <v>544</v>
      </c>
      <c r="L232" s="24" t="s">
        <v>616</v>
      </c>
      <c r="M232" s="24" t="s">
        <v>717</v>
      </c>
      <c r="N232" s="26"/>
      <c r="O232" s="24" t="s">
        <v>39</v>
      </c>
      <c r="P232" s="27">
        <v>-154.11000000000001</v>
      </c>
      <c r="Q232" s="27">
        <f t="shared" si="8"/>
        <v>-375.13</v>
      </c>
    </row>
    <row r="233" spans="1:17" x14ac:dyDescent="0.25">
      <c r="A233" s="28"/>
      <c r="B233" s="28"/>
      <c r="C233" s="28"/>
      <c r="D233" s="28"/>
      <c r="E233" s="28"/>
      <c r="F233" s="28" t="s">
        <v>422</v>
      </c>
      <c r="G233" s="28"/>
      <c r="H233" s="28"/>
      <c r="I233" s="29"/>
      <c r="J233" s="28"/>
      <c r="K233" s="28"/>
      <c r="L233" s="28"/>
      <c r="M233" s="28"/>
      <c r="N233" s="28"/>
      <c r="O233" s="28"/>
      <c r="P233" s="2">
        <f>ROUND(SUM(P226:P232),5)</f>
        <v>-375.13</v>
      </c>
      <c r="Q233" s="2">
        <f>Q232</f>
        <v>-375.13</v>
      </c>
    </row>
    <row r="234" spans="1:17" x14ac:dyDescent="0.25">
      <c r="A234" s="1"/>
      <c r="B234" s="1"/>
      <c r="C234" s="1"/>
      <c r="D234" s="1"/>
      <c r="E234" s="1"/>
      <c r="F234" s="1" t="s">
        <v>192</v>
      </c>
      <c r="G234" s="1"/>
      <c r="H234" s="1"/>
      <c r="I234" s="22"/>
      <c r="J234" s="1"/>
      <c r="K234" s="1"/>
      <c r="L234" s="1"/>
      <c r="M234" s="1"/>
      <c r="N234" s="1"/>
      <c r="O234" s="1"/>
      <c r="P234" s="23"/>
      <c r="Q234" s="23"/>
    </row>
    <row r="235" spans="1:17" x14ac:dyDescent="0.25">
      <c r="A235" s="24"/>
      <c r="B235" s="24"/>
      <c r="C235" s="24"/>
      <c r="D235" s="24"/>
      <c r="E235" s="24"/>
      <c r="F235" s="24"/>
      <c r="G235" s="24"/>
      <c r="H235" s="24" t="s">
        <v>470</v>
      </c>
      <c r="I235" s="25">
        <v>45355</v>
      </c>
      <c r="J235" s="24" t="s">
        <v>477</v>
      </c>
      <c r="K235" s="24" t="s">
        <v>518</v>
      </c>
      <c r="L235" s="24" t="s">
        <v>617</v>
      </c>
      <c r="M235" s="24" t="s">
        <v>717</v>
      </c>
      <c r="N235" s="26"/>
      <c r="O235" s="24" t="s">
        <v>36</v>
      </c>
      <c r="P235" s="30">
        <v>-11.98</v>
      </c>
      <c r="Q235" s="30">
        <f t="shared" ref="Q235:Q250" si="9">ROUND(Q234+P235,5)</f>
        <v>-11.98</v>
      </c>
    </row>
    <row r="236" spans="1:17" x14ac:dyDescent="0.25">
      <c r="A236" s="24"/>
      <c r="B236" s="24"/>
      <c r="C236" s="24"/>
      <c r="D236" s="24"/>
      <c r="E236" s="24"/>
      <c r="F236" s="24"/>
      <c r="G236" s="24"/>
      <c r="H236" s="24" t="s">
        <v>469</v>
      </c>
      <c r="I236" s="25">
        <v>45355</v>
      </c>
      <c r="J236" s="24"/>
      <c r="K236" s="24" t="s">
        <v>519</v>
      </c>
      <c r="L236" s="24" t="s">
        <v>618</v>
      </c>
      <c r="M236" s="24" t="s">
        <v>717</v>
      </c>
      <c r="N236" s="26"/>
      <c r="O236" s="24" t="s">
        <v>39</v>
      </c>
      <c r="P236" s="30">
        <v>-499</v>
      </c>
      <c r="Q236" s="30">
        <f t="shared" si="9"/>
        <v>-510.98</v>
      </c>
    </row>
    <row r="237" spans="1:17" x14ac:dyDescent="0.25">
      <c r="A237" s="24"/>
      <c r="B237" s="24"/>
      <c r="C237" s="24"/>
      <c r="D237" s="24"/>
      <c r="E237" s="24"/>
      <c r="F237" s="24"/>
      <c r="G237" s="24"/>
      <c r="H237" s="24" t="s">
        <v>469</v>
      </c>
      <c r="I237" s="25">
        <v>45355</v>
      </c>
      <c r="J237" s="24"/>
      <c r="K237" s="24" t="s">
        <v>519</v>
      </c>
      <c r="L237" s="24" t="s">
        <v>619</v>
      </c>
      <c r="M237" s="24" t="s">
        <v>717</v>
      </c>
      <c r="N237" s="26"/>
      <c r="O237" s="24" t="s">
        <v>39</v>
      </c>
      <c r="P237" s="30">
        <v>-725</v>
      </c>
      <c r="Q237" s="30">
        <f t="shared" si="9"/>
        <v>-1235.98</v>
      </c>
    </row>
    <row r="238" spans="1:17" x14ac:dyDescent="0.25">
      <c r="A238" s="24"/>
      <c r="B238" s="24"/>
      <c r="C238" s="24"/>
      <c r="D238" s="24"/>
      <c r="E238" s="24"/>
      <c r="F238" s="24"/>
      <c r="G238" s="24"/>
      <c r="H238" s="24" t="s">
        <v>469</v>
      </c>
      <c r="I238" s="25">
        <v>45355</v>
      </c>
      <c r="J238" s="24"/>
      <c r="K238" s="24" t="s">
        <v>542</v>
      </c>
      <c r="L238" s="24" t="s">
        <v>620</v>
      </c>
      <c r="M238" s="24" t="s">
        <v>717</v>
      </c>
      <c r="N238" s="26"/>
      <c r="O238" s="24" t="s">
        <v>39</v>
      </c>
      <c r="P238" s="30">
        <v>-27.99</v>
      </c>
      <c r="Q238" s="30">
        <f t="shared" si="9"/>
        <v>-1263.97</v>
      </c>
    </row>
    <row r="239" spans="1:17" x14ac:dyDescent="0.25">
      <c r="A239" s="24"/>
      <c r="B239" s="24"/>
      <c r="C239" s="24"/>
      <c r="D239" s="24"/>
      <c r="E239" s="24"/>
      <c r="F239" s="24"/>
      <c r="G239" s="24"/>
      <c r="H239" s="24" t="s">
        <v>469</v>
      </c>
      <c r="I239" s="25">
        <v>45355</v>
      </c>
      <c r="J239" s="24"/>
      <c r="K239" s="24" t="s">
        <v>545</v>
      </c>
      <c r="L239" s="24" t="s">
        <v>621</v>
      </c>
      <c r="M239" s="24" t="s">
        <v>717</v>
      </c>
      <c r="N239" s="26"/>
      <c r="O239" s="24" t="s">
        <v>39</v>
      </c>
      <c r="P239" s="30">
        <v>-746.36</v>
      </c>
      <c r="Q239" s="30">
        <f t="shared" si="9"/>
        <v>-2010.33</v>
      </c>
    </row>
    <row r="240" spans="1:17" x14ac:dyDescent="0.25">
      <c r="A240" s="24"/>
      <c r="B240" s="24"/>
      <c r="C240" s="24"/>
      <c r="D240" s="24"/>
      <c r="E240" s="24"/>
      <c r="F240" s="24"/>
      <c r="G240" s="24"/>
      <c r="H240" s="24" t="s">
        <v>472</v>
      </c>
      <c r="I240" s="25">
        <v>45357</v>
      </c>
      <c r="J240" s="24"/>
      <c r="K240" s="24" t="s">
        <v>545</v>
      </c>
      <c r="L240" s="24" t="s">
        <v>622</v>
      </c>
      <c r="M240" s="24" t="s">
        <v>717</v>
      </c>
      <c r="N240" s="26"/>
      <c r="O240" s="24" t="s">
        <v>39</v>
      </c>
      <c r="P240" s="30">
        <v>14.2</v>
      </c>
      <c r="Q240" s="30">
        <f t="shared" si="9"/>
        <v>-1996.13</v>
      </c>
    </row>
    <row r="241" spans="1:17" x14ac:dyDescent="0.25">
      <c r="A241" s="24"/>
      <c r="B241" s="24"/>
      <c r="C241" s="24"/>
      <c r="D241" s="24"/>
      <c r="E241" s="24"/>
      <c r="F241" s="24"/>
      <c r="G241" s="24"/>
      <c r="H241" s="24" t="s">
        <v>469</v>
      </c>
      <c r="I241" s="25">
        <v>45363</v>
      </c>
      <c r="J241" s="24"/>
      <c r="K241" s="24" t="s">
        <v>546</v>
      </c>
      <c r="L241" s="24" t="s">
        <v>623</v>
      </c>
      <c r="M241" s="24" t="s">
        <v>717</v>
      </c>
      <c r="N241" s="26"/>
      <c r="O241" s="24" t="s">
        <v>39</v>
      </c>
      <c r="P241" s="30">
        <v>-85.84</v>
      </c>
      <c r="Q241" s="30">
        <f t="shared" si="9"/>
        <v>-2081.9699999999998</v>
      </c>
    </row>
    <row r="242" spans="1:17" x14ac:dyDescent="0.25">
      <c r="A242" s="24"/>
      <c r="B242" s="24"/>
      <c r="C242" s="24"/>
      <c r="D242" s="24"/>
      <c r="E242" s="24"/>
      <c r="F242" s="24"/>
      <c r="G242" s="24"/>
      <c r="H242" s="24" t="s">
        <v>470</v>
      </c>
      <c r="I242" s="25">
        <v>45382</v>
      </c>
      <c r="J242" s="24" t="s">
        <v>494</v>
      </c>
      <c r="K242" s="24" t="s">
        <v>518</v>
      </c>
      <c r="L242" s="24" t="s">
        <v>624</v>
      </c>
      <c r="M242" s="24" t="s">
        <v>717</v>
      </c>
      <c r="N242" s="26"/>
      <c r="O242" s="24" t="s">
        <v>36</v>
      </c>
      <c r="P242" s="30">
        <v>-59.56</v>
      </c>
      <c r="Q242" s="30">
        <f t="shared" si="9"/>
        <v>-2141.5300000000002</v>
      </c>
    </row>
    <row r="243" spans="1:17" x14ac:dyDescent="0.25">
      <c r="A243" s="24"/>
      <c r="B243" s="24"/>
      <c r="C243" s="24"/>
      <c r="D243" s="24"/>
      <c r="E243" s="24"/>
      <c r="F243" s="24"/>
      <c r="G243" s="24"/>
      <c r="H243" s="24" t="s">
        <v>470</v>
      </c>
      <c r="I243" s="25">
        <v>45382</v>
      </c>
      <c r="J243" s="24" t="s">
        <v>494</v>
      </c>
      <c r="K243" s="24" t="s">
        <v>518</v>
      </c>
      <c r="L243" s="24" t="s">
        <v>625</v>
      </c>
      <c r="M243" s="24" t="s">
        <v>717</v>
      </c>
      <c r="N243" s="26"/>
      <c r="O243" s="24" t="s">
        <v>36</v>
      </c>
      <c r="P243" s="30">
        <v>-10.14</v>
      </c>
      <c r="Q243" s="30">
        <f t="shared" si="9"/>
        <v>-2151.67</v>
      </c>
    </row>
    <row r="244" spans="1:17" x14ac:dyDescent="0.25">
      <c r="A244" s="24"/>
      <c r="B244" s="24"/>
      <c r="C244" s="24"/>
      <c r="D244" s="24"/>
      <c r="E244" s="24"/>
      <c r="F244" s="24"/>
      <c r="G244" s="24"/>
      <c r="H244" s="24" t="s">
        <v>470</v>
      </c>
      <c r="I244" s="25">
        <v>45382</v>
      </c>
      <c r="J244" s="24" t="s">
        <v>494</v>
      </c>
      <c r="K244" s="24" t="s">
        <v>518</v>
      </c>
      <c r="L244" s="24" t="s">
        <v>626</v>
      </c>
      <c r="M244" s="24" t="s">
        <v>717</v>
      </c>
      <c r="N244" s="26"/>
      <c r="O244" s="24" t="s">
        <v>36</v>
      </c>
      <c r="P244" s="30">
        <v>-9.59</v>
      </c>
      <c r="Q244" s="30">
        <f t="shared" si="9"/>
        <v>-2161.2600000000002</v>
      </c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470</v>
      </c>
      <c r="I245" s="25">
        <v>45382</v>
      </c>
      <c r="J245" s="24" t="s">
        <v>494</v>
      </c>
      <c r="K245" s="24" t="s">
        <v>518</v>
      </c>
      <c r="L245" s="24" t="s">
        <v>627</v>
      </c>
      <c r="M245" s="24" t="s">
        <v>717</v>
      </c>
      <c r="N245" s="26"/>
      <c r="O245" s="24" t="s">
        <v>36</v>
      </c>
      <c r="P245" s="30">
        <v>-13.99</v>
      </c>
      <c r="Q245" s="30">
        <f t="shared" si="9"/>
        <v>-2175.25</v>
      </c>
    </row>
    <row r="246" spans="1:17" x14ac:dyDescent="0.25">
      <c r="A246" s="24"/>
      <c r="B246" s="24"/>
      <c r="C246" s="24"/>
      <c r="D246" s="24"/>
      <c r="E246" s="24"/>
      <c r="F246" s="24"/>
      <c r="G246" s="24"/>
      <c r="H246" s="24" t="s">
        <v>470</v>
      </c>
      <c r="I246" s="25">
        <v>45382</v>
      </c>
      <c r="J246" s="24" t="s">
        <v>494</v>
      </c>
      <c r="K246" s="24" t="s">
        <v>518</v>
      </c>
      <c r="L246" s="24" t="s">
        <v>628</v>
      </c>
      <c r="M246" s="24" t="s">
        <v>717</v>
      </c>
      <c r="N246" s="26"/>
      <c r="O246" s="24" t="s">
        <v>36</v>
      </c>
      <c r="P246" s="30">
        <v>-26.17</v>
      </c>
      <c r="Q246" s="30">
        <f t="shared" si="9"/>
        <v>-2201.42</v>
      </c>
    </row>
    <row r="247" spans="1:17" x14ac:dyDescent="0.25">
      <c r="A247" s="24"/>
      <c r="B247" s="24"/>
      <c r="C247" s="24"/>
      <c r="D247" s="24"/>
      <c r="E247" s="24"/>
      <c r="F247" s="24"/>
      <c r="G247" s="24"/>
      <c r="H247" s="24" t="s">
        <v>470</v>
      </c>
      <c r="I247" s="25">
        <v>45382</v>
      </c>
      <c r="J247" s="24" t="s">
        <v>494</v>
      </c>
      <c r="K247" s="24" t="s">
        <v>518</v>
      </c>
      <c r="L247" s="24" t="s">
        <v>629</v>
      </c>
      <c r="M247" s="24" t="s">
        <v>717</v>
      </c>
      <c r="N247" s="26"/>
      <c r="O247" s="24" t="s">
        <v>36</v>
      </c>
      <c r="P247" s="30">
        <v>-29.98</v>
      </c>
      <c r="Q247" s="30">
        <f t="shared" si="9"/>
        <v>-2231.4</v>
      </c>
    </row>
    <row r="248" spans="1:17" x14ac:dyDescent="0.25">
      <c r="A248" s="24"/>
      <c r="B248" s="24"/>
      <c r="C248" s="24"/>
      <c r="D248" s="24"/>
      <c r="E248" s="24"/>
      <c r="F248" s="24"/>
      <c r="G248" s="24"/>
      <c r="H248" s="24" t="s">
        <v>470</v>
      </c>
      <c r="I248" s="25">
        <v>45382</v>
      </c>
      <c r="J248" s="24" t="s">
        <v>494</v>
      </c>
      <c r="K248" s="24" t="s">
        <v>518</v>
      </c>
      <c r="L248" s="24" t="s">
        <v>630</v>
      </c>
      <c r="M248" s="24" t="s">
        <v>717</v>
      </c>
      <c r="N248" s="26"/>
      <c r="O248" s="24" t="s">
        <v>36</v>
      </c>
      <c r="P248" s="30">
        <v>-98.47</v>
      </c>
      <c r="Q248" s="30">
        <f t="shared" si="9"/>
        <v>-2329.87</v>
      </c>
    </row>
    <row r="249" spans="1:17" x14ac:dyDescent="0.25">
      <c r="A249" s="24"/>
      <c r="B249" s="24"/>
      <c r="C249" s="24"/>
      <c r="D249" s="24"/>
      <c r="E249" s="24"/>
      <c r="F249" s="24"/>
      <c r="G249" s="24"/>
      <c r="H249" s="24" t="s">
        <v>470</v>
      </c>
      <c r="I249" s="25">
        <v>45382</v>
      </c>
      <c r="J249" s="24" t="s">
        <v>494</v>
      </c>
      <c r="K249" s="24" t="s">
        <v>518</v>
      </c>
      <c r="L249" s="24" t="s">
        <v>631</v>
      </c>
      <c r="M249" s="24" t="s">
        <v>717</v>
      </c>
      <c r="N249" s="26"/>
      <c r="O249" s="24" t="s">
        <v>36</v>
      </c>
      <c r="P249" s="30">
        <v>-100.97</v>
      </c>
      <c r="Q249" s="30">
        <f t="shared" si="9"/>
        <v>-2430.84</v>
      </c>
    </row>
    <row r="250" spans="1:17" ht="15.75" thickBot="1" x14ac:dyDescent="0.3">
      <c r="A250" s="24"/>
      <c r="B250" s="24"/>
      <c r="C250" s="24"/>
      <c r="D250" s="24"/>
      <c r="E250" s="24"/>
      <c r="F250" s="24"/>
      <c r="G250" s="24"/>
      <c r="H250" s="24" t="s">
        <v>470</v>
      </c>
      <c r="I250" s="25">
        <v>45382</v>
      </c>
      <c r="J250" s="24" t="s">
        <v>494</v>
      </c>
      <c r="K250" s="24" t="s">
        <v>518</v>
      </c>
      <c r="L250" s="24" t="s">
        <v>632</v>
      </c>
      <c r="M250" s="24" t="s">
        <v>717</v>
      </c>
      <c r="N250" s="26"/>
      <c r="O250" s="24" t="s">
        <v>36</v>
      </c>
      <c r="P250" s="30">
        <v>-12.87</v>
      </c>
      <c r="Q250" s="30">
        <f t="shared" si="9"/>
        <v>-2443.71</v>
      </c>
    </row>
    <row r="251" spans="1:17" ht="15.75" thickBot="1" x14ac:dyDescent="0.3">
      <c r="A251" s="28"/>
      <c r="B251" s="28"/>
      <c r="C251" s="28"/>
      <c r="D251" s="28"/>
      <c r="E251" s="28"/>
      <c r="F251" s="28" t="s">
        <v>423</v>
      </c>
      <c r="G251" s="28"/>
      <c r="H251" s="28"/>
      <c r="I251" s="29"/>
      <c r="J251" s="28"/>
      <c r="K251" s="28"/>
      <c r="L251" s="28"/>
      <c r="M251" s="28"/>
      <c r="N251" s="28"/>
      <c r="O251" s="28"/>
      <c r="P251" s="3">
        <f>ROUND(SUM(P234:P250),5)</f>
        <v>-2443.71</v>
      </c>
      <c r="Q251" s="3">
        <f>Q250</f>
        <v>-2443.71</v>
      </c>
    </row>
    <row r="252" spans="1:17" x14ac:dyDescent="0.25">
      <c r="A252" s="28"/>
      <c r="B252" s="28"/>
      <c r="C252" s="28"/>
      <c r="D252" s="28"/>
      <c r="E252" s="28" t="s">
        <v>193</v>
      </c>
      <c r="F252" s="28"/>
      <c r="G252" s="28"/>
      <c r="H252" s="28"/>
      <c r="I252" s="29"/>
      <c r="J252" s="28"/>
      <c r="K252" s="28"/>
      <c r="L252" s="28"/>
      <c r="M252" s="28"/>
      <c r="N252" s="28"/>
      <c r="O252" s="28"/>
      <c r="P252" s="2">
        <f>ROUND(P233+P251,5)</f>
        <v>-2818.84</v>
      </c>
      <c r="Q252" s="2">
        <f>ROUND(Q233+Q251,5)</f>
        <v>-2818.84</v>
      </c>
    </row>
    <row r="253" spans="1:17" x14ac:dyDescent="0.25">
      <c r="A253" s="1"/>
      <c r="B253" s="1"/>
      <c r="C253" s="1"/>
      <c r="D253" s="1"/>
      <c r="E253" s="1" t="s">
        <v>194</v>
      </c>
      <c r="F253" s="1"/>
      <c r="G253" s="1"/>
      <c r="H253" s="1"/>
      <c r="I253" s="22"/>
      <c r="J253" s="1"/>
      <c r="K253" s="1"/>
      <c r="L253" s="1"/>
      <c r="M253" s="1"/>
      <c r="N253" s="1"/>
      <c r="O253" s="1"/>
      <c r="P253" s="23"/>
      <c r="Q253" s="23"/>
    </row>
    <row r="254" spans="1:17" x14ac:dyDescent="0.25">
      <c r="A254" s="1"/>
      <c r="B254" s="1"/>
      <c r="C254" s="1"/>
      <c r="D254" s="1"/>
      <c r="E254" s="1"/>
      <c r="F254" s="1" t="s">
        <v>195</v>
      </c>
      <c r="G254" s="1"/>
      <c r="H254" s="1"/>
      <c r="I254" s="22"/>
      <c r="J254" s="1"/>
      <c r="K254" s="1"/>
      <c r="L254" s="1"/>
      <c r="M254" s="1"/>
      <c r="N254" s="1"/>
      <c r="O254" s="1"/>
      <c r="P254" s="23"/>
      <c r="Q254" s="23"/>
    </row>
    <row r="255" spans="1:17" ht="15.75" thickBot="1" x14ac:dyDescent="0.3">
      <c r="A255" s="21"/>
      <c r="B255" s="21"/>
      <c r="C255" s="21"/>
      <c r="D255" s="21"/>
      <c r="E255" s="21"/>
      <c r="F255" s="21"/>
      <c r="G255" s="24"/>
      <c r="H255" s="24" t="s">
        <v>470</v>
      </c>
      <c r="I255" s="25">
        <v>45355</v>
      </c>
      <c r="J255" s="24" t="s">
        <v>477</v>
      </c>
      <c r="K255" s="24" t="s">
        <v>518</v>
      </c>
      <c r="L255" s="24" t="s">
        <v>633</v>
      </c>
      <c r="M255" s="24" t="s">
        <v>717</v>
      </c>
      <c r="N255" s="26"/>
      <c r="O255" s="24" t="s">
        <v>36</v>
      </c>
      <c r="P255" s="27">
        <v>-100.96</v>
      </c>
      <c r="Q255" s="27">
        <f>ROUND(Q254+P255,5)</f>
        <v>-100.96</v>
      </c>
    </row>
    <row r="256" spans="1:17" x14ac:dyDescent="0.25">
      <c r="A256" s="28"/>
      <c r="B256" s="28"/>
      <c r="C256" s="28"/>
      <c r="D256" s="28"/>
      <c r="E256" s="28"/>
      <c r="F256" s="28" t="s">
        <v>424</v>
      </c>
      <c r="G256" s="28"/>
      <c r="H256" s="28"/>
      <c r="I256" s="29"/>
      <c r="J256" s="28"/>
      <c r="K256" s="28"/>
      <c r="L256" s="28"/>
      <c r="M256" s="28"/>
      <c r="N256" s="28"/>
      <c r="O256" s="28"/>
      <c r="P256" s="2">
        <f>ROUND(SUM(P254:P255),5)</f>
        <v>-100.96</v>
      </c>
      <c r="Q256" s="2">
        <f>Q255</f>
        <v>-100.96</v>
      </c>
    </row>
    <row r="257" spans="1:17" x14ac:dyDescent="0.25">
      <c r="A257" s="1"/>
      <c r="B257" s="1"/>
      <c r="C257" s="1"/>
      <c r="D257" s="1"/>
      <c r="E257" s="1"/>
      <c r="F257" s="1" t="s">
        <v>196</v>
      </c>
      <c r="G257" s="1"/>
      <c r="H257" s="1"/>
      <c r="I257" s="22"/>
      <c r="J257" s="1"/>
      <c r="K257" s="1"/>
      <c r="L257" s="1"/>
      <c r="M257" s="1"/>
      <c r="N257" s="1"/>
      <c r="O257" s="1"/>
      <c r="P257" s="23"/>
      <c r="Q257" s="23"/>
    </row>
    <row r="258" spans="1:17" x14ac:dyDescent="0.25">
      <c r="A258" s="24"/>
      <c r="B258" s="24"/>
      <c r="C258" s="24"/>
      <c r="D258" s="24"/>
      <c r="E258" s="24"/>
      <c r="F258" s="24"/>
      <c r="G258" s="24"/>
      <c r="H258" s="24" t="s">
        <v>469</v>
      </c>
      <c r="I258" s="25">
        <v>45367</v>
      </c>
      <c r="J258" s="24"/>
      <c r="K258" s="24" t="s">
        <v>547</v>
      </c>
      <c r="L258" s="24" t="s">
        <v>634</v>
      </c>
      <c r="M258" s="24" t="s">
        <v>717</v>
      </c>
      <c r="N258" s="26"/>
      <c r="O258" s="24" t="s">
        <v>39</v>
      </c>
      <c r="P258" s="30">
        <v>-36.200000000000003</v>
      </c>
      <c r="Q258" s="30">
        <f>ROUND(Q257+P258,5)</f>
        <v>-36.200000000000003</v>
      </c>
    </row>
    <row r="259" spans="1:17" ht="15.75" thickBot="1" x14ac:dyDescent="0.3">
      <c r="A259" s="24"/>
      <c r="B259" s="24"/>
      <c r="C259" s="24"/>
      <c r="D259" s="24"/>
      <c r="E259" s="24"/>
      <c r="F259" s="24"/>
      <c r="G259" s="24"/>
      <c r="H259" s="24" t="s">
        <v>470</v>
      </c>
      <c r="I259" s="25">
        <v>45382</v>
      </c>
      <c r="J259" s="24" t="s">
        <v>494</v>
      </c>
      <c r="K259" s="24" t="s">
        <v>518</v>
      </c>
      <c r="L259" s="24" t="s">
        <v>635</v>
      </c>
      <c r="M259" s="24" t="s">
        <v>717</v>
      </c>
      <c r="N259" s="26"/>
      <c r="O259" s="24" t="s">
        <v>36</v>
      </c>
      <c r="P259" s="30">
        <v>-159.55000000000001</v>
      </c>
      <c r="Q259" s="30">
        <f>ROUND(Q258+P259,5)</f>
        <v>-195.75</v>
      </c>
    </row>
    <row r="260" spans="1:17" ht="15.75" thickBot="1" x14ac:dyDescent="0.3">
      <c r="A260" s="28"/>
      <c r="B260" s="28"/>
      <c r="C260" s="28"/>
      <c r="D260" s="28"/>
      <c r="E260" s="28"/>
      <c r="F260" s="28" t="s">
        <v>425</v>
      </c>
      <c r="G260" s="28"/>
      <c r="H260" s="28"/>
      <c r="I260" s="29"/>
      <c r="J260" s="28"/>
      <c r="K260" s="28"/>
      <c r="L260" s="28"/>
      <c r="M260" s="28"/>
      <c r="N260" s="28"/>
      <c r="O260" s="28"/>
      <c r="P260" s="3">
        <f>ROUND(SUM(P257:P259),5)</f>
        <v>-195.75</v>
      </c>
      <c r="Q260" s="3">
        <f>Q259</f>
        <v>-195.75</v>
      </c>
    </row>
    <row r="261" spans="1:17" x14ac:dyDescent="0.25">
      <c r="A261" s="28"/>
      <c r="B261" s="28"/>
      <c r="C261" s="28"/>
      <c r="D261" s="28"/>
      <c r="E261" s="28" t="s">
        <v>197</v>
      </c>
      <c r="F261" s="28"/>
      <c r="G261" s="28"/>
      <c r="H261" s="28"/>
      <c r="I261" s="29"/>
      <c r="J261" s="28"/>
      <c r="K261" s="28"/>
      <c r="L261" s="28"/>
      <c r="M261" s="28"/>
      <c r="N261" s="28"/>
      <c r="O261" s="28"/>
      <c r="P261" s="2">
        <f>ROUND(P256+P260,5)</f>
        <v>-296.70999999999998</v>
      </c>
      <c r="Q261" s="2">
        <f>ROUND(Q256+Q260,5)</f>
        <v>-296.70999999999998</v>
      </c>
    </row>
    <row r="262" spans="1:17" x14ac:dyDescent="0.25">
      <c r="A262" s="1"/>
      <c r="B262" s="1"/>
      <c r="C262" s="1"/>
      <c r="D262" s="1"/>
      <c r="E262" s="1" t="s">
        <v>198</v>
      </c>
      <c r="F262" s="1"/>
      <c r="G262" s="1"/>
      <c r="H262" s="1"/>
      <c r="I262" s="22"/>
      <c r="J262" s="1"/>
      <c r="K262" s="1"/>
      <c r="L262" s="1"/>
      <c r="M262" s="1"/>
      <c r="N262" s="1"/>
      <c r="O262" s="1"/>
      <c r="P262" s="23"/>
      <c r="Q262" s="23"/>
    </row>
    <row r="263" spans="1:17" x14ac:dyDescent="0.25">
      <c r="A263" s="24"/>
      <c r="B263" s="24"/>
      <c r="C263" s="24"/>
      <c r="D263" s="24"/>
      <c r="E263" s="24"/>
      <c r="F263" s="24"/>
      <c r="G263" s="24"/>
      <c r="H263" s="24" t="s">
        <v>469</v>
      </c>
      <c r="I263" s="25">
        <v>45355</v>
      </c>
      <c r="J263" s="24"/>
      <c r="K263" s="24" t="s">
        <v>542</v>
      </c>
      <c r="L263" s="24" t="s">
        <v>636</v>
      </c>
      <c r="M263" s="24" t="s">
        <v>717</v>
      </c>
      <c r="N263" s="26"/>
      <c r="O263" s="24" t="s">
        <v>39</v>
      </c>
      <c r="P263" s="30">
        <v>-11.96</v>
      </c>
      <c r="Q263" s="30">
        <f>ROUND(Q262+P263,5)</f>
        <v>-11.96</v>
      </c>
    </row>
    <row r="264" spans="1:17" x14ac:dyDescent="0.25">
      <c r="A264" s="24"/>
      <c r="B264" s="24"/>
      <c r="C264" s="24"/>
      <c r="D264" s="24"/>
      <c r="E264" s="24"/>
      <c r="F264" s="24"/>
      <c r="G264" s="24"/>
      <c r="H264" s="24" t="s">
        <v>472</v>
      </c>
      <c r="I264" s="25">
        <v>45355</v>
      </c>
      <c r="J264" s="24"/>
      <c r="K264" s="24" t="s">
        <v>542</v>
      </c>
      <c r="L264" s="24" t="s">
        <v>637</v>
      </c>
      <c r="M264" s="24" t="s">
        <v>717</v>
      </c>
      <c r="N264" s="26"/>
      <c r="O264" s="24" t="s">
        <v>39</v>
      </c>
      <c r="P264" s="30">
        <v>44.02</v>
      </c>
      <c r="Q264" s="30">
        <f>ROUND(Q263+P264,5)</f>
        <v>32.06</v>
      </c>
    </row>
    <row r="265" spans="1:17" ht="15.75" thickBot="1" x14ac:dyDescent="0.3">
      <c r="A265" s="24"/>
      <c r="B265" s="24"/>
      <c r="C265" s="24"/>
      <c r="D265" s="24"/>
      <c r="E265" s="24"/>
      <c r="F265" s="24"/>
      <c r="G265" s="24"/>
      <c r="H265" s="24" t="s">
        <v>469</v>
      </c>
      <c r="I265" s="25">
        <v>45371</v>
      </c>
      <c r="J265" s="24"/>
      <c r="K265" s="24" t="s">
        <v>548</v>
      </c>
      <c r="L265" s="24" t="s">
        <v>638</v>
      </c>
      <c r="M265" s="24" t="s">
        <v>717</v>
      </c>
      <c r="N265" s="26"/>
      <c r="O265" s="24" t="s">
        <v>39</v>
      </c>
      <c r="P265" s="30">
        <v>-33.770000000000003</v>
      </c>
      <c r="Q265" s="30">
        <f>ROUND(Q264+P265,5)</f>
        <v>-1.71</v>
      </c>
    </row>
    <row r="266" spans="1:17" ht="15.75" thickBot="1" x14ac:dyDescent="0.3">
      <c r="A266" s="28"/>
      <c r="B266" s="28"/>
      <c r="C266" s="28"/>
      <c r="D266" s="28"/>
      <c r="E266" s="28" t="s">
        <v>426</v>
      </c>
      <c r="F266" s="28"/>
      <c r="G266" s="28"/>
      <c r="H266" s="28"/>
      <c r="I266" s="29"/>
      <c r="J266" s="28"/>
      <c r="K266" s="28"/>
      <c r="L266" s="28"/>
      <c r="M266" s="28"/>
      <c r="N266" s="28"/>
      <c r="O266" s="28"/>
      <c r="P266" s="3">
        <v>-1.71</v>
      </c>
      <c r="Q266" s="3">
        <v>-1.71</v>
      </c>
    </row>
    <row r="267" spans="1:17" x14ac:dyDescent="0.25">
      <c r="A267" s="28"/>
      <c r="B267" s="28"/>
      <c r="C267" s="28"/>
      <c r="D267" s="28" t="s">
        <v>199</v>
      </c>
      <c r="E267" s="28"/>
      <c r="F267" s="28"/>
      <c r="G267" s="28"/>
      <c r="H267" s="28"/>
      <c r="I267" s="29"/>
      <c r="J267" s="28"/>
      <c r="K267" s="28"/>
      <c r="L267" s="28"/>
      <c r="M267" s="28"/>
      <c r="N267" s="28"/>
      <c r="O267" s="28"/>
      <c r="P267" s="2">
        <f>ROUND(P252+P261+P266,5)</f>
        <v>-3117.26</v>
      </c>
      <c r="Q267" s="2">
        <f>ROUND(Q252+Q261+Q266,5)</f>
        <v>-3117.26</v>
      </c>
    </row>
    <row r="268" spans="1:17" x14ac:dyDescent="0.25">
      <c r="A268" s="1"/>
      <c r="B268" s="1"/>
      <c r="C268" s="1"/>
      <c r="D268" s="1" t="s">
        <v>201</v>
      </c>
      <c r="E268" s="1"/>
      <c r="F268" s="1"/>
      <c r="G268" s="1"/>
      <c r="H268" s="1"/>
      <c r="I268" s="22"/>
      <c r="J268" s="1"/>
      <c r="K268" s="1"/>
      <c r="L268" s="1"/>
      <c r="M268" s="1"/>
      <c r="N268" s="1"/>
      <c r="O268" s="1"/>
      <c r="P268" s="23"/>
      <c r="Q268" s="23"/>
    </row>
    <row r="269" spans="1:17" x14ac:dyDescent="0.25">
      <c r="A269" s="1"/>
      <c r="B269" s="1"/>
      <c r="C269" s="1"/>
      <c r="D269" s="1"/>
      <c r="E269" s="1" t="s">
        <v>202</v>
      </c>
      <c r="F269" s="1"/>
      <c r="G269" s="1"/>
      <c r="H269" s="1"/>
      <c r="I269" s="22"/>
      <c r="J269" s="1"/>
      <c r="K269" s="1"/>
      <c r="L269" s="1"/>
      <c r="M269" s="1"/>
      <c r="N269" s="1"/>
      <c r="O269" s="1"/>
      <c r="P269" s="23"/>
      <c r="Q269" s="23"/>
    </row>
    <row r="270" spans="1:17" ht="15.75" thickBot="1" x14ac:dyDescent="0.3">
      <c r="A270" s="21"/>
      <c r="B270" s="21"/>
      <c r="C270" s="21"/>
      <c r="D270" s="21"/>
      <c r="E270" s="21"/>
      <c r="F270" s="21"/>
      <c r="G270" s="24"/>
      <c r="H270" s="24" t="s">
        <v>471</v>
      </c>
      <c r="I270" s="25">
        <v>45380</v>
      </c>
      <c r="J270" s="24" t="s">
        <v>486</v>
      </c>
      <c r="K270" s="24" t="s">
        <v>533</v>
      </c>
      <c r="L270" s="24" t="s">
        <v>608</v>
      </c>
      <c r="M270" s="24" t="s">
        <v>717</v>
      </c>
      <c r="N270" s="26"/>
      <c r="O270" s="24" t="s">
        <v>10</v>
      </c>
      <c r="P270" s="27">
        <v>154.97999999999999</v>
      </c>
      <c r="Q270" s="27">
        <f>ROUND(Q269+P270,5)</f>
        <v>154.97999999999999</v>
      </c>
    </row>
    <row r="271" spans="1:17" x14ac:dyDescent="0.25">
      <c r="A271" s="28"/>
      <c r="B271" s="28"/>
      <c r="C271" s="28"/>
      <c r="D271" s="28"/>
      <c r="E271" s="28" t="s">
        <v>427</v>
      </c>
      <c r="F271" s="28"/>
      <c r="G271" s="28"/>
      <c r="H271" s="28"/>
      <c r="I271" s="29"/>
      <c r="J271" s="28"/>
      <c r="K271" s="28"/>
      <c r="L271" s="28"/>
      <c r="M271" s="28"/>
      <c r="N271" s="28"/>
      <c r="O271" s="28"/>
      <c r="P271" s="2">
        <f>ROUND(SUM(P269:P270),5)</f>
        <v>154.97999999999999</v>
      </c>
      <c r="Q271" s="2">
        <f>Q270</f>
        <v>154.97999999999999</v>
      </c>
    </row>
    <row r="272" spans="1:17" x14ac:dyDescent="0.25">
      <c r="A272" s="1"/>
      <c r="B272" s="1"/>
      <c r="C272" s="1"/>
      <c r="D272" s="1"/>
      <c r="E272" s="1" t="s">
        <v>204</v>
      </c>
      <c r="F272" s="1"/>
      <c r="G272" s="1"/>
      <c r="H272" s="1"/>
      <c r="I272" s="22"/>
      <c r="J272" s="1"/>
      <c r="K272" s="1"/>
      <c r="L272" s="1"/>
      <c r="M272" s="1"/>
      <c r="N272" s="1"/>
      <c r="O272" s="1"/>
      <c r="P272" s="23"/>
      <c r="Q272" s="23"/>
    </row>
    <row r="273" spans="1:17" x14ac:dyDescent="0.25">
      <c r="A273" s="24"/>
      <c r="B273" s="24"/>
      <c r="C273" s="24"/>
      <c r="D273" s="24"/>
      <c r="E273" s="24"/>
      <c r="F273" s="24"/>
      <c r="G273" s="24"/>
      <c r="H273" s="24" t="s">
        <v>470</v>
      </c>
      <c r="I273" s="25">
        <v>45352</v>
      </c>
      <c r="J273" s="24" t="s">
        <v>495</v>
      </c>
      <c r="K273" s="24" t="s">
        <v>549</v>
      </c>
      <c r="L273" s="24" t="s">
        <v>639</v>
      </c>
      <c r="M273" s="24" t="s">
        <v>717</v>
      </c>
      <c r="N273" s="26"/>
      <c r="O273" s="24" t="s">
        <v>36</v>
      </c>
      <c r="P273" s="30">
        <v>-585</v>
      </c>
      <c r="Q273" s="30">
        <f>ROUND(Q272+P273,5)</f>
        <v>-585</v>
      </c>
    </row>
    <row r="274" spans="1:17" ht="15.75" thickBot="1" x14ac:dyDescent="0.3">
      <c r="A274" s="24"/>
      <c r="B274" s="24"/>
      <c r="C274" s="24"/>
      <c r="D274" s="24"/>
      <c r="E274" s="24"/>
      <c r="F274" s="24"/>
      <c r="G274" s="24"/>
      <c r="H274" s="24" t="s">
        <v>470</v>
      </c>
      <c r="I274" s="25">
        <v>45355</v>
      </c>
      <c r="J274" s="24" t="s">
        <v>494</v>
      </c>
      <c r="K274" s="24" t="s">
        <v>550</v>
      </c>
      <c r="L274" s="24" t="s">
        <v>640</v>
      </c>
      <c r="M274" s="24" t="s">
        <v>717</v>
      </c>
      <c r="N274" s="26"/>
      <c r="O274" s="24" t="s">
        <v>36</v>
      </c>
      <c r="P274" s="27">
        <v>-365.79</v>
      </c>
      <c r="Q274" s="27">
        <f>ROUND(Q273+P274,5)</f>
        <v>-950.79</v>
      </c>
    </row>
    <row r="275" spans="1:17" x14ac:dyDescent="0.25">
      <c r="A275" s="28"/>
      <c r="B275" s="28"/>
      <c r="C275" s="28"/>
      <c r="D275" s="28"/>
      <c r="E275" s="28" t="s">
        <v>428</v>
      </c>
      <c r="F275" s="28"/>
      <c r="G275" s="28"/>
      <c r="H275" s="28"/>
      <c r="I275" s="29"/>
      <c r="J275" s="28"/>
      <c r="K275" s="28"/>
      <c r="L275" s="28"/>
      <c r="M275" s="28"/>
      <c r="N275" s="28"/>
      <c r="O275" s="28"/>
      <c r="P275" s="2">
        <f>ROUND(SUM(P272:P274),5)</f>
        <v>-950.79</v>
      </c>
      <c r="Q275" s="2">
        <f>Q274</f>
        <v>-950.79</v>
      </c>
    </row>
    <row r="276" spans="1:17" x14ac:dyDescent="0.25">
      <c r="A276" s="1"/>
      <c r="B276" s="1"/>
      <c r="C276" s="1"/>
      <c r="D276" s="1"/>
      <c r="E276" s="1" t="s">
        <v>205</v>
      </c>
      <c r="F276" s="1"/>
      <c r="G276" s="1"/>
      <c r="H276" s="1"/>
      <c r="I276" s="22"/>
      <c r="J276" s="1"/>
      <c r="K276" s="1"/>
      <c r="L276" s="1"/>
      <c r="M276" s="1"/>
      <c r="N276" s="1"/>
      <c r="O276" s="1"/>
      <c r="P276" s="23"/>
      <c r="Q276" s="23"/>
    </row>
    <row r="277" spans="1:17" ht="15.75" thickBot="1" x14ac:dyDescent="0.3">
      <c r="A277" s="21"/>
      <c r="B277" s="21"/>
      <c r="C277" s="21"/>
      <c r="D277" s="21"/>
      <c r="E277" s="21"/>
      <c r="F277" s="21"/>
      <c r="G277" s="24"/>
      <c r="H277" s="24" t="s">
        <v>470</v>
      </c>
      <c r="I277" s="25">
        <v>45355</v>
      </c>
      <c r="J277" s="24" t="s">
        <v>494</v>
      </c>
      <c r="K277" s="24" t="s">
        <v>550</v>
      </c>
      <c r="L277" s="24" t="s">
        <v>641</v>
      </c>
      <c r="M277" s="24" t="s">
        <v>717</v>
      </c>
      <c r="N277" s="26"/>
      <c r="O277" s="24" t="s">
        <v>36</v>
      </c>
      <c r="P277" s="27">
        <v>-86.69</v>
      </c>
      <c r="Q277" s="27">
        <f>ROUND(Q276+P277,5)</f>
        <v>-86.69</v>
      </c>
    </row>
    <row r="278" spans="1:17" x14ac:dyDescent="0.25">
      <c r="A278" s="28"/>
      <c r="B278" s="28"/>
      <c r="C278" s="28"/>
      <c r="D278" s="28"/>
      <c r="E278" s="28" t="s">
        <v>429</v>
      </c>
      <c r="F278" s="28"/>
      <c r="G278" s="28"/>
      <c r="H278" s="28"/>
      <c r="I278" s="29"/>
      <c r="J278" s="28"/>
      <c r="K278" s="28"/>
      <c r="L278" s="28"/>
      <c r="M278" s="28"/>
      <c r="N278" s="28"/>
      <c r="O278" s="28"/>
      <c r="P278" s="2">
        <f>ROUND(SUM(P276:P277),5)</f>
        <v>-86.69</v>
      </c>
      <c r="Q278" s="2">
        <f>Q277</f>
        <v>-86.69</v>
      </c>
    </row>
    <row r="279" spans="1:17" x14ac:dyDescent="0.25">
      <c r="A279" s="1"/>
      <c r="B279" s="1"/>
      <c r="C279" s="1"/>
      <c r="D279" s="1"/>
      <c r="E279" s="1" t="s">
        <v>206</v>
      </c>
      <c r="F279" s="1"/>
      <c r="G279" s="1"/>
      <c r="H279" s="1"/>
      <c r="I279" s="22"/>
      <c r="J279" s="1"/>
      <c r="K279" s="1"/>
      <c r="L279" s="1"/>
      <c r="M279" s="1"/>
      <c r="N279" s="1"/>
      <c r="O279" s="1"/>
      <c r="P279" s="23"/>
      <c r="Q279" s="23"/>
    </row>
    <row r="280" spans="1:17" ht="15.75" thickBot="1" x14ac:dyDescent="0.3">
      <c r="A280" s="21"/>
      <c r="B280" s="21"/>
      <c r="C280" s="21"/>
      <c r="D280" s="21"/>
      <c r="E280" s="21"/>
      <c r="F280" s="21"/>
      <c r="G280" s="24"/>
      <c r="H280" s="24" t="s">
        <v>470</v>
      </c>
      <c r="I280" s="25">
        <v>45355</v>
      </c>
      <c r="J280" s="24" t="s">
        <v>494</v>
      </c>
      <c r="K280" s="24" t="s">
        <v>550</v>
      </c>
      <c r="L280" s="24" t="s">
        <v>642</v>
      </c>
      <c r="M280" s="24" t="s">
        <v>717</v>
      </c>
      <c r="N280" s="26"/>
      <c r="O280" s="24" t="s">
        <v>36</v>
      </c>
      <c r="P280" s="30">
        <v>-86.69</v>
      </c>
      <c r="Q280" s="30">
        <f>ROUND(Q279+P280,5)</f>
        <v>-86.69</v>
      </c>
    </row>
    <row r="281" spans="1:17" ht="15.75" thickBot="1" x14ac:dyDescent="0.3">
      <c r="A281" s="28"/>
      <c r="B281" s="28"/>
      <c r="C281" s="28"/>
      <c r="D281" s="28"/>
      <c r="E281" s="28" t="s">
        <v>430</v>
      </c>
      <c r="F281" s="28"/>
      <c r="G281" s="28"/>
      <c r="H281" s="28"/>
      <c r="I281" s="29"/>
      <c r="J281" s="28"/>
      <c r="K281" s="28"/>
      <c r="L281" s="28"/>
      <c r="M281" s="28"/>
      <c r="N281" s="28"/>
      <c r="O281" s="28"/>
      <c r="P281" s="3">
        <f>ROUND(SUM(P279:P280),5)</f>
        <v>-86.69</v>
      </c>
      <c r="Q281" s="3">
        <f>Q280</f>
        <v>-86.69</v>
      </c>
    </row>
    <row r="282" spans="1:17" x14ac:dyDescent="0.25">
      <c r="A282" s="28"/>
      <c r="B282" s="28"/>
      <c r="C282" s="28"/>
      <c r="D282" s="28" t="s">
        <v>207</v>
      </c>
      <c r="E282" s="28"/>
      <c r="F282" s="28"/>
      <c r="G282" s="28"/>
      <c r="H282" s="28"/>
      <c r="I282" s="29"/>
      <c r="J282" s="28"/>
      <c r="K282" s="28"/>
      <c r="L282" s="28"/>
      <c r="M282" s="28"/>
      <c r="N282" s="28"/>
      <c r="O282" s="28"/>
      <c r="P282" s="2">
        <f>ROUND(P271+P275+P278+P281,5)</f>
        <v>-969.19</v>
      </c>
      <c r="Q282" s="2">
        <f>ROUND(Q271+Q275+Q278+Q281,5)</f>
        <v>-969.19</v>
      </c>
    </row>
    <row r="283" spans="1:17" x14ac:dyDescent="0.25">
      <c r="A283" s="1"/>
      <c r="B283" s="1"/>
      <c r="C283" s="1"/>
      <c r="D283" s="1" t="s">
        <v>208</v>
      </c>
      <c r="E283" s="1"/>
      <c r="F283" s="1"/>
      <c r="G283" s="1"/>
      <c r="H283" s="1"/>
      <c r="I283" s="22"/>
      <c r="J283" s="1"/>
      <c r="K283" s="1"/>
      <c r="L283" s="1"/>
      <c r="M283" s="1"/>
      <c r="N283" s="1"/>
      <c r="O283" s="1"/>
      <c r="P283" s="23"/>
      <c r="Q283" s="23"/>
    </row>
    <row r="284" spans="1:17" x14ac:dyDescent="0.25">
      <c r="A284" s="1"/>
      <c r="B284" s="1"/>
      <c r="C284" s="1"/>
      <c r="D284" s="1"/>
      <c r="E284" s="1" t="s">
        <v>209</v>
      </c>
      <c r="F284" s="1"/>
      <c r="G284" s="1"/>
      <c r="H284" s="1"/>
      <c r="I284" s="22"/>
      <c r="J284" s="1"/>
      <c r="K284" s="1"/>
      <c r="L284" s="1"/>
      <c r="M284" s="1"/>
      <c r="N284" s="1"/>
      <c r="O284" s="1"/>
      <c r="P284" s="23"/>
      <c r="Q284" s="23"/>
    </row>
    <row r="285" spans="1:17" x14ac:dyDescent="0.25">
      <c r="A285" s="1"/>
      <c r="B285" s="1"/>
      <c r="C285" s="1"/>
      <c r="D285" s="1"/>
      <c r="E285" s="1"/>
      <c r="F285" s="1" t="s">
        <v>210</v>
      </c>
      <c r="G285" s="1"/>
      <c r="H285" s="1"/>
      <c r="I285" s="22"/>
      <c r="J285" s="1"/>
      <c r="K285" s="1"/>
      <c r="L285" s="1"/>
      <c r="M285" s="1"/>
      <c r="N285" s="1"/>
      <c r="O285" s="1"/>
      <c r="P285" s="23"/>
      <c r="Q285" s="23"/>
    </row>
    <row r="286" spans="1:17" ht="15.75" thickBot="1" x14ac:dyDescent="0.3">
      <c r="A286" s="21"/>
      <c r="B286" s="21"/>
      <c r="C286" s="21"/>
      <c r="D286" s="21"/>
      <c r="E286" s="21"/>
      <c r="F286" s="21"/>
      <c r="G286" s="24"/>
      <c r="H286" s="24" t="s">
        <v>470</v>
      </c>
      <c r="I286" s="25">
        <v>45380</v>
      </c>
      <c r="J286" s="24" t="s">
        <v>496</v>
      </c>
      <c r="K286" s="24" t="s">
        <v>551</v>
      </c>
      <c r="L286" s="24" t="s">
        <v>643</v>
      </c>
      <c r="M286" s="24" t="s">
        <v>717</v>
      </c>
      <c r="N286" s="26"/>
      <c r="O286" s="24" t="s">
        <v>36</v>
      </c>
      <c r="P286" s="27">
        <v>-1915.34</v>
      </c>
      <c r="Q286" s="27">
        <f>ROUND(Q285+P286,5)</f>
        <v>-1915.34</v>
      </c>
    </row>
    <row r="287" spans="1:17" x14ac:dyDescent="0.25">
      <c r="A287" s="28"/>
      <c r="B287" s="28"/>
      <c r="C287" s="28"/>
      <c r="D287" s="28"/>
      <c r="E287" s="28"/>
      <c r="F287" s="28" t="s">
        <v>431</v>
      </c>
      <c r="G287" s="28"/>
      <c r="H287" s="28"/>
      <c r="I287" s="29"/>
      <c r="J287" s="28"/>
      <c r="K287" s="28"/>
      <c r="L287" s="28"/>
      <c r="M287" s="28"/>
      <c r="N287" s="28"/>
      <c r="O287" s="28"/>
      <c r="P287" s="2">
        <f>ROUND(SUM(P285:P286),5)</f>
        <v>-1915.34</v>
      </c>
      <c r="Q287" s="2">
        <f>Q286</f>
        <v>-1915.34</v>
      </c>
    </row>
    <row r="288" spans="1:17" x14ac:dyDescent="0.25">
      <c r="A288" s="1"/>
      <c r="B288" s="1"/>
      <c r="C288" s="1"/>
      <c r="D288" s="1"/>
      <c r="E288" s="1"/>
      <c r="F288" s="1" t="s">
        <v>211</v>
      </c>
      <c r="G288" s="1"/>
      <c r="H288" s="1"/>
      <c r="I288" s="22"/>
      <c r="J288" s="1"/>
      <c r="K288" s="1"/>
      <c r="L288" s="1"/>
      <c r="M288" s="1"/>
      <c r="N288" s="1"/>
      <c r="O288" s="1"/>
      <c r="P288" s="23"/>
      <c r="Q288" s="23"/>
    </row>
    <row r="289" spans="1:17" x14ac:dyDescent="0.25">
      <c r="A289" s="24"/>
      <c r="B289" s="24"/>
      <c r="C289" s="24"/>
      <c r="D289" s="24"/>
      <c r="E289" s="24"/>
      <c r="F289" s="24"/>
      <c r="G289" s="24"/>
      <c r="H289" s="24" t="s">
        <v>470</v>
      </c>
      <c r="I289" s="25">
        <v>45353</v>
      </c>
      <c r="J289" s="24" t="s">
        <v>497</v>
      </c>
      <c r="K289" s="24" t="s">
        <v>552</v>
      </c>
      <c r="L289" s="24" t="s">
        <v>644</v>
      </c>
      <c r="M289" s="24" t="s">
        <v>717</v>
      </c>
      <c r="N289" s="26"/>
      <c r="O289" s="24" t="s">
        <v>36</v>
      </c>
      <c r="P289" s="30">
        <v>-763.65</v>
      </c>
      <c r="Q289" s="30">
        <f>ROUND(Q288+P289,5)</f>
        <v>-763.65</v>
      </c>
    </row>
    <row r="290" spans="1:17" ht="15.75" thickBot="1" x14ac:dyDescent="0.3">
      <c r="A290" s="24"/>
      <c r="B290" s="24"/>
      <c r="C290" s="24"/>
      <c r="D290" s="24"/>
      <c r="E290" s="24"/>
      <c r="F290" s="24"/>
      <c r="G290" s="24"/>
      <c r="H290" s="24" t="s">
        <v>470</v>
      </c>
      <c r="I290" s="25">
        <v>45380</v>
      </c>
      <c r="J290" s="24" t="s">
        <v>496</v>
      </c>
      <c r="K290" s="24" t="s">
        <v>551</v>
      </c>
      <c r="L290" s="24" t="s">
        <v>645</v>
      </c>
      <c r="M290" s="24" t="s">
        <v>717</v>
      </c>
      <c r="N290" s="26"/>
      <c r="O290" s="24" t="s">
        <v>36</v>
      </c>
      <c r="P290" s="27">
        <v>-48.57</v>
      </c>
      <c r="Q290" s="27">
        <f>ROUND(Q289+P290,5)</f>
        <v>-812.22</v>
      </c>
    </row>
    <row r="291" spans="1:17" x14ac:dyDescent="0.25">
      <c r="A291" s="28"/>
      <c r="B291" s="28"/>
      <c r="C291" s="28"/>
      <c r="D291" s="28"/>
      <c r="E291" s="28"/>
      <c r="F291" s="28" t="s">
        <v>432</v>
      </c>
      <c r="G291" s="28"/>
      <c r="H291" s="28"/>
      <c r="I291" s="29"/>
      <c r="J291" s="28"/>
      <c r="K291" s="28"/>
      <c r="L291" s="28"/>
      <c r="M291" s="28"/>
      <c r="N291" s="28"/>
      <c r="O291" s="28"/>
      <c r="P291" s="2">
        <f>ROUND(SUM(P288:P290),5)</f>
        <v>-812.22</v>
      </c>
      <c r="Q291" s="2">
        <f>Q290</f>
        <v>-812.22</v>
      </c>
    </row>
    <row r="292" spans="1:17" x14ac:dyDescent="0.25">
      <c r="A292" s="1"/>
      <c r="B292" s="1"/>
      <c r="C292" s="1"/>
      <c r="D292" s="1"/>
      <c r="E292" s="1"/>
      <c r="F292" s="1" t="s">
        <v>212</v>
      </c>
      <c r="G292" s="1"/>
      <c r="H292" s="1"/>
      <c r="I292" s="22"/>
      <c r="J292" s="1"/>
      <c r="K292" s="1"/>
      <c r="L292" s="1"/>
      <c r="M292" s="1"/>
      <c r="N292" s="1"/>
      <c r="O292" s="1"/>
      <c r="P292" s="23"/>
      <c r="Q292" s="23"/>
    </row>
    <row r="293" spans="1:17" x14ac:dyDescent="0.25">
      <c r="A293" s="24"/>
      <c r="B293" s="24"/>
      <c r="C293" s="24"/>
      <c r="D293" s="24"/>
      <c r="E293" s="24"/>
      <c r="F293" s="24"/>
      <c r="G293" s="24"/>
      <c r="H293" s="24" t="s">
        <v>470</v>
      </c>
      <c r="I293" s="25">
        <v>45353</v>
      </c>
      <c r="J293" s="24" t="s">
        <v>497</v>
      </c>
      <c r="K293" s="24" t="s">
        <v>552</v>
      </c>
      <c r="L293" s="24" t="s">
        <v>646</v>
      </c>
      <c r="M293" s="24" t="s">
        <v>717</v>
      </c>
      <c r="N293" s="26"/>
      <c r="O293" s="24" t="s">
        <v>36</v>
      </c>
      <c r="P293" s="30">
        <v>-611.38</v>
      </c>
      <c r="Q293" s="30">
        <f>ROUND(Q292+P293,5)</f>
        <v>-611.38</v>
      </c>
    </row>
    <row r="294" spans="1:17" ht="15.75" thickBot="1" x14ac:dyDescent="0.3">
      <c r="A294" s="24"/>
      <c r="B294" s="24"/>
      <c r="C294" s="24"/>
      <c r="D294" s="24"/>
      <c r="E294" s="24"/>
      <c r="F294" s="24"/>
      <c r="G294" s="24"/>
      <c r="H294" s="24" t="s">
        <v>470</v>
      </c>
      <c r="I294" s="25">
        <v>45380</v>
      </c>
      <c r="J294" s="24" t="s">
        <v>496</v>
      </c>
      <c r="K294" s="24" t="s">
        <v>551</v>
      </c>
      <c r="L294" s="24" t="s">
        <v>647</v>
      </c>
      <c r="M294" s="24" t="s">
        <v>717</v>
      </c>
      <c r="N294" s="26"/>
      <c r="O294" s="24" t="s">
        <v>36</v>
      </c>
      <c r="P294" s="30">
        <v>-24.99</v>
      </c>
      <c r="Q294" s="30">
        <f>ROUND(Q293+P294,5)</f>
        <v>-636.37</v>
      </c>
    </row>
    <row r="295" spans="1:17" ht="15.75" thickBot="1" x14ac:dyDescent="0.3">
      <c r="A295" s="28"/>
      <c r="B295" s="28"/>
      <c r="C295" s="28"/>
      <c r="D295" s="28"/>
      <c r="E295" s="28"/>
      <c r="F295" s="28" t="s">
        <v>433</v>
      </c>
      <c r="G295" s="28"/>
      <c r="H295" s="28"/>
      <c r="I295" s="29"/>
      <c r="J295" s="28"/>
      <c r="K295" s="28"/>
      <c r="L295" s="28"/>
      <c r="M295" s="28"/>
      <c r="N295" s="28"/>
      <c r="O295" s="28"/>
      <c r="P295" s="3">
        <f>ROUND(SUM(P292:P294),5)</f>
        <v>-636.37</v>
      </c>
      <c r="Q295" s="3">
        <f>Q294</f>
        <v>-636.37</v>
      </c>
    </row>
    <row r="296" spans="1:17" x14ac:dyDescent="0.25">
      <c r="A296" s="28"/>
      <c r="B296" s="28"/>
      <c r="C296" s="28"/>
      <c r="D296" s="28"/>
      <c r="E296" s="28" t="s">
        <v>213</v>
      </c>
      <c r="F296" s="28"/>
      <c r="G296" s="28"/>
      <c r="H296" s="28"/>
      <c r="I296" s="29"/>
      <c r="J296" s="28"/>
      <c r="K296" s="28"/>
      <c r="L296" s="28"/>
      <c r="M296" s="28"/>
      <c r="N296" s="28"/>
      <c r="O296" s="28"/>
      <c r="P296" s="2">
        <f>ROUND(P287+P291+P295,5)</f>
        <v>-3363.93</v>
      </c>
      <c r="Q296" s="2">
        <f>ROUND(Q287+Q291+Q295,5)</f>
        <v>-3363.93</v>
      </c>
    </row>
    <row r="297" spans="1:17" x14ac:dyDescent="0.25">
      <c r="A297" s="1"/>
      <c r="B297" s="1"/>
      <c r="C297" s="1"/>
      <c r="D297" s="1"/>
      <c r="E297" s="1" t="s">
        <v>214</v>
      </c>
      <c r="F297" s="1"/>
      <c r="G297" s="1"/>
      <c r="H297" s="1"/>
      <c r="I297" s="22"/>
      <c r="J297" s="1"/>
      <c r="K297" s="1"/>
      <c r="L297" s="1"/>
      <c r="M297" s="1"/>
      <c r="N297" s="1"/>
      <c r="O297" s="1"/>
      <c r="P297" s="23"/>
      <c r="Q297" s="23"/>
    </row>
    <row r="298" spans="1:17" x14ac:dyDescent="0.25">
      <c r="A298" s="24"/>
      <c r="B298" s="24"/>
      <c r="C298" s="24"/>
      <c r="D298" s="24"/>
      <c r="E298" s="24"/>
      <c r="F298" s="24"/>
      <c r="G298" s="24"/>
      <c r="H298" s="24" t="s">
        <v>470</v>
      </c>
      <c r="I298" s="25">
        <v>45352</v>
      </c>
      <c r="J298" s="24" t="s">
        <v>494</v>
      </c>
      <c r="K298" s="24" t="s">
        <v>553</v>
      </c>
      <c r="L298" s="24" t="s">
        <v>648</v>
      </c>
      <c r="M298" s="24" t="s">
        <v>717</v>
      </c>
      <c r="N298" s="26"/>
      <c r="O298" s="24" t="s">
        <v>36</v>
      </c>
      <c r="P298" s="30">
        <v>-159.84</v>
      </c>
      <c r="Q298" s="30">
        <f>ROUND(Q297+P298,5)</f>
        <v>-159.84</v>
      </c>
    </row>
    <row r="299" spans="1:17" ht="15.75" thickBot="1" x14ac:dyDescent="0.3">
      <c r="A299" s="24"/>
      <c r="B299" s="24"/>
      <c r="C299" s="24"/>
      <c r="D299" s="24"/>
      <c r="E299" s="24"/>
      <c r="F299" s="24"/>
      <c r="G299" s="24"/>
      <c r="H299" s="24" t="s">
        <v>470</v>
      </c>
      <c r="I299" s="25">
        <v>45382</v>
      </c>
      <c r="J299" s="24" t="s">
        <v>494</v>
      </c>
      <c r="K299" s="24" t="s">
        <v>553</v>
      </c>
      <c r="L299" s="24" t="s">
        <v>648</v>
      </c>
      <c r="M299" s="24" t="s">
        <v>717</v>
      </c>
      <c r="N299" s="26"/>
      <c r="O299" s="24" t="s">
        <v>36</v>
      </c>
      <c r="P299" s="27">
        <v>-181.61</v>
      </c>
      <c r="Q299" s="27">
        <f>ROUND(Q298+P299,5)</f>
        <v>-341.45</v>
      </c>
    </row>
    <row r="300" spans="1:17" x14ac:dyDescent="0.25">
      <c r="A300" s="28"/>
      <c r="B300" s="28"/>
      <c r="C300" s="28"/>
      <c r="D300" s="28"/>
      <c r="E300" s="28" t="s">
        <v>434</v>
      </c>
      <c r="F300" s="28"/>
      <c r="G300" s="28"/>
      <c r="H300" s="28"/>
      <c r="I300" s="29"/>
      <c r="J300" s="28"/>
      <c r="K300" s="28"/>
      <c r="L300" s="28"/>
      <c r="M300" s="28"/>
      <c r="N300" s="28"/>
      <c r="O300" s="28"/>
      <c r="P300" s="2">
        <f>ROUND(SUM(P297:P299),5)</f>
        <v>-341.45</v>
      </c>
      <c r="Q300" s="2">
        <f>Q299</f>
        <v>-341.45</v>
      </c>
    </row>
    <row r="301" spans="1:17" x14ac:dyDescent="0.25">
      <c r="A301" s="1"/>
      <c r="B301" s="1"/>
      <c r="C301" s="1"/>
      <c r="D301" s="1"/>
      <c r="E301" s="1" t="s">
        <v>215</v>
      </c>
      <c r="F301" s="1"/>
      <c r="G301" s="1"/>
      <c r="H301" s="1"/>
      <c r="I301" s="22"/>
      <c r="J301" s="1"/>
      <c r="K301" s="1"/>
      <c r="L301" s="1"/>
      <c r="M301" s="1"/>
      <c r="N301" s="1"/>
      <c r="O301" s="1"/>
      <c r="P301" s="23"/>
      <c r="Q301" s="23"/>
    </row>
    <row r="302" spans="1:17" x14ac:dyDescent="0.25">
      <c r="A302" s="24"/>
      <c r="B302" s="24"/>
      <c r="C302" s="24"/>
      <c r="D302" s="24"/>
      <c r="E302" s="24"/>
      <c r="F302" s="24"/>
      <c r="G302" s="24"/>
      <c r="H302" s="24" t="s">
        <v>470</v>
      </c>
      <c r="I302" s="25">
        <v>45375</v>
      </c>
      <c r="J302" s="24" t="s">
        <v>479</v>
      </c>
      <c r="K302" s="24" t="s">
        <v>522</v>
      </c>
      <c r="L302" s="24" t="s">
        <v>649</v>
      </c>
      <c r="M302" s="24" t="s">
        <v>717</v>
      </c>
      <c r="N302" s="26"/>
      <c r="O302" s="24" t="s">
        <v>36</v>
      </c>
      <c r="P302" s="30">
        <v>-18</v>
      </c>
      <c r="Q302" s="30">
        <f>ROUND(Q301+P302,5)</f>
        <v>-18</v>
      </c>
    </row>
    <row r="303" spans="1:17" x14ac:dyDescent="0.25">
      <c r="A303" s="24"/>
      <c r="B303" s="24"/>
      <c r="C303" s="24"/>
      <c r="D303" s="24"/>
      <c r="E303" s="24"/>
      <c r="F303" s="24"/>
      <c r="G303" s="24"/>
      <c r="H303" s="24" t="s">
        <v>470</v>
      </c>
      <c r="I303" s="25">
        <v>45375</v>
      </c>
      <c r="J303" s="24" t="s">
        <v>479</v>
      </c>
      <c r="K303" s="24" t="s">
        <v>522</v>
      </c>
      <c r="L303" s="24" t="s">
        <v>650</v>
      </c>
      <c r="M303" s="24" t="s">
        <v>717</v>
      </c>
      <c r="N303" s="26"/>
      <c r="O303" s="24" t="s">
        <v>36</v>
      </c>
      <c r="P303" s="30">
        <v>-119.99</v>
      </c>
      <c r="Q303" s="30">
        <f>ROUND(Q302+P303,5)</f>
        <v>-137.99</v>
      </c>
    </row>
    <row r="304" spans="1:17" x14ac:dyDescent="0.25">
      <c r="A304" s="24"/>
      <c r="B304" s="24"/>
      <c r="C304" s="24"/>
      <c r="D304" s="24"/>
      <c r="E304" s="24"/>
      <c r="F304" s="24"/>
      <c r="G304" s="24"/>
      <c r="H304" s="24" t="s">
        <v>470</v>
      </c>
      <c r="I304" s="25">
        <v>45375</v>
      </c>
      <c r="J304" s="24" t="s">
        <v>479</v>
      </c>
      <c r="K304" s="24" t="s">
        <v>522</v>
      </c>
      <c r="L304" s="24" t="s">
        <v>651</v>
      </c>
      <c r="M304" s="24" t="s">
        <v>717</v>
      </c>
      <c r="N304" s="26"/>
      <c r="O304" s="24" t="s">
        <v>36</v>
      </c>
      <c r="P304" s="30">
        <v>-18.989999999999998</v>
      </c>
      <c r="Q304" s="30">
        <f>ROUND(Q303+P304,5)</f>
        <v>-156.97999999999999</v>
      </c>
    </row>
    <row r="305" spans="1:17" x14ac:dyDescent="0.25">
      <c r="A305" s="24"/>
      <c r="B305" s="24"/>
      <c r="C305" s="24"/>
      <c r="D305" s="24"/>
      <c r="E305" s="24"/>
      <c r="F305" s="24"/>
      <c r="G305" s="24"/>
      <c r="H305" s="24" t="s">
        <v>470</v>
      </c>
      <c r="I305" s="25">
        <v>45375</v>
      </c>
      <c r="J305" s="24" t="s">
        <v>479</v>
      </c>
      <c r="K305" s="24" t="s">
        <v>522</v>
      </c>
      <c r="L305" s="24" t="s">
        <v>652</v>
      </c>
      <c r="M305" s="24" t="s">
        <v>717</v>
      </c>
      <c r="N305" s="26"/>
      <c r="O305" s="24" t="s">
        <v>36</v>
      </c>
      <c r="P305" s="30">
        <v>-16</v>
      </c>
      <c r="Q305" s="30">
        <f>ROUND(Q304+P305,5)</f>
        <v>-172.98</v>
      </c>
    </row>
    <row r="306" spans="1:17" ht="15.75" thickBot="1" x14ac:dyDescent="0.3">
      <c r="A306" s="24"/>
      <c r="B306" s="24"/>
      <c r="C306" s="24"/>
      <c r="D306" s="24"/>
      <c r="E306" s="24"/>
      <c r="F306" s="24"/>
      <c r="G306" s="24"/>
      <c r="H306" s="24" t="s">
        <v>470</v>
      </c>
      <c r="I306" s="25">
        <v>45375</v>
      </c>
      <c r="J306" s="24" t="s">
        <v>479</v>
      </c>
      <c r="K306" s="24" t="s">
        <v>522</v>
      </c>
      <c r="L306" s="24" t="s">
        <v>653</v>
      </c>
      <c r="M306" s="24" t="s">
        <v>717</v>
      </c>
      <c r="N306" s="26"/>
      <c r="O306" s="24" t="s">
        <v>36</v>
      </c>
      <c r="P306" s="30">
        <v>-7</v>
      </c>
      <c r="Q306" s="30">
        <f>ROUND(Q305+P306,5)</f>
        <v>-179.98</v>
      </c>
    </row>
    <row r="307" spans="1:17" ht="15.75" thickBot="1" x14ac:dyDescent="0.3">
      <c r="A307" s="28"/>
      <c r="B307" s="28"/>
      <c r="C307" s="28"/>
      <c r="D307" s="28"/>
      <c r="E307" s="28" t="s">
        <v>435</v>
      </c>
      <c r="F307" s="28"/>
      <c r="G307" s="28"/>
      <c r="H307" s="28"/>
      <c r="I307" s="29"/>
      <c r="J307" s="28"/>
      <c r="K307" s="28"/>
      <c r="L307" s="28"/>
      <c r="M307" s="28"/>
      <c r="N307" s="28"/>
      <c r="O307" s="28"/>
      <c r="P307" s="4">
        <f>ROUND(SUM(P301:P306),5)</f>
        <v>-179.98</v>
      </c>
      <c r="Q307" s="4">
        <f>Q306</f>
        <v>-179.98</v>
      </c>
    </row>
    <row r="308" spans="1:17" ht="15.75" thickBot="1" x14ac:dyDescent="0.3">
      <c r="A308" s="28"/>
      <c r="B308" s="28"/>
      <c r="C308" s="28"/>
      <c r="D308" s="28" t="s">
        <v>216</v>
      </c>
      <c r="E308" s="28"/>
      <c r="F308" s="28"/>
      <c r="G308" s="28"/>
      <c r="H308" s="28"/>
      <c r="I308" s="29"/>
      <c r="J308" s="28"/>
      <c r="K308" s="28"/>
      <c r="L308" s="28"/>
      <c r="M308" s="28"/>
      <c r="N308" s="28"/>
      <c r="O308" s="28"/>
      <c r="P308" s="4">
        <f>ROUND(P296+P300+P307,5)</f>
        <v>-3885.36</v>
      </c>
      <c r="Q308" s="4">
        <f>ROUND(Q296+Q300+Q307,5)</f>
        <v>-3885.36</v>
      </c>
    </row>
    <row r="309" spans="1:17" ht="15.75" thickBot="1" x14ac:dyDescent="0.3">
      <c r="A309" s="28"/>
      <c r="B309" s="28"/>
      <c r="C309" s="28" t="s">
        <v>218</v>
      </c>
      <c r="D309" s="28"/>
      <c r="E309" s="28"/>
      <c r="F309" s="28"/>
      <c r="G309" s="28"/>
      <c r="H309" s="28"/>
      <c r="I309" s="29"/>
      <c r="J309" s="28"/>
      <c r="K309" s="28"/>
      <c r="L309" s="28"/>
      <c r="M309" s="28"/>
      <c r="N309" s="28"/>
      <c r="O309" s="28"/>
      <c r="P309" s="3">
        <f>ROUND(P267+P282+P308,5)</f>
        <v>-7971.81</v>
      </c>
      <c r="Q309" s="3">
        <f>ROUND(Q267+Q282+Q308,5)</f>
        <v>-7971.81</v>
      </c>
    </row>
    <row r="310" spans="1:17" x14ac:dyDescent="0.25">
      <c r="A310" s="28"/>
      <c r="B310" s="28" t="s">
        <v>219</v>
      </c>
      <c r="C310" s="28"/>
      <c r="D310" s="28"/>
      <c r="E310" s="28"/>
      <c r="F310" s="28"/>
      <c r="G310" s="28"/>
      <c r="H310" s="28"/>
      <c r="I310" s="29"/>
      <c r="J310" s="28"/>
      <c r="K310" s="28"/>
      <c r="L310" s="28"/>
      <c r="M310" s="28"/>
      <c r="N310" s="28"/>
      <c r="O310" s="28"/>
      <c r="P310" s="2">
        <f>ROUND(P51+P58+P61+P71+P76+P95+P214+P222+P309,5)</f>
        <v>-91348.07</v>
      </c>
      <c r="Q310" s="2">
        <f>ROUND(Q51+Q58+Q61+Q71+Q76+Q95+Q214+Q222+Q309,5)</f>
        <v>-91348.07</v>
      </c>
    </row>
    <row r="311" spans="1:17" x14ac:dyDescent="0.25">
      <c r="A311" s="1"/>
      <c r="B311" s="1" t="s">
        <v>224</v>
      </c>
      <c r="C311" s="1"/>
      <c r="D311" s="1"/>
      <c r="E311" s="1"/>
      <c r="F311" s="1"/>
      <c r="G311" s="1"/>
      <c r="H311" s="1"/>
      <c r="I311" s="22"/>
      <c r="J311" s="1"/>
      <c r="K311" s="1"/>
      <c r="L311" s="1"/>
      <c r="M311" s="1"/>
      <c r="N311" s="1"/>
      <c r="O311" s="1"/>
      <c r="P311" s="23"/>
      <c r="Q311" s="23"/>
    </row>
    <row r="312" spans="1:17" x14ac:dyDescent="0.25">
      <c r="A312" s="1"/>
      <c r="B312" s="1"/>
      <c r="C312" s="1" t="s">
        <v>227</v>
      </c>
      <c r="D312" s="1"/>
      <c r="E312" s="1"/>
      <c r="F312" s="1"/>
      <c r="G312" s="1"/>
      <c r="H312" s="1"/>
      <c r="I312" s="22"/>
      <c r="J312" s="1"/>
      <c r="K312" s="1"/>
      <c r="L312" s="1"/>
      <c r="M312" s="1"/>
      <c r="N312" s="1"/>
      <c r="O312" s="1"/>
      <c r="P312" s="23"/>
      <c r="Q312" s="23"/>
    </row>
    <row r="313" spans="1:17" x14ac:dyDescent="0.25">
      <c r="A313" s="24"/>
      <c r="B313" s="24"/>
      <c r="C313" s="24"/>
      <c r="D313" s="24"/>
      <c r="E313" s="24"/>
      <c r="F313" s="24"/>
      <c r="G313" s="24"/>
      <c r="H313" s="24" t="s">
        <v>469</v>
      </c>
      <c r="I313" s="25">
        <v>45355</v>
      </c>
      <c r="J313" s="24"/>
      <c r="K313" s="24" t="s">
        <v>542</v>
      </c>
      <c r="L313" s="24" t="s">
        <v>654</v>
      </c>
      <c r="M313" s="24" t="s">
        <v>717</v>
      </c>
      <c r="N313" s="26"/>
      <c r="O313" s="24" t="s">
        <v>39</v>
      </c>
      <c r="P313" s="30">
        <v>-40</v>
      </c>
      <c r="Q313" s="30">
        <f>ROUND(Q312+P313,5)</f>
        <v>-40</v>
      </c>
    </row>
    <row r="314" spans="1:17" x14ac:dyDescent="0.25">
      <c r="A314" s="24"/>
      <c r="B314" s="24"/>
      <c r="C314" s="24"/>
      <c r="D314" s="24"/>
      <c r="E314" s="24"/>
      <c r="F314" s="24"/>
      <c r="G314" s="24"/>
      <c r="H314" s="24" t="s">
        <v>470</v>
      </c>
      <c r="I314" s="25">
        <v>45366</v>
      </c>
      <c r="J314" s="24" t="s">
        <v>498</v>
      </c>
      <c r="K314" s="24" t="s">
        <v>554</v>
      </c>
      <c r="L314" s="24" t="s">
        <v>655</v>
      </c>
      <c r="M314" s="24" t="s">
        <v>717</v>
      </c>
      <c r="N314" s="26"/>
      <c r="O314" s="24" t="s">
        <v>36</v>
      </c>
      <c r="P314" s="30">
        <v>-272.86</v>
      </c>
      <c r="Q314" s="30">
        <f>ROUND(Q313+P314,5)</f>
        <v>-312.86</v>
      </c>
    </row>
    <row r="315" spans="1:17" ht="15.75" thickBot="1" x14ac:dyDescent="0.3">
      <c r="A315" s="24"/>
      <c r="B315" s="24"/>
      <c r="C315" s="24"/>
      <c r="D315" s="24"/>
      <c r="E315" s="24"/>
      <c r="F315" s="24"/>
      <c r="G315" s="24"/>
      <c r="H315" s="24" t="s">
        <v>470</v>
      </c>
      <c r="I315" s="25">
        <v>45376</v>
      </c>
      <c r="J315" s="24" t="s">
        <v>499</v>
      </c>
      <c r="K315" s="24" t="s">
        <v>554</v>
      </c>
      <c r="L315" s="24" t="s">
        <v>655</v>
      </c>
      <c r="M315" s="24" t="s">
        <v>717</v>
      </c>
      <c r="N315" s="26"/>
      <c r="O315" s="24" t="s">
        <v>36</v>
      </c>
      <c r="P315" s="27">
        <v>-155.91999999999999</v>
      </c>
      <c r="Q315" s="27">
        <f>ROUND(Q314+P315,5)</f>
        <v>-468.78</v>
      </c>
    </row>
    <row r="316" spans="1:17" x14ac:dyDescent="0.25">
      <c r="A316" s="28"/>
      <c r="B316" s="28"/>
      <c r="C316" s="28" t="s">
        <v>436</v>
      </c>
      <c r="D316" s="28"/>
      <c r="E316" s="28"/>
      <c r="F316" s="28"/>
      <c r="G316" s="28"/>
      <c r="H316" s="28"/>
      <c r="I316" s="29"/>
      <c r="J316" s="28"/>
      <c r="K316" s="28"/>
      <c r="L316" s="28"/>
      <c r="M316" s="28"/>
      <c r="N316" s="28"/>
      <c r="O316" s="28"/>
      <c r="P316" s="2">
        <f>ROUND(SUM(P312:P315),5)</f>
        <v>-468.78</v>
      </c>
      <c r="Q316" s="2">
        <f>Q315</f>
        <v>-468.78</v>
      </c>
    </row>
    <row r="317" spans="1:17" x14ac:dyDescent="0.25">
      <c r="A317" s="1"/>
      <c r="B317" s="1"/>
      <c r="C317" s="1" t="s">
        <v>228</v>
      </c>
      <c r="D317" s="1"/>
      <c r="E317" s="1"/>
      <c r="F317" s="1"/>
      <c r="G317" s="1"/>
      <c r="H317" s="1"/>
      <c r="I317" s="22"/>
      <c r="J317" s="1"/>
      <c r="K317" s="1"/>
      <c r="L317" s="1"/>
      <c r="M317" s="1"/>
      <c r="N317" s="1"/>
      <c r="O317" s="1"/>
      <c r="P317" s="23"/>
      <c r="Q317" s="23"/>
    </row>
    <row r="318" spans="1:17" x14ac:dyDescent="0.25">
      <c r="A318" s="24"/>
      <c r="B318" s="24"/>
      <c r="C318" s="24"/>
      <c r="D318" s="24"/>
      <c r="E318" s="24"/>
      <c r="F318" s="24"/>
      <c r="G318" s="24"/>
      <c r="H318" s="24" t="s">
        <v>473</v>
      </c>
      <c r="I318" s="25">
        <v>45356</v>
      </c>
      <c r="J318" s="24"/>
      <c r="K318" s="24" t="s">
        <v>555</v>
      </c>
      <c r="L318" s="24" t="s">
        <v>656</v>
      </c>
      <c r="M318" s="24" t="s">
        <v>717</v>
      </c>
      <c r="N318" s="26"/>
      <c r="O318" s="24" t="s">
        <v>36</v>
      </c>
      <c r="P318" s="30">
        <v>135.13</v>
      </c>
      <c r="Q318" s="30">
        <f>ROUND(Q317+P318,5)</f>
        <v>135.13</v>
      </c>
    </row>
    <row r="319" spans="1:17" x14ac:dyDescent="0.25">
      <c r="A319" s="24"/>
      <c r="B319" s="24"/>
      <c r="C319" s="24"/>
      <c r="D319" s="24"/>
      <c r="E319" s="24"/>
      <c r="F319" s="24"/>
      <c r="G319" s="24"/>
      <c r="H319" s="24" t="s">
        <v>470</v>
      </c>
      <c r="I319" s="25">
        <v>45357</v>
      </c>
      <c r="J319" s="24" t="s">
        <v>500</v>
      </c>
      <c r="K319" s="24" t="s">
        <v>555</v>
      </c>
      <c r="L319" s="24" t="s">
        <v>657</v>
      </c>
      <c r="M319" s="24" t="s">
        <v>717</v>
      </c>
      <c r="N319" s="26"/>
      <c r="O319" s="24" t="s">
        <v>36</v>
      </c>
      <c r="P319" s="30">
        <v>-96.28</v>
      </c>
      <c r="Q319" s="30">
        <f>ROUND(Q318+P319,5)</f>
        <v>38.85</v>
      </c>
    </row>
    <row r="320" spans="1:17" ht="15.75" thickBot="1" x14ac:dyDescent="0.3">
      <c r="A320" s="24"/>
      <c r="B320" s="24"/>
      <c r="C320" s="24"/>
      <c r="D320" s="24"/>
      <c r="E320" s="24"/>
      <c r="F320" s="24"/>
      <c r="G320" s="24"/>
      <c r="H320" s="24" t="s">
        <v>470</v>
      </c>
      <c r="I320" s="25">
        <v>45382</v>
      </c>
      <c r="J320" s="24" t="s">
        <v>501</v>
      </c>
      <c r="K320" s="24" t="s">
        <v>555</v>
      </c>
      <c r="L320" s="24" t="s">
        <v>657</v>
      </c>
      <c r="M320" s="24" t="s">
        <v>717</v>
      </c>
      <c r="N320" s="26"/>
      <c r="O320" s="24" t="s">
        <v>36</v>
      </c>
      <c r="P320" s="30">
        <v>-143.69</v>
      </c>
      <c r="Q320" s="30">
        <f>ROUND(Q319+P320,5)</f>
        <v>-104.84</v>
      </c>
    </row>
    <row r="321" spans="1:17" ht="15.75" thickBot="1" x14ac:dyDescent="0.3">
      <c r="A321" s="28"/>
      <c r="B321" s="28"/>
      <c r="C321" s="28" t="s">
        <v>437</v>
      </c>
      <c r="D321" s="28"/>
      <c r="E321" s="28"/>
      <c r="F321" s="28"/>
      <c r="G321" s="28"/>
      <c r="H321" s="28"/>
      <c r="I321" s="29"/>
      <c r="J321" s="28"/>
      <c r="K321" s="28"/>
      <c r="L321" s="28"/>
      <c r="M321" s="28"/>
      <c r="N321" s="28"/>
      <c r="O321" s="28"/>
      <c r="P321" s="3">
        <f>ROUND(SUM(P317:P320),5)</f>
        <v>-104.84</v>
      </c>
      <c r="Q321" s="3">
        <f>Q320</f>
        <v>-104.84</v>
      </c>
    </row>
    <row r="322" spans="1:17" x14ac:dyDescent="0.25">
      <c r="A322" s="28"/>
      <c r="B322" s="28" t="s">
        <v>230</v>
      </c>
      <c r="C322" s="28"/>
      <c r="D322" s="28"/>
      <c r="E322" s="28"/>
      <c r="F322" s="28"/>
      <c r="G322" s="28"/>
      <c r="H322" s="28"/>
      <c r="I322" s="29"/>
      <c r="J322" s="28"/>
      <c r="K322" s="28"/>
      <c r="L322" s="28"/>
      <c r="M322" s="28"/>
      <c r="N322" s="28"/>
      <c r="O322" s="28"/>
      <c r="P322" s="2">
        <f>ROUND(P316+P321,5)</f>
        <v>-573.62</v>
      </c>
      <c r="Q322" s="2">
        <f>ROUND(Q316+Q321,5)</f>
        <v>-573.62</v>
      </c>
    </row>
    <row r="323" spans="1:17" x14ac:dyDescent="0.25">
      <c r="A323" s="1"/>
      <c r="B323" s="1" t="s">
        <v>231</v>
      </c>
      <c r="C323" s="1"/>
      <c r="D323" s="1"/>
      <c r="E323" s="1"/>
      <c r="F323" s="1"/>
      <c r="G323" s="1"/>
      <c r="H323" s="1"/>
      <c r="I323" s="22"/>
      <c r="J323" s="1"/>
      <c r="K323" s="1"/>
      <c r="L323" s="1"/>
      <c r="M323" s="1"/>
      <c r="N323" s="1"/>
      <c r="O323" s="1"/>
      <c r="P323" s="23"/>
      <c r="Q323" s="23"/>
    </row>
    <row r="324" spans="1:17" x14ac:dyDescent="0.25">
      <c r="A324" s="1"/>
      <c r="B324" s="1"/>
      <c r="C324" s="1" t="s">
        <v>232</v>
      </c>
      <c r="D324" s="1"/>
      <c r="E324" s="1"/>
      <c r="F324" s="1"/>
      <c r="G324" s="1"/>
      <c r="H324" s="1"/>
      <c r="I324" s="22"/>
      <c r="J324" s="1"/>
      <c r="K324" s="1"/>
      <c r="L324" s="1"/>
      <c r="M324" s="1"/>
      <c r="N324" s="1"/>
      <c r="O324" s="1"/>
      <c r="P324" s="23"/>
      <c r="Q324" s="23"/>
    </row>
    <row r="325" spans="1:17" ht="15.75" thickBot="1" x14ac:dyDescent="0.3">
      <c r="A325" s="21"/>
      <c r="B325" s="21"/>
      <c r="C325" s="21"/>
      <c r="D325" s="21"/>
      <c r="E325" s="21"/>
      <c r="F325" s="21"/>
      <c r="G325" s="24"/>
      <c r="H325" s="24" t="s">
        <v>469</v>
      </c>
      <c r="I325" s="25">
        <v>45377</v>
      </c>
      <c r="J325" s="24"/>
      <c r="K325" s="24" t="s">
        <v>556</v>
      </c>
      <c r="L325" s="24" t="s">
        <v>658</v>
      </c>
      <c r="M325" s="24" t="s">
        <v>717</v>
      </c>
      <c r="N325" s="26"/>
      <c r="O325" s="24" t="s">
        <v>39</v>
      </c>
      <c r="P325" s="27">
        <v>-70</v>
      </c>
      <c r="Q325" s="27">
        <f>ROUND(Q324+P325,5)</f>
        <v>-70</v>
      </c>
    </row>
    <row r="326" spans="1:17" x14ac:dyDescent="0.25">
      <c r="A326" s="28"/>
      <c r="B326" s="28"/>
      <c r="C326" s="28" t="s">
        <v>438</v>
      </c>
      <c r="D326" s="28"/>
      <c r="E326" s="28"/>
      <c r="F326" s="28"/>
      <c r="G326" s="28"/>
      <c r="H326" s="28"/>
      <c r="I326" s="29"/>
      <c r="J326" s="28"/>
      <c r="K326" s="28"/>
      <c r="L326" s="28"/>
      <c r="M326" s="28"/>
      <c r="N326" s="28"/>
      <c r="O326" s="28"/>
      <c r="P326" s="2">
        <f>ROUND(SUM(P324:P325),5)</f>
        <v>-70</v>
      </c>
      <c r="Q326" s="2">
        <f>Q325</f>
        <v>-70</v>
      </c>
    </row>
    <row r="327" spans="1:17" x14ac:dyDescent="0.25">
      <c r="A327" s="1"/>
      <c r="B327" s="1"/>
      <c r="C327" s="1" t="s">
        <v>234</v>
      </c>
      <c r="D327" s="1"/>
      <c r="E327" s="1"/>
      <c r="F327" s="1"/>
      <c r="G327" s="1"/>
      <c r="H327" s="1"/>
      <c r="I327" s="22"/>
      <c r="J327" s="1"/>
      <c r="K327" s="1"/>
      <c r="L327" s="1"/>
      <c r="M327" s="1"/>
      <c r="N327" s="1"/>
      <c r="O327" s="1"/>
      <c r="P327" s="23"/>
      <c r="Q327" s="23"/>
    </row>
    <row r="328" spans="1:17" ht="15.75" thickBot="1" x14ac:dyDescent="0.3">
      <c r="A328" s="21"/>
      <c r="B328" s="21"/>
      <c r="C328" s="21"/>
      <c r="D328" s="21"/>
      <c r="E328" s="21"/>
      <c r="F328" s="21"/>
      <c r="G328" s="24"/>
      <c r="H328" s="24" t="s">
        <v>469</v>
      </c>
      <c r="I328" s="25">
        <v>45375</v>
      </c>
      <c r="J328" s="24"/>
      <c r="K328" s="24" t="s">
        <v>557</v>
      </c>
      <c r="L328" s="24" t="s">
        <v>659</v>
      </c>
      <c r="M328" s="24" t="s">
        <v>717</v>
      </c>
      <c r="N328" s="26"/>
      <c r="O328" s="24" t="s">
        <v>39</v>
      </c>
      <c r="P328" s="27">
        <v>-109.13</v>
      </c>
      <c r="Q328" s="27">
        <f>ROUND(Q327+P328,5)</f>
        <v>-109.13</v>
      </c>
    </row>
    <row r="329" spans="1:17" x14ac:dyDescent="0.25">
      <c r="A329" s="28"/>
      <c r="B329" s="28"/>
      <c r="C329" s="28" t="s">
        <v>439</v>
      </c>
      <c r="D329" s="28"/>
      <c r="E329" s="28"/>
      <c r="F329" s="28"/>
      <c r="G329" s="28"/>
      <c r="H329" s="28"/>
      <c r="I329" s="29"/>
      <c r="J329" s="28"/>
      <c r="K329" s="28"/>
      <c r="L329" s="28"/>
      <c r="M329" s="28"/>
      <c r="N329" s="28"/>
      <c r="O329" s="28"/>
      <c r="P329" s="2">
        <f>ROUND(SUM(P327:P328),5)</f>
        <v>-109.13</v>
      </c>
      <c r="Q329" s="2">
        <f>Q328</f>
        <v>-109.13</v>
      </c>
    </row>
    <row r="330" spans="1:17" x14ac:dyDescent="0.25">
      <c r="A330" s="1"/>
      <c r="B330" s="1"/>
      <c r="C330" s="1" t="s">
        <v>235</v>
      </c>
      <c r="D330" s="1"/>
      <c r="E330" s="1"/>
      <c r="F330" s="1"/>
      <c r="G330" s="1"/>
      <c r="H330" s="1"/>
      <c r="I330" s="22"/>
      <c r="J330" s="1"/>
      <c r="K330" s="1"/>
      <c r="L330" s="1"/>
      <c r="M330" s="1"/>
      <c r="N330" s="1"/>
      <c r="O330" s="1"/>
      <c r="P330" s="23"/>
      <c r="Q330" s="23"/>
    </row>
    <row r="331" spans="1:17" x14ac:dyDescent="0.25">
      <c r="A331" s="1"/>
      <c r="B331" s="1"/>
      <c r="C331" s="1"/>
      <c r="D331" s="1" t="s">
        <v>238</v>
      </c>
      <c r="E331" s="1"/>
      <c r="F331" s="1"/>
      <c r="G331" s="1"/>
      <c r="H331" s="1"/>
      <c r="I331" s="22"/>
      <c r="J331" s="1"/>
      <c r="K331" s="1"/>
      <c r="L331" s="1"/>
      <c r="M331" s="1"/>
      <c r="N331" s="1"/>
      <c r="O331" s="1"/>
      <c r="P331" s="23"/>
      <c r="Q331" s="23"/>
    </row>
    <row r="332" spans="1:17" ht="15.75" thickBot="1" x14ac:dyDescent="0.3">
      <c r="A332" s="21"/>
      <c r="B332" s="21"/>
      <c r="C332" s="21"/>
      <c r="D332" s="21"/>
      <c r="E332" s="21"/>
      <c r="F332" s="21"/>
      <c r="G332" s="24"/>
      <c r="H332" s="24" t="s">
        <v>470</v>
      </c>
      <c r="I332" s="25">
        <v>45377</v>
      </c>
      <c r="J332" s="24" t="s">
        <v>502</v>
      </c>
      <c r="K332" s="24" t="s">
        <v>558</v>
      </c>
      <c r="L332" s="24" t="s">
        <v>660</v>
      </c>
      <c r="M332" s="24" t="s">
        <v>717</v>
      </c>
      <c r="N332" s="26"/>
      <c r="O332" s="24" t="s">
        <v>36</v>
      </c>
      <c r="P332" s="27">
        <v>-762</v>
      </c>
      <c r="Q332" s="27">
        <f>ROUND(Q331+P332,5)</f>
        <v>-762</v>
      </c>
    </row>
    <row r="333" spans="1:17" x14ac:dyDescent="0.25">
      <c r="A333" s="28"/>
      <c r="B333" s="28"/>
      <c r="C333" s="28"/>
      <c r="D333" s="28" t="s">
        <v>440</v>
      </c>
      <c r="E333" s="28"/>
      <c r="F333" s="28"/>
      <c r="G333" s="28"/>
      <c r="H333" s="28"/>
      <c r="I333" s="29"/>
      <c r="J333" s="28"/>
      <c r="K333" s="28"/>
      <c r="L333" s="28"/>
      <c r="M333" s="28"/>
      <c r="N333" s="28"/>
      <c r="O333" s="28"/>
      <c r="P333" s="2">
        <f>ROUND(SUM(P331:P332),5)</f>
        <v>-762</v>
      </c>
      <c r="Q333" s="2">
        <f>Q332</f>
        <v>-762</v>
      </c>
    </row>
    <row r="334" spans="1:17" x14ac:dyDescent="0.25">
      <c r="A334" s="1"/>
      <c r="B334" s="1"/>
      <c r="C334" s="1"/>
      <c r="D334" s="1" t="s">
        <v>242</v>
      </c>
      <c r="E334" s="1"/>
      <c r="F334" s="1"/>
      <c r="G334" s="1"/>
      <c r="H334" s="1"/>
      <c r="I334" s="22"/>
      <c r="J334" s="1"/>
      <c r="K334" s="1"/>
      <c r="L334" s="1"/>
      <c r="M334" s="1"/>
      <c r="N334" s="1"/>
      <c r="O334" s="1"/>
      <c r="P334" s="23"/>
      <c r="Q334" s="23"/>
    </row>
    <row r="335" spans="1:17" x14ac:dyDescent="0.25">
      <c r="A335" s="24"/>
      <c r="B335" s="24"/>
      <c r="C335" s="24"/>
      <c r="D335" s="24"/>
      <c r="E335" s="24"/>
      <c r="F335" s="24"/>
      <c r="G335" s="24"/>
      <c r="H335" s="24" t="s">
        <v>470</v>
      </c>
      <c r="I335" s="25">
        <v>45357</v>
      </c>
      <c r="J335" s="24" t="s">
        <v>503</v>
      </c>
      <c r="K335" s="24" t="s">
        <v>559</v>
      </c>
      <c r="L335" s="24" t="s">
        <v>661</v>
      </c>
      <c r="M335" s="24" t="s">
        <v>717</v>
      </c>
      <c r="N335" s="26"/>
      <c r="O335" s="24" t="s">
        <v>36</v>
      </c>
      <c r="P335" s="30">
        <v>-21.85</v>
      </c>
      <c r="Q335" s="30">
        <f>ROUND(Q334+P335,5)</f>
        <v>-21.85</v>
      </c>
    </row>
    <row r="336" spans="1:17" ht="15.75" thickBot="1" x14ac:dyDescent="0.3">
      <c r="A336" s="24"/>
      <c r="B336" s="24"/>
      <c r="C336" s="24"/>
      <c r="D336" s="24"/>
      <c r="E336" s="24"/>
      <c r="F336" s="24"/>
      <c r="G336" s="24"/>
      <c r="H336" s="24" t="s">
        <v>470</v>
      </c>
      <c r="I336" s="25">
        <v>45371</v>
      </c>
      <c r="J336" s="24" t="s">
        <v>504</v>
      </c>
      <c r="K336" s="24" t="s">
        <v>559</v>
      </c>
      <c r="L336" s="24" t="s">
        <v>662</v>
      </c>
      <c r="M336" s="24" t="s">
        <v>717</v>
      </c>
      <c r="N336" s="26"/>
      <c r="O336" s="24" t="s">
        <v>36</v>
      </c>
      <c r="P336" s="27">
        <v>-128</v>
      </c>
      <c r="Q336" s="27">
        <f>ROUND(Q335+P336,5)</f>
        <v>-149.85</v>
      </c>
    </row>
    <row r="337" spans="1:17" x14ac:dyDescent="0.25">
      <c r="A337" s="28"/>
      <c r="B337" s="28"/>
      <c r="C337" s="28"/>
      <c r="D337" s="28" t="s">
        <v>441</v>
      </c>
      <c r="E337" s="28"/>
      <c r="F337" s="28"/>
      <c r="G337" s="28"/>
      <c r="H337" s="28"/>
      <c r="I337" s="29"/>
      <c r="J337" s="28"/>
      <c r="K337" s="28"/>
      <c r="L337" s="28"/>
      <c r="M337" s="28"/>
      <c r="N337" s="28"/>
      <c r="O337" s="28"/>
      <c r="P337" s="2">
        <f>ROUND(SUM(P334:P336),5)</f>
        <v>-149.85</v>
      </c>
      <c r="Q337" s="2">
        <f>Q336</f>
        <v>-149.85</v>
      </c>
    </row>
    <row r="338" spans="1:17" x14ac:dyDescent="0.25">
      <c r="A338" s="1"/>
      <c r="B338" s="1"/>
      <c r="C338" s="1"/>
      <c r="D338" s="1" t="s">
        <v>244</v>
      </c>
      <c r="E338" s="1"/>
      <c r="F338" s="1"/>
      <c r="G338" s="1"/>
      <c r="H338" s="1"/>
      <c r="I338" s="22"/>
      <c r="J338" s="1"/>
      <c r="K338" s="1"/>
      <c r="L338" s="1"/>
      <c r="M338" s="1"/>
      <c r="N338" s="1"/>
      <c r="O338" s="1"/>
      <c r="P338" s="23"/>
      <c r="Q338" s="23"/>
    </row>
    <row r="339" spans="1:17" ht="15.75" thickBot="1" x14ac:dyDescent="0.3">
      <c r="A339" s="21"/>
      <c r="B339" s="21"/>
      <c r="C339" s="21"/>
      <c r="D339" s="21"/>
      <c r="E339" s="21"/>
      <c r="F339" s="21"/>
      <c r="G339" s="24"/>
      <c r="H339" s="24" t="s">
        <v>470</v>
      </c>
      <c r="I339" s="25">
        <v>45372</v>
      </c>
      <c r="J339" s="24" t="s">
        <v>505</v>
      </c>
      <c r="K339" s="24" t="s">
        <v>560</v>
      </c>
      <c r="L339" s="24" t="s">
        <v>663</v>
      </c>
      <c r="M339" s="24" t="s">
        <v>717</v>
      </c>
      <c r="N339" s="26"/>
      <c r="O339" s="24" t="s">
        <v>36</v>
      </c>
      <c r="P339" s="30">
        <v>-80.5</v>
      </c>
      <c r="Q339" s="30">
        <f>ROUND(Q338+P339,5)</f>
        <v>-80.5</v>
      </c>
    </row>
    <row r="340" spans="1:17" ht="15.75" thickBot="1" x14ac:dyDescent="0.3">
      <c r="A340" s="28"/>
      <c r="B340" s="28"/>
      <c r="C340" s="28"/>
      <c r="D340" s="28" t="s">
        <v>442</v>
      </c>
      <c r="E340" s="28"/>
      <c r="F340" s="28"/>
      <c r="G340" s="28"/>
      <c r="H340" s="28"/>
      <c r="I340" s="29"/>
      <c r="J340" s="28"/>
      <c r="K340" s="28"/>
      <c r="L340" s="28"/>
      <c r="M340" s="28"/>
      <c r="N340" s="28"/>
      <c r="O340" s="28"/>
      <c r="P340" s="3">
        <f>ROUND(SUM(P338:P339),5)</f>
        <v>-80.5</v>
      </c>
      <c r="Q340" s="3">
        <f>Q339</f>
        <v>-80.5</v>
      </c>
    </row>
    <row r="341" spans="1:17" x14ac:dyDescent="0.25">
      <c r="A341" s="28"/>
      <c r="B341" s="28"/>
      <c r="C341" s="28" t="s">
        <v>246</v>
      </c>
      <c r="D341" s="28"/>
      <c r="E341" s="28"/>
      <c r="F341" s="28"/>
      <c r="G341" s="28"/>
      <c r="H341" s="28"/>
      <c r="I341" s="29"/>
      <c r="J341" s="28"/>
      <c r="K341" s="28"/>
      <c r="L341" s="28"/>
      <c r="M341" s="28"/>
      <c r="N341" s="28"/>
      <c r="O341" s="28"/>
      <c r="P341" s="2">
        <f>ROUND(P333+P337+P340,5)</f>
        <v>-992.35</v>
      </c>
      <c r="Q341" s="2">
        <f>ROUND(Q333+Q337+Q340,5)</f>
        <v>-992.35</v>
      </c>
    </row>
    <row r="342" spans="1:17" x14ac:dyDescent="0.25">
      <c r="A342" s="1"/>
      <c r="B342" s="1"/>
      <c r="C342" s="1" t="s">
        <v>247</v>
      </c>
      <c r="D342" s="1"/>
      <c r="E342" s="1"/>
      <c r="F342" s="1"/>
      <c r="G342" s="1"/>
      <c r="H342" s="1"/>
      <c r="I342" s="22"/>
      <c r="J342" s="1"/>
      <c r="K342" s="1"/>
      <c r="L342" s="1"/>
      <c r="M342" s="1"/>
      <c r="N342" s="1"/>
      <c r="O342" s="1"/>
      <c r="P342" s="23"/>
      <c r="Q342" s="23"/>
    </row>
    <row r="343" spans="1:17" x14ac:dyDescent="0.25">
      <c r="A343" s="1"/>
      <c r="B343" s="1"/>
      <c r="C343" s="1"/>
      <c r="D343" s="1" t="s">
        <v>248</v>
      </c>
      <c r="E343" s="1"/>
      <c r="F343" s="1"/>
      <c r="G343" s="1"/>
      <c r="H343" s="1"/>
      <c r="I343" s="22"/>
      <c r="J343" s="1"/>
      <c r="K343" s="1"/>
      <c r="L343" s="1"/>
      <c r="M343" s="1"/>
      <c r="N343" s="1"/>
      <c r="O343" s="1"/>
      <c r="P343" s="23"/>
      <c r="Q343" s="23"/>
    </row>
    <row r="344" spans="1:17" x14ac:dyDescent="0.25">
      <c r="A344" s="24"/>
      <c r="B344" s="24"/>
      <c r="C344" s="24"/>
      <c r="D344" s="24"/>
      <c r="E344" s="24"/>
      <c r="F344" s="24"/>
      <c r="G344" s="24"/>
      <c r="H344" s="24" t="s">
        <v>469</v>
      </c>
      <c r="I344" s="25">
        <v>45355</v>
      </c>
      <c r="J344" s="24"/>
      <c r="K344" s="24" t="s">
        <v>542</v>
      </c>
      <c r="L344" s="24" t="s">
        <v>664</v>
      </c>
      <c r="M344" s="24" t="s">
        <v>717</v>
      </c>
      <c r="N344" s="26"/>
      <c r="O344" s="24" t="s">
        <v>39</v>
      </c>
      <c r="P344" s="30">
        <v>-273.67</v>
      </c>
      <c r="Q344" s="30">
        <f>ROUND(Q343+P344,5)</f>
        <v>-273.67</v>
      </c>
    </row>
    <row r="345" spans="1:17" ht="15.75" thickBot="1" x14ac:dyDescent="0.3">
      <c r="A345" s="24"/>
      <c r="B345" s="24"/>
      <c r="C345" s="24"/>
      <c r="D345" s="24"/>
      <c r="E345" s="24"/>
      <c r="F345" s="24"/>
      <c r="G345" s="24"/>
      <c r="H345" s="24" t="s">
        <v>472</v>
      </c>
      <c r="I345" s="25">
        <v>45355</v>
      </c>
      <c r="J345" s="24"/>
      <c r="K345" s="24" t="s">
        <v>542</v>
      </c>
      <c r="L345" s="24" t="s">
        <v>665</v>
      </c>
      <c r="M345" s="24" t="s">
        <v>717</v>
      </c>
      <c r="N345" s="26"/>
      <c r="O345" s="24" t="s">
        <v>39</v>
      </c>
      <c r="P345" s="27">
        <v>8.6999999999999993</v>
      </c>
      <c r="Q345" s="27">
        <f>ROUND(Q344+P345,5)</f>
        <v>-264.97000000000003</v>
      </c>
    </row>
    <row r="346" spans="1:17" x14ac:dyDescent="0.25">
      <c r="A346" s="28"/>
      <c r="B346" s="28"/>
      <c r="C346" s="28"/>
      <c r="D346" s="28" t="s">
        <v>443</v>
      </c>
      <c r="E346" s="28"/>
      <c r="F346" s="28"/>
      <c r="G346" s="28"/>
      <c r="H346" s="28"/>
      <c r="I346" s="29"/>
      <c r="J346" s="28"/>
      <c r="K346" s="28"/>
      <c r="L346" s="28"/>
      <c r="M346" s="28"/>
      <c r="N346" s="28"/>
      <c r="O346" s="28"/>
      <c r="P346" s="2">
        <f>ROUND(SUM(P343:P345),5)</f>
        <v>-264.97000000000003</v>
      </c>
      <c r="Q346" s="2">
        <f>Q345</f>
        <v>-264.97000000000003</v>
      </c>
    </row>
    <row r="347" spans="1:17" x14ac:dyDescent="0.25">
      <c r="A347" s="1"/>
      <c r="B347" s="1"/>
      <c r="C347" s="1"/>
      <c r="D347" s="1" t="s">
        <v>249</v>
      </c>
      <c r="E347" s="1"/>
      <c r="F347" s="1"/>
      <c r="G347" s="1"/>
      <c r="H347" s="1"/>
      <c r="I347" s="22"/>
      <c r="J347" s="1"/>
      <c r="K347" s="1"/>
      <c r="L347" s="1"/>
      <c r="M347" s="1"/>
      <c r="N347" s="1"/>
      <c r="O347" s="1"/>
      <c r="P347" s="23"/>
      <c r="Q347" s="23"/>
    </row>
    <row r="348" spans="1:17" ht="15.75" thickBot="1" x14ac:dyDescent="0.3">
      <c r="A348" s="21"/>
      <c r="B348" s="21"/>
      <c r="C348" s="21"/>
      <c r="D348" s="21"/>
      <c r="E348" s="21"/>
      <c r="F348" s="21"/>
      <c r="G348" s="24"/>
      <c r="H348" s="24" t="s">
        <v>469</v>
      </c>
      <c r="I348" s="25">
        <v>45369</v>
      </c>
      <c r="J348" s="24"/>
      <c r="K348" s="24" t="s">
        <v>561</v>
      </c>
      <c r="L348" s="24" t="s">
        <v>666</v>
      </c>
      <c r="M348" s="24" t="s">
        <v>717</v>
      </c>
      <c r="N348" s="26"/>
      <c r="O348" s="24" t="s">
        <v>39</v>
      </c>
      <c r="P348" s="27">
        <v>-153.9</v>
      </c>
      <c r="Q348" s="27">
        <f>ROUND(Q347+P348,5)</f>
        <v>-153.9</v>
      </c>
    </row>
    <row r="349" spans="1:17" x14ac:dyDescent="0.25">
      <c r="A349" s="28"/>
      <c r="B349" s="28"/>
      <c r="C349" s="28"/>
      <c r="D349" s="28" t="s">
        <v>444</v>
      </c>
      <c r="E349" s="28"/>
      <c r="F349" s="28"/>
      <c r="G349" s="28"/>
      <c r="H349" s="28"/>
      <c r="I349" s="29"/>
      <c r="J349" s="28"/>
      <c r="K349" s="28"/>
      <c r="L349" s="28"/>
      <c r="M349" s="28"/>
      <c r="N349" s="28"/>
      <c r="O349" s="28"/>
      <c r="P349" s="2">
        <f>ROUND(SUM(P347:P348),5)</f>
        <v>-153.9</v>
      </c>
      <c r="Q349" s="2">
        <f>Q348</f>
        <v>-153.9</v>
      </c>
    </row>
    <row r="350" spans="1:17" x14ac:dyDescent="0.25">
      <c r="A350" s="1"/>
      <c r="B350" s="1"/>
      <c r="C350" s="1"/>
      <c r="D350" s="1" t="s">
        <v>251</v>
      </c>
      <c r="E350" s="1"/>
      <c r="F350" s="1"/>
      <c r="G350" s="1"/>
      <c r="H350" s="1"/>
      <c r="I350" s="22"/>
      <c r="J350" s="1"/>
      <c r="K350" s="1"/>
      <c r="L350" s="1"/>
      <c r="M350" s="1"/>
      <c r="N350" s="1"/>
      <c r="O350" s="1"/>
      <c r="P350" s="23"/>
      <c r="Q350" s="23"/>
    </row>
    <row r="351" spans="1:17" x14ac:dyDescent="0.25">
      <c r="A351" s="24"/>
      <c r="B351" s="24"/>
      <c r="C351" s="24"/>
      <c r="D351" s="24"/>
      <c r="E351" s="24"/>
      <c r="F351" s="24"/>
      <c r="G351" s="24"/>
      <c r="H351" s="24" t="s">
        <v>470</v>
      </c>
      <c r="I351" s="25">
        <v>45382</v>
      </c>
      <c r="J351" s="24" t="s">
        <v>494</v>
      </c>
      <c r="K351" s="24" t="s">
        <v>518</v>
      </c>
      <c r="L351" s="24" t="s">
        <v>667</v>
      </c>
      <c r="M351" s="24" t="s">
        <v>717</v>
      </c>
      <c r="N351" s="26"/>
      <c r="O351" s="24" t="s">
        <v>36</v>
      </c>
      <c r="P351" s="30">
        <v>-7.17</v>
      </c>
      <c r="Q351" s="30">
        <f>ROUND(Q350+P351,5)</f>
        <v>-7.17</v>
      </c>
    </row>
    <row r="352" spans="1:17" ht="15.75" thickBot="1" x14ac:dyDescent="0.3">
      <c r="A352" s="24"/>
      <c r="B352" s="24"/>
      <c r="C352" s="24"/>
      <c r="D352" s="24"/>
      <c r="E352" s="24"/>
      <c r="F352" s="24"/>
      <c r="G352" s="24"/>
      <c r="H352" s="24" t="s">
        <v>470</v>
      </c>
      <c r="I352" s="25">
        <v>45382</v>
      </c>
      <c r="J352" s="24" t="s">
        <v>494</v>
      </c>
      <c r="K352" s="24" t="s">
        <v>518</v>
      </c>
      <c r="L352" s="24" t="s">
        <v>668</v>
      </c>
      <c r="M352" s="24" t="s">
        <v>717</v>
      </c>
      <c r="N352" s="26"/>
      <c r="O352" s="24" t="s">
        <v>36</v>
      </c>
      <c r="P352" s="27">
        <v>-9.99</v>
      </c>
      <c r="Q352" s="27">
        <f>ROUND(Q351+P352,5)</f>
        <v>-17.16</v>
      </c>
    </row>
    <row r="353" spans="1:17" x14ac:dyDescent="0.25">
      <c r="A353" s="28"/>
      <c r="B353" s="28"/>
      <c r="C353" s="28"/>
      <c r="D353" s="28" t="s">
        <v>445</v>
      </c>
      <c r="E353" s="28"/>
      <c r="F353" s="28"/>
      <c r="G353" s="28"/>
      <c r="H353" s="28"/>
      <c r="I353" s="29"/>
      <c r="J353" s="28"/>
      <c r="K353" s="28"/>
      <c r="L353" s="28"/>
      <c r="M353" s="28"/>
      <c r="N353" s="28"/>
      <c r="O353" s="28"/>
      <c r="P353" s="2">
        <f>ROUND(SUM(P350:P352),5)</f>
        <v>-17.16</v>
      </c>
      <c r="Q353" s="2">
        <f>Q352</f>
        <v>-17.16</v>
      </c>
    </row>
    <row r="354" spans="1:17" x14ac:dyDescent="0.25">
      <c r="A354" s="1"/>
      <c r="B354" s="1"/>
      <c r="C354" s="1"/>
      <c r="D354" s="1" t="s">
        <v>256</v>
      </c>
      <c r="E354" s="1"/>
      <c r="F354" s="1"/>
      <c r="G354" s="1"/>
      <c r="H354" s="1"/>
      <c r="I354" s="22"/>
      <c r="J354" s="1"/>
      <c r="K354" s="1"/>
      <c r="L354" s="1"/>
      <c r="M354" s="1"/>
      <c r="N354" s="1"/>
      <c r="O354" s="1"/>
      <c r="P354" s="23"/>
      <c r="Q354" s="23"/>
    </row>
    <row r="355" spans="1:17" x14ac:dyDescent="0.25">
      <c r="A355" s="24"/>
      <c r="B355" s="24"/>
      <c r="C355" s="24"/>
      <c r="D355" s="24"/>
      <c r="E355" s="24"/>
      <c r="F355" s="24"/>
      <c r="G355" s="24"/>
      <c r="H355" s="24" t="s">
        <v>470</v>
      </c>
      <c r="I355" s="25">
        <v>45355</v>
      </c>
      <c r="J355" s="24" t="s">
        <v>477</v>
      </c>
      <c r="K355" s="24" t="s">
        <v>518</v>
      </c>
      <c r="L355" s="24" t="s">
        <v>669</v>
      </c>
      <c r="M355" s="24" t="s">
        <v>717</v>
      </c>
      <c r="N355" s="26"/>
      <c r="O355" s="24" t="s">
        <v>36</v>
      </c>
      <c r="P355" s="30">
        <v>-59.94</v>
      </c>
      <c r="Q355" s="30">
        <f>ROUND(Q354+P355,5)</f>
        <v>-59.94</v>
      </c>
    </row>
    <row r="356" spans="1:17" ht="15.75" thickBot="1" x14ac:dyDescent="0.3">
      <c r="A356" s="24"/>
      <c r="B356" s="24"/>
      <c r="C356" s="24"/>
      <c r="D356" s="24"/>
      <c r="E356" s="24"/>
      <c r="F356" s="24"/>
      <c r="G356" s="24"/>
      <c r="H356" s="24" t="s">
        <v>470</v>
      </c>
      <c r="I356" s="25">
        <v>45382</v>
      </c>
      <c r="J356" s="24" t="s">
        <v>494</v>
      </c>
      <c r="K356" s="24" t="s">
        <v>518</v>
      </c>
      <c r="L356" s="24" t="s">
        <v>625</v>
      </c>
      <c r="M356" s="24" t="s">
        <v>717</v>
      </c>
      <c r="N356" s="26"/>
      <c r="O356" s="24" t="s">
        <v>36</v>
      </c>
      <c r="P356" s="27">
        <v>-13.76</v>
      </c>
      <c r="Q356" s="27">
        <f>ROUND(Q355+P356,5)</f>
        <v>-73.7</v>
      </c>
    </row>
    <row r="357" spans="1:17" x14ac:dyDescent="0.25">
      <c r="A357" s="28"/>
      <c r="B357" s="28"/>
      <c r="C357" s="28"/>
      <c r="D357" s="28" t="s">
        <v>446</v>
      </c>
      <c r="E357" s="28"/>
      <c r="F357" s="28"/>
      <c r="G357" s="28"/>
      <c r="H357" s="28"/>
      <c r="I357" s="29"/>
      <c r="J357" s="28"/>
      <c r="K357" s="28"/>
      <c r="L357" s="28"/>
      <c r="M357" s="28"/>
      <c r="N357" s="28"/>
      <c r="O357" s="28"/>
      <c r="P357" s="2">
        <f>ROUND(SUM(P354:P356),5)</f>
        <v>-73.7</v>
      </c>
      <c r="Q357" s="2">
        <f>Q356</f>
        <v>-73.7</v>
      </c>
    </row>
    <row r="358" spans="1:17" x14ac:dyDescent="0.25">
      <c r="A358" s="1"/>
      <c r="B358" s="1"/>
      <c r="C358" s="1"/>
      <c r="D358" s="1" t="s">
        <v>259</v>
      </c>
      <c r="E358" s="1"/>
      <c r="F358" s="1"/>
      <c r="G358" s="1"/>
      <c r="H358" s="1"/>
      <c r="I358" s="22"/>
      <c r="J358" s="1"/>
      <c r="K358" s="1"/>
      <c r="L358" s="1"/>
      <c r="M358" s="1"/>
      <c r="N358" s="1"/>
      <c r="O358" s="1"/>
      <c r="P358" s="23"/>
      <c r="Q358" s="23"/>
    </row>
    <row r="359" spans="1:17" x14ac:dyDescent="0.25">
      <c r="A359" s="24"/>
      <c r="B359" s="24"/>
      <c r="C359" s="24"/>
      <c r="D359" s="24"/>
      <c r="E359" s="24"/>
      <c r="F359" s="24"/>
      <c r="G359" s="24"/>
      <c r="H359" s="24" t="s">
        <v>470</v>
      </c>
      <c r="I359" s="25">
        <v>45355</v>
      </c>
      <c r="J359" s="24" t="s">
        <v>477</v>
      </c>
      <c r="K359" s="24" t="s">
        <v>518</v>
      </c>
      <c r="L359" s="24" t="s">
        <v>625</v>
      </c>
      <c r="M359" s="24" t="s">
        <v>717</v>
      </c>
      <c r="N359" s="26"/>
      <c r="O359" s="24" t="s">
        <v>36</v>
      </c>
      <c r="P359" s="30">
        <v>-48.48</v>
      </c>
      <c r="Q359" s="30">
        <f t="shared" ref="Q359:Q372" si="10">ROUND(Q358+P359,5)</f>
        <v>-48.48</v>
      </c>
    </row>
    <row r="360" spans="1:17" x14ac:dyDescent="0.25">
      <c r="A360" s="24"/>
      <c r="B360" s="24"/>
      <c r="C360" s="24"/>
      <c r="D360" s="24"/>
      <c r="E360" s="24"/>
      <c r="F360" s="24"/>
      <c r="G360" s="24"/>
      <c r="H360" s="24" t="s">
        <v>470</v>
      </c>
      <c r="I360" s="25">
        <v>45355</v>
      </c>
      <c r="J360" s="24" t="s">
        <v>477</v>
      </c>
      <c r="K360" s="24" t="s">
        <v>518</v>
      </c>
      <c r="L360" s="24" t="s">
        <v>670</v>
      </c>
      <c r="M360" s="24" t="s">
        <v>717</v>
      </c>
      <c r="N360" s="26"/>
      <c r="O360" s="24" t="s">
        <v>36</v>
      </c>
      <c r="P360" s="30">
        <v>-47.21</v>
      </c>
      <c r="Q360" s="30">
        <f t="shared" si="10"/>
        <v>-95.69</v>
      </c>
    </row>
    <row r="361" spans="1:17" x14ac:dyDescent="0.25">
      <c r="A361" s="24"/>
      <c r="B361" s="24"/>
      <c r="C361" s="24"/>
      <c r="D361" s="24"/>
      <c r="E361" s="24"/>
      <c r="F361" s="24"/>
      <c r="G361" s="24"/>
      <c r="H361" s="24" t="s">
        <v>470</v>
      </c>
      <c r="I361" s="25">
        <v>45355</v>
      </c>
      <c r="J361" s="24" t="s">
        <v>477</v>
      </c>
      <c r="K361" s="24" t="s">
        <v>518</v>
      </c>
      <c r="L361" s="24" t="s">
        <v>671</v>
      </c>
      <c r="M361" s="24" t="s">
        <v>717</v>
      </c>
      <c r="N361" s="26"/>
      <c r="O361" s="24" t="s">
        <v>36</v>
      </c>
      <c r="P361" s="30">
        <v>-14.98</v>
      </c>
      <c r="Q361" s="30">
        <f t="shared" si="10"/>
        <v>-110.67</v>
      </c>
    </row>
    <row r="362" spans="1:17" x14ac:dyDescent="0.25">
      <c r="A362" s="24"/>
      <c r="B362" s="24"/>
      <c r="C362" s="24"/>
      <c r="D362" s="24"/>
      <c r="E362" s="24"/>
      <c r="F362" s="24"/>
      <c r="G362" s="24"/>
      <c r="H362" s="24" t="s">
        <v>469</v>
      </c>
      <c r="I362" s="25">
        <v>45355</v>
      </c>
      <c r="J362" s="24"/>
      <c r="K362" s="24" t="s">
        <v>542</v>
      </c>
      <c r="L362" s="24" t="s">
        <v>672</v>
      </c>
      <c r="M362" s="24" t="s">
        <v>717</v>
      </c>
      <c r="N362" s="26"/>
      <c r="O362" s="24" t="s">
        <v>39</v>
      </c>
      <c r="P362" s="30">
        <v>-12.59</v>
      </c>
      <c r="Q362" s="30">
        <f t="shared" si="10"/>
        <v>-123.26</v>
      </c>
    </row>
    <row r="363" spans="1:17" x14ac:dyDescent="0.25">
      <c r="A363" s="24"/>
      <c r="B363" s="24"/>
      <c r="C363" s="24"/>
      <c r="D363" s="24"/>
      <c r="E363" s="24"/>
      <c r="F363" s="24"/>
      <c r="G363" s="24"/>
      <c r="H363" s="24" t="s">
        <v>470</v>
      </c>
      <c r="I363" s="25">
        <v>45382</v>
      </c>
      <c r="J363" s="24" t="s">
        <v>494</v>
      </c>
      <c r="K363" s="24" t="s">
        <v>518</v>
      </c>
      <c r="L363" s="24" t="s">
        <v>673</v>
      </c>
      <c r="M363" s="24" t="s">
        <v>717</v>
      </c>
      <c r="N363" s="26"/>
      <c r="O363" s="24" t="s">
        <v>36</v>
      </c>
      <c r="P363" s="30">
        <v>-7.15</v>
      </c>
      <c r="Q363" s="30">
        <f t="shared" si="10"/>
        <v>-130.41</v>
      </c>
    </row>
    <row r="364" spans="1:17" x14ac:dyDescent="0.25">
      <c r="A364" s="24"/>
      <c r="B364" s="24"/>
      <c r="C364" s="24"/>
      <c r="D364" s="24"/>
      <c r="E364" s="24"/>
      <c r="F364" s="24"/>
      <c r="G364" s="24"/>
      <c r="H364" s="24" t="s">
        <v>470</v>
      </c>
      <c r="I364" s="25">
        <v>45382</v>
      </c>
      <c r="J364" s="24" t="s">
        <v>494</v>
      </c>
      <c r="K364" s="24" t="s">
        <v>518</v>
      </c>
      <c r="L364" s="24" t="s">
        <v>674</v>
      </c>
      <c r="M364" s="24" t="s">
        <v>717</v>
      </c>
      <c r="N364" s="26"/>
      <c r="O364" s="24" t="s">
        <v>36</v>
      </c>
      <c r="P364" s="30">
        <v>-29.74</v>
      </c>
      <c r="Q364" s="30">
        <f t="shared" si="10"/>
        <v>-160.15</v>
      </c>
    </row>
    <row r="365" spans="1:17" x14ac:dyDescent="0.25">
      <c r="A365" s="24"/>
      <c r="B365" s="24"/>
      <c r="C365" s="24"/>
      <c r="D365" s="24"/>
      <c r="E365" s="24"/>
      <c r="F365" s="24"/>
      <c r="G365" s="24"/>
      <c r="H365" s="24" t="s">
        <v>470</v>
      </c>
      <c r="I365" s="25">
        <v>45382</v>
      </c>
      <c r="J365" s="24" t="s">
        <v>494</v>
      </c>
      <c r="K365" s="24" t="s">
        <v>518</v>
      </c>
      <c r="L365" s="24" t="s">
        <v>675</v>
      </c>
      <c r="M365" s="24" t="s">
        <v>717</v>
      </c>
      <c r="N365" s="26"/>
      <c r="O365" s="24" t="s">
        <v>36</v>
      </c>
      <c r="P365" s="30">
        <v>-6.99</v>
      </c>
      <c r="Q365" s="30">
        <f t="shared" si="10"/>
        <v>-167.14</v>
      </c>
    </row>
    <row r="366" spans="1:17" x14ac:dyDescent="0.25">
      <c r="A366" s="24"/>
      <c r="B366" s="24"/>
      <c r="C366" s="24"/>
      <c r="D366" s="24"/>
      <c r="E366" s="24"/>
      <c r="F366" s="24"/>
      <c r="G366" s="24"/>
      <c r="H366" s="24" t="s">
        <v>470</v>
      </c>
      <c r="I366" s="25">
        <v>45382</v>
      </c>
      <c r="J366" s="24" t="s">
        <v>494</v>
      </c>
      <c r="K366" s="24" t="s">
        <v>518</v>
      </c>
      <c r="L366" s="24" t="s">
        <v>676</v>
      </c>
      <c r="M366" s="24" t="s">
        <v>717</v>
      </c>
      <c r="N366" s="26"/>
      <c r="O366" s="24" t="s">
        <v>36</v>
      </c>
      <c r="P366" s="30">
        <v>-16.93</v>
      </c>
      <c r="Q366" s="30">
        <f t="shared" si="10"/>
        <v>-184.07</v>
      </c>
    </row>
    <row r="367" spans="1:17" x14ac:dyDescent="0.25">
      <c r="A367" s="24"/>
      <c r="B367" s="24"/>
      <c r="C367" s="24"/>
      <c r="D367" s="24"/>
      <c r="E367" s="24"/>
      <c r="F367" s="24"/>
      <c r="G367" s="24"/>
      <c r="H367" s="24" t="s">
        <v>470</v>
      </c>
      <c r="I367" s="25">
        <v>45382</v>
      </c>
      <c r="J367" s="24" t="s">
        <v>494</v>
      </c>
      <c r="K367" s="24" t="s">
        <v>518</v>
      </c>
      <c r="L367" s="24" t="s">
        <v>677</v>
      </c>
      <c r="M367" s="24" t="s">
        <v>717</v>
      </c>
      <c r="N367" s="26"/>
      <c r="O367" s="24" t="s">
        <v>36</v>
      </c>
      <c r="P367" s="30">
        <v>-23.99</v>
      </c>
      <c r="Q367" s="30">
        <f t="shared" si="10"/>
        <v>-208.06</v>
      </c>
    </row>
    <row r="368" spans="1:17" x14ac:dyDescent="0.25">
      <c r="A368" s="24"/>
      <c r="B368" s="24"/>
      <c r="C368" s="24"/>
      <c r="D368" s="24"/>
      <c r="E368" s="24"/>
      <c r="F368" s="24"/>
      <c r="G368" s="24"/>
      <c r="H368" s="24" t="s">
        <v>470</v>
      </c>
      <c r="I368" s="25">
        <v>45382</v>
      </c>
      <c r="J368" s="24" t="s">
        <v>494</v>
      </c>
      <c r="K368" s="24" t="s">
        <v>518</v>
      </c>
      <c r="L368" s="24" t="s">
        <v>678</v>
      </c>
      <c r="M368" s="24" t="s">
        <v>717</v>
      </c>
      <c r="N368" s="26"/>
      <c r="O368" s="24" t="s">
        <v>36</v>
      </c>
      <c r="P368" s="30">
        <v>-62.74</v>
      </c>
      <c r="Q368" s="30">
        <f t="shared" si="10"/>
        <v>-270.8</v>
      </c>
    </row>
    <row r="369" spans="1:17" x14ac:dyDescent="0.25">
      <c r="A369" s="24"/>
      <c r="B369" s="24"/>
      <c r="C369" s="24"/>
      <c r="D369" s="24"/>
      <c r="E369" s="24"/>
      <c r="F369" s="24"/>
      <c r="G369" s="24"/>
      <c r="H369" s="24" t="s">
        <v>470</v>
      </c>
      <c r="I369" s="25">
        <v>45382</v>
      </c>
      <c r="J369" s="24" t="s">
        <v>494</v>
      </c>
      <c r="K369" s="24" t="s">
        <v>518</v>
      </c>
      <c r="L369" s="24" t="s">
        <v>625</v>
      </c>
      <c r="M369" s="24" t="s">
        <v>717</v>
      </c>
      <c r="N369" s="26"/>
      <c r="O369" s="24" t="s">
        <v>36</v>
      </c>
      <c r="P369" s="30">
        <v>-1.98</v>
      </c>
      <c r="Q369" s="30">
        <f t="shared" si="10"/>
        <v>-272.77999999999997</v>
      </c>
    </row>
    <row r="370" spans="1:17" x14ac:dyDescent="0.25">
      <c r="A370" s="24"/>
      <c r="B370" s="24"/>
      <c r="C370" s="24"/>
      <c r="D370" s="24"/>
      <c r="E370" s="24"/>
      <c r="F370" s="24"/>
      <c r="G370" s="24"/>
      <c r="H370" s="24" t="s">
        <v>470</v>
      </c>
      <c r="I370" s="25">
        <v>45382</v>
      </c>
      <c r="J370" s="24" t="s">
        <v>494</v>
      </c>
      <c r="K370" s="24" t="s">
        <v>518</v>
      </c>
      <c r="L370" s="24" t="s">
        <v>679</v>
      </c>
      <c r="M370" s="24" t="s">
        <v>717</v>
      </c>
      <c r="N370" s="26"/>
      <c r="O370" s="24" t="s">
        <v>36</v>
      </c>
      <c r="P370" s="30">
        <v>-31.08</v>
      </c>
      <c r="Q370" s="30">
        <f t="shared" si="10"/>
        <v>-303.86</v>
      </c>
    </row>
    <row r="371" spans="1:17" x14ac:dyDescent="0.25">
      <c r="A371" s="24"/>
      <c r="B371" s="24"/>
      <c r="C371" s="24"/>
      <c r="D371" s="24"/>
      <c r="E371" s="24"/>
      <c r="F371" s="24"/>
      <c r="G371" s="24"/>
      <c r="H371" s="24" t="s">
        <v>470</v>
      </c>
      <c r="I371" s="25">
        <v>45382</v>
      </c>
      <c r="J371" s="24" t="s">
        <v>494</v>
      </c>
      <c r="K371" s="24" t="s">
        <v>518</v>
      </c>
      <c r="L371" s="24" t="s">
        <v>680</v>
      </c>
      <c r="M371" s="24" t="s">
        <v>717</v>
      </c>
      <c r="N371" s="26"/>
      <c r="O371" s="24" t="s">
        <v>36</v>
      </c>
      <c r="P371" s="30">
        <v>-65.569999999999993</v>
      </c>
      <c r="Q371" s="30">
        <f t="shared" si="10"/>
        <v>-369.43</v>
      </c>
    </row>
    <row r="372" spans="1:17" ht="15.75" thickBot="1" x14ac:dyDescent="0.3">
      <c r="A372" s="24"/>
      <c r="B372" s="24"/>
      <c r="C372" s="24"/>
      <c r="D372" s="24"/>
      <c r="E372" s="24"/>
      <c r="F372" s="24"/>
      <c r="G372" s="24"/>
      <c r="H372" s="24" t="s">
        <v>470</v>
      </c>
      <c r="I372" s="25">
        <v>45382</v>
      </c>
      <c r="J372" s="24" t="s">
        <v>494</v>
      </c>
      <c r="K372" s="24" t="s">
        <v>518</v>
      </c>
      <c r="L372" s="24" t="s">
        <v>681</v>
      </c>
      <c r="M372" s="24" t="s">
        <v>717</v>
      </c>
      <c r="N372" s="26"/>
      <c r="O372" s="24" t="s">
        <v>36</v>
      </c>
      <c r="P372" s="27">
        <v>-12.56</v>
      </c>
      <c r="Q372" s="27">
        <f t="shared" si="10"/>
        <v>-381.99</v>
      </c>
    </row>
    <row r="373" spans="1:17" x14ac:dyDescent="0.25">
      <c r="A373" s="28"/>
      <c r="B373" s="28"/>
      <c r="C373" s="28"/>
      <c r="D373" s="28" t="s">
        <v>447</v>
      </c>
      <c r="E373" s="28"/>
      <c r="F373" s="28"/>
      <c r="G373" s="28"/>
      <c r="H373" s="28"/>
      <c r="I373" s="29"/>
      <c r="J373" s="28"/>
      <c r="K373" s="28"/>
      <c r="L373" s="28"/>
      <c r="M373" s="28"/>
      <c r="N373" s="28"/>
      <c r="O373" s="28"/>
      <c r="P373" s="2">
        <f>ROUND(SUM(P358:P372),5)</f>
        <v>-381.99</v>
      </c>
      <c r="Q373" s="2">
        <f>Q372</f>
        <v>-381.99</v>
      </c>
    </row>
    <row r="374" spans="1:17" x14ac:dyDescent="0.25">
      <c r="A374" s="1"/>
      <c r="B374" s="1"/>
      <c r="C374" s="1"/>
      <c r="D374" s="1" t="s">
        <v>262</v>
      </c>
      <c r="E374" s="1"/>
      <c r="F374" s="1"/>
      <c r="G374" s="1"/>
      <c r="H374" s="1"/>
      <c r="I374" s="22"/>
      <c r="J374" s="1"/>
      <c r="K374" s="1"/>
      <c r="L374" s="1"/>
      <c r="M374" s="1"/>
      <c r="N374" s="1"/>
      <c r="O374" s="1"/>
      <c r="P374" s="23"/>
      <c r="Q374" s="23"/>
    </row>
    <row r="375" spans="1:17" ht="15.75" thickBot="1" x14ac:dyDescent="0.3">
      <c r="A375" s="21"/>
      <c r="B375" s="21"/>
      <c r="C375" s="21"/>
      <c r="D375" s="21"/>
      <c r="E375" s="21"/>
      <c r="F375" s="21"/>
      <c r="G375" s="24"/>
      <c r="H375" s="24" t="s">
        <v>470</v>
      </c>
      <c r="I375" s="25">
        <v>45356</v>
      </c>
      <c r="J375" s="24" t="s">
        <v>506</v>
      </c>
      <c r="K375" s="24" t="s">
        <v>562</v>
      </c>
      <c r="L375" s="24" t="s">
        <v>682</v>
      </c>
      <c r="M375" s="24" t="s">
        <v>717</v>
      </c>
      <c r="N375" s="26"/>
      <c r="O375" s="24" t="s">
        <v>36</v>
      </c>
      <c r="P375" s="27">
        <v>-200</v>
      </c>
      <c r="Q375" s="27">
        <f>ROUND(Q374+P375,5)</f>
        <v>-200</v>
      </c>
    </row>
    <row r="376" spans="1:17" x14ac:dyDescent="0.25">
      <c r="A376" s="28"/>
      <c r="B376" s="28"/>
      <c r="C376" s="28"/>
      <c r="D376" s="28" t="s">
        <v>448</v>
      </c>
      <c r="E376" s="28"/>
      <c r="F376" s="28"/>
      <c r="G376" s="28"/>
      <c r="H376" s="28"/>
      <c r="I376" s="29"/>
      <c r="J376" s="28"/>
      <c r="K376" s="28"/>
      <c r="L376" s="28"/>
      <c r="M376" s="28"/>
      <c r="N376" s="28"/>
      <c r="O376" s="28"/>
      <c r="P376" s="2">
        <f>ROUND(SUM(P374:P375),5)</f>
        <v>-200</v>
      </c>
      <c r="Q376" s="2">
        <f>Q375</f>
        <v>-200</v>
      </c>
    </row>
    <row r="377" spans="1:17" x14ac:dyDescent="0.25">
      <c r="A377" s="1"/>
      <c r="B377" s="1"/>
      <c r="C377" s="1"/>
      <c r="D377" s="1" t="s">
        <v>267</v>
      </c>
      <c r="E377" s="1"/>
      <c r="F377" s="1"/>
      <c r="G377" s="1"/>
      <c r="H377" s="1"/>
      <c r="I377" s="22"/>
      <c r="J377" s="1"/>
      <c r="K377" s="1"/>
      <c r="L377" s="1"/>
      <c r="M377" s="1"/>
      <c r="N377" s="1"/>
      <c r="O377" s="1"/>
      <c r="P377" s="23"/>
      <c r="Q377" s="23"/>
    </row>
    <row r="378" spans="1:17" ht="15.75" thickBot="1" x14ac:dyDescent="0.3">
      <c r="A378" s="21"/>
      <c r="B378" s="21"/>
      <c r="C378" s="21"/>
      <c r="D378" s="21"/>
      <c r="E378" s="21"/>
      <c r="F378" s="21"/>
      <c r="G378" s="24"/>
      <c r="H378" s="24" t="s">
        <v>470</v>
      </c>
      <c r="I378" s="25">
        <v>45356</v>
      </c>
      <c r="J378" s="24" t="s">
        <v>507</v>
      </c>
      <c r="K378" s="24" t="s">
        <v>562</v>
      </c>
      <c r="L378" s="24" t="s">
        <v>682</v>
      </c>
      <c r="M378" s="24" t="s">
        <v>717</v>
      </c>
      <c r="N378" s="26"/>
      <c r="O378" s="24" t="s">
        <v>36</v>
      </c>
      <c r="P378" s="27">
        <v>-200</v>
      </c>
      <c r="Q378" s="27">
        <f>ROUND(Q377+P378,5)</f>
        <v>-200</v>
      </c>
    </row>
    <row r="379" spans="1:17" x14ac:dyDescent="0.25">
      <c r="A379" s="28"/>
      <c r="B379" s="28"/>
      <c r="C379" s="28"/>
      <c r="D379" s="28" t="s">
        <v>449</v>
      </c>
      <c r="E379" s="28"/>
      <c r="F379" s="28"/>
      <c r="G379" s="28"/>
      <c r="H379" s="28"/>
      <c r="I379" s="29"/>
      <c r="J379" s="28"/>
      <c r="K379" s="28"/>
      <c r="L379" s="28"/>
      <c r="M379" s="28"/>
      <c r="N379" s="28"/>
      <c r="O379" s="28"/>
      <c r="P379" s="2">
        <f>ROUND(SUM(P377:P378),5)</f>
        <v>-200</v>
      </c>
      <c r="Q379" s="2">
        <f>Q378</f>
        <v>-200</v>
      </c>
    </row>
    <row r="380" spans="1:17" x14ac:dyDescent="0.25">
      <c r="A380" s="1"/>
      <c r="B380" s="1"/>
      <c r="C380" s="1"/>
      <c r="D380" s="1" t="s">
        <v>268</v>
      </c>
      <c r="E380" s="1"/>
      <c r="F380" s="1"/>
      <c r="G380" s="1"/>
      <c r="H380" s="1"/>
      <c r="I380" s="22"/>
      <c r="J380" s="1"/>
      <c r="K380" s="1"/>
      <c r="L380" s="1"/>
      <c r="M380" s="1"/>
      <c r="N380" s="1"/>
      <c r="O380" s="1"/>
      <c r="P380" s="23"/>
      <c r="Q380" s="23"/>
    </row>
    <row r="381" spans="1:17" x14ac:dyDescent="0.25">
      <c r="A381" s="24"/>
      <c r="B381" s="24"/>
      <c r="C381" s="24"/>
      <c r="D381" s="24"/>
      <c r="E381" s="24"/>
      <c r="F381" s="24"/>
      <c r="G381" s="24"/>
      <c r="H381" s="24" t="s">
        <v>470</v>
      </c>
      <c r="I381" s="25">
        <v>45355</v>
      </c>
      <c r="J381" s="24" t="s">
        <v>477</v>
      </c>
      <c r="K381" s="24" t="s">
        <v>518</v>
      </c>
      <c r="L381" s="24" t="s">
        <v>683</v>
      </c>
      <c r="M381" s="24" t="s">
        <v>717</v>
      </c>
      <c r="N381" s="26"/>
      <c r="O381" s="24" t="s">
        <v>36</v>
      </c>
      <c r="P381" s="30">
        <v>-11.58</v>
      </c>
      <c r="Q381" s="30">
        <f>ROUND(Q380+P381,5)</f>
        <v>-11.58</v>
      </c>
    </row>
    <row r="382" spans="1:17" x14ac:dyDescent="0.25">
      <c r="A382" s="24"/>
      <c r="B382" s="24"/>
      <c r="C382" s="24"/>
      <c r="D382" s="24"/>
      <c r="E382" s="24"/>
      <c r="F382" s="24"/>
      <c r="G382" s="24"/>
      <c r="H382" s="24" t="s">
        <v>469</v>
      </c>
      <c r="I382" s="25">
        <v>45355</v>
      </c>
      <c r="J382" s="24"/>
      <c r="K382" s="24" t="s">
        <v>563</v>
      </c>
      <c r="L382" s="24" t="s">
        <v>684</v>
      </c>
      <c r="M382" s="24" t="s">
        <v>717</v>
      </c>
      <c r="N382" s="26"/>
      <c r="O382" s="24" t="s">
        <v>39</v>
      </c>
      <c r="P382" s="30">
        <v>-3203.99</v>
      </c>
      <c r="Q382" s="30">
        <f>ROUND(Q381+P382,5)</f>
        <v>-3215.57</v>
      </c>
    </row>
    <row r="383" spans="1:17" ht="15.75" thickBot="1" x14ac:dyDescent="0.3">
      <c r="A383" s="24"/>
      <c r="B383" s="24"/>
      <c r="C383" s="24"/>
      <c r="D383" s="24"/>
      <c r="E383" s="24"/>
      <c r="F383" s="24"/>
      <c r="G383" s="24"/>
      <c r="H383" s="24" t="s">
        <v>469</v>
      </c>
      <c r="I383" s="25">
        <v>45355</v>
      </c>
      <c r="J383" s="24"/>
      <c r="K383" s="24" t="s">
        <v>564</v>
      </c>
      <c r="L383" s="24" t="s">
        <v>685</v>
      </c>
      <c r="M383" s="24" t="s">
        <v>717</v>
      </c>
      <c r="N383" s="26"/>
      <c r="O383" s="24" t="s">
        <v>39</v>
      </c>
      <c r="P383" s="27">
        <v>-499.37</v>
      </c>
      <c r="Q383" s="27">
        <f>ROUND(Q382+P383,5)</f>
        <v>-3714.94</v>
      </c>
    </row>
    <row r="384" spans="1:17" x14ac:dyDescent="0.25">
      <c r="A384" s="28"/>
      <c r="B384" s="28"/>
      <c r="C384" s="28"/>
      <c r="D384" s="28" t="s">
        <v>450</v>
      </c>
      <c r="E384" s="28"/>
      <c r="F384" s="28"/>
      <c r="G384" s="28"/>
      <c r="H384" s="28"/>
      <c r="I384" s="29"/>
      <c r="J384" s="28"/>
      <c r="K384" s="28"/>
      <c r="L384" s="28"/>
      <c r="M384" s="28"/>
      <c r="N384" s="28"/>
      <c r="O384" s="28"/>
      <c r="P384" s="2">
        <f>ROUND(SUM(P380:P383),5)</f>
        <v>-3714.94</v>
      </c>
      <c r="Q384" s="2">
        <f>Q383</f>
        <v>-3714.94</v>
      </c>
    </row>
    <row r="385" spans="1:17" x14ac:dyDescent="0.25">
      <c r="A385" s="1"/>
      <c r="B385" s="1"/>
      <c r="C385" s="1"/>
      <c r="D385" s="1" t="s">
        <v>274</v>
      </c>
      <c r="E385" s="1"/>
      <c r="F385" s="1"/>
      <c r="G385" s="1"/>
      <c r="H385" s="1"/>
      <c r="I385" s="22"/>
      <c r="J385" s="1"/>
      <c r="K385" s="1"/>
      <c r="L385" s="1"/>
      <c r="M385" s="1"/>
      <c r="N385" s="1"/>
      <c r="O385" s="1"/>
      <c r="P385" s="23"/>
      <c r="Q385" s="23"/>
    </row>
    <row r="386" spans="1:17" x14ac:dyDescent="0.25">
      <c r="A386" s="24"/>
      <c r="B386" s="24"/>
      <c r="C386" s="24"/>
      <c r="D386" s="24"/>
      <c r="E386" s="24"/>
      <c r="F386" s="24"/>
      <c r="G386" s="24"/>
      <c r="H386" s="24" t="s">
        <v>469</v>
      </c>
      <c r="I386" s="25">
        <v>45352</v>
      </c>
      <c r="J386" s="24"/>
      <c r="K386" s="24" t="s">
        <v>548</v>
      </c>
      <c r="L386" s="24" t="s">
        <v>686</v>
      </c>
      <c r="M386" s="24" t="s">
        <v>717</v>
      </c>
      <c r="N386" s="26"/>
      <c r="O386" s="24" t="s">
        <v>39</v>
      </c>
      <c r="P386" s="30">
        <v>-1409.98</v>
      </c>
      <c r="Q386" s="30">
        <f t="shared" ref="Q386:Q394" si="11">ROUND(Q385+P386,5)</f>
        <v>-1409.98</v>
      </c>
    </row>
    <row r="387" spans="1:17" x14ac:dyDescent="0.25">
      <c r="A387" s="24"/>
      <c r="B387" s="24"/>
      <c r="C387" s="24"/>
      <c r="D387" s="24"/>
      <c r="E387" s="24"/>
      <c r="F387" s="24"/>
      <c r="G387" s="24"/>
      <c r="H387" s="24" t="s">
        <v>470</v>
      </c>
      <c r="I387" s="25">
        <v>45355</v>
      </c>
      <c r="J387" s="24" t="s">
        <v>477</v>
      </c>
      <c r="K387" s="24" t="s">
        <v>518</v>
      </c>
      <c r="L387" s="24" t="s">
        <v>687</v>
      </c>
      <c r="M387" s="24" t="s">
        <v>717</v>
      </c>
      <c r="N387" s="26"/>
      <c r="O387" s="24" t="s">
        <v>36</v>
      </c>
      <c r="P387" s="30">
        <v>-117.91</v>
      </c>
      <c r="Q387" s="30">
        <f t="shared" si="11"/>
        <v>-1527.89</v>
      </c>
    </row>
    <row r="388" spans="1:17" x14ac:dyDescent="0.25">
      <c r="A388" s="24"/>
      <c r="B388" s="24"/>
      <c r="C388" s="24"/>
      <c r="D388" s="24"/>
      <c r="E388" s="24"/>
      <c r="F388" s="24"/>
      <c r="G388" s="24"/>
      <c r="H388" s="24" t="s">
        <v>470</v>
      </c>
      <c r="I388" s="25">
        <v>45355</v>
      </c>
      <c r="J388" s="24" t="s">
        <v>477</v>
      </c>
      <c r="K388" s="24" t="s">
        <v>518</v>
      </c>
      <c r="L388" s="24" t="s">
        <v>688</v>
      </c>
      <c r="M388" s="24" t="s">
        <v>717</v>
      </c>
      <c r="N388" s="26"/>
      <c r="O388" s="24" t="s">
        <v>36</v>
      </c>
      <c r="P388" s="30">
        <v>-8.59</v>
      </c>
      <c r="Q388" s="30">
        <f t="shared" si="11"/>
        <v>-1536.48</v>
      </c>
    </row>
    <row r="389" spans="1:17" x14ac:dyDescent="0.25">
      <c r="A389" s="24"/>
      <c r="B389" s="24"/>
      <c r="C389" s="24"/>
      <c r="D389" s="24"/>
      <c r="E389" s="24"/>
      <c r="F389" s="24"/>
      <c r="G389" s="24"/>
      <c r="H389" s="24" t="s">
        <v>469</v>
      </c>
      <c r="I389" s="25">
        <v>45355</v>
      </c>
      <c r="J389" s="24"/>
      <c r="K389" s="24" t="s">
        <v>542</v>
      </c>
      <c r="L389" s="24" t="s">
        <v>689</v>
      </c>
      <c r="M389" s="24" t="s">
        <v>717</v>
      </c>
      <c r="N389" s="26"/>
      <c r="O389" s="24" t="s">
        <v>39</v>
      </c>
      <c r="P389" s="30">
        <v>-122.85</v>
      </c>
      <c r="Q389" s="30">
        <f t="shared" si="11"/>
        <v>-1659.33</v>
      </c>
    </row>
    <row r="390" spans="1:17" x14ac:dyDescent="0.25">
      <c r="A390" s="24"/>
      <c r="B390" s="24"/>
      <c r="C390" s="24"/>
      <c r="D390" s="24"/>
      <c r="E390" s="24"/>
      <c r="F390" s="24"/>
      <c r="G390" s="24"/>
      <c r="H390" s="24" t="s">
        <v>472</v>
      </c>
      <c r="I390" s="25">
        <v>45358</v>
      </c>
      <c r="J390" s="24"/>
      <c r="K390" s="24" t="s">
        <v>565</v>
      </c>
      <c r="L390" s="24" t="s">
        <v>690</v>
      </c>
      <c r="M390" s="24" t="s">
        <v>717</v>
      </c>
      <c r="N390" s="26"/>
      <c r="O390" s="24" t="s">
        <v>39</v>
      </c>
      <c r="P390" s="30">
        <v>40.57</v>
      </c>
      <c r="Q390" s="30">
        <f t="shared" si="11"/>
        <v>-1618.76</v>
      </c>
    </row>
    <row r="391" spans="1:17" x14ac:dyDescent="0.25">
      <c r="A391" s="24"/>
      <c r="B391" s="24"/>
      <c r="C391" s="24"/>
      <c r="D391" s="24"/>
      <c r="E391" s="24"/>
      <c r="F391" s="24"/>
      <c r="G391" s="24"/>
      <c r="H391" s="24" t="s">
        <v>470</v>
      </c>
      <c r="I391" s="25">
        <v>45382</v>
      </c>
      <c r="J391" s="24" t="s">
        <v>494</v>
      </c>
      <c r="K391" s="24" t="s">
        <v>518</v>
      </c>
      <c r="L391" s="24" t="s">
        <v>691</v>
      </c>
      <c r="M391" s="24" t="s">
        <v>717</v>
      </c>
      <c r="N391" s="26"/>
      <c r="O391" s="24" t="s">
        <v>36</v>
      </c>
      <c r="P391" s="30">
        <v>-8.59</v>
      </c>
      <c r="Q391" s="30">
        <f t="shared" si="11"/>
        <v>-1627.35</v>
      </c>
    </row>
    <row r="392" spans="1:17" x14ac:dyDescent="0.25">
      <c r="A392" s="24"/>
      <c r="B392" s="24"/>
      <c r="C392" s="24"/>
      <c r="D392" s="24"/>
      <c r="E392" s="24"/>
      <c r="F392" s="24"/>
      <c r="G392" s="24"/>
      <c r="H392" s="24" t="s">
        <v>470</v>
      </c>
      <c r="I392" s="25">
        <v>45382</v>
      </c>
      <c r="J392" s="24" t="s">
        <v>494</v>
      </c>
      <c r="K392" s="24" t="s">
        <v>518</v>
      </c>
      <c r="L392" s="24" t="s">
        <v>692</v>
      </c>
      <c r="M392" s="24" t="s">
        <v>717</v>
      </c>
      <c r="N392" s="26"/>
      <c r="O392" s="24" t="s">
        <v>36</v>
      </c>
      <c r="P392" s="30">
        <v>-33.56</v>
      </c>
      <c r="Q392" s="30">
        <f t="shared" si="11"/>
        <v>-1660.91</v>
      </c>
    </row>
    <row r="393" spans="1:17" x14ac:dyDescent="0.25">
      <c r="A393" s="24"/>
      <c r="B393" s="24"/>
      <c r="C393" s="24"/>
      <c r="D393" s="24"/>
      <c r="E393" s="24"/>
      <c r="F393" s="24"/>
      <c r="G393" s="24"/>
      <c r="H393" s="24" t="s">
        <v>470</v>
      </c>
      <c r="I393" s="25">
        <v>45382</v>
      </c>
      <c r="J393" s="24" t="s">
        <v>494</v>
      </c>
      <c r="K393" s="24" t="s">
        <v>518</v>
      </c>
      <c r="L393" s="24" t="s">
        <v>693</v>
      </c>
      <c r="M393" s="24" t="s">
        <v>717</v>
      </c>
      <c r="N393" s="26"/>
      <c r="O393" s="24" t="s">
        <v>36</v>
      </c>
      <c r="P393" s="30">
        <v>-13.18</v>
      </c>
      <c r="Q393" s="30">
        <f t="shared" si="11"/>
        <v>-1674.09</v>
      </c>
    </row>
    <row r="394" spans="1:17" ht="15.75" thickBot="1" x14ac:dyDescent="0.3">
      <c r="A394" s="24"/>
      <c r="B394" s="24"/>
      <c r="C394" s="24"/>
      <c r="D394" s="24"/>
      <c r="E394" s="24"/>
      <c r="F394" s="24"/>
      <c r="G394" s="24"/>
      <c r="H394" s="24" t="s">
        <v>470</v>
      </c>
      <c r="I394" s="25">
        <v>45382</v>
      </c>
      <c r="J394" s="24" t="s">
        <v>494</v>
      </c>
      <c r="K394" s="24" t="s">
        <v>518</v>
      </c>
      <c r="L394" s="24" t="s">
        <v>694</v>
      </c>
      <c r="M394" s="24" t="s">
        <v>717</v>
      </c>
      <c r="N394" s="26"/>
      <c r="O394" s="24" t="s">
        <v>36</v>
      </c>
      <c r="P394" s="30">
        <v>-8.59</v>
      </c>
      <c r="Q394" s="30">
        <f t="shared" si="11"/>
        <v>-1682.68</v>
      </c>
    </row>
    <row r="395" spans="1:17" ht="15.75" thickBot="1" x14ac:dyDescent="0.3">
      <c r="A395" s="28"/>
      <c r="B395" s="28"/>
      <c r="C395" s="28"/>
      <c r="D395" s="28" t="s">
        <v>451</v>
      </c>
      <c r="E395" s="28"/>
      <c r="F395" s="28"/>
      <c r="G395" s="28"/>
      <c r="H395" s="28"/>
      <c r="I395" s="29"/>
      <c r="J395" s="28"/>
      <c r="K395" s="28"/>
      <c r="L395" s="28"/>
      <c r="M395" s="28"/>
      <c r="N395" s="28"/>
      <c r="O395" s="28"/>
      <c r="P395" s="4">
        <f>ROUND(SUM(P385:P394),5)</f>
        <v>-1682.68</v>
      </c>
      <c r="Q395" s="4">
        <f>Q394</f>
        <v>-1682.68</v>
      </c>
    </row>
    <row r="396" spans="1:17" ht="15.75" thickBot="1" x14ac:dyDescent="0.3">
      <c r="A396" s="28"/>
      <c r="B396" s="28"/>
      <c r="C396" s="28" t="s">
        <v>275</v>
      </c>
      <c r="D396" s="28"/>
      <c r="E396" s="28"/>
      <c r="F396" s="28"/>
      <c r="G396" s="28"/>
      <c r="H396" s="28"/>
      <c r="I396" s="29"/>
      <c r="J396" s="28"/>
      <c r="K396" s="28"/>
      <c r="L396" s="28"/>
      <c r="M396" s="28"/>
      <c r="N396" s="28"/>
      <c r="O396" s="28"/>
      <c r="P396" s="3">
        <f>ROUND(P346+P349+P353+P357+P373+P376+P379+P384+P395,5)</f>
        <v>-6689.34</v>
      </c>
      <c r="Q396" s="3">
        <f>ROUND(Q346+Q349+Q353+Q357+Q373+Q376+Q379+Q384+Q395,5)</f>
        <v>-6689.34</v>
      </c>
    </row>
    <row r="397" spans="1:17" x14ac:dyDescent="0.25">
      <c r="A397" s="28"/>
      <c r="B397" s="28" t="s">
        <v>276</v>
      </c>
      <c r="C397" s="28"/>
      <c r="D397" s="28"/>
      <c r="E397" s="28"/>
      <c r="F397" s="28"/>
      <c r="G397" s="28"/>
      <c r="H397" s="28"/>
      <c r="I397" s="29"/>
      <c r="J397" s="28"/>
      <c r="K397" s="28"/>
      <c r="L397" s="28"/>
      <c r="M397" s="28"/>
      <c r="N397" s="28"/>
      <c r="O397" s="28"/>
      <c r="P397" s="2">
        <f>ROUND(P326+P329+P341+P396,5)</f>
        <v>-7860.82</v>
      </c>
      <c r="Q397" s="2">
        <f>ROUND(Q326+Q329+Q341+Q396,5)</f>
        <v>-7860.82</v>
      </c>
    </row>
    <row r="398" spans="1:17" x14ac:dyDescent="0.25">
      <c r="A398" s="1"/>
      <c r="B398" s="1" t="s">
        <v>277</v>
      </c>
      <c r="C398" s="1"/>
      <c r="D398" s="1"/>
      <c r="E398" s="1"/>
      <c r="F398" s="1"/>
      <c r="G398" s="1"/>
      <c r="H398" s="1"/>
      <c r="I398" s="22"/>
      <c r="J398" s="1"/>
      <c r="K398" s="1"/>
      <c r="L398" s="1"/>
      <c r="M398" s="1"/>
      <c r="N398" s="1"/>
      <c r="O398" s="1"/>
      <c r="P398" s="23"/>
      <c r="Q398" s="23"/>
    </row>
    <row r="399" spans="1:17" ht="15.75" thickBot="1" x14ac:dyDescent="0.3">
      <c r="A399" s="21"/>
      <c r="B399" s="21"/>
      <c r="C399" s="21"/>
      <c r="D399" s="21"/>
      <c r="E399" s="21"/>
      <c r="F399" s="21"/>
      <c r="G399" s="24"/>
      <c r="H399" s="24" t="s">
        <v>469</v>
      </c>
      <c r="I399" s="25">
        <v>45367</v>
      </c>
      <c r="J399" s="24"/>
      <c r="K399" s="24" t="s">
        <v>566</v>
      </c>
      <c r="L399" s="24" t="s">
        <v>695</v>
      </c>
      <c r="M399" s="24" t="s">
        <v>717</v>
      </c>
      <c r="N399" s="26"/>
      <c r="O399" s="24" t="s">
        <v>39</v>
      </c>
      <c r="P399" s="27">
        <v>-160</v>
      </c>
      <c r="Q399" s="27">
        <f>ROUND(Q398+P399,5)</f>
        <v>-160</v>
      </c>
    </row>
    <row r="400" spans="1:17" x14ac:dyDescent="0.25">
      <c r="A400" s="28"/>
      <c r="B400" s="28" t="s">
        <v>281</v>
      </c>
      <c r="C400" s="28"/>
      <c r="D400" s="28"/>
      <c r="E400" s="28"/>
      <c r="F400" s="28"/>
      <c r="G400" s="28"/>
      <c r="H400" s="28"/>
      <c r="I400" s="29"/>
      <c r="J400" s="28"/>
      <c r="K400" s="28"/>
      <c r="L400" s="28"/>
      <c r="M400" s="28"/>
      <c r="N400" s="28"/>
      <c r="O400" s="28"/>
      <c r="P400" s="2">
        <v>-160</v>
      </c>
      <c r="Q400" s="2">
        <v>-160</v>
      </c>
    </row>
    <row r="401" spans="1:17" x14ac:dyDescent="0.25">
      <c r="A401" s="1"/>
      <c r="B401" s="1" t="s">
        <v>282</v>
      </c>
      <c r="C401" s="1"/>
      <c r="D401" s="1"/>
      <c r="E401" s="1"/>
      <c r="F401" s="1"/>
      <c r="G401" s="1"/>
      <c r="H401" s="1"/>
      <c r="I401" s="22"/>
      <c r="J401" s="1"/>
      <c r="K401" s="1"/>
      <c r="L401" s="1"/>
      <c r="M401" s="1"/>
      <c r="N401" s="1"/>
      <c r="O401" s="1"/>
      <c r="P401" s="23"/>
      <c r="Q401" s="23"/>
    </row>
    <row r="402" spans="1:17" x14ac:dyDescent="0.25">
      <c r="A402" s="1"/>
      <c r="B402" s="1"/>
      <c r="C402" s="1" t="s">
        <v>284</v>
      </c>
      <c r="D402" s="1"/>
      <c r="E402" s="1"/>
      <c r="F402" s="1"/>
      <c r="G402" s="1"/>
      <c r="H402" s="1"/>
      <c r="I402" s="22"/>
      <c r="J402" s="1"/>
      <c r="K402" s="1"/>
      <c r="L402" s="1"/>
      <c r="M402" s="1"/>
      <c r="N402" s="1"/>
      <c r="O402" s="1"/>
      <c r="P402" s="23"/>
      <c r="Q402" s="23"/>
    </row>
    <row r="403" spans="1:17" x14ac:dyDescent="0.25">
      <c r="A403" s="1"/>
      <c r="B403" s="1"/>
      <c r="C403" s="1"/>
      <c r="D403" s="1" t="s">
        <v>286</v>
      </c>
      <c r="E403" s="1"/>
      <c r="F403" s="1"/>
      <c r="G403" s="1"/>
      <c r="H403" s="1"/>
      <c r="I403" s="22"/>
      <c r="J403" s="1"/>
      <c r="K403" s="1"/>
      <c r="L403" s="1"/>
      <c r="M403" s="1"/>
      <c r="N403" s="1"/>
      <c r="O403" s="1"/>
      <c r="P403" s="23"/>
      <c r="Q403" s="23"/>
    </row>
    <row r="404" spans="1:17" ht="15.75" thickBot="1" x14ac:dyDescent="0.3">
      <c r="A404" s="21"/>
      <c r="B404" s="21"/>
      <c r="C404" s="21"/>
      <c r="D404" s="21"/>
      <c r="E404" s="21"/>
      <c r="F404" s="21"/>
      <c r="G404" s="24"/>
      <c r="H404" s="24" t="s">
        <v>472</v>
      </c>
      <c r="I404" s="25">
        <v>45358</v>
      </c>
      <c r="J404" s="24"/>
      <c r="K404" s="24" t="s">
        <v>567</v>
      </c>
      <c r="L404" s="24" t="s">
        <v>696</v>
      </c>
      <c r="M404" s="24" t="s">
        <v>717</v>
      </c>
      <c r="N404" s="26"/>
      <c r="O404" s="24" t="s">
        <v>39</v>
      </c>
      <c r="P404" s="27">
        <v>44.76</v>
      </c>
      <c r="Q404" s="27">
        <f>ROUND(Q403+P404,5)</f>
        <v>44.76</v>
      </c>
    </row>
    <row r="405" spans="1:17" x14ac:dyDescent="0.25">
      <c r="A405" s="28"/>
      <c r="B405" s="28"/>
      <c r="C405" s="28"/>
      <c r="D405" s="28" t="s">
        <v>452</v>
      </c>
      <c r="E405" s="28"/>
      <c r="F405" s="28"/>
      <c r="G405" s="28"/>
      <c r="H405" s="28"/>
      <c r="I405" s="29"/>
      <c r="J405" s="28"/>
      <c r="K405" s="28"/>
      <c r="L405" s="28"/>
      <c r="M405" s="28"/>
      <c r="N405" s="28"/>
      <c r="O405" s="28"/>
      <c r="P405" s="2">
        <f>ROUND(SUM(P403:P404),5)</f>
        <v>44.76</v>
      </c>
      <c r="Q405" s="2">
        <f>Q404</f>
        <v>44.76</v>
      </c>
    </row>
    <row r="406" spans="1:17" x14ac:dyDescent="0.25">
      <c r="A406" s="1"/>
      <c r="B406" s="1"/>
      <c r="C406" s="1"/>
      <c r="D406" s="1" t="s">
        <v>289</v>
      </c>
      <c r="E406" s="1"/>
      <c r="F406" s="1"/>
      <c r="G406" s="1"/>
      <c r="H406" s="1"/>
      <c r="I406" s="22"/>
      <c r="J406" s="1"/>
      <c r="K406" s="1"/>
      <c r="L406" s="1"/>
      <c r="M406" s="1"/>
      <c r="N406" s="1"/>
      <c r="O406" s="1"/>
      <c r="P406" s="23"/>
      <c r="Q406" s="23"/>
    </row>
    <row r="407" spans="1:17" x14ac:dyDescent="0.25">
      <c r="A407" s="24"/>
      <c r="B407" s="24"/>
      <c r="C407" s="24"/>
      <c r="D407" s="24"/>
      <c r="E407" s="24"/>
      <c r="F407" s="24"/>
      <c r="G407" s="24"/>
      <c r="H407" s="24" t="s">
        <v>470</v>
      </c>
      <c r="I407" s="25">
        <v>45352</v>
      </c>
      <c r="J407" s="24" t="s">
        <v>477</v>
      </c>
      <c r="K407" s="24" t="s">
        <v>568</v>
      </c>
      <c r="L407" s="24" t="s">
        <v>697</v>
      </c>
      <c r="M407" s="24" t="s">
        <v>717</v>
      </c>
      <c r="N407" s="26"/>
      <c r="O407" s="24" t="s">
        <v>36</v>
      </c>
      <c r="P407" s="30">
        <v>-39.270000000000003</v>
      </c>
      <c r="Q407" s="30">
        <f>ROUND(Q406+P407,5)</f>
        <v>-39.270000000000003</v>
      </c>
    </row>
    <row r="408" spans="1:17" x14ac:dyDescent="0.25">
      <c r="A408" s="24"/>
      <c r="B408" s="24"/>
      <c r="C408" s="24"/>
      <c r="D408" s="24"/>
      <c r="E408" s="24"/>
      <c r="F408" s="24"/>
      <c r="G408" s="24"/>
      <c r="H408" s="24" t="s">
        <v>469</v>
      </c>
      <c r="I408" s="25">
        <v>45372</v>
      </c>
      <c r="J408" s="24"/>
      <c r="K408" s="24" t="s">
        <v>544</v>
      </c>
      <c r="L408" s="24" t="s">
        <v>698</v>
      </c>
      <c r="M408" s="24" t="s">
        <v>717</v>
      </c>
      <c r="N408" s="26"/>
      <c r="O408" s="24" t="s">
        <v>39</v>
      </c>
      <c r="P408" s="30">
        <v>-441.38</v>
      </c>
      <c r="Q408" s="30">
        <f>ROUND(Q407+P408,5)</f>
        <v>-480.65</v>
      </c>
    </row>
    <row r="409" spans="1:17" x14ac:dyDescent="0.25">
      <c r="A409" s="24"/>
      <c r="B409" s="24"/>
      <c r="C409" s="24"/>
      <c r="D409" s="24"/>
      <c r="E409" s="24"/>
      <c r="F409" s="24"/>
      <c r="G409" s="24"/>
      <c r="H409" s="24" t="s">
        <v>469</v>
      </c>
      <c r="I409" s="25">
        <v>45376</v>
      </c>
      <c r="J409" s="24"/>
      <c r="K409" s="24" t="s">
        <v>569</v>
      </c>
      <c r="L409" s="24" t="s">
        <v>699</v>
      </c>
      <c r="M409" s="24" t="s">
        <v>717</v>
      </c>
      <c r="N409" s="26"/>
      <c r="O409" s="24" t="s">
        <v>39</v>
      </c>
      <c r="P409" s="30">
        <v>-50</v>
      </c>
      <c r="Q409" s="30">
        <f>ROUND(Q408+P409,5)</f>
        <v>-530.65</v>
      </c>
    </row>
    <row r="410" spans="1:17" ht="15.75" thickBot="1" x14ac:dyDescent="0.3">
      <c r="A410" s="24"/>
      <c r="B410" s="24"/>
      <c r="C410" s="24"/>
      <c r="D410" s="24"/>
      <c r="E410" s="24"/>
      <c r="F410" s="24"/>
      <c r="G410" s="24"/>
      <c r="H410" s="24" t="s">
        <v>470</v>
      </c>
      <c r="I410" s="25">
        <v>45382</v>
      </c>
      <c r="J410" s="24" t="s">
        <v>494</v>
      </c>
      <c r="K410" s="24" t="s">
        <v>518</v>
      </c>
      <c r="L410" s="24" t="s">
        <v>700</v>
      </c>
      <c r="M410" s="24" t="s">
        <v>717</v>
      </c>
      <c r="N410" s="26"/>
      <c r="O410" s="24" t="s">
        <v>36</v>
      </c>
      <c r="P410" s="30">
        <v>-1.49</v>
      </c>
      <c r="Q410" s="30">
        <f>ROUND(Q409+P410,5)</f>
        <v>-532.14</v>
      </c>
    </row>
    <row r="411" spans="1:17" ht="15.75" thickBot="1" x14ac:dyDescent="0.3">
      <c r="A411" s="28"/>
      <c r="B411" s="28"/>
      <c r="C411" s="28"/>
      <c r="D411" s="28" t="s">
        <v>453</v>
      </c>
      <c r="E411" s="28"/>
      <c r="F411" s="28"/>
      <c r="G411" s="28"/>
      <c r="H411" s="28"/>
      <c r="I411" s="29"/>
      <c r="J411" s="28"/>
      <c r="K411" s="28"/>
      <c r="L411" s="28"/>
      <c r="M411" s="28"/>
      <c r="N411" s="28"/>
      <c r="O411" s="28"/>
      <c r="P411" s="3">
        <f>ROUND(SUM(P406:P410),5)</f>
        <v>-532.14</v>
      </c>
      <c r="Q411" s="3">
        <f>Q410</f>
        <v>-532.14</v>
      </c>
    </row>
    <row r="412" spans="1:17" x14ac:dyDescent="0.25">
      <c r="A412" s="28"/>
      <c r="B412" s="28"/>
      <c r="C412" s="28" t="s">
        <v>290</v>
      </c>
      <c r="D412" s="28"/>
      <c r="E412" s="28"/>
      <c r="F412" s="28"/>
      <c r="G412" s="28"/>
      <c r="H412" s="28"/>
      <c r="I412" s="29"/>
      <c r="J412" s="28"/>
      <c r="K412" s="28"/>
      <c r="L412" s="28"/>
      <c r="M412" s="28"/>
      <c r="N412" s="28"/>
      <c r="O412" s="28"/>
      <c r="P412" s="2">
        <f>ROUND(P405+P411,5)</f>
        <v>-487.38</v>
      </c>
      <c r="Q412" s="2">
        <f>ROUND(Q405+Q411,5)</f>
        <v>-487.38</v>
      </c>
    </row>
    <row r="413" spans="1:17" x14ac:dyDescent="0.25">
      <c r="A413" s="1"/>
      <c r="B413" s="1"/>
      <c r="C413" s="1" t="s">
        <v>292</v>
      </c>
      <c r="D413" s="1"/>
      <c r="E413" s="1"/>
      <c r="F413" s="1"/>
      <c r="G413" s="1"/>
      <c r="H413" s="1"/>
      <c r="I413" s="22"/>
      <c r="J413" s="1"/>
      <c r="K413" s="1"/>
      <c r="L413" s="1"/>
      <c r="M413" s="1"/>
      <c r="N413" s="1"/>
      <c r="O413" s="1"/>
      <c r="P413" s="23"/>
      <c r="Q413" s="23"/>
    </row>
    <row r="414" spans="1:17" x14ac:dyDescent="0.25">
      <c r="A414" s="1"/>
      <c r="B414" s="1"/>
      <c r="C414" s="1"/>
      <c r="D414" s="1" t="s">
        <v>293</v>
      </c>
      <c r="E414" s="1"/>
      <c r="F414" s="1"/>
      <c r="G414" s="1"/>
      <c r="H414" s="1"/>
      <c r="I414" s="22"/>
      <c r="J414" s="1"/>
      <c r="K414" s="1"/>
      <c r="L414" s="1"/>
      <c r="M414" s="1"/>
      <c r="N414" s="1"/>
      <c r="O414" s="1"/>
      <c r="P414" s="23"/>
      <c r="Q414" s="23"/>
    </row>
    <row r="415" spans="1:17" x14ac:dyDescent="0.25">
      <c r="A415" s="24"/>
      <c r="B415" s="24"/>
      <c r="C415" s="24"/>
      <c r="D415" s="24"/>
      <c r="E415" s="24"/>
      <c r="F415" s="24"/>
      <c r="G415" s="24"/>
      <c r="H415" s="24" t="s">
        <v>469</v>
      </c>
      <c r="I415" s="25">
        <v>45355</v>
      </c>
      <c r="J415" s="24"/>
      <c r="K415" s="24" t="s">
        <v>570</v>
      </c>
      <c r="L415" s="24" t="s">
        <v>701</v>
      </c>
      <c r="M415" s="24" t="s">
        <v>717</v>
      </c>
      <c r="N415" s="26"/>
      <c r="O415" s="24" t="s">
        <v>39</v>
      </c>
      <c r="P415" s="30">
        <v>-19.510000000000002</v>
      </c>
      <c r="Q415" s="30">
        <f>ROUND(Q414+P415,5)</f>
        <v>-19.510000000000002</v>
      </c>
    </row>
    <row r="416" spans="1:17" x14ac:dyDescent="0.25">
      <c r="A416" s="24"/>
      <c r="B416" s="24"/>
      <c r="C416" s="24"/>
      <c r="D416" s="24"/>
      <c r="E416" s="24"/>
      <c r="F416" s="24"/>
      <c r="G416" s="24"/>
      <c r="H416" s="24" t="s">
        <v>469</v>
      </c>
      <c r="I416" s="25">
        <v>45357</v>
      </c>
      <c r="J416" s="24"/>
      <c r="K416" s="24" t="s">
        <v>571</v>
      </c>
      <c r="L416" s="24" t="s">
        <v>702</v>
      </c>
      <c r="M416" s="24" t="s">
        <v>717</v>
      </c>
      <c r="N416" s="26"/>
      <c r="O416" s="24" t="s">
        <v>39</v>
      </c>
      <c r="P416" s="30">
        <v>-17.010000000000002</v>
      </c>
      <c r="Q416" s="30">
        <f>ROUND(Q415+P416,5)</f>
        <v>-36.520000000000003</v>
      </c>
    </row>
    <row r="417" spans="1:17" x14ac:dyDescent="0.25">
      <c r="A417" s="24"/>
      <c r="B417" s="24"/>
      <c r="C417" s="24"/>
      <c r="D417" s="24"/>
      <c r="E417" s="24"/>
      <c r="F417" s="24"/>
      <c r="G417" s="24"/>
      <c r="H417" s="24" t="s">
        <v>469</v>
      </c>
      <c r="I417" s="25">
        <v>45357</v>
      </c>
      <c r="J417" s="24"/>
      <c r="K417" s="24" t="s">
        <v>572</v>
      </c>
      <c r="L417" s="24" t="s">
        <v>703</v>
      </c>
      <c r="M417" s="24" t="s">
        <v>717</v>
      </c>
      <c r="N417" s="26"/>
      <c r="O417" s="24" t="s">
        <v>39</v>
      </c>
      <c r="P417" s="30">
        <v>-21.43</v>
      </c>
      <c r="Q417" s="30">
        <f>ROUND(Q416+P417,5)</f>
        <v>-57.95</v>
      </c>
    </row>
    <row r="418" spans="1:17" ht="15.75" thickBot="1" x14ac:dyDescent="0.3">
      <c r="A418" s="24"/>
      <c r="B418" s="24"/>
      <c r="C418" s="24"/>
      <c r="D418" s="24"/>
      <c r="E418" s="24"/>
      <c r="F418" s="24"/>
      <c r="G418" s="24"/>
      <c r="H418" s="24" t="s">
        <v>469</v>
      </c>
      <c r="I418" s="25">
        <v>45374</v>
      </c>
      <c r="J418" s="24"/>
      <c r="K418" s="24" t="s">
        <v>573</v>
      </c>
      <c r="L418" s="24" t="s">
        <v>704</v>
      </c>
      <c r="M418" s="24" t="s">
        <v>717</v>
      </c>
      <c r="N418" s="26"/>
      <c r="O418" s="24" t="s">
        <v>39</v>
      </c>
      <c r="P418" s="30">
        <v>-31.73</v>
      </c>
      <c r="Q418" s="30">
        <f>ROUND(Q417+P418,5)</f>
        <v>-89.68</v>
      </c>
    </row>
    <row r="419" spans="1:17" ht="15.75" thickBot="1" x14ac:dyDescent="0.3">
      <c r="A419" s="28"/>
      <c r="B419" s="28"/>
      <c r="C419" s="28"/>
      <c r="D419" s="28" t="s">
        <v>454</v>
      </c>
      <c r="E419" s="28"/>
      <c r="F419" s="28"/>
      <c r="G419" s="28"/>
      <c r="H419" s="28"/>
      <c r="I419" s="29"/>
      <c r="J419" s="28"/>
      <c r="K419" s="28"/>
      <c r="L419" s="28"/>
      <c r="M419" s="28"/>
      <c r="N419" s="28"/>
      <c r="O419" s="28"/>
      <c r="P419" s="4">
        <f>ROUND(SUM(P414:P418),5)</f>
        <v>-89.68</v>
      </c>
      <c r="Q419" s="4">
        <f>Q418</f>
        <v>-89.68</v>
      </c>
    </row>
    <row r="420" spans="1:17" ht="15.75" thickBot="1" x14ac:dyDescent="0.3">
      <c r="A420" s="28"/>
      <c r="B420" s="28"/>
      <c r="C420" s="28" t="s">
        <v>295</v>
      </c>
      <c r="D420" s="28"/>
      <c r="E420" s="28"/>
      <c r="F420" s="28"/>
      <c r="G420" s="28"/>
      <c r="H420" s="28"/>
      <c r="I420" s="29"/>
      <c r="J420" s="28"/>
      <c r="K420" s="28"/>
      <c r="L420" s="28"/>
      <c r="M420" s="28"/>
      <c r="N420" s="28"/>
      <c r="O420" s="28"/>
      <c r="P420" s="3">
        <f>P419</f>
        <v>-89.68</v>
      </c>
      <c r="Q420" s="3">
        <f>Q419</f>
        <v>-89.68</v>
      </c>
    </row>
    <row r="421" spans="1:17" x14ac:dyDescent="0.25">
      <c r="A421" s="28"/>
      <c r="B421" s="28" t="s">
        <v>296</v>
      </c>
      <c r="C421" s="28"/>
      <c r="D421" s="28"/>
      <c r="E421" s="28"/>
      <c r="F421" s="28"/>
      <c r="G421" s="28"/>
      <c r="H421" s="28"/>
      <c r="I421" s="29"/>
      <c r="J421" s="28"/>
      <c r="K421" s="28"/>
      <c r="L421" s="28"/>
      <c r="M421" s="28"/>
      <c r="N421" s="28"/>
      <c r="O421" s="28"/>
      <c r="P421" s="2">
        <f>ROUND(P412+P420,5)</f>
        <v>-577.05999999999995</v>
      </c>
      <c r="Q421" s="2">
        <f>ROUND(Q412+Q420,5)</f>
        <v>-577.05999999999995</v>
      </c>
    </row>
    <row r="422" spans="1:17" x14ac:dyDescent="0.25">
      <c r="A422" s="1"/>
      <c r="B422" s="1" t="s">
        <v>309</v>
      </c>
      <c r="C422" s="1"/>
      <c r="D422" s="1"/>
      <c r="E422" s="1"/>
      <c r="F422" s="1"/>
      <c r="G422" s="1"/>
      <c r="H422" s="1"/>
      <c r="I422" s="22"/>
      <c r="J422" s="1"/>
      <c r="K422" s="1"/>
      <c r="L422" s="1"/>
      <c r="M422" s="1"/>
      <c r="N422" s="1"/>
      <c r="O422" s="1"/>
      <c r="P422" s="23"/>
      <c r="Q422" s="23"/>
    </row>
    <row r="423" spans="1:17" x14ac:dyDescent="0.25">
      <c r="A423" s="24"/>
      <c r="B423" s="24"/>
      <c r="C423" s="24"/>
      <c r="D423" s="24"/>
      <c r="E423" s="24"/>
      <c r="F423" s="24"/>
      <c r="G423" s="24"/>
      <c r="H423" s="24" t="s">
        <v>469</v>
      </c>
      <c r="I423" s="25">
        <v>45363</v>
      </c>
      <c r="J423" s="24"/>
      <c r="K423" s="24" t="s">
        <v>574</v>
      </c>
      <c r="L423" s="24" t="s">
        <v>705</v>
      </c>
      <c r="M423" s="24" t="s">
        <v>717</v>
      </c>
      <c r="N423" s="26"/>
      <c r="O423" s="24" t="s">
        <v>39</v>
      </c>
      <c r="P423" s="30">
        <v>-119.9</v>
      </c>
      <c r="Q423" s="30">
        <f>ROUND(Q422+P423,5)</f>
        <v>-119.9</v>
      </c>
    </row>
    <row r="424" spans="1:17" x14ac:dyDescent="0.25">
      <c r="A424" s="24"/>
      <c r="B424" s="24"/>
      <c r="C424" s="24"/>
      <c r="D424" s="24"/>
      <c r="E424" s="24"/>
      <c r="F424" s="24"/>
      <c r="G424" s="24"/>
      <c r="H424" s="24" t="s">
        <v>472</v>
      </c>
      <c r="I424" s="25">
        <v>45363</v>
      </c>
      <c r="J424" s="24"/>
      <c r="K424" s="24" t="s">
        <v>574</v>
      </c>
      <c r="L424" s="24" t="s">
        <v>705</v>
      </c>
      <c r="M424" s="24" t="s">
        <v>717</v>
      </c>
      <c r="N424" s="26"/>
      <c r="O424" s="24" t="s">
        <v>39</v>
      </c>
      <c r="P424" s="30">
        <v>119.9</v>
      </c>
      <c r="Q424" s="30">
        <f>ROUND(Q423+P424,5)</f>
        <v>0</v>
      </c>
    </row>
    <row r="425" spans="1:17" x14ac:dyDescent="0.25">
      <c r="A425" s="24"/>
      <c r="B425" s="24"/>
      <c r="C425" s="24"/>
      <c r="D425" s="24"/>
      <c r="E425" s="24"/>
      <c r="F425" s="24"/>
      <c r="G425" s="24"/>
      <c r="H425" s="24" t="s">
        <v>469</v>
      </c>
      <c r="I425" s="25">
        <v>45365</v>
      </c>
      <c r="J425" s="24"/>
      <c r="K425" s="24" t="s">
        <v>575</v>
      </c>
      <c r="L425" s="24" t="s">
        <v>705</v>
      </c>
      <c r="M425" s="24" t="s">
        <v>717</v>
      </c>
      <c r="N425" s="26"/>
      <c r="O425" s="24" t="s">
        <v>39</v>
      </c>
      <c r="P425" s="30">
        <v>-166.61</v>
      </c>
      <c r="Q425" s="30">
        <f>ROUND(Q424+P425,5)</f>
        <v>-166.61</v>
      </c>
    </row>
    <row r="426" spans="1:17" x14ac:dyDescent="0.25">
      <c r="A426" s="24"/>
      <c r="B426" s="24"/>
      <c r="C426" s="24"/>
      <c r="D426" s="24"/>
      <c r="E426" s="24"/>
      <c r="F426" s="24"/>
      <c r="G426" s="24"/>
      <c r="H426" s="24" t="s">
        <v>472</v>
      </c>
      <c r="I426" s="25">
        <v>45365</v>
      </c>
      <c r="J426" s="24"/>
      <c r="K426" s="24" t="s">
        <v>575</v>
      </c>
      <c r="L426" s="24" t="s">
        <v>705</v>
      </c>
      <c r="M426" s="24" t="s">
        <v>717</v>
      </c>
      <c r="N426" s="26"/>
      <c r="O426" s="24" t="s">
        <v>39</v>
      </c>
      <c r="P426" s="30">
        <v>166.61</v>
      </c>
      <c r="Q426" s="30">
        <f>ROUND(Q425+P426,5)</f>
        <v>0</v>
      </c>
    </row>
    <row r="427" spans="1:17" ht="15.75" thickBot="1" x14ac:dyDescent="0.3">
      <c r="A427" s="24"/>
      <c r="B427" s="24"/>
      <c r="C427" s="24"/>
      <c r="D427" s="24"/>
      <c r="E427" s="24"/>
      <c r="F427" s="24"/>
      <c r="G427" s="24"/>
      <c r="H427" s="24" t="s">
        <v>469</v>
      </c>
      <c r="I427" s="25">
        <v>45368</v>
      </c>
      <c r="J427" s="24"/>
      <c r="K427" s="24" t="s">
        <v>576</v>
      </c>
      <c r="L427" s="24" t="s">
        <v>706</v>
      </c>
      <c r="M427" s="24" t="s">
        <v>717</v>
      </c>
      <c r="N427" s="26"/>
      <c r="O427" s="24" t="s">
        <v>39</v>
      </c>
      <c r="P427" s="27">
        <v>-51.09</v>
      </c>
      <c r="Q427" s="27">
        <f>ROUND(Q426+P427,5)</f>
        <v>-51.09</v>
      </c>
    </row>
    <row r="428" spans="1:17" x14ac:dyDescent="0.25">
      <c r="A428" s="28"/>
      <c r="B428" s="28" t="s">
        <v>455</v>
      </c>
      <c r="C428" s="28"/>
      <c r="D428" s="28"/>
      <c r="E428" s="28"/>
      <c r="F428" s="28"/>
      <c r="G428" s="28"/>
      <c r="H428" s="28"/>
      <c r="I428" s="29"/>
      <c r="J428" s="28"/>
      <c r="K428" s="28"/>
      <c r="L428" s="28"/>
      <c r="M428" s="28"/>
      <c r="N428" s="28"/>
      <c r="O428" s="28"/>
      <c r="P428" s="2">
        <f>ROUND(SUM(P422:P427),5)</f>
        <v>-51.09</v>
      </c>
      <c r="Q428" s="2">
        <f>Q427</f>
        <v>-51.09</v>
      </c>
    </row>
    <row r="429" spans="1:17" x14ac:dyDescent="0.25">
      <c r="A429" s="1"/>
      <c r="B429" s="1" t="s">
        <v>314</v>
      </c>
      <c r="C429" s="1"/>
      <c r="D429" s="1"/>
      <c r="E429" s="1"/>
      <c r="F429" s="1"/>
      <c r="G429" s="1"/>
      <c r="H429" s="1"/>
      <c r="I429" s="22"/>
      <c r="J429" s="1"/>
      <c r="K429" s="1"/>
      <c r="L429" s="1"/>
      <c r="M429" s="1"/>
      <c r="N429" s="1"/>
      <c r="O429" s="1"/>
      <c r="P429" s="23"/>
      <c r="Q429" s="23"/>
    </row>
    <row r="430" spans="1:17" x14ac:dyDescent="0.25">
      <c r="A430" s="1"/>
      <c r="B430" s="1"/>
      <c r="C430" s="1" t="s">
        <v>315</v>
      </c>
      <c r="D430" s="1"/>
      <c r="E430" s="1"/>
      <c r="F430" s="1"/>
      <c r="G430" s="1"/>
      <c r="H430" s="1"/>
      <c r="I430" s="22"/>
      <c r="J430" s="1"/>
      <c r="K430" s="1"/>
      <c r="L430" s="1"/>
      <c r="M430" s="1"/>
      <c r="N430" s="1"/>
      <c r="O430" s="1"/>
      <c r="P430" s="23"/>
      <c r="Q430" s="23"/>
    </row>
    <row r="431" spans="1:17" ht="15.75" thickBot="1" x14ac:dyDescent="0.3">
      <c r="A431" s="21"/>
      <c r="B431" s="21"/>
      <c r="C431" s="21"/>
      <c r="D431" s="21"/>
      <c r="E431" s="21"/>
      <c r="F431" s="21"/>
      <c r="G431" s="24"/>
      <c r="H431" s="24" t="s">
        <v>468</v>
      </c>
      <c r="I431" s="25">
        <v>45355</v>
      </c>
      <c r="J431" s="24" t="s">
        <v>508</v>
      </c>
      <c r="K431" s="24" t="s">
        <v>577</v>
      </c>
      <c r="L431" s="24" t="s">
        <v>707</v>
      </c>
      <c r="M431" s="24" t="s">
        <v>717</v>
      </c>
      <c r="N431" s="26"/>
      <c r="O431" s="24" t="s">
        <v>10</v>
      </c>
      <c r="P431" s="30">
        <v>7812.5</v>
      </c>
      <c r="Q431" s="30">
        <f>ROUND(Q430+P431,5)</f>
        <v>7812.5</v>
      </c>
    </row>
    <row r="432" spans="1:17" ht="15.75" thickBot="1" x14ac:dyDescent="0.3">
      <c r="A432" s="28"/>
      <c r="B432" s="28"/>
      <c r="C432" s="28" t="s">
        <v>456</v>
      </c>
      <c r="D432" s="28"/>
      <c r="E432" s="28"/>
      <c r="F432" s="28"/>
      <c r="G432" s="28"/>
      <c r="H432" s="28"/>
      <c r="I432" s="29"/>
      <c r="J432" s="28"/>
      <c r="K432" s="28"/>
      <c r="L432" s="28"/>
      <c r="M432" s="28"/>
      <c r="N432" s="28"/>
      <c r="O432" s="28"/>
      <c r="P432" s="3">
        <f>ROUND(SUM(P430:P431),5)</f>
        <v>7812.5</v>
      </c>
      <c r="Q432" s="3">
        <f>Q431</f>
        <v>7812.5</v>
      </c>
    </row>
    <row r="433" spans="1:17" x14ac:dyDescent="0.25">
      <c r="A433" s="28"/>
      <c r="B433" s="28" t="s">
        <v>316</v>
      </c>
      <c r="C433" s="28"/>
      <c r="D433" s="28"/>
      <c r="E433" s="28"/>
      <c r="F433" s="28"/>
      <c r="G433" s="28"/>
      <c r="H433" s="28"/>
      <c r="I433" s="29"/>
      <c r="J433" s="28"/>
      <c r="K433" s="28"/>
      <c r="L433" s="28"/>
      <c r="M433" s="28"/>
      <c r="N433" s="28"/>
      <c r="O433" s="28"/>
      <c r="P433" s="2">
        <f>P432</f>
        <v>7812.5</v>
      </c>
      <c r="Q433" s="2">
        <f>Q432</f>
        <v>7812.5</v>
      </c>
    </row>
    <row r="434" spans="1:17" x14ac:dyDescent="0.25">
      <c r="A434" s="1"/>
      <c r="B434" s="1" t="s">
        <v>317</v>
      </c>
      <c r="C434" s="1"/>
      <c r="D434" s="1"/>
      <c r="E434" s="1"/>
      <c r="F434" s="1"/>
      <c r="G434" s="1"/>
      <c r="H434" s="1"/>
      <c r="I434" s="22"/>
      <c r="J434" s="1"/>
      <c r="K434" s="1"/>
      <c r="L434" s="1"/>
      <c r="M434" s="1"/>
      <c r="N434" s="1"/>
      <c r="O434" s="1"/>
      <c r="P434" s="23"/>
      <c r="Q434" s="23"/>
    </row>
    <row r="435" spans="1:17" x14ac:dyDescent="0.25">
      <c r="A435" s="1"/>
      <c r="B435" s="1"/>
      <c r="C435" s="1" t="s">
        <v>318</v>
      </c>
      <c r="D435" s="1"/>
      <c r="E435" s="1"/>
      <c r="F435" s="1"/>
      <c r="G435" s="1"/>
      <c r="H435" s="1"/>
      <c r="I435" s="22"/>
      <c r="J435" s="1"/>
      <c r="K435" s="1"/>
      <c r="L435" s="1"/>
      <c r="M435" s="1"/>
      <c r="N435" s="1"/>
      <c r="O435" s="1"/>
      <c r="P435" s="23"/>
      <c r="Q435" s="23"/>
    </row>
    <row r="436" spans="1:17" x14ac:dyDescent="0.25">
      <c r="A436" s="1"/>
      <c r="B436" s="1"/>
      <c r="C436" s="1"/>
      <c r="D436" s="1" t="s">
        <v>323</v>
      </c>
      <c r="E436" s="1"/>
      <c r="F436" s="1"/>
      <c r="G436" s="1"/>
      <c r="H436" s="1"/>
      <c r="I436" s="22"/>
      <c r="J436" s="1"/>
      <c r="K436" s="1"/>
      <c r="L436" s="1"/>
      <c r="M436" s="1"/>
      <c r="N436" s="1"/>
      <c r="O436" s="1"/>
      <c r="P436" s="23"/>
      <c r="Q436" s="23"/>
    </row>
    <row r="437" spans="1:17" ht="15.75" thickBot="1" x14ac:dyDescent="0.3">
      <c r="A437" s="21"/>
      <c r="B437" s="21"/>
      <c r="C437" s="21"/>
      <c r="D437" s="21"/>
      <c r="E437" s="21"/>
      <c r="F437" s="21"/>
      <c r="G437" s="24"/>
      <c r="H437" s="24" t="s">
        <v>466</v>
      </c>
      <c r="I437" s="25">
        <v>45364</v>
      </c>
      <c r="J437" s="24" t="s">
        <v>509</v>
      </c>
      <c r="K437" s="24" t="s">
        <v>578</v>
      </c>
      <c r="L437" s="24" t="s">
        <v>708</v>
      </c>
      <c r="M437" s="24" t="s">
        <v>717</v>
      </c>
      <c r="N437" s="26"/>
      <c r="O437" s="24" t="s">
        <v>16</v>
      </c>
      <c r="P437" s="30">
        <v>150</v>
      </c>
      <c r="Q437" s="30">
        <f>ROUND(Q436+P437,5)</f>
        <v>150</v>
      </c>
    </row>
    <row r="438" spans="1:17" ht="15.75" thickBot="1" x14ac:dyDescent="0.3">
      <c r="A438" s="28"/>
      <c r="B438" s="28"/>
      <c r="C438" s="28"/>
      <c r="D438" s="28" t="s">
        <v>457</v>
      </c>
      <c r="E438" s="28"/>
      <c r="F438" s="28"/>
      <c r="G438" s="28"/>
      <c r="H438" s="28"/>
      <c r="I438" s="29"/>
      <c r="J438" s="28"/>
      <c r="K438" s="28"/>
      <c r="L438" s="28"/>
      <c r="M438" s="28"/>
      <c r="N438" s="28"/>
      <c r="O438" s="28"/>
      <c r="P438" s="3">
        <f>ROUND(SUM(P436:P437),5)</f>
        <v>150</v>
      </c>
      <c r="Q438" s="3">
        <f>Q437</f>
        <v>150</v>
      </c>
    </row>
    <row r="439" spans="1:17" x14ac:dyDescent="0.25">
      <c r="A439" s="28"/>
      <c r="B439" s="28"/>
      <c r="C439" s="28" t="s">
        <v>325</v>
      </c>
      <c r="D439" s="28"/>
      <c r="E439" s="28"/>
      <c r="F439" s="28"/>
      <c r="G439" s="28"/>
      <c r="H439" s="28"/>
      <c r="I439" s="29"/>
      <c r="J439" s="28"/>
      <c r="K439" s="28"/>
      <c r="L439" s="28"/>
      <c r="M439" s="28"/>
      <c r="N439" s="28"/>
      <c r="O439" s="28"/>
      <c r="P439" s="2">
        <f>P438</f>
        <v>150</v>
      </c>
      <c r="Q439" s="2">
        <f>Q438</f>
        <v>150</v>
      </c>
    </row>
    <row r="440" spans="1:17" x14ac:dyDescent="0.25">
      <c r="A440" s="1"/>
      <c r="B440" s="1"/>
      <c r="C440" s="1" t="s">
        <v>327</v>
      </c>
      <c r="D440" s="1"/>
      <c r="E440" s="1"/>
      <c r="F440" s="1"/>
      <c r="G440" s="1"/>
      <c r="H440" s="1"/>
      <c r="I440" s="22"/>
      <c r="J440" s="1"/>
      <c r="K440" s="1"/>
      <c r="L440" s="1"/>
      <c r="M440" s="1"/>
      <c r="N440" s="1"/>
      <c r="O440" s="1"/>
      <c r="P440" s="23"/>
      <c r="Q440" s="23"/>
    </row>
    <row r="441" spans="1:17" x14ac:dyDescent="0.25">
      <c r="A441" s="1"/>
      <c r="B441" s="1"/>
      <c r="C441" s="1"/>
      <c r="D441" s="1" t="s">
        <v>329</v>
      </c>
      <c r="E441" s="1"/>
      <c r="F441" s="1"/>
      <c r="G441" s="1"/>
      <c r="H441" s="1"/>
      <c r="I441" s="22"/>
      <c r="J441" s="1"/>
      <c r="K441" s="1"/>
      <c r="L441" s="1"/>
      <c r="M441" s="1"/>
      <c r="N441" s="1"/>
      <c r="O441" s="1"/>
      <c r="P441" s="23"/>
      <c r="Q441" s="23"/>
    </row>
    <row r="442" spans="1:17" ht="15.75" thickBot="1" x14ac:dyDescent="0.3">
      <c r="A442" s="21"/>
      <c r="B442" s="21"/>
      <c r="C442" s="21"/>
      <c r="D442" s="21"/>
      <c r="E442" s="21"/>
      <c r="F442" s="21"/>
      <c r="G442" s="24"/>
      <c r="H442" s="24" t="s">
        <v>466</v>
      </c>
      <c r="I442" s="25">
        <v>45355</v>
      </c>
      <c r="J442" s="24" t="s">
        <v>510</v>
      </c>
      <c r="K442" s="24" t="s">
        <v>579</v>
      </c>
      <c r="L442" s="24" t="s">
        <v>709</v>
      </c>
      <c r="M442" s="24" t="s">
        <v>717</v>
      </c>
      <c r="N442" s="26"/>
      <c r="O442" s="24" t="s">
        <v>15</v>
      </c>
      <c r="P442" s="27">
        <v>550</v>
      </c>
      <c r="Q442" s="27">
        <f>ROUND(Q441+P442,5)</f>
        <v>550</v>
      </c>
    </row>
    <row r="443" spans="1:17" x14ac:dyDescent="0.25">
      <c r="A443" s="28"/>
      <c r="B443" s="28"/>
      <c r="C443" s="28"/>
      <c r="D443" s="28" t="s">
        <v>458</v>
      </c>
      <c r="E443" s="28"/>
      <c r="F443" s="28"/>
      <c r="G443" s="28"/>
      <c r="H443" s="28"/>
      <c r="I443" s="29"/>
      <c r="J443" s="28"/>
      <c r="K443" s="28"/>
      <c r="L443" s="28"/>
      <c r="M443" s="28"/>
      <c r="N443" s="28"/>
      <c r="O443" s="28"/>
      <c r="P443" s="2">
        <f>ROUND(SUM(P441:P442),5)</f>
        <v>550</v>
      </c>
      <c r="Q443" s="2">
        <f>Q442</f>
        <v>550</v>
      </c>
    </row>
    <row r="444" spans="1:17" x14ac:dyDescent="0.25">
      <c r="A444" s="1"/>
      <c r="B444" s="1"/>
      <c r="C444" s="1"/>
      <c r="D444" s="1" t="s">
        <v>330</v>
      </c>
      <c r="E444" s="1"/>
      <c r="F444" s="1"/>
      <c r="G444" s="1"/>
      <c r="H444" s="1"/>
      <c r="I444" s="22"/>
      <c r="J444" s="1"/>
      <c r="K444" s="1"/>
      <c r="L444" s="1"/>
      <c r="M444" s="1"/>
      <c r="N444" s="1"/>
      <c r="O444" s="1"/>
      <c r="P444" s="23"/>
      <c r="Q444" s="23"/>
    </row>
    <row r="445" spans="1:17" ht="15.75" thickBot="1" x14ac:dyDescent="0.3">
      <c r="A445" s="21"/>
      <c r="B445" s="21"/>
      <c r="C445" s="21"/>
      <c r="D445" s="21"/>
      <c r="E445" s="21"/>
      <c r="F445" s="21"/>
      <c r="G445" s="24"/>
      <c r="H445" s="24" t="s">
        <v>466</v>
      </c>
      <c r="I445" s="25">
        <v>45369</v>
      </c>
      <c r="J445" s="24" t="s">
        <v>511</v>
      </c>
      <c r="K445" s="24" t="s">
        <v>580</v>
      </c>
      <c r="L445" s="24" t="s">
        <v>710</v>
      </c>
      <c r="M445" s="24" t="s">
        <v>717</v>
      </c>
      <c r="N445" s="26"/>
      <c r="O445" s="24" t="s">
        <v>15</v>
      </c>
      <c r="P445" s="30">
        <v>400</v>
      </c>
      <c r="Q445" s="30">
        <f>ROUND(Q444+P445,5)</f>
        <v>400</v>
      </c>
    </row>
    <row r="446" spans="1:17" ht="15.75" thickBot="1" x14ac:dyDescent="0.3">
      <c r="A446" s="28"/>
      <c r="B446" s="28"/>
      <c r="C446" s="28"/>
      <c r="D446" s="28" t="s">
        <v>459</v>
      </c>
      <c r="E446" s="28"/>
      <c r="F446" s="28"/>
      <c r="G446" s="28"/>
      <c r="H446" s="28"/>
      <c r="I446" s="29"/>
      <c r="J446" s="28"/>
      <c r="K446" s="28"/>
      <c r="L446" s="28"/>
      <c r="M446" s="28"/>
      <c r="N446" s="28"/>
      <c r="O446" s="28"/>
      <c r="P446" s="4">
        <f>ROUND(SUM(P444:P445),5)</f>
        <v>400</v>
      </c>
      <c r="Q446" s="4">
        <f>Q445</f>
        <v>400</v>
      </c>
    </row>
    <row r="447" spans="1:17" ht="15.75" thickBot="1" x14ac:dyDescent="0.3">
      <c r="A447" s="28"/>
      <c r="B447" s="28"/>
      <c r="C447" s="28" t="s">
        <v>332</v>
      </c>
      <c r="D447" s="28"/>
      <c r="E447" s="28"/>
      <c r="F447" s="28"/>
      <c r="G447" s="28"/>
      <c r="H447" s="28"/>
      <c r="I447" s="29"/>
      <c r="J447" s="28"/>
      <c r="K447" s="28"/>
      <c r="L447" s="28"/>
      <c r="M447" s="28"/>
      <c r="N447" s="28"/>
      <c r="O447" s="28"/>
      <c r="P447" s="3">
        <f>ROUND(P443+P446,5)</f>
        <v>950</v>
      </c>
      <c r="Q447" s="3">
        <f>ROUND(Q443+Q446,5)</f>
        <v>950</v>
      </c>
    </row>
    <row r="448" spans="1:17" x14ac:dyDescent="0.25">
      <c r="A448" s="28"/>
      <c r="B448" s="28" t="s">
        <v>347</v>
      </c>
      <c r="C448" s="28"/>
      <c r="D448" s="28"/>
      <c r="E448" s="28"/>
      <c r="F448" s="28"/>
      <c r="G448" s="28"/>
      <c r="H448" s="28"/>
      <c r="I448" s="29"/>
      <c r="J448" s="28"/>
      <c r="K448" s="28"/>
      <c r="L448" s="28"/>
      <c r="M448" s="28"/>
      <c r="N448" s="28"/>
      <c r="O448" s="28"/>
      <c r="P448" s="2">
        <f>ROUND(P439+P447,5)</f>
        <v>1100</v>
      </c>
      <c r="Q448" s="2">
        <f>ROUND(Q439+Q447,5)</f>
        <v>1100</v>
      </c>
    </row>
    <row r="449" spans="1:17" x14ac:dyDescent="0.25">
      <c r="A449" s="1"/>
      <c r="B449" s="1" t="s">
        <v>350</v>
      </c>
      <c r="C449" s="1"/>
      <c r="D449" s="1"/>
      <c r="E449" s="1"/>
      <c r="F449" s="1"/>
      <c r="G449" s="1"/>
      <c r="H449" s="1"/>
      <c r="I449" s="22"/>
      <c r="J449" s="1"/>
      <c r="K449" s="1"/>
      <c r="L449" s="1"/>
      <c r="M449" s="1"/>
      <c r="N449" s="1"/>
      <c r="O449" s="1"/>
      <c r="P449" s="23"/>
      <c r="Q449" s="23"/>
    </row>
    <row r="450" spans="1:17" x14ac:dyDescent="0.25">
      <c r="A450" s="1"/>
      <c r="B450" s="1"/>
      <c r="C450" s="1" t="s">
        <v>351</v>
      </c>
      <c r="D450" s="1"/>
      <c r="E450" s="1"/>
      <c r="F450" s="1"/>
      <c r="G450" s="1"/>
      <c r="H450" s="1"/>
      <c r="I450" s="22"/>
      <c r="J450" s="1"/>
      <c r="K450" s="1"/>
      <c r="L450" s="1"/>
      <c r="M450" s="1"/>
      <c r="N450" s="1"/>
      <c r="O450" s="1"/>
      <c r="P450" s="23"/>
      <c r="Q450" s="23"/>
    </row>
    <row r="451" spans="1:17" ht="15.75" thickBot="1" x14ac:dyDescent="0.3">
      <c r="A451" s="21"/>
      <c r="B451" s="21"/>
      <c r="C451" s="21"/>
      <c r="D451" s="21"/>
      <c r="E451" s="21"/>
      <c r="F451" s="21"/>
      <c r="G451" s="24"/>
      <c r="H451" s="24" t="s">
        <v>467</v>
      </c>
      <c r="I451" s="25">
        <v>45356</v>
      </c>
      <c r="J451" s="24" t="s">
        <v>476</v>
      </c>
      <c r="K451" s="24" t="s">
        <v>515</v>
      </c>
      <c r="L451" s="24" t="s">
        <v>587</v>
      </c>
      <c r="M451" s="24" t="s">
        <v>717</v>
      </c>
      <c r="N451" s="26"/>
      <c r="O451" s="24" t="s">
        <v>83</v>
      </c>
      <c r="P451" s="30">
        <v>-1000</v>
      </c>
      <c r="Q451" s="30">
        <f>ROUND(Q450+P451,5)</f>
        <v>-1000</v>
      </c>
    </row>
    <row r="452" spans="1:17" ht="15.75" thickBot="1" x14ac:dyDescent="0.3">
      <c r="A452" s="28"/>
      <c r="B452" s="28"/>
      <c r="C452" s="28" t="s">
        <v>460</v>
      </c>
      <c r="D452" s="28"/>
      <c r="E452" s="28"/>
      <c r="F452" s="28"/>
      <c r="G452" s="28"/>
      <c r="H452" s="28"/>
      <c r="I452" s="29"/>
      <c r="J452" s="28"/>
      <c r="K452" s="28"/>
      <c r="L452" s="28"/>
      <c r="M452" s="28"/>
      <c r="N452" s="28"/>
      <c r="O452" s="28"/>
      <c r="P452" s="3">
        <f>ROUND(SUM(P450:P451),5)</f>
        <v>-1000</v>
      </c>
      <c r="Q452" s="3">
        <f>Q451</f>
        <v>-1000</v>
      </c>
    </row>
    <row r="453" spans="1:17" x14ac:dyDescent="0.25">
      <c r="A453" s="28"/>
      <c r="B453" s="28" t="s">
        <v>353</v>
      </c>
      <c r="C453" s="28"/>
      <c r="D453" s="28"/>
      <c r="E453" s="28"/>
      <c r="F453" s="28"/>
      <c r="G453" s="28"/>
      <c r="H453" s="28"/>
      <c r="I453" s="29"/>
      <c r="J453" s="28"/>
      <c r="K453" s="28"/>
      <c r="L453" s="28"/>
      <c r="M453" s="28"/>
      <c r="N453" s="28"/>
      <c r="O453" s="28"/>
      <c r="P453" s="2">
        <f>P452</f>
        <v>-1000</v>
      </c>
      <c r="Q453" s="2">
        <f>Q452</f>
        <v>-1000</v>
      </c>
    </row>
    <row r="454" spans="1:17" x14ac:dyDescent="0.25">
      <c r="A454" s="1"/>
      <c r="B454" s="1" t="s">
        <v>354</v>
      </c>
      <c r="C454" s="1"/>
      <c r="D454" s="1"/>
      <c r="E454" s="1"/>
      <c r="F454" s="1"/>
      <c r="G454" s="1"/>
      <c r="H454" s="1"/>
      <c r="I454" s="22"/>
      <c r="J454" s="1"/>
      <c r="K454" s="1"/>
      <c r="L454" s="1"/>
      <c r="M454" s="1"/>
      <c r="N454" s="1"/>
      <c r="O454" s="1"/>
      <c r="P454" s="23"/>
      <c r="Q454" s="23"/>
    </row>
    <row r="455" spans="1:17" x14ac:dyDescent="0.25">
      <c r="A455" s="1"/>
      <c r="B455" s="1"/>
      <c r="C455" s="1" t="s">
        <v>355</v>
      </c>
      <c r="D455" s="1"/>
      <c r="E455" s="1"/>
      <c r="F455" s="1"/>
      <c r="G455" s="1"/>
      <c r="H455" s="1"/>
      <c r="I455" s="22"/>
      <c r="J455" s="1"/>
      <c r="K455" s="1"/>
      <c r="L455" s="1"/>
      <c r="M455" s="1"/>
      <c r="N455" s="1"/>
      <c r="O455" s="1"/>
      <c r="P455" s="23"/>
      <c r="Q455" s="23"/>
    </row>
    <row r="456" spans="1:17" x14ac:dyDescent="0.25">
      <c r="A456" s="24"/>
      <c r="B456" s="24"/>
      <c r="C456" s="24"/>
      <c r="D456" s="24"/>
      <c r="E456" s="24"/>
      <c r="F456" s="24"/>
      <c r="G456" s="24"/>
      <c r="H456" s="24" t="s">
        <v>469</v>
      </c>
      <c r="I456" s="25">
        <v>45355</v>
      </c>
      <c r="J456" s="24"/>
      <c r="K456" s="24" t="s">
        <v>581</v>
      </c>
      <c r="L456" s="24" t="s">
        <v>711</v>
      </c>
      <c r="M456" s="24" t="s">
        <v>717</v>
      </c>
      <c r="N456" s="26"/>
      <c r="O456" s="24" t="s">
        <v>39</v>
      </c>
      <c r="P456" s="30">
        <v>-220</v>
      </c>
      <c r="Q456" s="30">
        <f>ROUND(Q455+P456,5)</f>
        <v>-220</v>
      </c>
    </row>
    <row r="457" spans="1:17" x14ac:dyDescent="0.25">
      <c r="A457" s="24"/>
      <c r="B457" s="24"/>
      <c r="C457" s="24"/>
      <c r="D457" s="24"/>
      <c r="E457" s="24"/>
      <c r="F457" s="24"/>
      <c r="G457" s="24"/>
      <c r="H457" s="24" t="s">
        <v>469</v>
      </c>
      <c r="I457" s="25">
        <v>45355</v>
      </c>
      <c r="J457" s="24"/>
      <c r="K457" s="24" t="s">
        <v>582</v>
      </c>
      <c r="L457" s="24" t="s">
        <v>712</v>
      </c>
      <c r="M457" s="24" t="s">
        <v>717</v>
      </c>
      <c r="N457" s="26"/>
      <c r="O457" s="24" t="s">
        <v>39</v>
      </c>
      <c r="P457" s="30">
        <v>-217</v>
      </c>
      <c r="Q457" s="30">
        <f>ROUND(Q456+P457,5)</f>
        <v>-437</v>
      </c>
    </row>
    <row r="458" spans="1:17" ht="15.75" thickBot="1" x14ac:dyDescent="0.3">
      <c r="A458" s="24"/>
      <c r="B458" s="24"/>
      <c r="C458" s="24"/>
      <c r="D458" s="24"/>
      <c r="E458" s="24"/>
      <c r="F458" s="24"/>
      <c r="G458" s="24"/>
      <c r="H458" s="24" t="s">
        <v>470</v>
      </c>
      <c r="I458" s="25">
        <v>45371</v>
      </c>
      <c r="J458" s="24" t="s">
        <v>512</v>
      </c>
      <c r="K458" s="24" t="s">
        <v>583</v>
      </c>
      <c r="L458" s="24" t="s">
        <v>713</v>
      </c>
      <c r="M458" s="24" t="s">
        <v>717</v>
      </c>
      <c r="N458" s="26"/>
      <c r="O458" s="24" t="s">
        <v>36</v>
      </c>
      <c r="P458" s="27">
        <v>-80</v>
      </c>
      <c r="Q458" s="27">
        <f>ROUND(Q457+P458,5)</f>
        <v>-517</v>
      </c>
    </row>
    <row r="459" spans="1:17" x14ac:dyDescent="0.25">
      <c r="A459" s="28"/>
      <c r="B459" s="28"/>
      <c r="C459" s="28" t="s">
        <v>461</v>
      </c>
      <c r="D459" s="28"/>
      <c r="E459" s="28"/>
      <c r="F459" s="28"/>
      <c r="G459" s="28"/>
      <c r="H459" s="28"/>
      <c r="I459" s="29"/>
      <c r="J459" s="28"/>
      <c r="K459" s="28"/>
      <c r="L459" s="28"/>
      <c r="M459" s="28"/>
      <c r="N459" s="28"/>
      <c r="O459" s="28"/>
      <c r="P459" s="2">
        <f>ROUND(SUM(P455:P458),5)</f>
        <v>-517</v>
      </c>
      <c r="Q459" s="2">
        <f>Q458</f>
        <v>-517</v>
      </c>
    </row>
    <row r="460" spans="1:17" x14ac:dyDescent="0.25">
      <c r="A460" s="1"/>
      <c r="B460" s="1"/>
      <c r="C460" s="1" t="s">
        <v>356</v>
      </c>
      <c r="D460" s="1"/>
      <c r="E460" s="1"/>
      <c r="F460" s="1"/>
      <c r="G460" s="1"/>
      <c r="H460" s="1"/>
      <c r="I460" s="22"/>
      <c r="J460" s="1"/>
      <c r="K460" s="1"/>
      <c r="L460" s="1"/>
      <c r="M460" s="1"/>
      <c r="N460" s="1"/>
      <c r="O460" s="1"/>
      <c r="P460" s="23"/>
      <c r="Q460" s="23"/>
    </row>
    <row r="461" spans="1:17" x14ac:dyDescent="0.25">
      <c r="A461" s="24"/>
      <c r="B461" s="24"/>
      <c r="C461" s="24"/>
      <c r="D461" s="24"/>
      <c r="E461" s="24"/>
      <c r="F461" s="24"/>
      <c r="G461" s="24"/>
      <c r="H461" s="24" t="s">
        <v>469</v>
      </c>
      <c r="I461" s="25">
        <v>45355</v>
      </c>
      <c r="J461" s="24"/>
      <c r="K461" s="24" t="s">
        <v>542</v>
      </c>
      <c r="L461" s="24" t="s">
        <v>714</v>
      </c>
      <c r="M461" s="24" t="s">
        <v>717</v>
      </c>
      <c r="N461" s="26"/>
      <c r="O461" s="24" t="s">
        <v>39</v>
      </c>
      <c r="P461" s="30">
        <v>-45.98</v>
      </c>
      <c r="Q461" s="30">
        <f t="shared" ref="Q461:Q466" si="12">ROUND(Q460+P461,5)</f>
        <v>-45.98</v>
      </c>
    </row>
    <row r="462" spans="1:17" x14ac:dyDescent="0.25">
      <c r="A462" s="24"/>
      <c r="B462" s="24"/>
      <c r="C462" s="24"/>
      <c r="D462" s="24"/>
      <c r="E462" s="24"/>
      <c r="F462" s="24"/>
      <c r="G462" s="24"/>
      <c r="H462" s="24" t="s">
        <v>469</v>
      </c>
      <c r="I462" s="25">
        <v>45355</v>
      </c>
      <c r="J462" s="24"/>
      <c r="K462" s="24" t="s">
        <v>542</v>
      </c>
      <c r="L462" s="24" t="s">
        <v>715</v>
      </c>
      <c r="M462" s="24" t="s">
        <v>717</v>
      </c>
      <c r="N462" s="26"/>
      <c r="O462" s="24" t="s">
        <v>39</v>
      </c>
      <c r="P462" s="30">
        <v>-1940.85</v>
      </c>
      <c r="Q462" s="30">
        <f t="shared" si="12"/>
        <v>-1986.83</v>
      </c>
    </row>
    <row r="463" spans="1:17" x14ac:dyDescent="0.25">
      <c r="A463" s="24"/>
      <c r="B463" s="24"/>
      <c r="C463" s="24"/>
      <c r="D463" s="24"/>
      <c r="E463" s="24"/>
      <c r="F463" s="24"/>
      <c r="G463" s="24"/>
      <c r="H463" s="24" t="s">
        <v>469</v>
      </c>
      <c r="I463" s="25">
        <v>45355</v>
      </c>
      <c r="J463" s="24"/>
      <c r="K463" s="24" t="s">
        <v>542</v>
      </c>
      <c r="L463" s="24" t="s">
        <v>715</v>
      </c>
      <c r="M463" s="24" t="s">
        <v>717</v>
      </c>
      <c r="N463" s="26"/>
      <c r="O463" s="24" t="s">
        <v>39</v>
      </c>
      <c r="P463" s="30">
        <v>-95</v>
      </c>
      <c r="Q463" s="30">
        <f t="shared" si="12"/>
        <v>-2081.83</v>
      </c>
    </row>
    <row r="464" spans="1:17" x14ac:dyDescent="0.25">
      <c r="A464" s="24"/>
      <c r="B464" s="24"/>
      <c r="C464" s="24"/>
      <c r="D464" s="24"/>
      <c r="E464" s="24"/>
      <c r="F464" s="24"/>
      <c r="G464" s="24"/>
      <c r="H464" s="24" t="s">
        <v>469</v>
      </c>
      <c r="I464" s="25">
        <v>45355</v>
      </c>
      <c r="J464" s="24"/>
      <c r="K464" s="24" t="s">
        <v>542</v>
      </c>
      <c r="L464" s="24" t="s">
        <v>715</v>
      </c>
      <c r="M464" s="24" t="s">
        <v>717</v>
      </c>
      <c r="N464" s="26"/>
      <c r="O464" s="24" t="s">
        <v>39</v>
      </c>
      <c r="P464" s="30">
        <v>-103.97</v>
      </c>
      <c r="Q464" s="30">
        <f t="shared" si="12"/>
        <v>-2185.8000000000002</v>
      </c>
    </row>
    <row r="465" spans="1:17" x14ac:dyDescent="0.25">
      <c r="A465" s="24"/>
      <c r="B465" s="24"/>
      <c r="C465" s="24"/>
      <c r="D465" s="24"/>
      <c r="E465" s="24"/>
      <c r="F465" s="24"/>
      <c r="G465" s="24"/>
      <c r="H465" s="24" t="s">
        <v>469</v>
      </c>
      <c r="I465" s="25">
        <v>45355</v>
      </c>
      <c r="J465" s="24"/>
      <c r="K465" s="24" t="s">
        <v>542</v>
      </c>
      <c r="L465" s="24" t="s">
        <v>715</v>
      </c>
      <c r="M465" s="24" t="s">
        <v>717</v>
      </c>
      <c r="N465" s="26"/>
      <c r="O465" s="24" t="s">
        <v>39</v>
      </c>
      <c r="P465" s="30">
        <v>-326.33999999999997</v>
      </c>
      <c r="Q465" s="30">
        <f t="shared" si="12"/>
        <v>-2512.14</v>
      </c>
    </row>
    <row r="466" spans="1:17" ht="15.75" thickBot="1" x14ac:dyDescent="0.3">
      <c r="A466" s="24"/>
      <c r="B466" s="24"/>
      <c r="C466" s="24"/>
      <c r="D466" s="24"/>
      <c r="E466" s="24"/>
      <c r="F466" s="24"/>
      <c r="G466" s="24"/>
      <c r="H466" s="24" t="s">
        <v>469</v>
      </c>
      <c r="I466" s="25">
        <v>45355</v>
      </c>
      <c r="J466" s="24"/>
      <c r="K466" s="24" t="s">
        <v>542</v>
      </c>
      <c r="L466" s="24" t="s">
        <v>715</v>
      </c>
      <c r="M466" s="24" t="s">
        <v>717</v>
      </c>
      <c r="N466" s="26"/>
      <c r="O466" s="24" t="s">
        <v>39</v>
      </c>
      <c r="P466" s="27">
        <v>-103.37</v>
      </c>
      <c r="Q466" s="27">
        <f t="shared" si="12"/>
        <v>-2615.5100000000002</v>
      </c>
    </row>
    <row r="467" spans="1:17" x14ac:dyDescent="0.25">
      <c r="A467" s="28"/>
      <c r="B467" s="28"/>
      <c r="C467" s="28" t="s">
        <v>462</v>
      </c>
      <c r="D467" s="28"/>
      <c r="E467" s="28"/>
      <c r="F467" s="28"/>
      <c r="G467" s="28"/>
      <c r="H467" s="28"/>
      <c r="I467" s="29"/>
      <c r="J467" s="28"/>
      <c r="K467" s="28"/>
      <c r="L467" s="28"/>
      <c r="M467" s="28"/>
      <c r="N467" s="28"/>
      <c r="O467" s="28"/>
      <c r="P467" s="2">
        <f>ROUND(SUM(P460:P466),5)</f>
        <v>-2615.5100000000002</v>
      </c>
      <c r="Q467" s="2">
        <f>Q466</f>
        <v>-2615.5100000000002</v>
      </c>
    </row>
    <row r="468" spans="1:17" x14ac:dyDescent="0.25">
      <c r="A468" s="1"/>
      <c r="B468" s="1"/>
      <c r="C468" s="1" t="s">
        <v>357</v>
      </c>
      <c r="D468" s="1"/>
      <c r="E468" s="1"/>
      <c r="F468" s="1"/>
      <c r="G468" s="1"/>
      <c r="H468" s="1"/>
      <c r="I468" s="22"/>
      <c r="J468" s="1"/>
      <c r="K468" s="1"/>
      <c r="L468" s="1"/>
      <c r="M468" s="1"/>
      <c r="N468" s="1"/>
      <c r="O468" s="1"/>
      <c r="P468" s="23"/>
      <c r="Q468" s="23"/>
    </row>
    <row r="469" spans="1:17" x14ac:dyDescent="0.25">
      <c r="A469" s="1"/>
      <c r="B469" s="1"/>
      <c r="C469" s="1"/>
      <c r="D469" s="1" t="s">
        <v>358</v>
      </c>
      <c r="E469" s="1"/>
      <c r="F469" s="1"/>
      <c r="G469" s="1"/>
      <c r="H469" s="1"/>
      <c r="I469" s="22"/>
      <c r="J469" s="1"/>
      <c r="K469" s="1"/>
      <c r="L469" s="1"/>
      <c r="M469" s="1"/>
      <c r="N469" s="1"/>
      <c r="O469" s="1"/>
      <c r="P469" s="23"/>
      <c r="Q469" s="23"/>
    </row>
    <row r="470" spans="1:17" x14ac:dyDescent="0.25">
      <c r="A470" s="24"/>
      <c r="B470" s="24"/>
      <c r="C470" s="24"/>
      <c r="D470" s="24"/>
      <c r="E470" s="24"/>
      <c r="F470" s="24"/>
      <c r="G470" s="24"/>
      <c r="H470" s="24" t="s">
        <v>471</v>
      </c>
      <c r="I470" s="25">
        <v>45380</v>
      </c>
      <c r="J470" s="24" t="s">
        <v>483</v>
      </c>
      <c r="K470" s="24" t="s">
        <v>530</v>
      </c>
      <c r="L470" s="24" t="s">
        <v>608</v>
      </c>
      <c r="M470" s="24" t="s">
        <v>717</v>
      </c>
      <c r="N470" s="26"/>
      <c r="O470" s="24" t="s">
        <v>10</v>
      </c>
      <c r="P470" s="30">
        <v>0</v>
      </c>
      <c r="Q470" s="30">
        <f>ROUND(Q469+P470,5)</f>
        <v>0</v>
      </c>
    </row>
    <row r="471" spans="1:17" ht="15.75" thickBot="1" x14ac:dyDescent="0.3">
      <c r="A471" s="24"/>
      <c r="B471" s="24"/>
      <c r="C471" s="24"/>
      <c r="D471" s="24"/>
      <c r="E471" s="24"/>
      <c r="F471" s="24"/>
      <c r="G471" s="24"/>
      <c r="H471" s="24" t="s">
        <v>471</v>
      </c>
      <c r="I471" s="25">
        <v>45380</v>
      </c>
      <c r="J471" s="24" t="s">
        <v>483</v>
      </c>
      <c r="K471" s="24" t="s">
        <v>530</v>
      </c>
      <c r="L471" s="24" t="s">
        <v>608</v>
      </c>
      <c r="M471" s="24" t="s">
        <v>717</v>
      </c>
      <c r="N471" s="26"/>
      <c r="O471" s="24" t="s">
        <v>10</v>
      </c>
      <c r="P471" s="30">
        <v>0</v>
      </c>
      <c r="Q471" s="30">
        <f>ROUND(Q470+P471,5)</f>
        <v>0</v>
      </c>
    </row>
    <row r="472" spans="1:17" ht="15.75" thickBot="1" x14ac:dyDescent="0.3">
      <c r="A472" s="28"/>
      <c r="B472" s="28"/>
      <c r="C472" s="28"/>
      <c r="D472" s="28" t="s">
        <v>463</v>
      </c>
      <c r="E472" s="28"/>
      <c r="F472" s="28"/>
      <c r="G472" s="28"/>
      <c r="H472" s="28"/>
      <c r="I472" s="29"/>
      <c r="J472" s="28"/>
      <c r="K472" s="28"/>
      <c r="L472" s="28"/>
      <c r="M472" s="28"/>
      <c r="N472" s="28"/>
      <c r="O472" s="28"/>
      <c r="P472" s="3">
        <f>ROUND(SUM(P469:P471),5)</f>
        <v>0</v>
      </c>
      <c r="Q472" s="3">
        <f>Q471</f>
        <v>0</v>
      </c>
    </row>
    <row r="473" spans="1:17" x14ac:dyDescent="0.25">
      <c r="A473" s="28"/>
      <c r="B473" s="28"/>
      <c r="C473" s="28" t="s">
        <v>359</v>
      </c>
      <c r="D473" s="28"/>
      <c r="E473" s="28"/>
      <c r="F473" s="28"/>
      <c r="G473" s="28"/>
      <c r="H473" s="28"/>
      <c r="I473" s="29"/>
      <c r="J473" s="28"/>
      <c r="K473" s="28"/>
      <c r="L473" s="28"/>
      <c r="M473" s="28"/>
      <c r="N473" s="28"/>
      <c r="O473" s="28"/>
      <c r="P473" s="2">
        <f>P472</f>
        <v>0</v>
      </c>
      <c r="Q473" s="2">
        <f>Q472</f>
        <v>0</v>
      </c>
    </row>
    <row r="474" spans="1:17" x14ac:dyDescent="0.25">
      <c r="A474" s="1"/>
      <c r="B474" s="1"/>
      <c r="C474" s="1" t="s">
        <v>360</v>
      </c>
      <c r="D474" s="1"/>
      <c r="E474" s="1"/>
      <c r="F474" s="1"/>
      <c r="G474" s="1"/>
      <c r="H474" s="1"/>
      <c r="I474" s="22"/>
      <c r="J474" s="1"/>
      <c r="K474" s="1"/>
      <c r="L474" s="1"/>
      <c r="M474" s="1"/>
      <c r="N474" s="1"/>
      <c r="O474" s="1"/>
      <c r="P474" s="23"/>
      <c r="Q474" s="23"/>
    </row>
    <row r="475" spans="1:17" ht="15.75" thickBot="1" x14ac:dyDescent="0.3">
      <c r="A475" s="21"/>
      <c r="B475" s="21"/>
      <c r="C475" s="21"/>
      <c r="D475" s="21"/>
      <c r="E475" s="21"/>
      <c r="F475" s="21"/>
      <c r="G475" s="24"/>
      <c r="H475" s="24" t="s">
        <v>469</v>
      </c>
      <c r="I475" s="25">
        <v>45370</v>
      </c>
      <c r="J475" s="24"/>
      <c r="K475" s="24" t="s">
        <v>584</v>
      </c>
      <c r="L475" s="24" t="s">
        <v>716</v>
      </c>
      <c r="M475" s="24" t="s">
        <v>717</v>
      </c>
      <c r="N475" s="26"/>
      <c r="O475" s="24" t="s">
        <v>39</v>
      </c>
      <c r="P475" s="30">
        <v>-5583.95</v>
      </c>
      <c r="Q475" s="30">
        <f>ROUND(Q474+P475,5)</f>
        <v>-5583.95</v>
      </c>
    </row>
    <row r="476" spans="1:17" ht="15.75" thickBot="1" x14ac:dyDescent="0.3">
      <c r="A476" s="28"/>
      <c r="B476" s="28"/>
      <c r="C476" s="28" t="s">
        <v>464</v>
      </c>
      <c r="D476" s="28"/>
      <c r="E476" s="28"/>
      <c r="F476" s="28"/>
      <c r="G476" s="28"/>
      <c r="H476" s="28"/>
      <c r="I476" s="29"/>
      <c r="J476" s="28"/>
      <c r="K476" s="28"/>
      <c r="L476" s="28"/>
      <c r="M476" s="28"/>
      <c r="N476" s="28"/>
      <c r="O476" s="28"/>
      <c r="P476" s="4">
        <f>ROUND(SUM(P474:P475),5)</f>
        <v>-5583.95</v>
      </c>
      <c r="Q476" s="4">
        <f>Q475</f>
        <v>-5583.95</v>
      </c>
    </row>
    <row r="477" spans="1:17" ht="15.75" thickBot="1" x14ac:dyDescent="0.3">
      <c r="A477" s="28"/>
      <c r="B477" s="28" t="s">
        <v>361</v>
      </c>
      <c r="C477" s="28"/>
      <c r="D477" s="28"/>
      <c r="E477" s="28"/>
      <c r="F477" s="28"/>
      <c r="G477" s="28"/>
      <c r="H477" s="28"/>
      <c r="I477" s="29"/>
      <c r="J477" s="28"/>
      <c r="K477" s="28"/>
      <c r="L477" s="28"/>
      <c r="M477" s="28"/>
      <c r="N477" s="28"/>
      <c r="O477" s="28"/>
      <c r="P477" s="4">
        <f>ROUND(P459+P467+P473+P476,5)</f>
        <v>-8716.4599999999991</v>
      </c>
      <c r="Q477" s="4">
        <f>ROUND(Q459+Q467+Q473+Q476,5)</f>
        <v>-8716.4599999999991</v>
      </c>
    </row>
    <row r="478" spans="1:17" s="7" customFormat="1" ht="12" thickBot="1" x14ac:dyDescent="0.25">
      <c r="A478" s="5" t="s">
        <v>465</v>
      </c>
      <c r="B478" s="5"/>
      <c r="C478" s="5"/>
      <c r="D478" s="5"/>
      <c r="E478" s="5"/>
      <c r="F478" s="5"/>
      <c r="G478" s="5"/>
      <c r="H478" s="5"/>
      <c r="I478" s="31"/>
      <c r="J478" s="5"/>
      <c r="K478" s="5"/>
      <c r="L478" s="5"/>
      <c r="M478" s="5"/>
      <c r="N478" s="5"/>
      <c r="O478" s="5"/>
      <c r="P478" s="6">
        <f>ROUND(P4+P7+P10+P19+P47+P310+P322+P397+P400+P421+P428+P433+P448+P453+P477,5)</f>
        <v>75386.3</v>
      </c>
      <c r="Q478" s="6">
        <f>ROUND(Q4+Q7+Q10+Q19+Q47+Q310+Q322+Q397+Q400+Q421+Q428+Q433+Q448+Q453+Q477,5)</f>
        <v>75386.3</v>
      </c>
    </row>
    <row r="479" spans="1:17" ht="15.75" thickTop="1" x14ac:dyDescent="0.25"/>
  </sheetData>
  <pageMargins left="0.7" right="0.7" top="0.75" bottom="0.75" header="0.1" footer="0.3"/>
  <pageSetup orientation="portrait" r:id="rId1"/>
  <headerFooter>
    <oddHeader>&amp;L&amp;"Arial,Bold"&amp;8 3:53 PM
&amp;"Arial,Bold"&amp;8 04/09/24
&amp;"Arial,Bold"&amp;8 Accrual Basis&amp;C&amp;"Arial,Bold"&amp;12 Nederland Fire Protection District
&amp;"Arial,Bold"&amp;14 Transaction Detail By Account
&amp;"Arial,Bold"&amp;10 March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4" name="HEADER"/>
      </mc:Fallback>
    </mc:AlternateContent>
    <mc:AlternateContent xmlns:mc="http://schemas.openxmlformats.org/markup-compatibility/2006">
      <mc:Choice Requires="x14">
        <control shapeId="1331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167DA-29EA-4599-B722-357C44FA3257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038E-1DF5-45EB-8CDE-EF4B038968D2}">
  <sheetPr codeName="Sheet5"/>
  <dimension ref="A1:M302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719</v>
      </c>
      <c r="K2" s="20" t="s">
        <v>73</v>
      </c>
      <c r="L2" s="20" t="s">
        <v>74</v>
      </c>
      <c r="M2" s="20" t="s">
        <v>75</v>
      </c>
    </row>
    <row r="3" spans="1:13" ht="15.75" thickTop="1" x14ac:dyDescent="0.25">
      <c r="A3" s="1"/>
      <c r="B3" s="1" t="s">
        <v>76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77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78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79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80</v>
      </c>
      <c r="F7" s="1"/>
      <c r="G7" s="1"/>
      <c r="H7" s="1"/>
      <c r="I7" s="1"/>
      <c r="J7" s="2">
        <v>2000</v>
      </c>
      <c r="K7" s="2">
        <v>0</v>
      </c>
      <c r="L7" s="2">
        <f t="shared" si="0"/>
        <v>2000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81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82</v>
      </c>
      <c r="F9" s="1"/>
      <c r="G9" s="1"/>
      <c r="H9" s="1"/>
      <c r="I9" s="1"/>
      <c r="J9" s="2">
        <v>0</v>
      </c>
      <c r="K9" s="2">
        <v>26637</v>
      </c>
      <c r="L9" s="2">
        <f t="shared" si="0"/>
        <v>-26637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83</v>
      </c>
      <c r="F10" s="1"/>
      <c r="G10" s="1"/>
      <c r="H10" s="1"/>
      <c r="I10" s="1"/>
      <c r="J10" s="2">
        <v>1605</v>
      </c>
      <c r="K10" s="2">
        <v>500</v>
      </c>
      <c r="L10" s="2">
        <f t="shared" si="0"/>
        <v>1105</v>
      </c>
      <c r="M10" s="15">
        <f t="shared" si="1"/>
        <v>3.21</v>
      </c>
    </row>
    <row r="11" spans="1:13" x14ac:dyDescent="0.25">
      <c r="A11" s="1"/>
      <c r="B11" s="1"/>
      <c r="C11" s="1"/>
      <c r="D11" s="1"/>
      <c r="E11" s="1" t="s">
        <v>84</v>
      </c>
      <c r="F11" s="1"/>
      <c r="G11" s="1"/>
      <c r="H11" s="1"/>
      <c r="I11" s="1"/>
      <c r="J11" s="2">
        <v>9910.31</v>
      </c>
      <c r="K11" s="2">
        <v>150</v>
      </c>
      <c r="L11" s="2">
        <f t="shared" si="0"/>
        <v>9760.31</v>
      </c>
      <c r="M11" s="15">
        <f t="shared" si="1"/>
        <v>66.068730000000002</v>
      </c>
    </row>
    <row r="12" spans="1:13" x14ac:dyDescent="0.25">
      <c r="A12" s="1"/>
      <c r="B12" s="1"/>
      <c r="C12" s="1"/>
      <c r="D12" s="1"/>
      <c r="E12" s="1" t="s">
        <v>85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86</v>
      </c>
      <c r="G13" s="1"/>
      <c r="H13" s="1"/>
      <c r="I13" s="1"/>
      <c r="J13" s="2">
        <v>-315.58999999999997</v>
      </c>
      <c r="K13" s="2">
        <v>0</v>
      </c>
      <c r="L13" s="2">
        <f t="shared" ref="L13:L35" si="2">ROUND((J13-K13),5)</f>
        <v>-315.58999999999997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87</v>
      </c>
      <c r="G14" s="1"/>
      <c r="H14" s="1"/>
      <c r="I14" s="1"/>
      <c r="J14" s="2">
        <v>1422.21</v>
      </c>
      <c r="K14" s="2">
        <v>0</v>
      </c>
      <c r="L14" s="2">
        <f t="shared" si="2"/>
        <v>1422.21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88</v>
      </c>
      <c r="G15" s="1"/>
      <c r="H15" s="1"/>
      <c r="I15" s="1"/>
      <c r="J15" s="2">
        <v>0</v>
      </c>
      <c r="K15" s="2">
        <v>9159.65</v>
      </c>
      <c r="L15" s="2">
        <f t="shared" si="2"/>
        <v>-9159.65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89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90</v>
      </c>
      <c r="G17" s="1"/>
      <c r="H17" s="1"/>
      <c r="I17" s="1"/>
      <c r="J17" s="2">
        <v>0</v>
      </c>
      <c r="K17" s="2">
        <v>183193</v>
      </c>
      <c r="L17" s="2">
        <f t="shared" si="2"/>
        <v>-183193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91</v>
      </c>
      <c r="G18" s="1"/>
      <c r="H18" s="1"/>
      <c r="I18" s="1"/>
      <c r="J18" s="2">
        <v>556342.59</v>
      </c>
      <c r="K18" s="2">
        <v>1308638</v>
      </c>
      <c r="L18" s="2">
        <f t="shared" si="2"/>
        <v>-752295.41</v>
      </c>
      <c r="M18" s="15">
        <f t="shared" si="3"/>
        <v>0.42513000000000001</v>
      </c>
    </row>
    <row r="19" spans="1:13" x14ac:dyDescent="0.25">
      <c r="A19" s="1"/>
      <c r="B19" s="1"/>
      <c r="C19" s="1"/>
      <c r="D19" s="1"/>
      <c r="E19" s="1"/>
      <c r="F19" s="1" t="s">
        <v>92</v>
      </c>
      <c r="G19" s="1"/>
      <c r="H19" s="1"/>
      <c r="I19" s="1"/>
      <c r="J19" s="2">
        <v>16148.26</v>
      </c>
      <c r="K19" s="2">
        <v>65431</v>
      </c>
      <c r="L19" s="2">
        <f t="shared" si="2"/>
        <v>-49282.74</v>
      </c>
      <c r="M19" s="15">
        <f t="shared" si="3"/>
        <v>0.24679999999999999</v>
      </c>
    </row>
    <row r="20" spans="1:13" x14ac:dyDescent="0.25">
      <c r="A20" s="1"/>
      <c r="B20" s="1"/>
      <c r="C20" s="1"/>
      <c r="D20" s="1"/>
      <c r="E20" s="1"/>
      <c r="F20" s="1" t="s">
        <v>93</v>
      </c>
      <c r="G20" s="1"/>
      <c r="H20" s="1"/>
      <c r="I20" s="1"/>
      <c r="J20" s="2">
        <v>8.99</v>
      </c>
      <c r="K20" s="2">
        <v>45798</v>
      </c>
      <c r="L20" s="2">
        <f t="shared" si="2"/>
        <v>-45789.01</v>
      </c>
      <c r="M20" s="15">
        <f t="shared" si="3"/>
        <v>2.0000000000000001E-4</v>
      </c>
    </row>
    <row r="21" spans="1:13" x14ac:dyDescent="0.25">
      <c r="A21" s="1"/>
      <c r="B21" s="1"/>
      <c r="C21" s="1"/>
      <c r="D21" s="1"/>
      <c r="E21" s="1"/>
      <c r="F21" s="1" t="s">
        <v>94</v>
      </c>
      <c r="G21" s="1"/>
      <c r="H21" s="1"/>
      <c r="I21" s="1"/>
      <c r="J21" s="2">
        <v>0</v>
      </c>
      <c r="K21" s="2">
        <v>2289</v>
      </c>
      <c r="L21" s="2">
        <f t="shared" si="2"/>
        <v>-2289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95</v>
      </c>
      <c r="G22" s="1"/>
      <c r="H22" s="1"/>
      <c r="I22" s="1"/>
      <c r="J22" s="2">
        <v>105.98</v>
      </c>
      <c r="K22" s="2">
        <v>0</v>
      </c>
      <c r="L22" s="2">
        <f t="shared" si="2"/>
        <v>105.98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96</v>
      </c>
      <c r="G23" s="1"/>
      <c r="H23" s="1"/>
      <c r="I23" s="1"/>
      <c r="J23" s="2">
        <v>38.49</v>
      </c>
      <c r="K23" s="2">
        <v>0</v>
      </c>
      <c r="L23" s="2">
        <f t="shared" si="2"/>
        <v>38.49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97</v>
      </c>
      <c r="G24" s="1"/>
      <c r="H24" s="1"/>
      <c r="I24" s="1"/>
      <c r="J24" s="2">
        <v>4.6500000000000004</v>
      </c>
      <c r="K24" s="2">
        <v>0</v>
      </c>
      <c r="L24" s="2">
        <f t="shared" si="2"/>
        <v>4.6500000000000004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98</v>
      </c>
      <c r="G25" s="1"/>
      <c r="H25" s="1"/>
      <c r="I25" s="1"/>
      <c r="J25" s="2">
        <v>2936.42</v>
      </c>
      <c r="K25" s="2">
        <v>7869</v>
      </c>
      <c r="L25" s="2">
        <f t="shared" si="2"/>
        <v>-4932.58</v>
      </c>
      <c r="M25" s="15">
        <f t="shared" si="3"/>
        <v>0.37315999999999999</v>
      </c>
    </row>
    <row r="26" spans="1:13" x14ac:dyDescent="0.25">
      <c r="A26" s="1"/>
      <c r="B26" s="1"/>
      <c r="C26" s="1"/>
      <c r="D26" s="1"/>
      <c r="E26" s="1"/>
      <c r="F26" s="1" t="s">
        <v>99</v>
      </c>
      <c r="G26" s="1"/>
      <c r="H26" s="1"/>
      <c r="I26" s="1"/>
      <c r="J26" s="2">
        <v>49239.57</v>
      </c>
      <c r="K26" s="2">
        <v>86292.64</v>
      </c>
      <c r="L26" s="2">
        <f t="shared" si="2"/>
        <v>-37053.07</v>
      </c>
      <c r="M26" s="15">
        <f t="shared" si="3"/>
        <v>0.57060999999999995</v>
      </c>
    </row>
    <row r="27" spans="1:13" x14ac:dyDescent="0.25">
      <c r="A27" s="1"/>
      <c r="B27" s="1"/>
      <c r="C27" s="1"/>
      <c r="D27" s="1"/>
      <c r="E27" s="1"/>
      <c r="F27" s="1" t="s">
        <v>100</v>
      </c>
      <c r="G27" s="1"/>
      <c r="H27" s="1"/>
      <c r="I27" s="1"/>
      <c r="J27" s="2">
        <v>-18196.84</v>
      </c>
      <c r="K27" s="2">
        <v>0</v>
      </c>
      <c r="L27" s="2">
        <f t="shared" si="2"/>
        <v>-18196.84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101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102</v>
      </c>
      <c r="G29" s="1"/>
      <c r="H29" s="1"/>
      <c r="I29" s="1"/>
      <c r="J29" s="2">
        <v>-70</v>
      </c>
      <c r="K29" s="2">
        <v>0</v>
      </c>
      <c r="L29" s="2">
        <f t="shared" si="2"/>
        <v>-70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103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5">
        <f t="shared" si="3"/>
        <v>0</v>
      </c>
    </row>
    <row r="31" spans="1:13" x14ac:dyDescent="0.25">
      <c r="A31" s="1"/>
      <c r="B31" s="1"/>
      <c r="C31" s="1"/>
      <c r="D31" s="1"/>
      <c r="E31" s="1"/>
      <c r="F31" s="1" t="s">
        <v>104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5">
        <f t="shared" si="3"/>
        <v>0</v>
      </c>
    </row>
    <row r="32" spans="1:13" x14ac:dyDescent="0.25">
      <c r="A32" s="1"/>
      <c r="B32" s="1"/>
      <c r="C32" s="1"/>
      <c r="D32" s="1"/>
      <c r="E32" s="1"/>
      <c r="F32" s="1" t="s">
        <v>105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106</v>
      </c>
      <c r="G33" s="1"/>
      <c r="H33" s="1"/>
      <c r="I33" s="1"/>
      <c r="J33" s="2">
        <v>0</v>
      </c>
      <c r="K33" s="2">
        <v>0</v>
      </c>
      <c r="L33" s="2">
        <f t="shared" si="2"/>
        <v>0</v>
      </c>
      <c r="M33" s="15">
        <f t="shared" si="3"/>
        <v>0</v>
      </c>
    </row>
    <row r="34" spans="1:13" ht="15.75" thickBot="1" x14ac:dyDescent="0.3">
      <c r="A34" s="1"/>
      <c r="B34" s="1"/>
      <c r="C34" s="1"/>
      <c r="D34" s="1"/>
      <c r="E34" s="1" t="s">
        <v>107</v>
      </c>
      <c r="F34" s="1"/>
      <c r="G34" s="1"/>
      <c r="H34" s="1"/>
      <c r="I34" s="1"/>
      <c r="J34" s="3">
        <f>ROUND(SUM(J12:J33),5)</f>
        <v>607664.73</v>
      </c>
      <c r="K34" s="3">
        <f>ROUND(SUM(K12:K33),5)</f>
        <v>1708670.29</v>
      </c>
      <c r="L34" s="3">
        <f t="shared" si="2"/>
        <v>-1101005.56</v>
      </c>
      <c r="M34" s="16">
        <f t="shared" si="3"/>
        <v>0.35564000000000001</v>
      </c>
    </row>
    <row r="35" spans="1:13" x14ac:dyDescent="0.25">
      <c r="A35" s="1"/>
      <c r="B35" s="1"/>
      <c r="C35" s="1"/>
      <c r="D35" s="1" t="s">
        <v>108</v>
      </c>
      <c r="E35" s="1"/>
      <c r="F35" s="1"/>
      <c r="G35" s="1"/>
      <c r="H35" s="1"/>
      <c r="I35" s="1"/>
      <c r="J35" s="2">
        <f>ROUND(SUM(J4:J11)+J34,5)</f>
        <v>623680.04</v>
      </c>
      <c r="K35" s="2">
        <f>ROUND(SUM(K4:K11)+K34,5)</f>
        <v>1735957.29</v>
      </c>
      <c r="L35" s="2">
        <f t="shared" si="2"/>
        <v>-1112277.25</v>
      </c>
      <c r="M35" s="15">
        <f t="shared" si="3"/>
        <v>0.35926999999999998</v>
      </c>
    </row>
    <row r="36" spans="1:13" x14ac:dyDescent="0.25">
      <c r="A36" s="1"/>
      <c r="B36" s="1"/>
      <c r="C36" s="1"/>
      <c r="D36" s="1" t="s">
        <v>109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110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111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112</v>
      </c>
      <c r="D39" s="1"/>
      <c r="E39" s="1"/>
      <c r="F39" s="1"/>
      <c r="G39" s="1"/>
      <c r="H39" s="1"/>
      <c r="I39" s="1"/>
      <c r="J39" s="2">
        <f>ROUND(J35-J38,5)</f>
        <v>623680.04</v>
      </c>
      <c r="K39" s="2">
        <f>ROUND(K35-K38,5)</f>
        <v>1735957.29</v>
      </c>
      <c r="L39" s="2">
        <f>ROUND((J39-K39),5)</f>
        <v>-1112277.25</v>
      </c>
      <c r="M39" s="15">
        <f>ROUND(IF(K39=0, IF(J39=0, 0, 1), J39/K39),5)</f>
        <v>0.35926999999999998</v>
      </c>
    </row>
    <row r="40" spans="1:13" x14ac:dyDescent="0.25">
      <c r="A40" s="1"/>
      <c r="B40" s="1"/>
      <c r="C40" s="1"/>
      <c r="D40" s="1" t="s">
        <v>113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114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115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116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117</v>
      </c>
      <c r="G44" s="1"/>
      <c r="H44" s="1"/>
      <c r="I44" s="1"/>
      <c r="J44" s="2">
        <v>0</v>
      </c>
      <c r="K44" s="2">
        <v>125000</v>
      </c>
      <c r="L44" s="2">
        <f>ROUND((J44-K44),5)</f>
        <v>-125000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118</v>
      </c>
      <c r="G45" s="1"/>
      <c r="H45" s="1"/>
      <c r="I45" s="1"/>
      <c r="J45" s="2">
        <v>0</v>
      </c>
      <c r="K45" s="2">
        <v>13100</v>
      </c>
      <c r="L45" s="2">
        <f>ROUND((J45-K45),5)</f>
        <v>-13100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119</v>
      </c>
      <c r="G46" s="1"/>
      <c r="H46" s="1"/>
      <c r="I46" s="1"/>
      <c r="J46" s="8">
        <v>0</v>
      </c>
      <c r="K46" s="8">
        <v>0</v>
      </c>
      <c r="L46" s="8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120</v>
      </c>
      <c r="F47" s="1"/>
      <c r="G47" s="1"/>
      <c r="H47" s="1"/>
      <c r="I47" s="1"/>
      <c r="J47" s="2">
        <f>ROUND(SUM(J42:J46),5)</f>
        <v>0</v>
      </c>
      <c r="K47" s="2">
        <f>ROUND(SUM(K42:K46),5)</f>
        <v>138100</v>
      </c>
      <c r="L47" s="2">
        <f>ROUND((J47-K47),5)</f>
        <v>-138100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121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122</v>
      </c>
      <c r="G49" s="1"/>
      <c r="H49" s="1"/>
      <c r="I49" s="1"/>
      <c r="J49" s="2">
        <v>877.09</v>
      </c>
      <c r="K49" s="2">
        <v>3300</v>
      </c>
      <c r="L49" s="2">
        <f>ROUND((J49-K49),5)</f>
        <v>-2422.91</v>
      </c>
      <c r="M49" s="15">
        <f>ROUND(IF(K49=0, IF(J49=0, 0, 1), J49/K49),5)</f>
        <v>0.26578000000000002</v>
      </c>
    </row>
    <row r="50" spans="1:13" x14ac:dyDescent="0.25">
      <c r="A50" s="1"/>
      <c r="B50" s="1"/>
      <c r="C50" s="1"/>
      <c r="D50" s="1"/>
      <c r="E50" s="1"/>
      <c r="F50" s="1" t="s">
        <v>123</v>
      </c>
      <c r="G50" s="1"/>
      <c r="H50" s="1"/>
      <c r="I50" s="1"/>
      <c r="J50" s="2">
        <v>10992.74</v>
      </c>
      <c r="K50" s="2">
        <v>11500</v>
      </c>
      <c r="L50" s="2">
        <f>ROUND((J50-K50),5)</f>
        <v>-507.26</v>
      </c>
      <c r="M50" s="15">
        <f>ROUND(IF(K50=0, IF(J50=0, 0, 1), J50/K50),5)</f>
        <v>0.95589000000000002</v>
      </c>
    </row>
    <row r="51" spans="1:13" x14ac:dyDescent="0.25">
      <c r="A51" s="1"/>
      <c r="B51" s="1"/>
      <c r="C51" s="1"/>
      <c r="D51" s="1"/>
      <c r="E51" s="1"/>
      <c r="F51" s="1" t="s">
        <v>124</v>
      </c>
      <c r="G51" s="1"/>
      <c r="H51" s="1"/>
      <c r="I51" s="1"/>
      <c r="J51" s="2">
        <v>907.97</v>
      </c>
      <c r="K51" s="2">
        <v>250</v>
      </c>
      <c r="L51" s="2">
        <f>ROUND((J51-K51),5)</f>
        <v>657.97</v>
      </c>
      <c r="M51" s="15">
        <f>ROUND(IF(K51=0, IF(J51=0, 0, 1), J51/K51),5)</f>
        <v>3.6318800000000002</v>
      </c>
    </row>
    <row r="52" spans="1:13" x14ac:dyDescent="0.25">
      <c r="A52" s="1"/>
      <c r="B52" s="1"/>
      <c r="C52" s="1"/>
      <c r="D52" s="1"/>
      <c r="E52" s="1"/>
      <c r="F52" s="1" t="s">
        <v>125</v>
      </c>
      <c r="G52" s="1"/>
      <c r="H52" s="1"/>
      <c r="I52" s="1"/>
      <c r="J52" s="2">
        <v>11.23</v>
      </c>
      <c r="K52" s="2">
        <v>600</v>
      </c>
      <c r="L52" s="2">
        <f>ROUND((J52-K52),5)</f>
        <v>-588.77</v>
      </c>
      <c r="M52" s="15">
        <f>ROUND(IF(K52=0, IF(J52=0, 0, 1), J52/K52),5)</f>
        <v>1.8720000000000001E-2</v>
      </c>
    </row>
    <row r="53" spans="1:13" x14ac:dyDescent="0.25">
      <c r="A53" s="1"/>
      <c r="B53" s="1"/>
      <c r="C53" s="1"/>
      <c r="D53" s="1"/>
      <c r="E53" s="1"/>
      <c r="F53" s="1" t="s">
        <v>126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127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128</v>
      </c>
      <c r="H55" s="1"/>
      <c r="I55" s="1"/>
      <c r="J55" s="8">
        <v>0</v>
      </c>
      <c r="K55" s="8">
        <v>500</v>
      </c>
      <c r="L55" s="8">
        <f>ROUND((J55-K55),5)</f>
        <v>-500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129</v>
      </c>
      <c r="G56" s="1"/>
      <c r="H56" s="1"/>
      <c r="I56" s="1"/>
      <c r="J56" s="2">
        <f>ROUND(SUM(J53:J55),5)</f>
        <v>0</v>
      </c>
      <c r="K56" s="2">
        <f>ROUND(SUM(K53:K55),5)</f>
        <v>500</v>
      </c>
      <c r="L56" s="2">
        <f>ROUND((J56-K56),5)</f>
        <v>-500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130</v>
      </c>
      <c r="G57" s="1"/>
      <c r="H57" s="1"/>
      <c r="I57" s="1"/>
      <c r="J57" s="2">
        <v>0</v>
      </c>
      <c r="K57" s="2">
        <v>1500</v>
      </c>
      <c r="L57" s="2">
        <f>ROUND((J57-K57),5)</f>
        <v>-1500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131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132</v>
      </c>
      <c r="H59" s="1"/>
      <c r="I59" s="1"/>
      <c r="J59" s="2">
        <v>8851.23</v>
      </c>
      <c r="K59" s="2">
        <v>17529.68</v>
      </c>
      <c r="L59" s="2">
        <f>ROUND((J59-K59),5)</f>
        <v>-8678.4500000000007</v>
      </c>
      <c r="M59" s="15">
        <f>ROUND(IF(K59=0, IF(J59=0, 0, 1), J59/K59),5)</f>
        <v>0.50492999999999999</v>
      </c>
    </row>
    <row r="60" spans="1:13" x14ac:dyDescent="0.25">
      <c r="A60" s="1"/>
      <c r="B60" s="1"/>
      <c r="C60" s="1"/>
      <c r="D60" s="1"/>
      <c r="E60" s="1"/>
      <c r="F60" s="1"/>
      <c r="G60" s="1" t="s">
        <v>133</v>
      </c>
      <c r="H60" s="1"/>
      <c r="I60" s="1"/>
      <c r="J60" s="2">
        <v>0.16</v>
      </c>
      <c r="K60" s="2">
        <v>0</v>
      </c>
      <c r="L60" s="2">
        <f>ROUND((J60-K60),5)</f>
        <v>0.16</v>
      </c>
      <c r="M60" s="15">
        <f>ROUND(IF(K60=0, IF(J60=0, 0, 1), J60/K60),5)</f>
        <v>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134</v>
      </c>
      <c r="H61" s="1"/>
      <c r="I61" s="1"/>
      <c r="J61" s="8">
        <v>6.25</v>
      </c>
      <c r="K61" s="8">
        <v>0</v>
      </c>
      <c r="L61" s="8">
        <f>ROUND((J61-K61),5)</f>
        <v>6.25</v>
      </c>
      <c r="M61" s="17">
        <f>ROUND(IF(K61=0, IF(J61=0, 0, 1), J61/K61),5)</f>
        <v>1</v>
      </c>
    </row>
    <row r="62" spans="1:13" x14ac:dyDescent="0.25">
      <c r="A62" s="1"/>
      <c r="B62" s="1"/>
      <c r="C62" s="1"/>
      <c r="D62" s="1"/>
      <c r="E62" s="1"/>
      <c r="F62" s="1" t="s">
        <v>135</v>
      </c>
      <c r="G62" s="1"/>
      <c r="H62" s="1"/>
      <c r="I62" s="1"/>
      <c r="J62" s="2">
        <f>ROUND(SUM(J58:J61),5)</f>
        <v>8857.64</v>
      </c>
      <c r="K62" s="2">
        <f>ROUND(SUM(K58:K61),5)</f>
        <v>17529.68</v>
      </c>
      <c r="L62" s="2">
        <f>ROUND((J62-K62),5)</f>
        <v>-8672.0400000000009</v>
      </c>
      <c r="M62" s="15">
        <f>ROUND(IF(K62=0, IF(J62=0, 0, 1), J62/K62),5)</f>
        <v>0.50529000000000002</v>
      </c>
    </row>
    <row r="63" spans="1:13" x14ac:dyDescent="0.25">
      <c r="A63" s="1"/>
      <c r="B63" s="1"/>
      <c r="C63" s="1"/>
      <c r="D63" s="1"/>
      <c r="E63" s="1"/>
      <c r="F63" s="1" t="s">
        <v>136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137</v>
      </c>
      <c r="H64" s="1"/>
      <c r="I64" s="1"/>
      <c r="J64" s="2">
        <v>0</v>
      </c>
      <c r="K64" s="2">
        <v>3500</v>
      </c>
      <c r="L64" s="2">
        <f>ROUND((J64-K64),5)</f>
        <v>-3500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138</v>
      </c>
      <c r="H65" s="1"/>
      <c r="I65" s="1"/>
      <c r="J65" s="2">
        <v>0</v>
      </c>
      <c r="K65" s="2">
        <v>2000</v>
      </c>
      <c r="L65" s="2">
        <f>ROUND((J65-K65),5)</f>
        <v>-2000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139</v>
      </c>
      <c r="H66" s="1"/>
      <c r="I66" s="1"/>
      <c r="J66" s="2">
        <v>100</v>
      </c>
      <c r="K66" s="2">
        <v>24300</v>
      </c>
      <c r="L66" s="2">
        <f>ROUND((J66-K66),5)</f>
        <v>-24200</v>
      </c>
      <c r="M66" s="15">
        <f>ROUND(IF(K66=0, IF(J66=0, 0, 1), J66/K66),5)</f>
        <v>4.1200000000000004E-3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140</v>
      </c>
      <c r="H67" s="1"/>
      <c r="I67" s="1"/>
      <c r="J67" s="8">
        <v>6058</v>
      </c>
      <c r="K67" s="8">
        <v>33000</v>
      </c>
      <c r="L67" s="8">
        <f>ROUND((J67-K67),5)</f>
        <v>-26942</v>
      </c>
      <c r="M67" s="17">
        <f>ROUND(IF(K67=0, IF(J67=0, 0, 1), J67/K67),5)</f>
        <v>0.18357999999999999</v>
      </c>
    </row>
    <row r="68" spans="1:13" x14ac:dyDescent="0.25">
      <c r="A68" s="1"/>
      <c r="B68" s="1"/>
      <c r="C68" s="1"/>
      <c r="D68" s="1"/>
      <c r="E68" s="1"/>
      <c r="F68" s="1" t="s">
        <v>141</v>
      </c>
      <c r="G68" s="1"/>
      <c r="H68" s="1"/>
      <c r="I68" s="1"/>
      <c r="J68" s="2">
        <f>ROUND(SUM(J63:J67),5)</f>
        <v>6158</v>
      </c>
      <c r="K68" s="2">
        <f>ROUND(SUM(K63:K67),5)</f>
        <v>62800</v>
      </c>
      <c r="L68" s="2">
        <f>ROUND((J68-K68),5)</f>
        <v>-56642</v>
      </c>
      <c r="M68" s="15">
        <f>ROUND(IF(K68=0, IF(J68=0, 0, 1), J68/K68),5)</f>
        <v>9.8059999999999994E-2</v>
      </c>
    </row>
    <row r="69" spans="1:13" x14ac:dyDescent="0.25">
      <c r="A69" s="1"/>
      <c r="B69" s="1"/>
      <c r="C69" s="1"/>
      <c r="D69" s="1"/>
      <c r="E69" s="1"/>
      <c r="F69" s="1" t="s">
        <v>142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143</v>
      </c>
      <c r="H70" s="1"/>
      <c r="I70" s="1"/>
      <c r="J70" s="2">
        <v>698.9</v>
      </c>
      <c r="K70" s="2">
        <v>0</v>
      </c>
      <c r="L70" s="2">
        <f t="shared" ref="L70:L78" si="4">ROUND((J70-K70),5)</f>
        <v>698.9</v>
      </c>
      <c r="M70" s="15">
        <f t="shared" ref="M70:M78" si="5">ROUND(IF(K70=0, IF(J70=0, 0, 1), J70/K70),5)</f>
        <v>1</v>
      </c>
    </row>
    <row r="71" spans="1:13" x14ac:dyDescent="0.25">
      <c r="A71" s="1"/>
      <c r="B71" s="1"/>
      <c r="C71" s="1"/>
      <c r="D71" s="1"/>
      <c r="E71" s="1"/>
      <c r="F71" s="1"/>
      <c r="G71" s="1" t="s">
        <v>144</v>
      </c>
      <c r="H71" s="1"/>
      <c r="I71" s="1"/>
      <c r="J71" s="2">
        <v>12550</v>
      </c>
      <c r="K71" s="2">
        <v>13600</v>
      </c>
      <c r="L71" s="2">
        <f t="shared" si="4"/>
        <v>-1050</v>
      </c>
      <c r="M71" s="15">
        <f t="shared" si="5"/>
        <v>0.92279</v>
      </c>
    </row>
    <row r="72" spans="1:13" x14ac:dyDescent="0.25">
      <c r="A72" s="1"/>
      <c r="B72" s="1"/>
      <c r="C72" s="1"/>
      <c r="D72" s="1"/>
      <c r="E72" s="1"/>
      <c r="F72" s="1"/>
      <c r="G72" s="1" t="s">
        <v>145</v>
      </c>
      <c r="H72" s="1"/>
      <c r="I72" s="1"/>
      <c r="J72" s="2">
        <v>720</v>
      </c>
      <c r="K72" s="2">
        <v>0</v>
      </c>
      <c r="L72" s="2">
        <f t="shared" si="4"/>
        <v>720</v>
      </c>
      <c r="M72" s="15">
        <f t="shared" si="5"/>
        <v>1</v>
      </c>
    </row>
    <row r="73" spans="1:13" x14ac:dyDescent="0.25">
      <c r="A73" s="1"/>
      <c r="B73" s="1"/>
      <c r="C73" s="1"/>
      <c r="D73" s="1"/>
      <c r="E73" s="1"/>
      <c r="F73" s="1"/>
      <c r="G73" s="1" t="s">
        <v>146</v>
      </c>
      <c r="H73" s="1"/>
      <c r="I73" s="1"/>
      <c r="J73" s="2">
        <v>805.76</v>
      </c>
      <c r="K73" s="2">
        <v>3500</v>
      </c>
      <c r="L73" s="2">
        <f t="shared" si="4"/>
        <v>-2694.24</v>
      </c>
      <c r="M73" s="15">
        <f t="shared" si="5"/>
        <v>0.23022000000000001</v>
      </c>
    </row>
    <row r="74" spans="1:13" x14ac:dyDescent="0.25">
      <c r="A74" s="1"/>
      <c r="B74" s="1"/>
      <c r="C74" s="1"/>
      <c r="D74" s="1"/>
      <c r="E74" s="1"/>
      <c r="F74" s="1"/>
      <c r="G74" s="1" t="s">
        <v>147</v>
      </c>
      <c r="H74" s="1"/>
      <c r="I74" s="1"/>
      <c r="J74" s="2">
        <v>504</v>
      </c>
      <c r="K74" s="2">
        <v>1800</v>
      </c>
      <c r="L74" s="2">
        <f t="shared" si="4"/>
        <v>-1296</v>
      </c>
      <c r="M74" s="15">
        <f t="shared" si="5"/>
        <v>0.28000000000000003</v>
      </c>
    </row>
    <row r="75" spans="1:13" x14ac:dyDescent="0.25">
      <c r="A75" s="1"/>
      <c r="B75" s="1"/>
      <c r="C75" s="1"/>
      <c r="D75" s="1"/>
      <c r="E75" s="1"/>
      <c r="F75" s="1"/>
      <c r="G75" s="1" t="s">
        <v>148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149</v>
      </c>
      <c r="H76" s="1"/>
      <c r="I76" s="1"/>
      <c r="J76" s="2">
        <v>150</v>
      </c>
      <c r="K76" s="2">
        <v>0</v>
      </c>
      <c r="L76" s="2">
        <f t="shared" si="4"/>
        <v>150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150</v>
      </c>
      <c r="H77" s="1"/>
      <c r="I77" s="1"/>
      <c r="J77" s="8">
        <v>2786.78</v>
      </c>
      <c r="K77" s="8">
        <v>4400</v>
      </c>
      <c r="L77" s="8">
        <f t="shared" si="4"/>
        <v>-1613.22</v>
      </c>
      <c r="M77" s="17">
        <f t="shared" si="5"/>
        <v>0.63336000000000003</v>
      </c>
    </row>
    <row r="78" spans="1:13" x14ac:dyDescent="0.25">
      <c r="A78" s="1"/>
      <c r="B78" s="1"/>
      <c r="C78" s="1"/>
      <c r="D78" s="1"/>
      <c r="E78" s="1"/>
      <c r="F78" s="1" t="s">
        <v>151</v>
      </c>
      <c r="G78" s="1"/>
      <c r="H78" s="1"/>
      <c r="I78" s="1"/>
      <c r="J78" s="2">
        <f>ROUND(SUM(J69:J77),5)</f>
        <v>18215.439999999999</v>
      </c>
      <c r="K78" s="2">
        <f>ROUND(SUM(K69:K77),5)</f>
        <v>23300</v>
      </c>
      <c r="L78" s="2">
        <f t="shared" si="4"/>
        <v>-5084.5600000000004</v>
      </c>
      <c r="M78" s="15">
        <f t="shared" si="5"/>
        <v>0.78178000000000003</v>
      </c>
    </row>
    <row r="79" spans="1:13" x14ac:dyDescent="0.25">
      <c r="A79" s="1"/>
      <c r="B79" s="1"/>
      <c r="C79" s="1"/>
      <c r="D79" s="1"/>
      <c r="E79" s="1"/>
      <c r="F79" s="1" t="s">
        <v>152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153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154</v>
      </c>
      <c r="I81" s="1"/>
      <c r="J81" s="2">
        <v>4224.24</v>
      </c>
      <c r="K81" s="2">
        <v>30000</v>
      </c>
      <c r="L81" s="2">
        <f>ROUND((J81-K81),5)</f>
        <v>-25775.759999999998</v>
      </c>
      <c r="M81" s="15">
        <f>ROUND(IF(K81=0, IF(J81=0, 0, 1), J81/K81),5)</f>
        <v>0.14080999999999999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155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156</v>
      </c>
      <c r="J83" s="2">
        <v>33500.01</v>
      </c>
      <c r="K83" s="2">
        <v>134000</v>
      </c>
      <c r="L83" s="2">
        <f t="shared" ref="L83:L94" si="6">ROUND((J83-K83),5)</f>
        <v>-100499.99</v>
      </c>
      <c r="M83" s="15">
        <f t="shared" ref="M83:M94" si="7">ROUND(IF(K83=0, IF(J83=0, 0, 1), J83/K83),5)</f>
        <v>0.25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157</v>
      </c>
      <c r="J84" s="2">
        <v>0</v>
      </c>
      <c r="K84" s="2">
        <v>13400</v>
      </c>
      <c r="L84" s="2">
        <f t="shared" si="6"/>
        <v>-13400</v>
      </c>
      <c r="M84" s="15">
        <f t="shared" si="7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158</v>
      </c>
      <c r="J85" s="2">
        <v>0</v>
      </c>
      <c r="K85" s="2">
        <v>4824</v>
      </c>
      <c r="L85" s="2">
        <f t="shared" si="6"/>
        <v>-4824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159</v>
      </c>
      <c r="J86" s="2">
        <v>0</v>
      </c>
      <c r="K86" s="2">
        <v>10320</v>
      </c>
      <c r="L86" s="2">
        <f t="shared" si="6"/>
        <v>-10320</v>
      </c>
      <c r="M86" s="15">
        <f t="shared" si="7"/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160</v>
      </c>
      <c r="J87" s="8">
        <v>0</v>
      </c>
      <c r="K87" s="8">
        <v>360</v>
      </c>
      <c r="L87" s="8">
        <f t="shared" si="6"/>
        <v>-360</v>
      </c>
      <c r="M87" s="17">
        <f t="shared" si="7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161</v>
      </c>
      <c r="I88" s="1"/>
      <c r="J88" s="2">
        <f>ROUND(SUM(J82:J87),5)</f>
        <v>33500.01</v>
      </c>
      <c r="K88" s="2">
        <f>ROUND(SUM(K82:K87),5)</f>
        <v>162904</v>
      </c>
      <c r="L88" s="2">
        <f t="shared" si="6"/>
        <v>-129403.99</v>
      </c>
      <c r="M88" s="15">
        <f t="shared" si="7"/>
        <v>0.20563999999999999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162</v>
      </c>
      <c r="I89" s="1"/>
      <c r="J89" s="2">
        <v>76626.12</v>
      </c>
      <c r="K89" s="2">
        <v>302886</v>
      </c>
      <c r="L89" s="2">
        <f t="shared" si="6"/>
        <v>-226259.88</v>
      </c>
      <c r="M89" s="15">
        <f t="shared" si="7"/>
        <v>0.25298999999999999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163</v>
      </c>
      <c r="I90" s="1"/>
      <c r="J90" s="2">
        <v>18092.52</v>
      </c>
      <c r="K90" s="2">
        <v>72080</v>
      </c>
      <c r="L90" s="2">
        <f t="shared" si="6"/>
        <v>-53987.48</v>
      </c>
      <c r="M90" s="15">
        <f t="shared" si="7"/>
        <v>0.25101000000000001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164</v>
      </c>
      <c r="I91" s="1"/>
      <c r="J91" s="2">
        <v>7590</v>
      </c>
      <c r="K91" s="2">
        <v>40000</v>
      </c>
      <c r="L91" s="2">
        <f t="shared" si="6"/>
        <v>-32410</v>
      </c>
      <c r="M91" s="15">
        <f t="shared" si="7"/>
        <v>0.18975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165</v>
      </c>
      <c r="I92" s="1"/>
      <c r="J92" s="2">
        <v>0</v>
      </c>
      <c r="K92" s="2">
        <v>2000</v>
      </c>
      <c r="L92" s="2">
        <f t="shared" si="6"/>
        <v>-2000</v>
      </c>
      <c r="M92" s="15">
        <f t="shared" si="7"/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166</v>
      </c>
      <c r="I93" s="1"/>
      <c r="J93" s="8">
        <v>20556.27</v>
      </c>
      <c r="K93" s="8">
        <v>81007</v>
      </c>
      <c r="L93" s="8">
        <f t="shared" si="6"/>
        <v>-60450.73</v>
      </c>
      <c r="M93" s="17">
        <f t="shared" si="7"/>
        <v>0.25375999999999999</v>
      </c>
    </row>
    <row r="94" spans="1:13" x14ac:dyDescent="0.25">
      <c r="A94" s="1"/>
      <c r="B94" s="1"/>
      <c r="C94" s="1"/>
      <c r="D94" s="1"/>
      <c r="E94" s="1"/>
      <c r="F94" s="1"/>
      <c r="G94" s="1" t="s">
        <v>167</v>
      </c>
      <c r="H94" s="1"/>
      <c r="I94" s="1"/>
      <c r="J94" s="2">
        <f>ROUND(SUM(J80:J81)+SUM(J88:J93),5)</f>
        <v>160589.16</v>
      </c>
      <c r="K94" s="2">
        <f>ROUND(SUM(K80:K81)+SUM(K88:K93),5)</f>
        <v>690877</v>
      </c>
      <c r="L94" s="2">
        <f t="shared" si="6"/>
        <v>-530287.84</v>
      </c>
      <c r="M94" s="15">
        <f t="shared" si="7"/>
        <v>0.23244000000000001</v>
      </c>
    </row>
    <row r="95" spans="1:13" x14ac:dyDescent="0.25">
      <c r="A95" s="1"/>
      <c r="B95" s="1"/>
      <c r="C95" s="1"/>
      <c r="D95" s="1"/>
      <c r="E95" s="1"/>
      <c r="F95" s="1"/>
      <c r="G95" s="1" t="s">
        <v>168</v>
      </c>
      <c r="H95" s="1"/>
      <c r="I95" s="1"/>
      <c r="J95" s="2">
        <v>19318.73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169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170</v>
      </c>
      <c r="I97" s="1"/>
      <c r="J97" s="2">
        <v>127.26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171</v>
      </c>
      <c r="I98" s="1"/>
      <c r="J98" s="2">
        <v>14697.88</v>
      </c>
      <c r="K98" s="2">
        <v>45597</v>
      </c>
      <c r="L98" s="2">
        <f t="shared" ref="L98:L103" si="8">ROUND((J98-K98),5)</f>
        <v>-30899.119999999999</v>
      </c>
      <c r="M98" s="15">
        <f t="shared" ref="M98:M103" si="9">ROUND(IF(K98=0, IF(J98=0, 0, 1), J98/K98),5)</f>
        <v>0.32234000000000002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172</v>
      </c>
      <c r="I99" s="1"/>
      <c r="J99" s="2">
        <v>4575.7</v>
      </c>
      <c r="K99" s="2">
        <v>13820</v>
      </c>
      <c r="L99" s="2">
        <f t="shared" si="8"/>
        <v>-9244.2999999999993</v>
      </c>
      <c r="M99" s="15">
        <f t="shared" si="9"/>
        <v>0.33109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173</v>
      </c>
      <c r="I100" s="1"/>
      <c r="J100" s="2">
        <v>844.07</v>
      </c>
      <c r="K100" s="2">
        <v>83100</v>
      </c>
      <c r="L100" s="2">
        <f t="shared" si="8"/>
        <v>-82255.929999999993</v>
      </c>
      <c r="M100" s="15">
        <f t="shared" si="9"/>
        <v>1.0160000000000001E-2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174</v>
      </c>
      <c r="I101" s="1"/>
      <c r="J101" s="2">
        <v>0</v>
      </c>
      <c r="K101" s="2">
        <v>8100</v>
      </c>
      <c r="L101" s="2">
        <f t="shared" si="8"/>
        <v>-8100</v>
      </c>
      <c r="M101" s="15">
        <f t="shared" si="9"/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175</v>
      </c>
      <c r="I102" s="1"/>
      <c r="J102" s="8">
        <v>168</v>
      </c>
      <c r="K102" s="8">
        <v>500</v>
      </c>
      <c r="L102" s="8">
        <f t="shared" si="8"/>
        <v>-332</v>
      </c>
      <c r="M102" s="17">
        <f t="shared" si="9"/>
        <v>0.33600000000000002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176</v>
      </c>
      <c r="H103" s="1"/>
      <c r="I103" s="1"/>
      <c r="J103" s="2">
        <f>ROUND(SUM(J96:J102),5)</f>
        <v>20412.91</v>
      </c>
      <c r="K103" s="2">
        <f>ROUND(SUM(K96:K102),5)</f>
        <v>151117</v>
      </c>
      <c r="L103" s="2">
        <f t="shared" si="8"/>
        <v>-130704.09</v>
      </c>
      <c r="M103" s="15">
        <f t="shared" si="9"/>
        <v>0.13508000000000001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177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178</v>
      </c>
      <c r="I105" s="1"/>
      <c r="J105" s="2">
        <v>1723.62</v>
      </c>
      <c r="K105" s="2">
        <v>1778</v>
      </c>
      <c r="L105" s="2">
        <f>ROUND((J105-K105),5)</f>
        <v>-54.38</v>
      </c>
      <c r="M105" s="15">
        <f>ROUND(IF(K105=0, IF(J105=0, 0, 1), J105/K105),5)</f>
        <v>0.96941999999999995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179</v>
      </c>
      <c r="I106" s="1"/>
      <c r="J106" s="2">
        <v>2494.5100000000002</v>
      </c>
      <c r="K106" s="2">
        <v>9444.7000000000007</v>
      </c>
      <c r="L106" s="2">
        <f>ROUND((J106-K106),5)</f>
        <v>-6950.19</v>
      </c>
      <c r="M106" s="15">
        <f>ROUND(IF(K106=0, IF(J106=0, 0, 1), J106/K106),5)</f>
        <v>0.26412000000000002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180</v>
      </c>
      <c r="I107" s="1"/>
      <c r="J107" s="2">
        <v>455.07</v>
      </c>
      <c r="K107" s="2">
        <v>1302.71</v>
      </c>
      <c r="L107" s="2">
        <f>ROUND((J107-K107),5)</f>
        <v>-847.64</v>
      </c>
      <c r="M107" s="15">
        <f>ROUND(IF(K107=0, IF(J107=0, 0, 1), J107/K107),5)</f>
        <v>0.34932999999999997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181</v>
      </c>
      <c r="H108" s="1"/>
      <c r="I108" s="1"/>
      <c r="J108" s="3">
        <f>ROUND(SUM(J104:J107),5)</f>
        <v>4673.2</v>
      </c>
      <c r="K108" s="3">
        <f>ROUND(SUM(K104:K107),5)</f>
        <v>12525.41</v>
      </c>
      <c r="L108" s="3">
        <f>ROUND((J108-K108),5)</f>
        <v>-7852.21</v>
      </c>
      <c r="M108" s="16">
        <f>ROUND(IF(K108=0, IF(J108=0, 0, 1), J108/K108),5)</f>
        <v>0.37309999999999999</v>
      </c>
    </row>
    <row r="109" spans="1:13" x14ac:dyDescent="0.25">
      <c r="A109" s="1"/>
      <c r="B109" s="1"/>
      <c r="C109" s="1"/>
      <c r="D109" s="1"/>
      <c r="E109" s="1"/>
      <c r="F109" s="1" t="s">
        <v>182</v>
      </c>
      <c r="G109" s="1"/>
      <c r="H109" s="1"/>
      <c r="I109" s="1"/>
      <c r="J109" s="2">
        <f>ROUND(J79+SUM(J94:J95)+J103+J108,5)</f>
        <v>204994</v>
      </c>
      <c r="K109" s="2">
        <f>ROUND(K79+SUM(K94:K95)+K103+K108,5)</f>
        <v>854519.41</v>
      </c>
      <c r="L109" s="2">
        <f>ROUND((J109-K109),5)</f>
        <v>-649525.41</v>
      </c>
      <c r="M109" s="15">
        <f>ROUND(IF(K109=0, IF(J109=0, 0, 1), J109/K109),5)</f>
        <v>0.23988999999999999</v>
      </c>
    </row>
    <row r="110" spans="1:13" x14ac:dyDescent="0.25">
      <c r="A110" s="1"/>
      <c r="B110" s="1"/>
      <c r="C110" s="1"/>
      <c r="D110" s="1"/>
      <c r="E110" s="1"/>
      <c r="F110" s="1" t="s">
        <v>183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184</v>
      </c>
      <c r="H111" s="1"/>
      <c r="I111" s="1"/>
      <c r="J111" s="2">
        <v>199.5</v>
      </c>
      <c r="K111" s="2">
        <v>4500</v>
      </c>
      <c r="L111" s="2">
        <f>ROUND((J111-K111),5)</f>
        <v>-4300.5</v>
      </c>
      <c r="M111" s="15">
        <f>ROUND(IF(K111=0, IF(J111=0, 0, 1), J111/K111),5)</f>
        <v>4.4330000000000001E-2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185</v>
      </c>
      <c r="H112" s="1"/>
      <c r="I112" s="1"/>
      <c r="J112" s="2">
        <v>10800</v>
      </c>
      <c r="K112" s="2">
        <v>32000</v>
      </c>
      <c r="L112" s="2">
        <f>ROUND((J112-K112),5)</f>
        <v>-21200</v>
      </c>
      <c r="M112" s="15">
        <f>ROUND(IF(K112=0, IF(J112=0, 0, 1), J112/K112),5)</f>
        <v>0.33750000000000002</v>
      </c>
    </row>
    <row r="113" spans="1:13" ht="15.75" thickBot="1" x14ac:dyDescent="0.3">
      <c r="A113" s="1"/>
      <c r="B113" s="1"/>
      <c r="C113" s="1"/>
      <c r="D113" s="1"/>
      <c r="E113" s="1"/>
      <c r="F113" s="1"/>
      <c r="G113" s="1" t="s">
        <v>186</v>
      </c>
      <c r="H113" s="1"/>
      <c r="I113" s="1"/>
      <c r="J113" s="8">
        <v>0</v>
      </c>
      <c r="K113" s="8">
        <v>8000</v>
      </c>
      <c r="L113" s="8">
        <f>ROUND((J113-K113),5)</f>
        <v>-8000</v>
      </c>
      <c r="M113" s="17">
        <f>ROUND(IF(K113=0, IF(J113=0, 0, 1), J113/K113),5)</f>
        <v>0</v>
      </c>
    </row>
    <row r="114" spans="1:13" x14ac:dyDescent="0.25">
      <c r="A114" s="1"/>
      <c r="B114" s="1"/>
      <c r="C114" s="1"/>
      <c r="D114" s="1"/>
      <c r="E114" s="1"/>
      <c r="F114" s="1" t="s">
        <v>187</v>
      </c>
      <c r="G114" s="1"/>
      <c r="H114" s="1"/>
      <c r="I114" s="1"/>
      <c r="J114" s="2">
        <f>ROUND(SUM(J110:J113),5)</f>
        <v>10999.5</v>
      </c>
      <c r="K114" s="2">
        <f>ROUND(SUM(K110:K113),5)</f>
        <v>44500</v>
      </c>
      <c r="L114" s="2">
        <f>ROUND((J114-K114),5)</f>
        <v>-33500.5</v>
      </c>
      <c r="M114" s="15">
        <f>ROUND(IF(K114=0, IF(J114=0, 0, 1), J114/K114),5)</f>
        <v>0.24718000000000001</v>
      </c>
    </row>
    <row r="115" spans="1:13" x14ac:dyDescent="0.25">
      <c r="A115" s="1"/>
      <c r="B115" s="1"/>
      <c r="C115" s="1"/>
      <c r="D115" s="1"/>
      <c r="E115" s="1"/>
      <c r="F115" s="1" t="s">
        <v>188</v>
      </c>
      <c r="G115" s="1"/>
      <c r="H115" s="1"/>
      <c r="I115" s="1"/>
      <c r="J115" s="2"/>
      <c r="K115" s="2"/>
      <c r="L115" s="2"/>
      <c r="M115" s="15"/>
    </row>
    <row r="116" spans="1:13" x14ac:dyDescent="0.25">
      <c r="A116" s="1"/>
      <c r="B116" s="1"/>
      <c r="C116" s="1"/>
      <c r="D116" s="1"/>
      <c r="E116" s="1"/>
      <c r="F116" s="1"/>
      <c r="G116" s="1" t="s">
        <v>189</v>
      </c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/>
      <c r="H117" s="1" t="s">
        <v>190</v>
      </c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 t="s">
        <v>191</v>
      </c>
      <c r="J118" s="2">
        <v>1322.18</v>
      </c>
      <c r="K118" s="2">
        <v>4000</v>
      </c>
      <c r="L118" s="2">
        <f>ROUND((J118-K118),5)</f>
        <v>-2677.82</v>
      </c>
      <c r="M118" s="15">
        <f>ROUND(IF(K118=0, IF(J118=0, 0, 1), J118/K118),5)</f>
        <v>0.33055000000000001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 t="s">
        <v>192</v>
      </c>
      <c r="J119" s="8">
        <v>24785.32</v>
      </c>
      <c r="K119" s="8">
        <v>21000</v>
      </c>
      <c r="L119" s="8">
        <f>ROUND((J119-K119),5)</f>
        <v>3785.32</v>
      </c>
      <c r="M119" s="17">
        <f>ROUND(IF(K119=0, IF(J119=0, 0, 1), J119/K119),5)</f>
        <v>1.18025</v>
      </c>
    </row>
    <row r="120" spans="1:13" x14ac:dyDescent="0.25">
      <c r="A120" s="1"/>
      <c r="B120" s="1"/>
      <c r="C120" s="1"/>
      <c r="D120" s="1"/>
      <c r="E120" s="1"/>
      <c r="F120" s="1"/>
      <c r="G120" s="1"/>
      <c r="H120" s="1" t="s">
        <v>193</v>
      </c>
      <c r="I120" s="1"/>
      <c r="J120" s="2">
        <f>ROUND(SUM(J117:J119),5)</f>
        <v>26107.5</v>
      </c>
      <c r="K120" s="2">
        <f>ROUND(SUM(K117:K119),5)</f>
        <v>25000</v>
      </c>
      <c r="L120" s="2">
        <f>ROUND((J120-K120),5)</f>
        <v>1107.5</v>
      </c>
      <c r="M120" s="15">
        <f>ROUND(IF(K120=0, IF(J120=0, 0, 1), J120/K120),5)</f>
        <v>1.0443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194</v>
      </c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 t="s">
        <v>195</v>
      </c>
      <c r="J122" s="2">
        <v>100.96</v>
      </c>
      <c r="K122" s="2"/>
      <c r="L122" s="2"/>
      <c r="M122" s="15"/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 t="s">
        <v>196</v>
      </c>
      <c r="J123" s="8">
        <v>195.75</v>
      </c>
      <c r="K123" s="8">
        <v>3000</v>
      </c>
      <c r="L123" s="8">
        <f>ROUND((J123-K123),5)</f>
        <v>-2804.25</v>
      </c>
      <c r="M123" s="17">
        <f>ROUND(IF(K123=0, IF(J123=0, 0, 1), J123/K123),5)</f>
        <v>6.5250000000000002E-2</v>
      </c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197</v>
      </c>
      <c r="I124" s="1"/>
      <c r="J124" s="2">
        <f>ROUND(SUM(J121:J123),5)</f>
        <v>296.70999999999998</v>
      </c>
      <c r="K124" s="2">
        <f>ROUND(SUM(K121:K123),5)</f>
        <v>3000</v>
      </c>
      <c r="L124" s="2">
        <f>ROUND((J124-K124),5)</f>
        <v>-2703.29</v>
      </c>
      <c r="M124" s="15">
        <f>ROUND(IF(K124=0, IF(J124=0, 0, 1), J124/K124),5)</f>
        <v>9.8900000000000002E-2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 t="s">
        <v>198</v>
      </c>
      <c r="I125" s="1"/>
      <c r="J125" s="8">
        <v>167.88</v>
      </c>
      <c r="K125" s="8">
        <v>1500</v>
      </c>
      <c r="L125" s="8">
        <f>ROUND((J125-K125),5)</f>
        <v>-1332.12</v>
      </c>
      <c r="M125" s="17">
        <f>ROUND(IF(K125=0, IF(J125=0, 0, 1), J125/K125),5)</f>
        <v>0.11192000000000001</v>
      </c>
    </row>
    <row r="126" spans="1:13" x14ac:dyDescent="0.25">
      <c r="A126" s="1"/>
      <c r="B126" s="1"/>
      <c r="C126" s="1"/>
      <c r="D126" s="1"/>
      <c r="E126" s="1"/>
      <c r="F126" s="1"/>
      <c r="G126" s="1" t="s">
        <v>199</v>
      </c>
      <c r="H126" s="1"/>
      <c r="I126" s="1"/>
      <c r="J126" s="2">
        <f>ROUND(J116+J120+SUM(J124:J125),5)</f>
        <v>26572.09</v>
      </c>
      <c r="K126" s="2">
        <f>ROUND(K116+K120+SUM(K124:K125),5)</f>
        <v>29500</v>
      </c>
      <c r="L126" s="2">
        <f>ROUND((J126-K126),5)</f>
        <v>-2927.91</v>
      </c>
      <c r="M126" s="15">
        <f>ROUND(IF(K126=0, IF(J126=0, 0, 1), J126/K126),5)</f>
        <v>0.90075000000000005</v>
      </c>
    </row>
    <row r="127" spans="1:13" x14ac:dyDescent="0.25">
      <c r="A127" s="1"/>
      <c r="B127" s="1"/>
      <c r="C127" s="1"/>
      <c r="D127" s="1"/>
      <c r="E127" s="1"/>
      <c r="F127" s="1"/>
      <c r="G127" s="1" t="s">
        <v>200</v>
      </c>
      <c r="H127" s="1"/>
      <c r="I127" s="1"/>
      <c r="J127" s="2">
        <v>0</v>
      </c>
      <c r="K127" s="2">
        <v>0</v>
      </c>
      <c r="L127" s="2">
        <f>ROUND((J127-K127),5)</f>
        <v>0</v>
      </c>
      <c r="M127" s="15">
        <f>ROUND(IF(K127=0, IF(J127=0, 0, 1), J127/K127),5)</f>
        <v>0</v>
      </c>
    </row>
    <row r="128" spans="1:13" x14ac:dyDescent="0.25">
      <c r="A128" s="1"/>
      <c r="B128" s="1"/>
      <c r="C128" s="1"/>
      <c r="D128" s="1"/>
      <c r="E128" s="1"/>
      <c r="F128" s="1"/>
      <c r="G128" s="1" t="s">
        <v>201</v>
      </c>
      <c r="H128" s="1"/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202</v>
      </c>
      <c r="I129" s="1"/>
      <c r="J129" s="2">
        <v>-171.6</v>
      </c>
      <c r="K129" s="2">
        <v>1200</v>
      </c>
      <c r="L129" s="2">
        <f>ROUND((J129-K129),5)</f>
        <v>-1371.6</v>
      </c>
      <c r="M129" s="15">
        <f>ROUND(IF(K129=0, IF(J129=0, 0, 1), J129/K129),5)</f>
        <v>-0.14299999999999999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203</v>
      </c>
      <c r="I130" s="1"/>
      <c r="J130" s="2">
        <v>80.08</v>
      </c>
      <c r="K130" s="2">
        <v>1500</v>
      </c>
      <c r="L130" s="2">
        <f>ROUND((J130-K130),5)</f>
        <v>-1419.92</v>
      </c>
      <c r="M130" s="15">
        <f>ROUND(IF(K130=0, IF(J130=0, 0, 1), J130/K130),5)</f>
        <v>5.339E-2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204</v>
      </c>
      <c r="I131" s="1"/>
      <c r="J131" s="2">
        <v>1682.37</v>
      </c>
      <c r="K131" s="2">
        <v>4400</v>
      </c>
      <c r="L131" s="2">
        <f>ROUND((J131-K131),5)</f>
        <v>-2717.63</v>
      </c>
      <c r="M131" s="15">
        <f>ROUND(IF(K131=0, IF(J131=0, 0, 1), J131/K131),5)</f>
        <v>0.38235999999999998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205</v>
      </c>
      <c r="I132" s="1"/>
      <c r="J132" s="2">
        <v>350.59</v>
      </c>
      <c r="K132" s="2">
        <v>1000</v>
      </c>
      <c r="L132" s="2">
        <f>ROUND((J132-K132),5)</f>
        <v>-649.41</v>
      </c>
      <c r="M132" s="15">
        <f>ROUND(IF(K132=0, IF(J132=0, 0, 1), J132/K132),5)</f>
        <v>0.35059000000000001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206</v>
      </c>
      <c r="I133" s="1"/>
      <c r="J133" s="2">
        <v>350.59</v>
      </c>
      <c r="K133" s="2">
        <v>1000</v>
      </c>
      <c r="L133" s="2">
        <f>ROUND((J133-K133),5)</f>
        <v>-649.41</v>
      </c>
      <c r="M133" s="15">
        <f>ROUND(IF(K133=0, IF(J133=0, 0, 1), J133/K133),5)</f>
        <v>0.35059000000000001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 t="s">
        <v>373</v>
      </c>
      <c r="I134" s="1"/>
      <c r="J134" s="8">
        <v>11.96</v>
      </c>
      <c r="K134" s="8"/>
      <c r="L134" s="8"/>
      <c r="M134" s="17"/>
    </row>
    <row r="135" spans="1:13" x14ac:dyDescent="0.25">
      <c r="A135" s="1"/>
      <c r="B135" s="1"/>
      <c r="C135" s="1"/>
      <c r="D135" s="1"/>
      <c r="E135" s="1"/>
      <c r="F135" s="1"/>
      <c r="G135" s="1" t="s">
        <v>207</v>
      </c>
      <c r="H135" s="1"/>
      <c r="I135" s="1"/>
      <c r="J135" s="2">
        <f>ROUND(SUM(J128:J134),5)</f>
        <v>2303.9899999999998</v>
      </c>
      <c r="K135" s="2">
        <f>ROUND(SUM(K128:K134),5)</f>
        <v>9100</v>
      </c>
      <c r="L135" s="2">
        <f>ROUND((J135-K135),5)</f>
        <v>-6796.01</v>
      </c>
      <c r="M135" s="15">
        <f>ROUND(IF(K135=0, IF(J135=0, 0, 1), J135/K135),5)</f>
        <v>0.25319000000000003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208</v>
      </c>
      <c r="H136" s="1"/>
      <c r="I136" s="1"/>
      <c r="J136" s="2"/>
      <c r="K136" s="2"/>
      <c r="L136" s="2"/>
      <c r="M136" s="15"/>
    </row>
    <row r="137" spans="1:13" x14ac:dyDescent="0.25">
      <c r="A137" s="1"/>
      <c r="B137" s="1"/>
      <c r="C137" s="1"/>
      <c r="D137" s="1"/>
      <c r="E137" s="1"/>
      <c r="F137" s="1"/>
      <c r="G137" s="1"/>
      <c r="H137" s="1" t="s">
        <v>209</v>
      </c>
      <c r="I137" s="1"/>
      <c r="J137" s="2"/>
      <c r="K137" s="2"/>
      <c r="L137" s="2"/>
      <c r="M137" s="15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 t="s">
        <v>210</v>
      </c>
      <c r="J138" s="2">
        <v>5626.8</v>
      </c>
      <c r="K138" s="2">
        <v>20000</v>
      </c>
      <c r="L138" s="2">
        <f t="shared" ref="L138:L147" si="10">ROUND((J138-K138),5)</f>
        <v>-14373.2</v>
      </c>
      <c r="M138" s="15">
        <f t="shared" ref="M138:M147" si="11">ROUND(IF(K138=0, IF(J138=0, 0, 1), J138/K138),5)</f>
        <v>0.28133999999999998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 t="s">
        <v>211</v>
      </c>
      <c r="J139" s="2">
        <v>1658.64</v>
      </c>
      <c r="K139" s="2">
        <v>4500</v>
      </c>
      <c r="L139" s="2">
        <f t="shared" si="10"/>
        <v>-2841.36</v>
      </c>
      <c r="M139" s="15">
        <f t="shared" si="11"/>
        <v>0.36858999999999997</v>
      </c>
    </row>
    <row r="140" spans="1:13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 t="s">
        <v>212</v>
      </c>
      <c r="J140" s="8">
        <v>1278.0899999999999</v>
      </c>
      <c r="K140" s="8">
        <v>3000</v>
      </c>
      <c r="L140" s="8">
        <f t="shared" si="10"/>
        <v>-1721.91</v>
      </c>
      <c r="M140" s="17">
        <f t="shared" si="11"/>
        <v>0.42603000000000002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213</v>
      </c>
      <c r="I141" s="1"/>
      <c r="J141" s="2">
        <f>ROUND(SUM(J137:J140),5)</f>
        <v>8563.5300000000007</v>
      </c>
      <c r="K141" s="2">
        <f>ROUND(SUM(K137:K140),5)</f>
        <v>27500</v>
      </c>
      <c r="L141" s="2">
        <f t="shared" si="10"/>
        <v>-18936.47</v>
      </c>
      <c r="M141" s="15">
        <f t="shared" si="11"/>
        <v>0.31140000000000001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214</v>
      </c>
      <c r="I142" s="1"/>
      <c r="J142" s="2">
        <v>527.23</v>
      </c>
      <c r="K142" s="2">
        <v>2000</v>
      </c>
      <c r="L142" s="2">
        <f t="shared" si="10"/>
        <v>-1472.77</v>
      </c>
      <c r="M142" s="15">
        <f t="shared" si="11"/>
        <v>0.26362000000000002</v>
      </c>
    </row>
    <row r="143" spans="1:13" ht="15.75" thickBot="1" x14ac:dyDescent="0.3">
      <c r="A143" s="1"/>
      <c r="B143" s="1"/>
      <c r="C143" s="1"/>
      <c r="D143" s="1"/>
      <c r="E143" s="1"/>
      <c r="F143" s="1"/>
      <c r="G143" s="1"/>
      <c r="H143" s="1" t="s">
        <v>215</v>
      </c>
      <c r="I143" s="1"/>
      <c r="J143" s="8">
        <v>539.94000000000005</v>
      </c>
      <c r="K143" s="8">
        <v>2200</v>
      </c>
      <c r="L143" s="8">
        <f t="shared" si="10"/>
        <v>-1660.06</v>
      </c>
      <c r="M143" s="17">
        <f t="shared" si="11"/>
        <v>0.24543000000000001</v>
      </c>
    </row>
    <row r="144" spans="1:13" x14ac:dyDescent="0.25">
      <c r="A144" s="1"/>
      <c r="B144" s="1"/>
      <c r="C144" s="1"/>
      <c r="D144" s="1"/>
      <c r="E144" s="1"/>
      <c r="F144" s="1"/>
      <c r="G144" s="1" t="s">
        <v>216</v>
      </c>
      <c r="H144" s="1"/>
      <c r="I144" s="1"/>
      <c r="J144" s="2">
        <f>ROUND(J136+SUM(J141:J143),5)</f>
        <v>9630.7000000000007</v>
      </c>
      <c r="K144" s="2">
        <f>ROUND(K136+SUM(K141:K143),5)</f>
        <v>31700</v>
      </c>
      <c r="L144" s="2">
        <f t="shared" si="10"/>
        <v>-22069.3</v>
      </c>
      <c r="M144" s="15">
        <f t="shared" si="11"/>
        <v>0.30381000000000002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 t="s">
        <v>217</v>
      </c>
      <c r="H145" s="1"/>
      <c r="I145" s="1"/>
      <c r="J145" s="2">
        <v>1520.29</v>
      </c>
      <c r="K145" s="2">
        <v>1956</v>
      </c>
      <c r="L145" s="2">
        <f t="shared" si="10"/>
        <v>-435.71</v>
      </c>
      <c r="M145" s="15">
        <f t="shared" si="11"/>
        <v>0.77724000000000004</v>
      </c>
    </row>
    <row r="146" spans="1:13" ht="15.75" thickBot="1" x14ac:dyDescent="0.3">
      <c r="A146" s="1"/>
      <c r="B146" s="1"/>
      <c r="C146" s="1"/>
      <c r="D146" s="1"/>
      <c r="E146" s="1"/>
      <c r="F146" s="1" t="s">
        <v>218</v>
      </c>
      <c r="G146" s="1"/>
      <c r="H146" s="1"/>
      <c r="I146" s="1"/>
      <c r="J146" s="3">
        <f>ROUND(J115+SUM(J126:J127)+J135+SUM(J144:J145),5)</f>
        <v>40027.07</v>
      </c>
      <c r="K146" s="3">
        <f>ROUND(K115+SUM(K126:K127)+K135+SUM(K144:K145),5)</f>
        <v>72256</v>
      </c>
      <c r="L146" s="3">
        <f t="shared" si="10"/>
        <v>-32228.93</v>
      </c>
      <c r="M146" s="16">
        <f t="shared" si="11"/>
        <v>0.55396000000000001</v>
      </c>
    </row>
    <row r="147" spans="1:13" x14ac:dyDescent="0.25">
      <c r="A147" s="1"/>
      <c r="B147" s="1"/>
      <c r="C147" s="1"/>
      <c r="D147" s="1"/>
      <c r="E147" s="1" t="s">
        <v>219</v>
      </c>
      <c r="F147" s="1"/>
      <c r="G147" s="1"/>
      <c r="H147" s="1"/>
      <c r="I147" s="1"/>
      <c r="J147" s="2">
        <f>ROUND(SUM(J48:J52)+SUM(J56:J57)+J62+J68+J78+J109+J114+J146,5)</f>
        <v>302040.68</v>
      </c>
      <c r="K147" s="2">
        <f>ROUND(SUM(K48:K52)+SUM(K56:K57)+K62+K68+K78+K109+K114+K146,5)</f>
        <v>1092555.0900000001</v>
      </c>
      <c r="L147" s="2">
        <f t="shared" si="10"/>
        <v>-790514.41</v>
      </c>
      <c r="M147" s="15">
        <f t="shared" si="11"/>
        <v>0.27644999999999997</v>
      </c>
    </row>
    <row r="148" spans="1:13" x14ac:dyDescent="0.25">
      <c r="A148" s="1"/>
      <c r="B148" s="1"/>
      <c r="C148" s="1"/>
      <c r="D148" s="1"/>
      <c r="E148" s="1" t="s">
        <v>220</v>
      </c>
      <c r="F148" s="1"/>
      <c r="G148" s="1"/>
      <c r="H148" s="1"/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 t="s">
        <v>221</v>
      </c>
      <c r="G149" s="1"/>
      <c r="H149" s="1"/>
      <c r="I149" s="1"/>
      <c r="J149" s="2">
        <v>0</v>
      </c>
      <c r="K149" s="2">
        <v>35000</v>
      </c>
      <c r="L149" s="2">
        <f>ROUND((J149-K149),5)</f>
        <v>-35000</v>
      </c>
      <c r="M149" s="15">
        <f>ROUND(IF(K149=0, IF(J149=0, 0, 1), J149/K149),5)</f>
        <v>0</v>
      </c>
    </row>
    <row r="150" spans="1:13" ht="15.75" thickBot="1" x14ac:dyDescent="0.3">
      <c r="A150" s="1"/>
      <c r="B150" s="1"/>
      <c r="C150" s="1"/>
      <c r="D150" s="1"/>
      <c r="E150" s="1"/>
      <c r="F150" s="1" t="s">
        <v>222</v>
      </c>
      <c r="G150" s="1"/>
      <c r="H150" s="1"/>
      <c r="I150" s="1"/>
      <c r="J150" s="8">
        <v>12.45</v>
      </c>
      <c r="K150" s="8">
        <v>1000</v>
      </c>
      <c r="L150" s="8">
        <f>ROUND((J150-K150),5)</f>
        <v>-987.55</v>
      </c>
      <c r="M150" s="17">
        <f>ROUND(IF(K150=0, IF(J150=0, 0, 1), J150/K150),5)</f>
        <v>1.2449999999999999E-2</v>
      </c>
    </row>
    <row r="151" spans="1:13" x14ac:dyDescent="0.25">
      <c r="A151" s="1"/>
      <c r="B151" s="1"/>
      <c r="C151" s="1"/>
      <c r="D151" s="1"/>
      <c r="E151" s="1" t="s">
        <v>223</v>
      </c>
      <c r="F151" s="1"/>
      <c r="G151" s="1"/>
      <c r="H151" s="1"/>
      <c r="I151" s="1"/>
      <c r="J151" s="2">
        <f>ROUND(SUM(J148:J150),5)</f>
        <v>12.45</v>
      </c>
      <c r="K151" s="2">
        <f>ROUND(SUM(K148:K150),5)</f>
        <v>36000</v>
      </c>
      <c r="L151" s="2">
        <f>ROUND((J151-K151),5)</f>
        <v>-35987.550000000003</v>
      </c>
      <c r="M151" s="15">
        <f>ROUND(IF(K151=0, IF(J151=0, 0, 1), J151/K151),5)</f>
        <v>3.5E-4</v>
      </c>
    </row>
    <row r="152" spans="1:13" x14ac:dyDescent="0.25">
      <c r="A152" s="1"/>
      <c r="B152" s="1"/>
      <c r="C152" s="1"/>
      <c r="D152" s="1"/>
      <c r="E152" s="1" t="s">
        <v>224</v>
      </c>
      <c r="F152" s="1"/>
      <c r="G152" s="1"/>
      <c r="H152" s="1"/>
      <c r="I152" s="1"/>
      <c r="J152" s="2"/>
      <c r="K152" s="2"/>
      <c r="L152" s="2"/>
      <c r="M152" s="15"/>
    </row>
    <row r="153" spans="1:13" x14ac:dyDescent="0.25">
      <c r="A153" s="1"/>
      <c r="B153" s="1"/>
      <c r="C153" s="1"/>
      <c r="D153" s="1"/>
      <c r="E153" s="1"/>
      <c r="F153" s="1" t="s">
        <v>225</v>
      </c>
      <c r="G153" s="1"/>
      <c r="H153" s="1"/>
      <c r="I153" s="1"/>
      <c r="J153" s="2">
        <v>0</v>
      </c>
      <c r="K153" s="2">
        <v>7500</v>
      </c>
      <c r="L153" s="2">
        <f t="shared" ref="L153:L158" si="12">ROUND((J153-K153),5)</f>
        <v>-7500</v>
      </c>
      <c r="M153" s="15">
        <f t="shared" ref="M153:M158" si="13">ROUND(IF(K153=0, IF(J153=0, 0, 1), J153/K153),5)</f>
        <v>0</v>
      </c>
    </row>
    <row r="154" spans="1:13" x14ac:dyDescent="0.25">
      <c r="A154" s="1"/>
      <c r="B154" s="1"/>
      <c r="C154" s="1"/>
      <c r="D154" s="1"/>
      <c r="E154" s="1"/>
      <c r="F154" s="1" t="s">
        <v>226</v>
      </c>
      <c r="G154" s="1"/>
      <c r="H154" s="1"/>
      <c r="I154" s="1"/>
      <c r="J154" s="2">
        <v>4605.2299999999996</v>
      </c>
      <c r="K154" s="2">
        <v>21697.06</v>
      </c>
      <c r="L154" s="2">
        <f t="shared" si="12"/>
        <v>-17091.830000000002</v>
      </c>
      <c r="M154" s="15">
        <f t="shared" si="13"/>
        <v>0.21224999999999999</v>
      </c>
    </row>
    <row r="155" spans="1:13" x14ac:dyDescent="0.25">
      <c r="A155" s="1"/>
      <c r="B155" s="1"/>
      <c r="C155" s="1"/>
      <c r="D155" s="1"/>
      <c r="E155" s="1"/>
      <c r="F155" s="1" t="s">
        <v>227</v>
      </c>
      <c r="G155" s="1"/>
      <c r="H155" s="1"/>
      <c r="I155" s="1"/>
      <c r="J155" s="2">
        <v>2498.54</v>
      </c>
      <c r="K155" s="2">
        <v>9500</v>
      </c>
      <c r="L155" s="2">
        <f t="shared" si="12"/>
        <v>-7001.46</v>
      </c>
      <c r="M155" s="15">
        <f t="shared" si="13"/>
        <v>0.26300000000000001</v>
      </c>
    </row>
    <row r="156" spans="1:13" x14ac:dyDescent="0.25">
      <c r="A156" s="1"/>
      <c r="B156" s="1"/>
      <c r="C156" s="1"/>
      <c r="D156" s="1"/>
      <c r="E156" s="1"/>
      <c r="F156" s="1" t="s">
        <v>228</v>
      </c>
      <c r="G156" s="1"/>
      <c r="H156" s="1"/>
      <c r="I156" s="1"/>
      <c r="J156" s="2">
        <v>387.15</v>
      </c>
      <c r="K156" s="2">
        <v>1500</v>
      </c>
      <c r="L156" s="2">
        <f t="shared" si="12"/>
        <v>-1112.8499999999999</v>
      </c>
      <c r="M156" s="15">
        <f t="shared" si="13"/>
        <v>0.2581</v>
      </c>
    </row>
    <row r="157" spans="1:13" ht="15.75" thickBot="1" x14ac:dyDescent="0.3">
      <c r="A157" s="1"/>
      <c r="B157" s="1"/>
      <c r="C157" s="1"/>
      <c r="D157" s="1"/>
      <c r="E157" s="1"/>
      <c r="F157" s="1" t="s">
        <v>229</v>
      </c>
      <c r="G157" s="1"/>
      <c r="H157" s="1"/>
      <c r="I157" s="1"/>
      <c r="J157" s="8">
        <v>5430.6</v>
      </c>
      <c r="K157" s="8">
        <v>7500</v>
      </c>
      <c r="L157" s="8">
        <f t="shared" si="12"/>
        <v>-2069.4</v>
      </c>
      <c r="M157" s="17">
        <f t="shared" si="13"/>
        <v>0.72407999999999995</v>
      </c>
    </row>
    <row r="158" spans="1:13" x14ac:dyDescent="0.25">
      <c r="A158" s="1"/>
      <c r="B158" s="1"/>
      <c r="C158" s="1"/>
      <c r="D158" s="1"/>
      <c r="E158" s="1" t="s">
        <v>230</v>
      </c>
      <c r="F158" s="1"/>
      <c r="G158" s="1"/>
      <c r="H158" s="1"/>
      <c r="I158" s="1"/>
      <c r="J158" s="2">
        <f>ROUND(SUM(J152:J157),5)</f>
        <v>12921.52</v>
      </c>
      <c r="K158" s="2">
        <f>ROUND(SUM(K152:K157),5)</f>
        <v>47697.06</v>
      </c>
      <c r="L158" s="2">
        <f t="shared" si="12"/>
        <v>-34775.54</v>
      </c>
      <c r="M158" s="15">
        <f t="shared" si="13"/>
        <v>0.27090999999999998</v>
      </c>
    </row>
    <row r="159" spans="1:13" x14ac:dyDescent="0.25">
      <c r="A159" s="1"/>
      <c r="B159" s="1"/>
      <c r="C159" s="1"/>
      <c r="D159" s="1"/>
      <c r="E159" s="1" t="s">
        <v>231</v>
      </c>
      <c r="F159" s="1"/>
      <c r="G159" s="1"/>
      <c r="H159" s="1"/>
      <c r="I159" s="1"/>
      <c r="J159" s="2"/>
      <c r="K159" s="2"/>
      <c r="L159" s="2"/>
      <c r="M159" s="15"/>
    </row>
    <row r="160" spans="1:13" x14ac:dyDescent="0.25">
      <c r="A160" s="1"/>
      <c r="B160" s="1"/>
      <c r="C160" s="1"/>
      <c r="D160" s="1"/>
      <c r="E160" s="1"/>
      <c r="F160" s="1" t="s">
        <v>232</v>
      </c>
      <c r="G160" s="1"/>
      <c r="H160" s="1"/>
      <c r="I160" s="1"/>
      <c r="J160" s="2">
        <v>70</v>
      </c>
      <c r="K160" s="2"/>
      <c r="L160" s="2"/>
      <c r="M160" s="15"/>
    </row>
    <row r="161" spans="1:13" x14ac:dyDescent="0.25">
      <c r="A161" s="1"/>
      <c r="B161" s="1"/>
      <c r="C161" s="1"/>
      <c r="D161" s="1"/>
      <c r="E161" s="1"/>
      <c r="F161" s="1" t="s">
        <v>233</v>
      </c>
      <c r="G161" s="1"/>
      <c r="H161" s="1"/>
      <c r="I161" s="1"/>
      <c r="J161" s="2">
        <v>0</v>
      </c>
      <c r="K161" s="2">
        <v>1000</v>
      </c>
      <c r="L161" s="2">
        <f>ROUND((J161-K161),5)</f>
        <v>-1000</v>
      </c>
      <c r="M161" s="15">
        <f>ROUND(IF(K161=0, IF(J161=0, 0, 1), J161/K161),5)</f>
        <v>0</v>
      </c>
    </row>
    <row r="162" spans="1:13" x14ac:dyDescent="0.25">
      <c r="A162" s="1"/>
      <c r="B162" s="1"/>
      <c r="C162" s="1"/>
      <c r="D162" s="1"/>
      <c r="E162" s="1"/>
      <c r="F162" s="1" t="s">
        <v>234</v>
      </c>
      <c r="G162" s="1"/>
      <c r="H162" s="1"/>
      <c r="I162" s="1"/>
      <c r="J162" s="2">
        <v>1949.8</v>
      </c>
      <c r="K162" s="2">
        <v>8500</v>
      </c>
      <c r="L162" s="2">
        <f>ROUND((J162-K162),5)</f>
        <v>-6550.2</v>
      </c>
      <c r="M162" s="15">
        <f>ROUND(IF(K162=0, IF(J162=0, 0, 1), J162/K162),5)</f>
        <v>0.22939000000000001</v>
      </c>
    </row>
    <row r="163" spans="1:13" x14ac:dyDescent="0.25">
      <c r="A163" s="1"/>
      <c r="B163" s="1"/>
      <c r="C163" s="1"/>
      <c r="D163" s="1"/>
      <c r="E163" s="1"/>
      <c r="F163" s="1" t="s">
        <v>235</v>
      </c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/>
      <c r="G164" s="1" t="s">
        <v>236</v>
      </c>
      <c r="H164" s="1"/>
      <c r="I164" s="1"/>
      <c r="J164" s="2">
        <v>85.57</v>
      </c>
      <c r="K164" s="2">
        <v>6000</v>
      </c>
      <c r="L164" s="2">
        <f t="shared" ref="L164:L173" si="14">ROUND((J164-K164),5)</f>
        <v>-5914.43</v>
      </c>
      <c r="M164" s="15">
        <f t="shared" ref="M164:M173" si="15">ROUND(IF(K164=0, IF(J164=0, 0, 1), J164/K164),5)</f>
        <v>1.426E-2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237</v>
      </c>
      <c r="H165" s="1"/>
      <c r="I165" s="1"/>
      <c r="J165" s="2">
        <v>0</v>
      </c>
      <c r="K165" s="2">
        <v>8000</v>
      </c>
      <c r="L165" s="2">
        <f t="shared" si="14"/>
        <v>-8000</v>
      </c>
      <c r="M165" s="15">
        <f t="shared" si="15"/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238</v>
      </c>
      <c r="H166" s="1"/>
      <c r="I166" s="1"/>
      <c r="J166" s="2">
        <v>947.9</v>
      </c>
      <c r="K166" s="2">
        <v>12000</v>
      </c>
      <c r="L166" s="2">
        <f t="shared" si="14"/>
        <v>-11052.1</v>
      </c>
      <c r="M166" s="15">
        <f t="shared" si="15"/>
        <v>7.8990000000000005E-2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239</v>
      </c>
      <c r="H167" s="1"/>
      <c r="I167" s="1"/>
      <c r="J167" s="2">
        <v>0</v>
      </c>
      <c r="K167" s="2">
        <v>25000</v>
      </c>
      <c r="L167" s="2">
        <f t="shared" si="14"/>
        <v>-25000</v>
      </c>
      <c r="M167" s="15">
        <f t="shared" si="15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240</v>
      </c>
      <c r="H168" s="1"/>
      <c r="I168" s="1"/>
      <c r="J168" s="2">
        <v>0</v>
      </c>
      <c r="K168" s="2">
        <v>1500</v>
      </c>
      <c r="L168" s="2">
        <f t="shared" si="14"/>
        <v>-1500</v>
      </c>
      <c r="M168" s="15">
        <f t="shared" si="15"/>
        <v>0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241</v>
      </c>
      <c r="H169" s="1"/>
      <c r="I169" s="1"/>
      <c r="J169" s="2">
        <v>0</v>
      </c>
      <c r="K169" s="2">
        <v>1000</v>
      </c>
      <c r="L169" s="2">
        <f t="shared" si="14"/>
        <v>-1000</v>
      </c>
      <c r="M169" s="15">
        <f t="shared" si="15"/>
        <v>0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242</v>
      </c>
      <c r="H170" s="1"/>
      <c r="I170" s="1"/>
      <c r="J170" s="2">
        <v>485.55</v>
      </c>
      <c r="K170" s="2">
        <v>3600</v>
      </c>
      <c r="L170" s="2">
        <f t="shared" si="14"/>
        <v>-3114.45</v>
      </c>
      <c r="M170" s="15">
        <f t="shared" si="15"/>
        <v>0.13488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243</v>
      </c>
      <c r="H171" s="1"/>
      <c r="I171" s="1"/>
      <c r="J171" s="2">
        <v>0</v>
      </c>
      <c r="K171" s="2">
        <v>3000</v>
      </c>
      <c r="L171" s="2">
        <f t="shared" si="14"/>
        <v>-3000</v>
      </c>
      <c r="M171" s="15">
        <f t="shared" si="15"/>
        <v>0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244</v>
      </c>
      <c r="H172" s="1"/>
      <c r="I172" s="1"/>
      <c r="J172" s="2">
        <v>9733.6</v>
      </c>
      <c r="K172" s="2">
        <v>0</v>
      </c>
      <c r="L172" s="2">
        <f t="shared" si="14"/>
        <v>9733.6</v>
      </c>
      <c r="M172" s="15">
        <f t="shared" si="15"/>
        <v>1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245</v>
      </c>
      <c r="H173" s="1"/>
      <c r="I173" s="1"/>
      <c r="J173" s="2">
        <v>0</v>
      </c>
      <c r="K173" s="2">
        <v>1000</v>
      </c>
      <c r="L173" s="2">
        <f t="shared" si="14"/>
        <v>-1000</v>
      </c>
      <c r="M173" s="15">
        <f t="shared" si="15"/>
        <v>0</v>
      </c>
    </row>
    <row r="174" spans="1:13" ht="15.75" thickBot="1" x14ac:dyDescent="0.3">
      <c r="A174" s="1"/>
      <c r="B174" s="1"/>
      <c r="C174" s="1"/>
      <c r="D174" s="1"/>
      <c r="E174" s="1"/>
      <c r="F174" s="1"/>
      <c r="G174" s="1" t="s">
        <v>374</v>
      </c>
      <c r="H174" s="1"/>
      <c r="I174" s="1"/>
      <c r="J174" s="8">
        <v>588.66999999999996</v>
      </c>
      <c r="K174" s="8"/>
      <c r="L174" s="8"/>
      <c r="M174" s="17"/>
    </row>
    <row r="175" spans="1:13" x14ac:dyDescent="0.25">
      <c r="A175" s="1"/>
      <c r="B175" s="1"/>
      <c r="C175" s="1"/>
      <c r="D175" s="1"/>
      <c r="E175" s="1"/>
      <c r="F175" s="1" t="s">
        <v>246</v>
      </c>
      <c r="G175" s="1"/>
      <c r="H175" s="1"/>
      <c r="I175" s="1"/>
      <c r="J175" s="2">
        <f>ROUND(SUM(J163:J174),5)</f>
        <v>11841.29</v>
      </c>
      <c r="K175" s="2">
        <f>ROUND(SUM(K163:K174),5)</f>
        <v>61100</v>
      </c>
      <c r="L175" s="2">
        <f>ROUND((J175-K175),5)</f>
        <v>-49258.71</v>
      </c>
      <c r="M175" s="15">
        <f>ROUND(IF(K175=0, IF(J175=0, 0, 1), J175/K175),5)</f>
        <v>0.1938</v>
      </c>
    </row>
    <row r="176" spans="1:13" x14ac:dyDescent="0.25">
      <c r="A176" s="1"/>
      <c r="B176" s="1"/>
      <c r="C176" s="1"/>
      <c r="D176" s="1"/>
      <c r="E176" s="1"/>
      <c r="F176" s="1" t="s">
        <v>247</v>
      </c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/>
      <c r="G177" s="1" t="s">
        <v>248</v>
      </c>
      <c r="H177" s="1"/>
      <c r="I177" s="1"/>
      <c r="J177" s="2">
        <v>1481.51</v>
      </c>
      <c r="K177" s="2"/>
      <c r="L177" s="2"/>
      <c r="M177" s="15"/>
    </row>
    <row r="178" spans="1:13" x14ac:dyDescent="0.25">
      <c r="A178" s="1"/>
      <c r="B178" s="1"/>
      <c r="C178" s="1"/>
      <c r="D178" s="1"/>
      <c r="E178" s="1"/>
      <c r="F178" s="1"/>
      <c r="G178" s="1" t="s">
        <v>249</v>
      </c>
      <c r="H178" s="1"/>
      <c r="I178" s="1"/>
      <c r="J178" s="2">
        <v>153.9</v>
      </c>
      <c r="K178" s="2">
        <v>0</v>
      </c>
      <c r="L178" s="2">
        <f t="shared" ref="L178:L205" si="16">ROUND((J178-K178),5)</f>
        <v>153.9</v>
      </c>
      <c r="M178" s="15">
        <f t="shared" ref="M178:M205" si="17">ROUND(IF(K178=0, IF(J178=0, 0, 1), J178/K178),5)</f>
        <v>1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250</v>
      </c>
      <c r="H179" s="1"/>
      <c r="I179" s="1"/>
      <c r="J179" s="2">
        <v>0</v>
      </c>
      <c r="K179" s="2">
        <v>0</v>
      </c>
      <c r="L179" s="2">
        <f t="shared" si="16"/>
        <v>0</v>
      </c>
      <c r="M179" s="15">
        <f t="shared" si="17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251</v>
      </c>
      <c r="H180" s="1"/>
      <c r="I180" s="1"/>
      <c r="J180" s="2">
        <v>750.11</v>
      </c>
      <c r="K180" s="2">
        <v>0</v>
      </c>
      <c r="L180" s="2">
        <f t="shared" si="16"/>
        <v>750.11</v>
      </c>
      <c r="M180" s="15">
        <f t="shared" si="17"/>
        <v>1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252</v>
      </c>
      <c r="H181" s="1"/>
      <c r="I181" s="1"/>
      <c r="J181" s="2">
        <v>0</v>
      </c>
      <c r="K181" s="2">
        <v>0</v>
      </c>
      <c r="L181" s="2">
        <f t="shared" si="16"/>
        <v>0</v>
      </c>
      <c r="M181" s="15">
        <f t="shared" si="17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253</v>
      </c>
      <c r="H182" s="1"/>
      <c r="I182" s="1"/>
      <c r="J182" s="2">
        <v>0</v>
      </c>
      <c r="K182" s="2">
        <v>0</v>
      </c>
      <c r="L182" s="2">
        <f t="shared" si="16"/>
        <v>0</v>
      </c>
      <c r="M182" s="15">
        <f t="shared" si="1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254</v>
      </c>
      <c r="H183" s="1"/>
      <c r="I183" s="1"/>
      <c r="J183" s="2">
        <v>0</v>
      </c>
      <c r="K183" s="2">
        <v>0</v>
      </c>
      <c r="L183" s="2">
        <f t="shared" si="16"/>
        <v>0</v>
      </c>
      <c r="M183" s="15">
        <f t="shared" si="1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255</v>
      </c>
      <c r="H184" s="1"/>
      <c r="I184" s="1"/>
      <c r="J184" s="2">
        <v>0</v>
      </c>
      <c r="K184" s="2">
        <v>0</v>
      </c>
      <c r="L184" s="2">
        <f t="shared" si="16"/>
        <v>0</v>
      </c>
      <c r="M184" s="15">
        <f t="shared" si="1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256</v>
      </c>
      <c r="H185" s="1"/>
      <c r="I185" s="1"/>
      <c r="J185" s="2">
        <v>415.2</v>
      </c>
      <c r="K185" s="2">
        <v>0</v>
      </c>
      <c r="L185" s="2">
        <f t="shared" si="16"/>
        <v>415.2</v>
      </c>
      <c r="M185" s="15">
        <f t="shared" si="17"/>
        <v>1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257</v>
      </c>
      <c r="H186" s="1"/>
      <c r="I186" s="1"/>
      <c r="J186" s="2">
        <v>0</v>
      </c>
      <c r="K186" s="2">
        <v>0</v>
      </c>
      <c r="L186" s="2">
        <f t="shared" si="16"/>
        <v>0</v>
      </c>
      <c r="M186" s="15">
        <f t="shared" si="1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258</v>
      </c>
      <c r="H187" s="1"/>
      <c r="I187" s="1"/>
      <c r="J187" s="2">
        <v>171.18</v>
      </c>
      <c r="K187" s="2">
        <v>0</v>
      </c>
      <c r="L187" s="2">
        <f t="shared" si="16"/>
        <v>171.18</v>
      </c>
      <c r="M187" s="15">
        <f t="shared" si="17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259</v>
      </c>
      <c r="H188" s="1"/>
      <c r="I188" s="1"/>
      <c r="J188" s="2">
        <v>3401.83</v>
      </c>
      <c r="K188" s="2">
        <v>0</v>
      </c>
      <c r="L188" s="2">
        <f t="shared" si="16"/>
        <v>3401.83</v>
      </c>
      <c r="M188" s="15">
        <f t="shared" si="17"/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260</v>
      </c>
      <c r="H189" s="1"/>
      <c r="I189" s="1"/>
      <c r="J189" s="2">
        <v>0</v>
      </c>
      <c r="K189" s="2">
        <v>0</v>
      </c>
      <c r="L189" s="2">
        <f t="shared" si="16"/>
        <v>0</v>
      </c>
      <c r="M189" s="15">
        <f t="shared" si="17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261</v>
      </c>
      <c r="H190" s="1"/>
      <c r="I190" s="1"/>
      <c r="J190" s="2">
        <v>37.5</v>
      </c>
      <c r="K190" s="2">
        <v>0</v>
      </c>
      <c r="L190" s="2">
        <f t="shared" si="16"/>
        <v>37.5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262</v>
      </c>
      <c r="H191" s="1"/>
      <c r="I191" s="1"/>
      <c r="J191" s="2">
        <v>200</v>
      </c>
      <c r="K191" s="2">
        <v>0</v>
      </c>
      <c r="L191" s="2">
        <f t="shared" si="16"/>
        <v>200</v>
      </c>
      <c r="M191" s="15">
        <f t="shared" si="17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263</v>
      </c>
      <c r="H192" s="1"/>
      <c r="I192" s="1"/>
      <c r="J192" s="2">
        <v>0</v>
      </c>
      <c r="K192" s="2">
        <v>0</v>
      </c>
      <c r="L192" s="2">
        <f t="shared" si="16"/>
        <v>0</v>
      </c>
      <c r="M192" s="15">
        <f t="shared" si="17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264</v>
      </c>
      <c r="H193" s="1"/>
      <c r="I193" s="1"/>
      <c r="J193" s="2">
        <v>0</v>
      </c>
      <c r="K193" s="2">
        <v>0</v>
      </c>
      <c r="L193" s="2">
        <f t="shared" si="16"/>
        <v>0</v>
      </c>
      <c r="M193" s="15">
        <f t="shared" si="17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265</v>
      </c>
      <c r="H194" s="1"/>
      <c r="I194" s="1"/>
      <c r="J194" s="2">
        <v>0</v>
      </c>
      <c r="K194" s="2">
        <v>0</v>
      </c>
      <c r="L194" s="2">
        <f t="shared" si="16"/>
        <v>0</v>
      </c>
      <c r="M194" s="15">
        <f t="shared" si="17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266</v>
      </c>
      <c r="H195" s="1"/>
      <c r="I195" s="1"/>
      <c r="J195" s="2">
        <v>0</v>
      </c>
      <c r="K195" s="2">
        <v>0</v>
      </c>
      <c r="L195" s="2">
        <f t="shared" si="16"/>
        <v>0</v>
      </c>
      <c r="M195" s="15">
        <f t="shared" si="17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267</v>
      </c>
      <c r="H196" s="1"/>
      <c r="I196" s="1"/>
      <c r="J196" s="2">
        <v>200</v>
      </c>
      <c r="K196" s="2">
        <v>0</v>
      </c>
      <c r="L196" s="2">
        <f t="shared" si="16"/>
        <v>200</v>
      </c>
      <c r="M196" s="15">
        <f t="shared" si="17"/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268</v>
      </c>
      <c r="H197" s="1"/>
      <c r="I197" s="1"/>
      <c r="J197" s="2">
        <v>7849.51</v>
      </c>
      <c r="K197" s="2">
        <v>0</v>
      </c>
      <c r="L197" s="2">
        <f t="shared" si="16"/>
        <v>7849.51</v>
      </c>
      <c r="M197" s="15">
        <f t="shared" si="17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269</v>
      </c>
      <c r="H198" s="1"/>
      <c r="I198" s="1"/>
      <c r="J198" s="2">
        <v>68.75</v>
      </c>
      <c r="K198" s="2">
        <v>0</v>
      </c>
      <c r="L198" s="2">
        <f t="shared" si="16"/>
        <v>68.75</v>
      </c>
      <c r="M198" s="15">
        <f t="shared" si="17"/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270</v>
      </c>
      <c r="H199" s="1"/>
      <c r="I199" s="1"/>
      <c r="J199" s="2">
        <v>97.71</v>
      </c>
      <c r="K199" s="2">
        <v>0</v>
      </c>
      <c r="L199" s="2">
        <f t="shared" si="16"/>
        <v>97.71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271</v>
      </c>
      <c r="H200" s="1"/>
      <c r="I200" s="1"/>
      <c r="J200" s="2">
        <v>412.27</v>
      </c>
      <c r="K200" s="2">
        <v>0</v>
      </c>
      <c r="L200" s="2">
        <f t="shared" si="16"/>
        <v>412.27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272</v>
      </c>
      <c r="H201" s="1"/>
      <c r="I201" s="1"/>
      <c r="J201" s="2">
        <v>0</v>
      </c>
      <c r="K201" s="2">
        <v>0</v>
      </c>
      <c r="L201" s="2">
        <f t="shared" si="16"/>
        <v>0</v>
      </c>
      <c r="M201" s="15">
        <f t="shared" si="17"/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273</v>
      </c>
      <c r="H202" s="1"/>
      <c r="I202" s="1"/>
      <c r="J202" s="2">
        <v>0</v>
      </c>
      <c r="K202" s="2">
        <v>0</v>
      </c>
      <c r="L202" s="2">
        <f t="shared" si="16"/>
        <v>0</v>
      </c>
      <c r="M202" s="15">
        <f t="shared" si="17"/>
        <v>0</v>
      </c>
    </row>
    <row r="203" spans="1:13" ht="15.75" thickBot="1" x14ac:dyDescent="0.3">
      <c r="A203" s="1"/>
      <c r="B203" s="1"/>
      <c r="C203" s="1"/>
      <c r="D203" s="1"/>
      <c r="E203" s="1"/>
      <c r="F203" s="1"/>
      <c r="G203" s="1" t="s">
        <v>274</v>
      </c>
      <c r="H203" s="1"/>
      <c r="I203" s="1"/>
      <c r="J203" s="2">
        <v>2557.88</v>
      </c>
      <c r="K203" s="2">
        <v>30000</v>
      </c>
      <c r="L203" s="2">
        <f t="shared" si="16"/>
        <v>-27442.12</v>
      </c>
      <c r="M203" s="15">
        <f t="shared" si="17"/>
        <v>8.5260000000000002E-2</v>
      </c>
    </row>
    <row r="204" spans="1:13" ht="15.75" thickBot="1" x14ac:dyDescent="0.3">
      <c r="A204" s="1"/>
      <c r="B204" s="1"/>
      <c r="C204" s="1"/>
      <c r="D204" s="1"/>
      <c r="E204" s="1"/>
      <c r="F204" s="1" t="s">
        <v>275</v>
      </c>
      <c r="G204" s="1"/>
      <c r="H204" s="1"/>
      <c r="I204" s="1"/>
      <c r="J204" s="3">
        <f>ROUND(SUM(J176:J203),5)</f>
        <v>17797.349999999999</v>
      </c>
      <c r="K204" s="3">
        <f>ROUND(SUM(K176:K203),5)</f>
        <v>30000</v>
      </c>
      <c r="L204" s="3">
        <f t="shared" si="16"/>
        <v>-12202.65</v>
      </c>
      <c r="M204" s="16">
        <f t="shared" si="17"/>
        <v>0.59325000000000006</v>
      </c>
    </row>
    <row r="205" spans="1:13" x14ac:dyDescent="0.25">
      <c r="A205" s="1"/>
      <c r="B205" s="1"/>
      <c r="C205" s="1"/>
      <c r="D205" s="1"/>
      <c r="E205" s="1" t="s">
        <v>276</v>
      </c>
      <c r="F205" s="1"/>
      <c r="G205" s="1"/>
      <c r="H205" s="1"/>
      <c r="I205" s="1"/>
      <c r="J205" s="2">
        <f>ROUND(SUM(J159:J162)+J175+J204,5)</f>
        <v>31658.44</v>
      </c>
      <c r="K205" s="2">
        <f>ROUND(SUM(K159:K162)+K175+K204,5)</f>
        <v>100600</v>
      </c>
      <c r="L205" s="2">
        <f t="shared" si="16"/>
        <v>-68941.56</v>
      </c>
      <c r="M205" s="15">
        <f t="shared" si="17"/>
        <v>0.31469999999999998</v>
      </c>
    </row>
    <row r="206" spans="1:13" x14ac:dyDescent="0.25">
      <c r="A206" s="1"/>
      <c r="B206" s="1"/>
      <c r="C206" s="1"/>
      <c r="D206" s="1"/>
      <c r="E206" s="1" t="s">
        <v>277</v>
      </c>
      <c r="F206" s="1"/>
      <c r="G206" s="1"/>
      <c r="H206" s="1"/>
      <c r="I206" s="1"/>
      <c r="J206" s="2"/>
      <c r="K206" s="2"/>
      <c r="L206" s="2"/>
      <c r="M206" s="15"/>
    </row>
    <row r="207" spans="1:13" x14ac:dyDescent="0.25">
      <c r="A207" s="1"/>
      <c r="B207" s="1"/>
      <c r="C207" s="1"/>
      <c r="D207" s="1"/>
      <c r="E207" s="1"/>
      <c r="F207" s="1" t="s">
        <v>278</v>
      </c>
      <c r="G207" s="1"/>
      <c r="H207" s="1"/>
      <c r="I207" s="1"/>
      <c r="J207" s="2">
        <v>22.98</v>
      </c>
      <c r="K207" s="2">
        <v>1500</v>
      </c>
      <c r="L207" s="2">
        <f>ROUND((J207-K207),5)</f>
        <v>-1477.02</v>
      </c>
      <c r="M207" s="15">
        <f>ROUND(IF(K207=0, IF(J207=0, 0, 1), J207/K207),5)</f>
        <v>1.532E-2</v>
      </c>
    </row>
    <row r="208" spans="1:13" x14ac:dyDescent="0.25">
      <c r="A208" s="1"/>
      <c r="B208" s="1"/>
      <c r="C208" s="1"/>
      <c r="D208" s="1"/>
      <c r="E208" s="1"/>
      <c r="F208" s="1" t="s">
        <v>279</v>
      </c>
      <c r="G208" s="1"/>
      <c r="H208" s="1"/>
      <c r="I208" s="1"/>
      <c r="J208" s="2">
        <v>0</v>
      </c>
      <c r="K208" s="2">
        <v>500</v>
      </c>
      <c r="L208" s="2">
        <f>ROUND((J208-K208),5)</f>
        <v>-500</v>
      </c>
      <c r="M208" s="15">
        <f>ROUND(IF(K208=0, IF(J208=0, 0, 1), J208/K208),5)</f>
        <v>0</v>
      </c>
    </row>
    <row r="209" spans="1:13" ht="15.75" thickBot="1" x14ac:dyDescent="0.3">
      <c r="A209" s="1"/>
      <c r="B209" s="1"/>
      <c r="C209" s="1"/>
      <c r="D209" s="1"/>
      <c r="E209" s="1"/>
      <c r="F209" s="1" t="s">
        <v>280</v>
      </c>
      <c r="G209" s="1"/>
      <c r="H209" s="1"/>
      <c r="I209" s="1"/>
      <c r="J209" s="8">
        <v>160</v>
      </c>
      <c r="K209" s="8"/>
      <c r="L209" s="8"/>
      <c r="M209" s="17"/>
    </row>
    <row r="210" spans="1:13" x14ac:dyDescent="0.25">
      <c r="A210" s="1"/>
      <c r="B210" s="1"/>
      <c r="C210" s="1"/>
      <c r="D210" s="1"/>
      <c r="E210" s="1" t="s">
        <v>281</v>
      </c>
      <c r="F210" s="1"/>
      <c r="G210" s="1"/>
      <c r="H210" s="1"/>
      <c r="I210" s="1"/>
      <c r="J210" s="2">
        <f>ROUND(SUM(J206:J209),5)</f>
        <v>182.98</v>
      </c>
      <c r="K210" s="2">
        <f>ROUND(SUM(K206:K209),5)</f>
        <v>2000</v>
      </c>
      <c r="L210" s="2">
        <f>ROUND((J210-K210),5)</f>
        <v>-1817.02</v>
      </c>
      <c r="M210" s="15">
        <f>ROUND(IF(K210=0, IF(J210=0, 0, 1), J210/K210),5)</f>
        <v>9.1490000000000002E-2</v>
      </c>
    </row>
    <row r="211" spans="1:13" x14ac:dyDescent="0.25">
      <c r="A211" s="1"/>
      <c r="B211" s="1"/>
      <c r="C211" s="1"/>
      <c r="D211" s="1"/>
      <c r="E211" s="1" t="s">
        <v>282</v>
      </c>
      <c r="F211" s="1"/>
      <c r="G211" s="1"/>
      <c r="H211" s="1"/>
      <c r="I211" s="1"/>
      <c r="J211" s="2"/>
      <c r="K211" s="2"/>
      <c r="L211" s="2"/>
      <c r="M211" s="15"/>
    </row>
    <row r="212" spans="1:13" x14ac:dyDescent="0.25">
      <c r="A212" s="1"/>
      <c r="B212" s="1"/>
      <c r="C212" s="1"/>
      <c r="D212" s="1"/>
      <c r="E212" s="1"/>
      <c r="F212" s="1" t="s">
        <v>283</v>
      </c>
      <c r="G212" s="1"/>
      <c r="H212" s="1"/>
      <c r="I212" s="1"/>
      <c r="J212" s="2">
        <v>0</v>
      </c>
      <c r="K212" s="2">
        <v>2100</v>
      </c>
      <c r="L212" s="2">
        <f>ROUND((J212-K212),5)</f>
        <v>-2100</v>
      </c>
      <c r="M212" s="15">
        <f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 t="s">
        <v>284</v>
      </c>
      <c r="G213" s="1"/>
      <c r="H213" s="1"/>
      <c r="I213" s="1"/>
      <c r="J213" s="2"/>
      <c r="K213" s="2"/>
      <c r="L213" s="2"/>
      <c r="M213" s="15"/>
    </row>
    <row r="214" spans="1:13" x14ac:dyDescent="0.25">
      <c r="A214" s="1"/>
      <c r="B214" s="1"/>
      <c r="C214" s="1"/>
      <c r="D214" s="1"/>
      <c r="E214" s="1"/>
      <c r="F214" s="1"/>
      <c r="G214" s="1" t="s">
        <v>285</v>
      </c>
      <c r="H214" s="1"/>
      <c r="I214" s="1"/>
      <c r="J214" s="2">
        <v>-376.5</v>
      </c>
      <c r="K214" s="2">
        <v>0</v>
      </c>
      <c r="L214" s="2">
        <f t="shared" ref="L214:L220" si="18">ROUND((J214-K214),5)</f>
        <v>-376.5</v>
      </c>
      <c r="M214" s="15">
        <f t="shared" ref="M214:M220" si="19">ROUND(IF(K214=0, IF(J214=0, 0, 1), J214/K214),5)</f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286</v>
      </c>
      <c r="H215" s="1"/>
      <c r="I215" s="1"/>
      <c r="J215" s="2">
        <v>538.1</v>
      </c>
      <c r="K215" s="2">
        <v>5000</v>
      </c>
      <c r="L215" s="2">
        <f t="shared" si="18"/>
        <v>-4461.8999999999996</v>
      </c>
      <c r="M215" s="15">
        <f t="shared" si="19"/>
        <v>0.10761999999999999</v>
      </c>
    </row>
    <row r="216" spans="1:13" x14ac:dyDescent="0.25">
      <c r="A216" s="1"/>
      <c r="B216" s="1"/>
      <c r="C216" s="1"/>
      <c r="D216" s="1"/>
      <c r="E216" s="1"/>
      <c r="F216" s="1"/>
      <c r="G216" s="1" t="s">
        <v>287</v>
      </c>
      <c r="H216" s="1"/>
      <c r="I216" s="1"/>
      <c r="J216" s="2">
        <v>0</v>
      </c>
      <c r="K216" s="2">
        <v>1100</v>
      </c>
      <c r="L216" s="2">
        <f t="shared" si="18"/>
        <v>-1100</v>
      </c>
      <c r="M216" s="15">
        <f t="shared" si="19"/>
        <v>0</v>
      </c>
    </row>
    <row r="217" spans="1:13" x14ac:dyDescent="0.25">
      <c r="A217" s="1"/>
      <c r="B217" s="1"/>
      <c r="C217" s="1"/>
      <c r="D217" s="1"/>
      <c r="E217" s="1"/>
      <c r="F217" s="1"/>
      <c r="G217" s="1" t="s">
        <v>288</v>
      </c>
      <c r="H217" s="1"/>
      <c r="I217" s="1"/>
      <c r="J217" s="2">
        <v>0</v>
      </c>
      <c r="K217" s="2">
        <v>6000</v>
      </c>
      <c r="L217" s="2">
        <f t="shared" si="18"/>
        <v>-6000</v>
      </c>
      <c r="M217" s="15">
        <f t="shared" si="19"/>
        <v>0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289</v>
      </c>
      <c r="H218" s="1"/>
      <c r="I218" s="1"/>
      <c r="J218" s="8">
        <v>1099.44</v>
      </c>
      <c r="K218" s="8">
        <v>12000</v>
      </c>
      <c r="L218" s="8">
        <f t="shared" si="18"/>
        <v>-10900.56</v>
      </c>
      <c r="M218" s="17">
        <f t="shared" si="19"/>
        <v>9.1619999999999993E-2</v>
      </c>
    </row>
    <row r="219" spans="1:13" x14ac:dyDescent="0.25">
      <c r="A219" s="1"/>
      <c r="B219" s="1"/>
      <c r="C219" s="1"/>
      <c r="D219" s="1"/>
      <c r="E219" s="1"/>
      <c r="F219" s="1" t="s">
        <v>290</v>
      </c>
      <c r="G219" s="1"/>
      <c r="H219" s="1"/>
      <c r="I219" s="1"/>
      <c r="J219" s="2">
        <f>ROUND(SUM(J213:J218),5)</f>
        <v>1261.04</v>
      </c>
      <c r="K219" s="2">
        <f>ROUND(SUM(K213:K218),5)</f>
        <v>24100</v>
      </c>
      <c r="L219" s="2">
        <f t="shared" si="18"/>
        <v>-22838.959999999999</v>
      </c>
      <c r="M219" s="15">
        <f t="shared" si="19"/>
        <v>5.2330000000000002E-2</v>
      </c>
    </row>
    <row r="220" spans="1:13" x14ac:dyDescent="0.25">
      <c r="A220" s="1"/>
      <c r="B220" s="1"/>
      <c r="C220" s="1"/>
      <c r="D220" s="1"/>
      <c r="E220" s="1"/>
      <c r="F220" s="1" t="s">
        <v>291</v>
      </c>
      <c r="G220" s="1"/>
      <c r="H220" s="1"/>
      <c r="I220" s="1"/>
      <c r="J220" s="2">
        <v>0</v>
      </c>
      <c r="K220" s="2">
        <v>23160</v>
      </c>
      <c r="L220" s="2">
        <f t="shared" si="18"/>
        <v>-23160</v>
      </c>
      <c r="M220" s="15">
        <f t="shared" si="19"/>
        <v>0</v>
      </c>
    </row>
    <row r="221" spans="1:13" x14ac:dyDescent="0.25">
      <c r="A221" s="1"/>
      <c r="B221" s="1"/>
      <c r="C221" s="1"/>
      <c r="D221" s="1"/>
      <c r="E221" s="1"/>
      <c r="F221" s="1" t="s">
        <v>292</v>
      </c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/>
      <c r="G222" s="1" t="s">
        <v>293</v>
      </c>
      <c r="H222" s="1"/>
      <c r="I222" s="1"/>
      <c r="J222" s="2">
        <v>616.46</v>
      </c>
      <c r="K222" s="2">
        <v>2500</v>
      </c>
      <c r="L222" s="2">
        <f>ROUND((J222-K222),5)</f>
        <v>-1883.54</v>
      </c>
      <c r="M222" s="15">
        <f>ROUND(IF(K222=0, IF(J222=0, 0, 1), J222/K222),5)</f>
        <v>0.24657999999999999</v>
      </c>
    </row>
    <row r="223" spans="1:13" ht="15.75" thickBot="1" x14ac:dyDescent="0.3">
      <c r="A223" s="1"/>
      <c r="B223" s="1"/>
      <c r="C223" s="1"/>
      <c r="D223" s="1"/>
      <c r="E223" s="1"/>
      <c r="F223" s="1"/>
      <c r="G223" s="1" t="s">
        <v>294</v>
      </c>
      <c r="H223" s="1"/>
      <c r="I223" s="1"/>
      <c r="J223" s="2">
        <v>32</v>
      </c>
      <c r="K223" s="2">
        <v>1000</v>
      </c>
      <c r="L223" s="2">
        <f>ROUND((J223-K223),5)</f>
        <v>-968</v>
      </c>
      <c r="M223" s="15">
        <f>ROUND(IF(K223=0, IF(J223=0, 0, 1), J223/K223),5)</f>
        <v>3.2000000000000001E-2</v>
      </c>
    </row>
    <row r="224" spans="1:13" ht="15.75" thickBot="1" x14ac:dyDescent="0.3">
      <c r="A224" s="1"/>
      <c r="B224" s="1"/>
      <c r="C224" s="1"/>
      <c r="D224" s="1"/>
      <c r="E224" s="1"/>
      <c r="F224" s="1" t="s">
        <v>295</v>
      </c>
      <c r="G224" s="1"/>
      <c r="H224" s="1"/>
      <c r="I224" s="1"/>
      <c r="J224" s="3">
        <f>ROUND(SUM(J221:J223),5)</f>
        <v>648.46</v>
      </c>
      <c r="K224" s="3">
        <f>ROUND(SUM(K221:K223),5)</f>
        <v>3500</v>
      </c>
      <c r="L224" s="3">
        <f>ROUND((J224-K224),5)</f>
        <v>-2851.54</v>
      </c>
      <c r="M224" s="16">
        <f>ROUND(IF(K224=0, IF(J224=0, 0, 1), J224/K224),5)</f>
        <v>0.18526999999999999</v>
      </c>
    </row>
    <row r="225" spans="1:13" x14ac:dyDescent="0.25">
      <c r="A225" s="1"/>
      <c r="B225" s="1"/>
      <c r="C225" s="1"/>
      <c r="D225" s="1"/>
      <c r="E225" s="1" t="s">
        <v>296</v>
      </c>
      <c r="F225" s="1"/>
      <c r="G225" s="1"/>
      <c r="H225" s="1"/>
      <c r="I225" s="1"/>
      <c r="J225" s="2">
        <f>ROUND(SUM(J211:J212)+SUM(J219:J220)+J224,5)</f>
        <v>1909.5</v>
      </c>
      <c r="K225" s="2">
        <f>ROUND(SUM(K211:K212)+SUM(K219:K220)+K224,5)</f>
        <v>52860</v>
      </c>
      <c r="L225" s="2">
        <f>ROUND((J225-K225),5)</f>
        <v>-50950.5</v>
      </c>
      <c r="M225" s="15">
        <f>ROUND(IF(K225=0, IF(J225=0, 0, 1), J225/K225),5)</f>
        <v>3.6119999999999999E-2</v>
      </c>
    </row>
    <row r="226" spans="1:13" x14ac:dyDescent="0.25">
      <c r="A226" s="1"/>
      <c r="B226" s="1"/>
      <c r="C226" s="1"/>
      <c r="D226" s="1"/>
      <c r="E226" s="1" t="s">
        <v>297</v>
      </c>
      <c r="F226" s="1"/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 t="s">
        <v>298</v>
      </c>
      <c r="G227" s="1"/>
      <c r="H227" s="1"/>
      <c r="I227" s="1"/>
      <c r="J227" s="2">
        <v>247.39</v>
      </c>
      <c r="K227" s="2">
        <v>10500</v>
      </c>
      <c r="L227" s="2">
        <f t="shared" ref="L227:L232" si="20">ROUND((J227-K227),5)</f>
        <v>-10252.61</v>
      </c>
      <c r="M227" s="15">
        <f t="shared" ref="M227:M232" si="21">ROUND(IF(K227=0, IF(J227=0, 0, 1), J227/K227),5)</f>
        <v>2.3560000000000001E-2</v>
      </c>
    </row>
    <row r="228" spans="1:13" x14ac:dyDescent="0.25">
      <c r="A228" s="1"/>
      <c r="B228" s="1"/>
      <c r="C228" s="1"/>
      <c r="D228" s="1"/>
      <c r="E228" s="1"/>
      <c r="F228" s="1" t="s">
        <v>299</v>
      </c>
      <c r="G228" s="1"/>
      <c r="H228" s="1"/>
      <c r="I228" s="1"/>
      <c r="J228" s="2">
        <v>0</v>
      </c>
      <c r="K228" s="2">
        <v>0</v>
      </c>
      <c r="L228" s="2">
        <f t="shared" si="20"/>
        <v>0</v>
      </c>
      <c r="M228" s="15">
        <f t="shared" si="21"/>
        <v>0</v>
      </c>
    </row>
    <row r="229" spans="1:13" x14ac:dyDescent="0.25">
      <c r="A229" s="1"/>
      <c r="B229" s="1"/>
      <c r="C229" s="1"/>
      <c r="D229" s="1"/>
      <c r="E229" s="1"/>
      <c r="F229" s="1" t="s">
        <v>300</v>
      </c>
      <c r="G229" s="1"/>
      <c r="H229" s="1"/>
      <c r="I229" s="1"/>
      <c r="J229" s="2">
        <v>0</v>
      </c>
      <c r="K229" s="2">
        <v>5000</v>
      </c>
      <c r="L229" s="2">
        <f t="shared" si="20"/>
        <v>-5000</v>
      </c>
      <c r="M229" s="15">
        <f t="shared" si="21"/>
        <v>0</v>
      </c>
    </row>
    <row r="230" spans="1:13" x14ac:dyDescent="0.25">
      <c r="A230" s="1"/>
      <c r="B230" s="1"/>
      <c r="C230" s="1"/>
      <c r="D230" s="1"/>
      <c r="E230" s="1"/>
      <c r="F230" s="1" t="s">
        <v>301</v>
      </c>
      <c r="G230" s="1"/>
      <c r="H230" s="1"/>
      <c r="I230" s="1"/>
      <c r="J230" s="2">
        <v>0</v>
      </c>
      <c r="K230" s="2">
        <v>13412.64</v>
      </c>
      <c r="L230" s="2">
        <f t="shared" si="20"/>
        <v>-13412.64</v>
      </c>
      <c r="M230" s="15">
        <f t="shared" si="21"/>
        <v>0</v>
      </c>
    </row>
    <row r="231" spans="1:13" x14ac:dyDescent="0.25">
      <c r="A231" s="1"/>
      <c r="B231" s="1"/>
      <c r="C231" s="1"/>
      <c r="D231" s="1"/>
      <c r="E231" s="1"/>
      <c r="F231" s="1" t="s">
        <v>302</v>
      </c>
      <c r="G231" s="1"/>
      <c r="H231" s="1"/>
      <c r="I231" s="1"/>
      <c r="J231" s="2">
        <v>3032.75</v>
      </c>
      <c r="K231" s="2">
        <v>5650</v>
      </c>
      <c r="L231" s="2">
        <f t="shared" si="20"/>
        <v>-2617.25</v>
      </c>
      <c r="M231" s="15">
        <f t="shared" si="21"/>
        <v>0.53676999999999997</v>
      </c>
    </row>
    <row r="232" spans="1:13" x14ac:dyDescent="0.25">
      <c r="A232" s="1"/>
      <c r="B232" s="1"/>
      <c r="C232" s="1"/>
      <c r="D232" s="1"/>
      <c r="E232" s="1"/>
      <c r="F232" s="1" t="s">
        <v>303</v>
      </c>
      <c r="G232" s="1"/>
      <c r="H232" s="1"/>
      <c r="I232" s="1"/>
      <c r="J232" s="2">
        <v>1319.92</v>
      </c>
      <c r="K232" s="2">
        <v>27000</v>
      </c>
      <c r="L232" s="2">
        <f t="shared" si="20"/>
        <v>-25680.080000000002</v>
      </c>
      <c r="M232" s="15">
        <f t="shared" si="21"/>
        <v>4.8890000000000003E-2</v>
      </c>
    </row>
    <row r="233" spans="1:13" x14ac:dyDescent="0.25">
      <c r="A233" s="1"/>
      <c r="B233" s="1"/>
      <c r="C233" s="1"/>
      <c r="D233" s="1"/>
      <c r="E233" s="1"/>
      <c r="F233" s="1" t="s">
        <v>304</v>
      </c>
      <c r="G233" s="1"/>
      <c r="H233" s="1"/>
      <c r="I233" s="1"/>
      <c r="J233" s="2"/>
      <c r="K233" s="2"/>
      <c r="L233" s="2"/>
      <c r="M233" s="15"/>
    </row>
    <row r="234" spans="1:13" x14ac:dyDescent="0.25">
      <c r="A234" s="1"/>
      <c r="B234" s="1"/>
      <c r="C234" s="1"/>
      <c r="D234" s="1"/>
      <c r="E234" s="1"/>
      <c r="F234" s="1"/>
      <c r="G234" s="1" t="s">
        <v>305</v>
      </c>
      <c r="H234" s="1"/>
      <c r="I234" s="1"/>
      <c r="J234" s="2">
        <v>0</v>
      </c>
      <c r="K234" s="2">
        <v>40000</v>
      </c>
      <c r="L234" s="2">
        <f t="shared" ref="L234:L240" si="22">ROUND((J234-K234),5)</f>
        <v>-40000</v>
      </c>
      <c r="M234" s="15">
        <f t="shared" ref="M234:M240" si="23">ROUND(IF(K234=0, IF(J234=0, 0, 1), J234/K234),5)</f>
        <v>0</v>
      </c>
    </row>
    <row r="235" spans="1:13" ht="15.75" thickBot="1" x14ac:dyDescent="0.3">
      <c r="A235" s="1"/>
      <c r="B235" s="1"/>
      <c r="C235" s="1"/>
      <c r="D235" s="1"/>
      <c r="E235" s="1"/>
      <c r="F235" s="1"/>
      <c r="G235" s="1" t="s">
        <v>306</v>
      </c>
      <c r="H235" s="1"/>
      <c r="I235" s="1"/>
      <c r="J235" s="2">
        <v>550</v>
      </c>
      <c r="K235" s="2">
        <v>550</v>
      </c>
      <c r="L235" s="2">
        <f t="shared" si="22"/>
        <v>0</v>
      </c>
      <c r="M235" s="15">
        <f t="shared" si="23"/>
        <v>1</v>
      </c>
    </row>
    <row r="236" spans="1:13" ht="15.75" thickBot="1" x14ac:dyDescent="0.3">
      <c r="A236" s="1"/>
      <c r="B236" s="1"/>
      <c r="C236" s="1"/>
      <c r="D236" s="1"/>
      <c r="E236" s="1"/>
      <c r="F236" s="1" t="s">
        <v>307</v>
      </c>
      <c r="G236" s="1"/>
      <c r="H236" s="1"/>
      <c r="I236" s="1"/>
      <c r="J236" s="3">
        <f>ROUND(SUM(J233:J235),5)</f>
        <v>550</v>
      </c>
      <c r="K236" s="3">
        <f>ROUND(SUM(K233:K235),5)</f>
        <v>40550</v>
      </c>
      <c r="L236" s="3">
        <f t="shared" si="22"/>
        <v>-40000</v>
      </c>
      <c r="M236" s="16">
        <f t="shared" si="23"/>
        <v>1.3559999999999999E-2</v>
      </c>
    </row>
    <row r="237" spans="1:13" x14ac:dyDescent="0.25">
      <c r="A237" s="1"/>
      <c r="B237" s="1"/>
      <c r="C237" s="1"/>
      <c r="D237" s="1"/>
      <c r="E237" s="1" t="s">
        <v>308</v>
      </c>
      <c r="F237" s="1"/>
      <c r="G237" s="1"/>
      <c r="H237" s="1"/>
      <c r="I237" s="1"/>
      <c r="J237" s="2">
        <f>ROUND(SUM(J226:J232)+J236,5)</f>
        <v>5150.0600000000004</v>
      </c>
      <c r="K237" s="2">
        <f>ROUND(SUM(K226:K232)+K236,5)</f>
        <v>102112.64</v>
      </c>
      <c r="L237" s="2">
        <f t="shared" si="22"/>
        <v>-96962.58</v>
      </c>
      <c r="M237" s="15">
        <f t="shared" si="23"/>
        <v>5.0439999999999999E-2</v>
      </c>
    </row>
    <row r="238" spans="1:13" ht="15.75" thickBot="1" x14ac:dyDescent="0.3">
      <c r="A238" s="1"/>
      <c r="B238" s="1"/>
      <c r="C238" s="1"/>
      <c r="D238" s="1"/>
      <c r="E238" s="1" t="s">
        <v>309</v>
      </c>
      <c r="F238" s="1"/>
      <c r="G238" s="1"/>
      <c r="H238" s="1"/>
      <c r="I238" s="1"/>
      <c r="J238" s="2">
        <v>195.84</v>
      </c>
      <c r="K238" s="2">
        <v>0</v>
      </c>
      <c r="L238" s="2">
        <f t="shared" si="22"/>
        <v>195.84</v>
      </c>
      <c r="M238" s="15">
        <f t="shared" si="23"/>
        <v>1</v>
      </c>
    </row>
    <row r="239" spans="1:13" ht="15.75" thickBot="1" x14ac:dyDescent="0.3">
      <c r="A239" s="1"/>
      <c r="B239" s="1"/>
      <c r="C239" s="1"/>
      <c r="D239" s="1" t="s">
        <v>310</v>
      </c>
      <c r="E239" s="1"/>
      <c r="F239" s="1"/>
      <c r="G239" s="1"/>
      <c r="H239" s="1"/>
      <c r="I239" s="1"/>
      <c r="J239" s="3">
        <f>ROUND(SUM(J40:J41)+J47+J147+J151+J158+J205+J210+J225+SUM(J237:J238),5)</f>
        <v>354071.47</v>
      </c>
      <c r="K239" s="3">
        <f>ROUND(SUM(K40:K41)+K47+K147+K151+K158+K205+K210+K225+SUM(K237:K238),5)</f>
        <v>1571924.79</v>
      </c>
      <c r="L239" s="3">
        <f t="shared" si="22"/>
        <v>-1217853.32</v>
      </c>
      <c r="M239" s="16">
        <f t="shared" si="23"/>
        <v>0.22525000000000001</v>
      </c>
    </row>
    <row r="240" spans="1:13" x14ac:dyDescent="0.25">
      <c r="A240" s="1"/>
      <c r="B240" s="1" t="s">
        <v>311</v>
      </c>
      <c r="C240" s="1"/>
      <c r="D240" s="1"/>
      <c r="E240" s="1"/>
      <c r="F240" s="1"/>
      <c r="G240" s="1"/>
      <c r="H240" s="1"/>
      <c r="I240" s="1"/>
      <c r="J240" s="2">
        <f>ROUND(J3+J39-J239,5)</f>
        <v>269608.57</v>
      </c>
      <c r="K240" s="2">
        <f>ROUND(K3+K39-K239,5)</f>
        <v>164032.5</v>
      </c>
      <c r="L240" s="2">
        <f t="shared" si="22"/>
        <v>105576.07</v>
      </c>
      <c r="M240" s="15">
        <f t="shared" si="23"/>
        <v>1.6436299999999999</v>
      </c>
    </row>
    <row r="241" spans="1:13" x14ac:dyDescent="0.25">
      <c r="A241" s="1"/>
      <c r="B241" s="1" t="s">
        <v>312</v>
      </c>
      <c r="C241" s="1"/>
      <c r="D241" s="1"/>
      <c r="E241" s="1"/>
      <c r="F241" s="1"/>
      <c r="G241" s="1"/>
      <c r="H241" s="1"/>
      <c r="I241" s="1"/>
      <c r="J241" s="2"/>
      <c r="K241" s="2"/>
      <c r="L241" s="2"/>
      <c r="M241" s="15"/>
    </row>
    <row r="242" spans="1:13" x14ac:dyDescent="0.25">
      <c r="A242" s="1"/>
      <c r="B242" s="1"/>
      <c r="C242" s="1" t="s">
        <v>313</v>
      </c>
      <c r="D242" s="1"/>
      <c r="E242" s="1"/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/>
      <c r="D243" s="1" t="s">
        <v>314</v>
      </c>
      <c r="E243" s="1"/>
      <c r="F243" s="1"/>
      <c r="G243" s="1"/>
      <c r="H243" s="1"/>
      <c r="I243" s="1"/>
      <c r="J243" s="2"/>
      <c r="K243" s="2"/>
      <c r="L243" s="2"/>
      <c r="M243" s="15"/>
    </row>
    <row r="244" spans="1:13" ht="15.75" thickBot="1" x14ac:dyDescent="0.3">
      <c r="A244" s="1"/>
      <c r="B244" s="1"/>
      <c r="C244" s="1"/>
      <c r="D244" s="1"/>
      <c r="E244" s="1" t="s">
        <v>315</v>
      </c>
      <c r="F244" s="1"/>
      <c r="G244" s="1"/>
      <c r="H244" s="1"/>
      <c r="I244" s="1"/>
      <c r="J244" s="8">
        <v>7812.5</v>
      </c>
      <c r="K244" s="2"/>
      <c r="L244" s="2"/>
      <c r="M244" s="15"/>
    </row>
    <row r="245" spans="1:13" x14ac:dyDescent="0.25">
      <c r="A245" s="1"/>
      <c r="B245" s="1"/>
      <c r="C245" s="1"/>
      <c r="D245" s="1" t="s">
        <v>316</v>
      </c>
      <c r="E245" s="1"/>
      <c r="F245" s="1"/>
      <c r="G245" s="1"/>
      <c r="H245" s="1"/>
      <c r="I245" s="1"/>
      <c r="J245" s="2">
        <f>ROUND(SUM(J243:J244),5)</f>
        <v>7812.5</v>
      </c>
      <c r="K245" s="2"/>
      <c r="L245" s="2"/>
      <c r="M245" s="15"/>
    </row>
    <row r="246" spans="1:13" x14ac:dyDescent="0.25">
      <c r="A246" s="1"/>
      <c r="B246" s="1"/>
      <c r="C246" s="1"/>
      <c r="D246" s="1" t="s">
        <v>317</v>
      </c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/>
      <c r="E247" s="1" t="s">
        <v>318</v>
      </c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/>
      <c r="E248" s="1"/>
      <c r="F248" s="1" t="s">
        <v>319</v>
      </c>
      <c r="G248" s="1"/>
      <c r="H248" s="1"/>
      <c r="I248" s="1"/>
      <c r="J248" s="2">
        <v>0</v>
      </c>
      <c r="K248" s="2">
        <v>2000</v>
      </c>
      <c r="L248" s="2">
        <f t="shared" ref="L248:L255" si="24">ROUND((J248-K248),5)</f>
        <v>-2000</v>
      </c>
      <c r="M248" s="15">
        <f t="shared" ref="M248:M255" si="25">ROUND(IF(K248=0, IF(J248=0, 0, 1), J248/K248),5)</f>
        <v>0</v>
      </c>
    </row>
    <row r="249" spans="1:13" x14ac:dyDescent="0.25">
      <c r="A249" s="1"/>
      <c r="B249" s="1"/>
      <c r="C249" s="1"/>
      <c r="D249" s="1"/>
      <c r="E249" s="1"/>
      <c r="F249" s="1" t="s">
        <v>320</v>
      </c>
      <c r="G249" s="1"/>
      <c r="H249" s="1"/>
      <c r="I249" s="1"/>
      <c r="J249" s="2">
        <v>0</v>
      </c>
      <c r="K249" s="2">
        <v>0</v>
      </c>
      <c r="L249" s="2">
        <f t="shared" si="24"/>
        <v>0</v>
      </c>
      <c r="M249" s="15">
        <f t="shared" si="25"/>
        <v>0</v>
      </c>
    </row>
    <row r="250" spans="1:13" x14ac:dyDescent="0.25">
      <c r="A250" s="1"/>
      <c r="B250" s="1"/>
      <c r="C250" s="1"/>
      <c r="D250" s="1"/>
      <c r="E250" s="1"/>
      <c r="F250" s="1" t="s">
        <v>321</v>
      </c>
      <c r="G250" s="1"/>
      <c r="H250" s="1"/>
      <c r="I250" s="1"/>
      <c r="J250" s="2">
        <v>0</v>
      </c>
      <c r="K250" s="2">
        <v>0</v>
      </c>
      <c r="L250" s="2">
        <f t="shared" si="24"/>
        <v>0</v>
      </c>
      <c r="M250" s="15">
        <f t="shared" si="25"/>
        <v>0</v>
      </c>
    </row>
    <row r="251" spans="1:13" x14ac:dyDescent="0.25">
      <c r="A251" s="1"/>
      <c r="B251" s="1"/>
      <c r="C251" s="1"/>
      <c r="D251" s="1"/>
      <c r="E251" s="1"/>
      <c r="F251" s="1" t="s">
        <v>322</v>
      </c>
      <c r="G251" s="1"/>
      <c r="H251" s="1"/>
      <c r="I251" s="1"/>
      <c r="J251" s="2">
        <v>0</v>
      </c>
      <c r="K251" s="2">
        <v>0</v>
      </c>
      <c r="L251" s="2">
        <f t="shared" si="24"/>
        <v>0</v>
      </c>
      <c r="M251" s="15">
        <f t="shared" si="25"/>
        <v>0</v>
      </c>
    </row>
    <row r="252" spans="1:13" x14ac:dyDescent="0.25">
      <c r="A252" s="1"/>
      <c r="B252" s="1"/>
      <c r="C252" s="1"/>
      <c r="D252" s="1"/>
      <c r="E252" s="1"/>
      <c r="F252" s="1" t="s">
        <v>323</v>
      </c>
      <c r="G252" s="1"/>
      <c r="H252" s="1"/>
      <c r="I252" s="1"/>
      <c r="J252" s="2">
        <v>250</v>
      </c>
      <c r="K252" s="2">
        <v>0</v>
      </c>
      <c r="L252" s="2">
        <f t="shared" si="24"/>
        <v>250</v>
      </c>
      <c r="M252" s="15">
        <f t="shared" si="25"/>
        <v>1</v>
      </c>
    </row>
    <row r="253" spans="1:13" ht="15.75" thickBot="1" x14ac:dyDescent="0.3">
      <c r="A253" s="1"/>
      <c r="B253" s="1"/>
      <c r="C253" s="1"/>
      <c r="D253" s="1"/>
      <c r="E253" s="1"/>
      <c r="F253" s="1" t="s">
        <v>324</v>
      </c>
      <c r="G253" s="1"/>
      <c r="H253" s="1"/>
      <c r="I253" s="1"/>
      <c r="J253" s="8">
        <v>0</v>
      </c>
      <c r="K253" s="8">
        <v>0</v>
      </c>
      <c r="L253" s="8">
        <f t="shared" si="24"/>
        <v>0</v>
      </c>
      <c r="M253" s="17">
        <f t="shared" si="25"/>
        <v>0</v>
      </c>
    </row>
    <row r="254" spans="1:13" x14ac:dyDescent="0.25">
      <c r="A254" s="1"/>
      <c r="B254" s="1"/>
      <c r="C254" s="1"/>
      <c r="D254" s="1"/>
      <c r="E254" s="1" t="s">
        <v>325</v>
      </c>
      <c r="F254" s="1"/>
      <c r="G254" s="1"/>
      <c r="H254" s="1"/>
      <c r="I254" s="1"/>
      <c r="J254" s="2">
        <f>ROUND(SUM(J247:J253),5)</f>
        <v>250</v>
      </c>
      <c r="K254" s="2">
        <f>ROUND(SUM(K247:K253),5)</f>
        <v>2000</v>
      </c>
      <c r="L254" s="2">
        <f t="shared" si="24"/>
        <v>-1750</v>
      </c>
      <c r="M254" s="15">
        <f t="shared" si="25"/>
        <v>0.125</v>
      </c>
    </row>
    <row r="255" spans="1:13" x14ac:dyDescent="0.25">
      <c r="A255" s="1"/>
      <c r="B255" s="1"/>
      <c r="C255" s="1"/>
      <c r="D255" s="1"/>
      <c r="E255" s="1" t="s">
        <v>326</v>
      </c>
      <c r="F255" s="1"/>
      <c r="G255" s="1"/>
      <c r="H255" s="1"/>
      <c r="I255" s="1"/>
      <c r="J255" s="2">
        <v>0</v>
      </c>
      <c r="K255" s="2">
        <v>0</v>
      </c>
      <c r="L255" s="2">
        <f t="shared" si="24"/>
        <v>0</v>
      </c>
      <c r="M255" s="15">
        <f t="shared" si="25"/>
        <v>0</v>
      </c>
    </row>
    <row r="256" spans="1:13" x14ac:dyDescent="0.25">
      <c r="A256" s="1"/>
      <c r="B256" s="1"/>
      <c r="C256" s="1"/>
      <c r="D256" s="1"/>
      <c r="E256" s="1" t="s">
        <v>327</v>
      </c>
      <c r="F256" s="1"/>
      <c r="G256" s="1"/>
      <c r="H256" s="1"/>
      <c r="I256" s="1"/>
      <c r="J256" s="2"/>
      <c r="K256" s="2"/>
      <c r="L256" s="2"/>
      <c r="M256" s="15"/>
    </row>
    <row r="257" spans="1:13" x14ac:dyDescent="0.25">
      <c r="A257" s="1"/>
      <c r="B257" s="1"/>
      <c r="C257" s="1"/>
      <c r="D257" s="1"/>
      <c r="E257" s="1"/>
      <c r="F257" s="1" t="s">
        <v>328</v>
      </c>
      <c r="G257" s="1"/>
      <c r="H257" s="1"/>
      <c r="I257" s="1"/>
      <c r="J257" s="2">
        <v>0</v>
      </c>
      <c r="K257" s="2">
        <v>0</v>
      </c>
      <c r="L257" s="2">
        <f t="shared" ref="L257:L262" si="26">ROUND((J257-K257),5)</f>
        <v>0</v>
      </c>
      <c r="M257" s="15">
        <f t="shared" ref="M257:M262" si="27">ROUND(IF(K257=0, IF(J257=0, 0, 1), J257/K257),5)</f>
        <v>0</v>
      </c>
    </row>
    <row r="258" spans="1:13" x14ac:dyDescent="0.25">
      <c r="A258" s="1"/>
      <c r="B258" s="1"/>
      <c r="C258" s="1"/>
      <c r="D258" s="1"/>
      <c r="E258" s="1"/>
      <c r="F258" s="1" t="s">
        <v>329</v>
      </c>
      <c r="G258" s="1"/>
      <c r="H258" s="1"/>
      <c r="I258" s="1"/>
      <c r="J258" s="2">
        <v>550</v>
      </c>
      <c r="K258" s="2">
        <v>0</v>
      </c>
      <c r="L258" s="2">
        <f t="shared" si="26"/>
        <v>550</v>
      </c>
      <c r="M258" s="15">
        <f t="shared" si="27"/>
        <v>1</v>
      </c>
    </row>
    <row r="259" spans="1:13" x14ac:dyDescent="0.25">
      <c r="A259" s="1"/>
      <c r="B259" s="1"/>
      <c r="C259" s="1"/>
      <c r="D259" s="1"/>
      <c r="E259" s="1"/>
      <c r="F259" s="1" t="s">
        <v>330</v>
      </c>
      <c r="G259" s="1"/>
      <c r="H259" s="1"/>
      <c r="I259" s="1"/>
      <c r="J259" s="2">
        <v>10000</v>
      </c>
      <c r="K259" s="2">
        <v>0</v>
      </c>
      <c r="L259" s="2">
        <f t="shared" si="26"/>
        <v>10000</v>
      </c>
      <c r="M259" s="15">
        <f t="shared" si="27"/>
        <v>1</v>
      </c>
    </row>
    <row r="260" spans="1:13" ht="15.75" thickBot="1" x14ac:dyDescent="0.3">
      <c r="A260" s="1"/>
      <c r="B260" s="1"/>
      <c r="C260" s="1"/>
      <c r="D260" s="1"/>
      <c r="E260" s="1"/>
      <c r="F260" s="1" t="s">
        <v>331</v>
      </c>
      <c r="G260" s="1"/>
      <c r="H260" s="1"/>
      <c r="I260" s="1"/>
      <c r="J260" s="8">
        <v>0</v>
      </c>
      <c r="K260" s="8">
        <v>0</v>
      </c>
      <c r="L260" s="8">
        <f t="shared" si="26"/>
        <v>0</v>
      </c>
      <c r="M260" s="17">
        <f t="shared" si="27"/>
        <v>0</v>
      </c>
    </row>
    <row r="261" spans="1:13" x14ac:dyDescent="0.25">
      <c r="A261" s="1"/>
      <c r="B261" s="1"/>
      <c r="C261" s="1"/>
      <c r="D261" s="1"/>
      <c r="E261" s="1" t="s">
        <v>332</v>
      </c>
      <c r="F261" s="1"/>
      <c r="G261" s="1"/>
      <c r="H261" s="1"/>
      <c r="I261" s="1"/>
      <c r="J261" s="2">
        <f>ROUND(SUM(J256:J260),5)</f>
        <v>10550</v>
      </c>
      <c r="K261" s="2">
        <f>ROUND(SUM(K256:K260),5)</f>
        <v>0</v>
      </c>
      <c r="L261" s="2">
        <f t="shared" si="26"/>
        <v>10550</v>
      </c>
      <c r="M261" s="15">
        <f t="shared" si="27"/>
        <v>1</v>
      </c>
    </row>
    <row r="262" spans="1:13" x14ac:dyDescent="0.25">
      <c r="A262" s="1"/>
      <c r="B262" s="1"/>
      <c r="C262" s="1"/>
      <c r="D262" s="1"/>
      <c r="E262" s="1" t="s">
        <v>333</v>
      </c>
      <c r="F262" s="1"/>
      <c r="G262" s="1"/>
      <c r="H262" s="1"/>
      <c r="I262" s="1"/>
      <c r="J262" s="2">
        <v>0</v>
      </c>
      <c r="K262" s="2">
        <v>0</v>
      </c>
      <c r="L262" s="2">
        <f t="shared" si="26"/>
        <v>0</v>
      </c>
      <c r="M262" s="15">
        <f t="shared" si="27"/>
        <v>0</v>
      </c>
    </row>
    <row r="263" spans="1:13" x14ac:dyDescent="0.25">
      <c r="A263" s="1"/>
      <c r="B263" s="1"/>
      <c r="C263" s="1"/>
      <c r="D263" s="1"/>
      <c r="E263" s="1" t="s">
        <v>334</v>
      </c>
      <c r="F263" s="1"/>
      <c r="G263" s="1"/>
      <c r="H263" s="1"/>
      <c r="I263" s="1"/>
      <c r="J263" s="2"/>
      <c r="K263" s="2"/>
      <c r="L263" s="2"/>
      <c r="M263" s="15"/>
    </row>
    <row r="264" spans="1:13" x14ac:dyDescent="0.25">
      <c r="A264" s="1"/>
      <c r="B264" s="1"/>
      <c r="C264" s="1"/>
      <c r="D264" s="1"/>
      <c r="E264" s="1"/>
      <c r="F264" s="1" t="s">
        <v>335</v>
      </c>
      <c r="G264" s="1"/>
      <c r="H264" s="1"/>
      <c r="I264" s="1"/>
      <c r="J264" s="2">
        <v>0</v>
      </c>
      <c r="K264" s="2">
        <v>0</v>
      </c>
      <c r="L264" s="2">
        <f t="shared" ref="L264:L277" si="28">ROUND((J264-K264),5)</f>
        <v>0</v>
      </c>
      <c r="M264" s="15">
        <f t="shared" ref="M264:M277" si="29">ROUND(IF(K264=0, IF(J264=0, 0, 1), J264/K264),5)</f>
        <v>0</v>
      </c>
    </row>
    <row r="265" spans="1:13" x14ac:dyDescent="0.25">
      <c r="A265" s="1"/>
      <c r="B265" s="1"/>
      <c r="C265" s="1"/>
      <c r="D265" s="1"/>
      <c r="E265" s="1"/>
      <c r="F265" s="1" t="s">
        <v>336</v>
      </c>
      <c r="G265" s="1"/>
      <c r="H265" s="1"/>
      <c r="I265" s="1"/>
      <c r="J265" s="2">
        <v>0</v>
      </c>
      <c r="K265" s="2">
        <v>0</v>
      </c>
      <c r="L265" s="2">
        <f t="shared" si="28"/>
        <v>0</v>
      </c>
      <c r="M265" s="15">
        <f t="shared" si="29"/>
        <v>0</v>
      </c>
    </row>
    <row r="266" spans="1:13" x14ac:dyDescent="0.25">
      <c r="A266" s="1"/>
      <c r="B266" s="1"/>
      <c r="C266" s="1"/>
      <c r="D266" s="1"/>
      <c r="E266" s="1"/>
      <c r="F266" s="1" t="s">
        <v>337</v>
      </c>
      <c r="G266" s="1"/>
      <c r="H266" s="1"/>
      <c r="I266" s="1"/>
      <c r="J266" s="2">
        <v>0</v>
      </c>
      <c r="K266" s="2">
        <v>0</v>
      </c>
      <c r="L266" s="2">
        <f t="shared" si="28"/>
        <v>0</v>
      </c>
      <c r="M266" s="15">
        <f t="shared" si="29"/>
        <v>0</v>
      </c>
    </row>
    <row r="267" spans="1:13" x14ac:dyDescent="0.25">
      <c r="A267" s="1"/>
      <c r="B267" s="1"/>
      <c r="C267" s="1"/>
      <c r="D267" s="1"/>
      <c r="E267" s="1"/>
      <c r="F267" s="1" t="s">
        <v>338</v>
      </c>
      <c r="G267" s="1"/>
      <c r="H267" s="1"/>
      <c r="I267" s="1"/>
      <c r="J267" s="2">
        <v>0</v>
      </c>
      <c r="K267" s="2">
        <v>0</v>
      </c>
      <c r="L267" s="2">
        <f t="shared" si="28"/>
        <v>0</v>
      </c>
      <c r="M267" s="15">
        <f t="shared" si="29"/>
        <v>0</v>
      </c>
    </row>
    <row r="268" spans="1:13" x14ac:dyDescent="0.25">
      <c r="A268" s="1"/>
      <c r="B268" s="1"/>
      <c r="C268" s="1"/>
      <c r="D268" s="1"/>
      <c r="E268" s="1"/>
      <c r="F268" s="1" t="s">
        <v>339</v>
      </c>
      <c r="G268" s="1"/>
      <c r="H268" s="1"/>
      <c r="I268" s="1"/>
      <c r="J268" s="2">
        <v>0</v>
      </c>
      <c r="K268" s="2">
        <v>0</v>
      </c>
      <c r="L268" s="2">
        <f t="shared" si="28"/>
        <v>0</v>
      </c>
      <c r="M268" s="15">
        <f t="shared" si="29"/>
        <v>0</v>
      </c>
    </row>
    <row r="269" spans="1:13" x14ac:dyDescent="0.25">
      <c r="A269" s="1"/>
      <c r="B269" s="1"/>
      <c r="C269" s="1"/>
      <c r="D269" s="1"/>
      <c r="E269" s="1"/>
      <c r="F269" s="1" t="s">
        <v>340</v>
      </c>
      <c r="G269" s="1"/>
      <c r="H269" s="1"/>
      <c r="I269" s="1"/>
      <c r="J269" s="2">
        <v>0</v>
      </c>
      <c r="K269" s="2">
        <v>0</v>
      </c>
      <c r="L269" s="2">
        <f t="shared" si="28"/>
        <v>0</v>
      </c>
      <c r="M269" s="15">
        <f t="shared" si="29"/>
        <v>0</v>
      </c>
    </row>
    <row r="270" spans="1:13" x14ac:dyDescent="0.25">
      <c r="A270" s="1"/>
      <c r="B270" s="1"/>
      <c r="C270" s="1"/>
      <c r="D270" s="1"/>
      <c r="E270" s="1"/>
      <c r="F270" s="1" t="s">
        <v>341</v>
      </c>
      <c r="G270" s="1"/>
      <c r="H270" s="1"/>
      <c r="I270" s="1"/>
      <c r="J270" s="2">
        <v>0</v>
      </c>
      <c r="K270" s="2">
        <v>0</v>
      </c>
      <c r="L270" s="2">
        <f t="shared" si="28"/>
        <v>0</v>
      </c>
      <c r="M270" s="15">
        <f t="shared" si="29"/>
        <v>0</v>
      </c>
    </row>
    <row r="271" spans="1:13" x14ac:dyDescent="0.25">
      <c r="A271" s="1"/>
      <c r="B271" s="1"/>
      <c r="C271" s="1"/>
      <c r="D271" s="1"/>
      <c r="E271" s="1"/>
      <c r="F271" s="1" t="s">
        <v>342</v>
      </c>
      <c r="G271" s="1"/>
      <c r="H271" s="1"/>
      <c r="I271" s="1"/>
      <c r="J271" s="2">
        <v>0</v>
      </c>
      <c r="K271" s="2">
        <v>0</v>
      </c>
      <c r="L271" s="2">
        <f t="shared" si="28"/>
        <v>0</v>
      </c>
      <c r="M271" s="15">
        <f t="shared" si="29"/>
        <v>0</v>
      </c>
    </row>
    <row r="272" spans="1:13" x14ac:dyDescent="0.25">
      <c r="A272" s="1"/>
      <c r="B272" s="1"/>
      <c r="C272" s="1"/>
      <c r="D272" s="1"/>
      <c r="E272" s="1"/>
      <c r="F272" s="1" t="s">
        <v>343</v>
      </c>
      <c r="G272" s="1"/>
      <c r="H272" s="1"/>
      <c r="I272" s="1"/>
      <c r="J272" s="2">
        <v>0</v>
      </c>
      <c r="K272" s="2">
        <v>0</v>
      </c>
      <c r="L272" s="2">
        <f t="shared" si="28"/>
        <v>0</v>
      </c>
      <c r="M272" s="15">
        <f t="shared" si="29"/>
        <v>0</v>
      </c>
    </row>
    <row r="273" spans="1:13" x14ac:dyDescent="0.25">
      <c r="A273" s="1"/>
      <c r="B273" s="1"/>
      <c r="C273" s="1"/>
      <c r="D273" s="1"/>
      <c r="E273" s="1"/>
      <c r="F273" s="1" t="s">
        <v>344</v>
      </c>
      <c r="G273" s="1"/>
      <c r="H273" s="1"/>
      <c r="I273" s="1"/>
      <c r="J273" s="2">
        <v>0</v>
      </c>
      <c r="K273" s="2">
        <v>0</v>
      </c>
      <c r="L273" s="2">
        <f t="shared" si="28"/>
        <v>0</v>
      </c>
      <c r="M273" s="15">
        <f t="shared" si="29"/>
        <v>0</v>
      </c>
    </row>
    <row r="274" spans="1:13" ht="15.75" thickBot="1" x14ac:dyDescent="0.3">
      <c r="A274" s="1"/>
      <c r="B274" s="1"/>
      <c r="C274" s="1"/>
      <c r="D274" s="1"/>
      <c r="E274" s="1"/>
      <c r="F274" s="1" t="s">
        <v>345</v>
      </c>
      <c r="G274" s="1"/>
      <c r="H274" s="1"/>
      <c r="I274" s="1"/>
      <c r="J274" s="2">
        <v>0</v>
      </c>
      <c r="K274" s="2">
        <v>0</v>
      </c>
      <c r="L274" s="2">
        <f t="shared" si="28"/>
        <v>0</v>
      </c>
      <c r="M274" s="15">
        <f t="shared" si="29"/>
        <v>0</v>
      </c>
    </row>
    <row r="275" spans="1:13" ht="15.75" thickBot="1" x14ac:dyDescent="0.3">
      <c r="A275" s="1"/>
      <c r="B275" s="1"/>
      <c r="C275" s="1"/>
      <c r="D275" s="1"/>
      <c r="E275" s="1" t="s">
        <v>346</v>
      </c>
      <c r="F275" s="1"/>
      <c r="G275" s="1"/>
      <c r="H275" s="1"/>
      <c r="I275" s="1"/>
      <c r="J275" s="4">
        <f>ROUND(SUM(J263:J274),5)</f>
        <v>0</v>
      </c>
      <c r="K275" s="4">
        <f>ROUND(SUM(K263:K274),5)</f>
        <v>0</v>
      </c>
      <c r="L275" s="4">
        <f t="shared" si="28"/>
        <v>0</v>
      </c>
      <c r="M275" s="18">
        <f t="shared" si="29"/>
        <v>0</v>
      </c>
    </row>
    <row r="276" spans="1:13" ht="15.75" thickBot="1" x14ac:dyDescent="0.3">
      <c r="A276" s="1"/>
      <c r="B276" s="1"/>
      <c r="C276" s="1"/>
      <c r="D276" s="1" t="s">
        <v>347</v>
      </c>
      <c r="E276" s="1"/>
      <c r="F276" s="1"/>
      <c r="G276" s="1"/>
      <c r="H276" s="1"/>
      <c r="I276" s="1"/>
      <c r="J276" s="3">
        <f>ROUND(J246+SUM(J254:J255)+SUM(J261:J262)+J275,5)</f>
        <v>10800</v>
      </c>
      <c r="K276" s="3">
        <f>ROUND(K246+SUM(K254:K255)+SUM(K261:K262)+K275,5)</f>
        <v>2000</v>
      </c>
      <c r="L276" s="3">
        <f t="shared" si="28"/>
        <v>8800</v>
      </c>
      <c r="M276" s="16">
        <f t="shared" si="29"/>
        <v>5.4</v>
      </c>
    </row>
    <row r="277" spans="1:13" x14ac:dyDescent="0.25">
      <c r="A277" s="1"/>
      <c r="B277" s="1"/>
      <c r="C277" s="1" t="s">
        <v>348</v>
      </c>
      <c r="D277" s="1"/>
      <c r="E277" s="1"/>
      <c r="F277" s="1"/>
      <c r="G277" s="1"/>
      <c r="H277" s="1"/>
      <c r="I277" s="1"/>
      <c r="J277" s="2">
        <f>ROUND(J242+J245+J276,5)</f>
        <v>18612.5</v>
      </c>
      <c r="K277" s="2">
        <f>ROUND(K242+K245+K276,5)</f>
        <v>2000</v>
      </c>
      <c r="L277" s="2">
        <f t="shared" si="28"/>
        <v>16612.5</v>
      </c>
      <c r="M277" s="15">
        <f t="shared" si="29"/>
        <v>9.3062500000000004</v>
      </c>
    </row>
    <row r="278" spans="1:13" x14ac:dyDescent="0.25">
      <c r="A278" s="1"/>
      <c r="B278" s="1"/>
      <c r="C278" s="1" t="s">
        <v>349</v>
      </c>
      <c r="D278" s="1"/>
      <c r="E278" s="1"/>
      <c r="F278" s="1"/>
      <c r="G278" s="1"/>
      <c r="H278" s="1"/>
      <c r="I278" s="1"/>
      <c r="J278" s="2"/>
      <c r="K278" s="2"/>
      <c r="L278" s="2"/>
      <c r="M278" s="15"/>
    </row>
    <row r="279" spans="1:13" x14ac:dyDescent="0.25">
      <c r="A279" s="1"/>
      <c r="B279" s="1"/>
      <c r="C279" s="1"/>
      <c r="D279" s="1" t="s">
        <v>350</v>
      </c>
      <c r="E279" s="1"/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 t="s">
        <v>351</v>
      </c>
      <c r="F280" s="1"/>
      <c r="G280" s="1"/>
      <c r="H280" s="1"/>
      <c r="I280" s="1"/>
      <c r="J280" s="2">
        <v>7812.5</v>
      </c>
      <c r="K280" s="2"/>
      <c r="L280" s="2"/>
      <c r="M280" s="15"/>
    </row>
    <row r="281" spans="1:13" ht="15.75" thickBot="1" x14ac:dyDescent="0.3">
      <c r="A281" s="1"/>
      <c r="B281" s="1"/>
      <c r="C281" s="1"/>
      <c r="D281" s="1"/>
      <c r="E281" s="1" t="s">
        <v>352</v>
      </c>
      <c r="F281" s="1"/>
      <c r="G281" s="1"/>
      <c r="H281" s="1"/>
      <c r="I281" s="1"/>
      <c r="J281" s="8">
        <v>0</v>
      </c>
      <c r="K281" s="8">
        <v>0</v>
      </c>
      <c r="L281" s="8">
        <f>ROUND((J281-K281),5)</f>
        <v>0</v>
      </c>
      <c r="M281" s="17">
        <f>ROUND(IF(K281=0, IF(J281=0, 0, 1), J281/K281),5)</f>
        <v>0</v>
      </c>
    </row>
    <row r="282" spans="1:13" x14ac:dyDescent="0.25">
      <c r="A282" s="1"/>
      <c r="B282" s="1"/>
      <c r="C282" s="1"/>
      <c r="D282" s="1" t="s">
        <v>353</v>
      </c>
      <c r="E282" s="1"/>
      <c r="F282" s="1"/>
      <c r="G282" s="1"/>
      <c r="H282" s="1"/>
      <c r="I282" s="1"/>
      <c r="J282" s="2">
        <f>ROUND(SUM(J279:J281),5)</f>
        <v>7812.5</v>
      </c>
      <c r="K282" s="2">
        <f>ROUND(SUM(K279:K281),5)</f>
        <v>0</v>
      </c>
      <c r="L282" s="2">
        <f>ROUND((J282-K282),5)</f>
        <v>7812.5</v>
      </c>
      <c r="M282" s="15">
        <f>ROUND(IF(K282=0, IF(J282=0, 0, 1), J282/K282),5)</f>
        <v>1</v>
      </c>
    </row>
    <row r="283" spans="1:13" x14ac:dyDescent="0.25">
      <c r="A283" s="1"/>
      <c r="B283" s="1"/>
      <c r="C283" s="1"/>
      <c r="D283" s="1" t="s">
        <v>354</v>
      </c>
      <c r="E283" s="1"/>
      <c r="F283" s="1"/>
      <c r="G283" s="1"/>
      <c r="H283" s="1"/>
      <c r="I283" s="1"/>
      <c r="J283" s="2"/>
      <c r="K283" s="2"/>
      <c r="L283" s="2"/>
      <c r="M283" s="15"/>
    </row>
    <row r="284" spans="1:13" x14ac:dyDescent="0.25">
      <c r="A284" s="1"/>
      <c r="B284" s="1"/>
      <c r="C284" s="1"/>
      <c r="D284" s="1"/>
      <c r="E284" s="1" t="s">
        <v>355</v>
      </c>
      <c r="F284" s="1"/>
      <c r="G284" s="1"/>
      <c r="H284" s="1"/>
      <c r="I284" s="1"/>
      <c r="J284" s="2">
        <v>568.89</v>
      </c>
      <c r="K284" s="2"/>
      <c r="L284" s="2"/>
      <c r="M284" s="15"/>
    </row>
    <row r="285" spans="1:13" x14ac:dyDescent="0.25">
      <c r="A285" s="1"/>
      <c r="B285" s="1"/>
      <c r="C285" s="1"/>
      <c r="D285" s="1"/>
      <c r="E285" s="1" t="s">
        <v>356</v>
      </c>
      <c r="F285" s="1"/>
      <c r="G285" s="1"/>
      <c r="H285" s="1"/>
      <c r="I285" s="1"/>
      <c r="J285" s="2">
        <v>2635.48</v>
      </c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357</v>
      </c>
      <c r="F286" s="1"/>
      <c r="G286" s="1"/>
      <c r="H286" s="1"/>
      <c r="I286" s="1"/>
      <c r="J286" s="2"/>
      <c r="K286" s="2"/>
      <c r="L286" s="2"/>
      <c r="M286" s="15"/>
    </row>
    <row r="287" spans="1:13" ht="15.75" thickBot="1" x14ac:dyDescent="0.3">
      <c r="A287" s="1"/>
      <c r="B287" s="1"/>
      <c r="C287" s="1"/>
      <c r="D287" s="1"/>
      <c r="E287" s="1"/>
      <c r="F287" s="1" t="s">
        <v>358</v>
      </c>
      <c r="G287" s="1"/>
      <c r="H287" s="1"/>
      <c r="I287" s="1"/>
      <c r="J287" s="8">
        <v>22948.38</v>
      </c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359</v>
      </c>
      <c r="F288" s="1"/>
      <c r="G288" s="1"/>
      <c r="H288" s="1"/>
      <c r="I288" s="1"/>
      <c r="J288" s="2">
        <f>ROUND(SUM(J286:J287),5)</f>
        <v>22948.38</v>
      </c>
      <c r="K288" s="2"/>
      <c r="L288" s="2"/>
      <c r="M288" s="15"/>
    </row>
    <row r="289" spans="1:13" ht="15.75" thickBot="1" x14ac:dyDescent="0.3">
      <c r="A289" s="1"/>
      <c r="B289" s="1"/>
      <c r="C289" s="1"/>
      <c r="D289" s="1"/>
      <c r="E289" s="1" t="s">
        <v>360</v>
      </c>
      <c r="F289" s="1"/>
      <c r="G289" s="1"/>
      <c r="H289" s="1"/>
      <c r="I289" s="1"/>
      <c r="J289" s="8">
        <v>5583.95</v>
      </c>
      <c r="K289" s="2"/>
      <c r="L289" s="2"/>
      <c r="M289" s="15"/>
    </row>
    <row r="290" spans="1:13" x14ac:dyDescent="0.25">
      <c r="A290" s="1"/>
      <c r="B290" s="1"/>
      <c r="C290" s="1"/>
      <c r="D290" s="1" t="s">
        <v>361</v>
      </c>
      <c r="E290" s="1"/>
      <c r="F290" s="1"/>
      <c r="G290" s="1"/>
      <c r="H290" s="1"/>
      <c r="I290" s="1"/>
      <c r="J290" s="2">
        <f>ROUND(SUM(J283:J285)+SUM(J288:J289),5)</f>
        <v>31736.7</v>
      </c>
      <c r="K290" s="2"/>
      <c r="L290" s="2"/>
      <c r="M290" s="15"/>
    </row>
    <row r="291" spans="1:13" x14ac:dyDescent="0.25">
      <c r="A291" s="1"/>
      <c r="B291" s="1"/>
      <c r="C291" s="1"/>
      <c r="D291" s="1" t="s">
        <v>362</v>
      </c>
      <c r="E291" s="1"/>
      <c r="F291" s="1"/>
      <c r="G291" s="1"/>
      <c r="H291" s="1"/>
      <c r="I291" s="1"/>
      <c r="J291" s="2"/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363</v>
      </c>
      <c r="F292" s="1"/>
      <c r="G292" s="1"/>
      <c r="H292" s="1"/>
      <c r="I292" s="1"/>
      <c r="J292" s="2">
        <v>0</v>
      </c>
      <c r="K292" s="2">
        <v>23375.5</v>
      </c>
      <c r="L292" s="2">
        <f t="shared" ref="L292:L301" si="30">ROUND((J292-K292),5)</f>
        <v>-23375.5</v>
      </c>
      <c r="M292" s="15">
        <f t="shared" ref="M292:M301" si="31">ROUND(IF(K292=0, IF(J292=0, 0, 1), J292/K292),5)</f>
        <v>0</v>
      </c>
    </row>
    <row r="293" spans="1:13" x14ac:dyDescent="0.25">
      <c r="A293" s="1"/>
      <c r="B293" s="1"/>
      <c r="C293" s="1"/>
      <c r="D293" s="1"/>
      <c r="E293" s="1" t="s">
        <v>364</v>
      </c>
      <c r="F293" s="1"/>
      <c r="G293" s="1"/>
      <c r="H293" s="1"/>
      <c r="I293" s="1"/>
      <c r="J293" s="2">
        <v>0</v>
      </c>
      <c r="K293" s="2">
        <v>37548.5</v>
      </c>
      <c r="L293" s="2">
        <f t="shared" si="30"/>
        <v>-37548.5</v>
      </c>
      <c r="M293" s="15">
        <f t="shared" si="31"/>
        <v>0</v>
      </c>
    </row>
    <row r="294" spans="1:13" x14ac:dyDescent="0.25">
      <c r="A294" s="1"/>
      <c r="B294" s="1"/>
      <c r="C294" s="1"/>
      <c r="D294" s="1"/>
      <c r="E294" s="1" t="s">
        <v>365</v>
      </c>
      <c r="F294" s="1"/>
      <c r="G294" s="1"/>
      <c r="H294" s="1"/>
      <c r="I294" s="1"/>
      <c r="J294" s="2">
        <v>0</v>
      </c>
      <c r="K294" s="2">
        <v>14840</v>
      </c>
      <c r="L294" s="2">
        <f t="shared" si="30"/>
        <v>-14840</v>
      </c>
      <c r="M294" s="15">
        <f t="shared" si="31"/>
        <v>0</v>
      </c>
    </row>
    <row r="295" spans="1:13" x14ac:dyDescent="0.25">
      <c r="A295" s="1"/>
      <c r="B295" s="1"/>
      <c r="C295" s="1"/>
      <c r="D295" s="1"/>
      <c r="E295" s="1" t="s">
        <v>366</v>
      </c>
      <c r="F295" s="1"/>
      <c r="G295" s="1"/>
      <c r="H295" s="1"/>
      <c r="I295" s="1"/>
      <c r="J295" s="2">
        <v>0</v>
      </c>
      <c r="K295" s="2">
        <v>827</v>
      </c>
      <c r="L295" s="2">
        <f t="shared" si="30"/>
        <v>-827</v>
      </c>
      <c r="M295" s="15">
        <f t="shared" si="31"/>
        <v>0</v>
      </c>
    </row>
    <row r="296" spans="1:13" x14ac:dyDescent="0.25">
      <c r="A296" s="1"/>
      <c r="B296" s="1"/>
      <c r="C296" s="1"/>
      <c r="D296" s="1"/>
      <c r="E296" s="1" t="s">
        <v>367</v>
      </c>
      <c r="F296" s="1"/>
      <c r="G296" s="1"/>
      <c r="H296" s="1"/>
      <c r="I296" s="1"/>
      <c r="J296" s="2">
        <v>0</v>
      </c>
      <c r="K296" s="2">
        <v>45093</v>
      </c>
      <c r="L296" s="2">
        <f t="shared" si="30"/>
        <v>-45093</v>
      </c>
      <c r="M296" s="15">
        <f t="shared" si="31"/>
        <v>0</v>
      </c>
    </row>
    <row r="297" spans="1:13" ht="15.75" thickBot="1" x14ac:dyDescent="0.3">
      <c r="A297" s="1"/>
      <c r="B297" s="1"/>
      <c r="C297" s="1"/>
      <c r="D297" s="1"/>
      <c r="E297" s="1" t="s">
        <v>368</v>
      </c>
      <c r="F297" s="1"/>
      <c r="G297" s="1"/>
      <c r="H297" s="1"/>
      <c r="I297" s="1"/>
      <c r="J297" s="2">
        <v>0</v>
      </c>
      <c r="K297" s="2">
        <v>44348.5</v>
      </c>
      <c r="L297" s="2">
        <f t="shared" si="30"/>
        <v>-44348.5</v>
      </c>
      <c r="M297" s="15">
        <f t="shared" si="31"/>
        <v>0</v>
      </c>
    </row>
    <row r="298" spans="1:13" ht="15.75" thickBot="1" x14ac:dyDescent="0.3">
      <c r="A298" s="1"/>
      <c r="B298" s="1"/>
      <c r="C298" s="1"/>
      <c r="D298" s="1" t="s">
        <v>369</v>
      </c>
      <c r="E298" s="1"/>
      <c r="F298" s="1"/>
      <c r="G298" s="1"/>
      <c r="H298" s="1"/>
      <c r="I298" s="1"/>
      <c r="J298" s="4">
        <f>ROUND(SUM(J291:J297),5)</f>
        <v>0</v>
      </c>
      <c r="K298" s="4">
        <f>ROUND(SUM(K291:K297),5)</f>
        <v>166032.5</v>
      </c>
      <c r="L298" s="4">
        <f t="shared" si="30"/>
        <v>-166032.5</v>
      </c>
      <c r="M298" s="18">
        <f t="shared" si="31"/>
        <v>0</v>
      </c>
    </row>
    <row r="299" spans="1:13" ht="15.75" thickBot="1" x14ac:dyDescent="0.3">
      <c r="A299" s="1"/>
      <c r="B299" s="1"/>
      <c r="C299" s="1" t="s">
        <v>370</v>
      </c>
      <c r="D299" s="1"/>
      <c r="E299" s="1"/>
      <c r="F299" s="1"/>
      <c r="G299" s="1"/>
      <c r="H299" s="1"/>
      <c r="I299" s="1"/>
      <c r="J299" s="4">
        <f>ROUND(J278+J282+J290+J298,5)</f>
        <v>39549.199999999997</v>
      </c>
      <c r="K299" s="4">
        <f>ROUND(K278+K282+K290+K298,5)</f>
        <v>166032.5</v>
      </c>
      <c r="L299" s="4">
        <f t="shared" si="30"/>
        <v>-126483.3</v>
      </c>
      <c r="M299" s="18">
        <f t="shared" si="31"/>
        <v>0.2382</v>
      </c>
    </row>
    <row r="300" spans="1:13" ht="15.75" thickBot="1" x14ac:dyDescent="0.3">
      <c r="A300" s="1"/>
      <c r="B300" s="1" t="s">
        <v>371</v>
      </c>
      <c r="C300" s="1"/>
      <c r="D300" s="1"/>
      <c r="E300" s="1"/>
      <c r="F300" s="1"/>
      <c r="G300" s="1"/>
      <c r="H300" s="1"/>
      <c r="I300" s="1"/>
      <c r="J300" s="4">
        <f>ROUND(J241+J277-J299,5)</f>
        <v>-20936.7</v>
      </c>
      <c r="K300" s="4">
        <f>ROUND(K241+K277-K299,5)</f>
        <v>-164032.5</v>
      </c>
      <c r="L300" s="4">
        <f t="shared" si="30"/>
        <v>143095.79999999999</v>
      </c>
      <c r="M300" s="18">
        <f t="shared" si="31"/>
        <v>0.12764</v>
      </c>
    </row>
    <row r="301" spans="1:13" s="7" customFormat="1" ht="12" thickBot="1" x14ac:dyDescent="0.25">
      <c r="A301" s="5" t="s">
        <v>69</v>
      </c>
      <c r="B301" s="5"/>
      <c r="C301" s="5"/>
      <c r="D301" s="5"/>
      <c r="E301" s="5"/>
      <c r="F301" s="5"/>
      <c r="G301" s="5"/>
      <c r="H301" s="5"/>
      <c r="I301" s="5"/>
      <c r="J301" s="6">
        <f>ROUND(J240+J300,5)</f>
        <v>248671.87</v>
      </c>
      <c r="K301" s="6">
        <f>ROUND(K240+K300,5)</f>
        <v>0</v>
      </c>
      <c r="L301" s="6">
        <f t="shared" si="30"/>
        <v>248671.87</v>
      </c>
      <c r="M301" s="19">
        <f t="shared" si="31"/>
        <v>1</v>
      </c>
    </row>
    <row r="302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3:55 PM
&amp;"Arial,Bold"&amp;8 04/09/24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4" name="FILTER"/>
      </mc:Fallback>
    </mc:AlternateContent>
    <mc:AlternateContent xmlns:mc="http://schemas.openxmlformats.org/markup-compatibility/2006">
      <mc:Choice Requires="x14">
        <control shapeId="1741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6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E473F3-73EE-499D-A018-95C53B9D27FD}"/>
</file>

<file path=customXml/itemProps2.xml><?xml version="1.0" encoding="utf-8"?>
<ds:datastoreItem xmlns:ds="http://schemas.openxmlformats.org/officeDocument/2006/customXml" ds:itemID="{54E12C49-6337-4861-B192-13660AB5CAC3}"/>
</file>

<file path=customXml/itemProps3.xml><?xml version="1.0" encoding="utf-8"?>
<ds:datastoreItem xmlns:ds="http://schemas.openxmlformats.org/officeDocument/2006/customXml" ds:itemID="{BDC3886C-EF80-429C-917F-5CD76216F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Balance Sheet</vt:lpstr>
      <vt:lpstr>MTD I &amp;E</vt:lpstr>
      <vt:lpstr>YTD I&amp;E</vt:lpstr>
      <vt:lpstr>General Ledger</vt:lpstr>
      <vt:lpstr>Alert</vt:lpstr>
      <vt:lpstr>BVA</vt:lpstr>
      <vt:lpstr>'Balance Sheet'!Print_Titles</vt:lpstr>
      <vt:lpstr>BVA!Print_Titles</vt:lpstr>
      <vt:lpstr>'General Ledger'!Print_Titles</vt:lpstr>
      <vt:lpstr>'MTD I &amp;E'!Print_Titles</vt:lpstr>
      <vt:lpstr>'YTD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2024-04-09T21:46:08Z</dcterms:created>
  <dcterms:modified xsi:type="dcterms:W3CDTF">2024-04-09T22:09:41Z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