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6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docProps/app.xml" ContentType="application/vnd.openxmlformats-officedocument.extended-properties+xml"/>
  <Override PartName="/xl/activeX/activeX8.bin" ContentType="application/vnd.ms-office.activeX"/>
  <Override PartName="/xl/activeX/activeX8.xml" ContentType="application/vnd.ms-office.activeX+xml"/>
  <Override PartName="/xl/activeX/activeX7.bin" ContentType="application/vnd.ms-office.activeX"/>
  <Override PartName="/xl/activeX/activeX9.xml" ContentType="application/vnd.ms-office.activeX+xml"/>
  <Override PartName="/xl/activeX/activeX10.xml" ContentType="application/vnd.ms-office.activeX+xml"/>
  <Override PartName="/xl/activeX/activeX11.xml" ContentType="application/vnd.ms-office.activeX+xml"/>
  <Override PartName="/xl/activeX/activeX11.bin" ContentType="application/vnd.ms-office.activeX"/>
  <Override PartName="/xl/activeX/activeX10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9.bin" ContentType="application/vnd.ms-office.activeX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dcofire-my.sharepoint.com/personal/scooke_nederlandfire_org/Documents/Board Packets/"/>
    </mc:Choice>
  </mc:AlternateContent>
  <xr:revisionPtr revIDLastSave="33" documentId="8_{535E4CA2-B38C-45E7-A045-F0CA768C29A8}" xr6:coauthVersionLast="47" xr6:coauthVersionMax="47" xr10:uidLastSave="{177E0388-0F2A-4BCA-9A4C-A20654E505B5}"/>
  <bookViews>
    <workbookView xWindow="-103" yWindow="-103" windowWidth="19543" windowHeight="12497" activeTab="3" xr2:uid="{007607D1-6002-4D97-8226-C1832223BB43}"/>
  </bookViews>
  <sheets>
    <sheet name="Check Register" sheetId="10" r:id="rId1"/>
    <sheet name="Balance Sheet" sheetId="11" r:id="rId2"/>
    <sheet name="Fund Balance" sheetId="9" r:id="rId3"/>
    <sheet name="I&amp;E Nov" sheetId="14" r:id="rId4"/>
    <sheet name="I&amp;E Jan-Nov" sheetId="13" r:id="rId5"/>
    <sheet name="General Ledger" sheetId="12" r:id="rId6"/>
    <sheet name="BVA" sheetId="15" r:id="rId7"/>
  </sheets>
  <definedNames>
    <definedName name="_xlnm.Print_Titles" localSheetId="1">'Balance Sheet'!$A:$G,'Balance Sheet'!$1:$1</definedName>
    <definedName name="_xlnm.Print_Titles" localSheetId="6">BVA!$A:$I,BVA!$1:$2</definedName>
    <definedName name="_xlnm.Print_Titles" localSheetId="0">'Check Register'!$A:$A,'Check Register'!$1:$1</definedName>
    <definedName name="_xlnm.Print_Titles" localSheetId="5">'General Ledger'!$A:$F,'General Ledger'!$1:$1</definedName>
    <definedName name="_xlnm.Print_Titles" localSheetId="4">'I&amp;E Jan-Nov'!$A:$I,'I&amp;E Jan-Nov'!$1:$2</definedName>
    <definedName name="_xlnm.Print_Titles" localSheetId="3">'I&amp;E Nov'!$A:$I,'I&amp;E Nov'!$1:$2</definedName>
    <definedName name="QB_COLUMN_1" localSheetId="0" hidden="1">'Check Register'!$B$1</definedName>
    <definedName name="QB_COLUMN_1" localSheetId="5" hidden="1">'General Ledger'!$G$1</definedName>
    <definedName name="QB_COLUMN_20" localSheetId="5" hidden="1">'General Ledger'!$S$1</definedName>
    <definedName name="QB_COLUMN_29" localSheetId="1" hidden="1">'Balance Sheet'!$H$1</definedName>
    <definedName name="QB_COLUMN_3" localSheetId="0" hidden="1">'Check Register'!$D$1</definedName>
    <definedName name="QB_COLUMN_3" localSheetId="5" hidden="1">'General Ledger'!$I$1</definedName>
    <definedName name="QB_COLUMN_30" localSheetId="0" hidden="1">'Check Register'!$N$1</definedName>
    <definedName name="QB_COLUMN_30" localSheetId="5" hidden="1">'General Ledger'!$U$1</definedName>
    <definedName name="QB_COLUMN_31" localSheetId="5" hidden="1">'General Ledger'!$W$1</definedName>
    <definedName name="QB_COLUMN_4" localSheetId="0" hidden="1">'Check Register'!$F$1</definedName>
    <definedName name="QB_COLUMN_4" localSheetId="5" hidden="1">'General Ledger'!$K$1</definedName>
    <definedName name="QB_COLUMN_5" localSheetId="0" hidden="1">'Check Register'!$H$1</definedName>
    <definedName name="QB_COLUMN_5" localSheetId="5" hidden="1">'General Ledger'!$M$1</definedName>
    <definedName name="QB_COLUMN_59200" localSheetId="6" hidden="1">BVA!$J$2</definedName>
    <definedName name="QB_COLUMN_59200" localSheetId="4" hidden="1">'I&amp;E Jan-Nov'!$J$2</definedName>
    <definedName name="QB_COLUMN_59200" localSheetId="3" hidden="1">'I&amp;E Nov'!$J$2</definedName>
    <definedName name="QB_COLUMN_63620" localSheetId="6" hidden="1">BVA!$N$2</definedName>
    <definedName name="QB_COLUMN_63620" localSheetId="4" hidden="1">'I&amp;E Jan-Nov'!$N$2</definedName>
    <definedName name="QB_COLUMN_63620" localSheetId="3" hidden="1">'I&amp;E Nov'!$N$2</definedName>
    <definedName name="QB_COLUMN_64430" localSheetId="6" hidden="1">BVA!$P$2</definedName>
    <definedName name="QB_COLUMN_64430" localSheetId="4" hidden="1">'I&amp;E Jan-Nov'!$P$2</definedName>
    <definedName name="QB_COLUMN_64430" localSheetId="3" hidden="1">'I&amp;E Nov'!$P$2</definedName>
    <definedName name="QB_COLUMN_7" localSheetId="0" hidden="1">'Check Register'!$J$1</definedName>
    <definedName name="QB_COLUMN_7" localSheetId="5" hidden="1">'General Ledger'!$O$1</definedName>
    <definedName name="QB_COLUMN_76210" localSheetId="6" hidden="1">BVA!$L$2</definedName>
    <definedName name="QB_COLUMN_76210" localSheetId="4" hidden="1">'I&amp;E Jan-Nov'!$L$2</definedName>
    <definedName name="QB_COLUMN_76210" localSheetId="3" hidden="1">'I&amp;E Nov'!$L$2</definedName>
    <definedName name="QB_COLUMN_8" localSheetId="0" hidden="1">'Check Register'!$L$1</definedName>
    <definedName name="QB_COLUMN_8" localSheetId="5" hidden="1">'General Ledger'!$Q$1</definedName>
    <definedName name="QB_DATA_0" localSheetId="1" hidden="1">'Balance Sheet'!$6:$6,'Balance Sheet'!$7:$7,'Balance Sheet'!$8:$8,'Balance Sheet'!$9:$9,'Balance Sheet'!$10:$10,'Balance Sheet'!$11:$11,'Balance Sheet'!$12:$12,'Balance Sheet'!$16:$16,'Balance Sheet'!$17:$17,'Balance Sheet'!$21:$21,'Balance Sheet'!$22:$22,'Balance Sheet'!$23:$23,'Balance Sheet'!$24:$24,'Balance Sheet'!$25:$25,'Balance Sheet'!$26:$26,'Balance Sheet'!$27:$27</definedName>
    <definedName name="QB_DATA_0" localSheetId="6" hidden="1">BVA!$5:$5,BVA!$6:$6,BVA!$7:$7,BVA!$8:$8,BVA!$9:$9,BVA!$11:$11,BVA!$12:$12,BVA!$13:$13,BVA!$14:$14,BVA!$15:$15,BVA!$16:$16,BVA!$17:$17,BVA!$18:$18,BVA!$19:$19,BVA!$20:$20,BVA!$21:$21</definedName>
    <definedName name="QB_DATA_0" localSheetId="0" hidden="1">'Check Register'!$3:$3,'Check Register'!$4:$4,'Check Register'!$5:$5,'Check Register'!$6:$6,'Check Register'!$7:$7,'Check Register'!$8:$8,'Check Register'!$9:$9,'Check Register'!$10:$10,'Check Register'!$11:$11,'Check Register'!$12:$12,'Check Register'!$13:$13,'Check Register'!$14:$14,'Check Register'!$15:$15,'Check Register'!$16:$16,'Check Register'!$17:$17,'Check Register'!$18:$18</definedName>
    <definedName name="QB_DATA_0" localSheetId="5" hidden="1">'General Ledger'!$3:$3,'General Ledger'!$6:$6,'General Ledger'!$7:$7,'General Ledger'!$10:$10,'General Ledger'!$11:$11,'General Ledger'!$12:$12,'General Ledger'!$13:$13,'General Ledger'!$14:$14,'General Ledger'!$15:$15,'General Ledger'!$19:$19,'General Ledger'!$22:$22,'General Ledger'!$25:$25,'General Ledger'!$26:$26,'General Ledger'!$29:$29,'General Ledger'!$32:$32,'General Ledger'!$35:$35</definedName>
    <definedName name="QB_DATA_0" localSheetId="4" hidden="1">'I&amp;E Jan-Nov'!$5:$5,'I&amp;E Jan-Nov'!$6:$6,'I&amp;E Jan-Nov'!$7:$7,'I&amp;E Jan-Nov'!$8:$8,'I&amp;E Jan-Nov'!$9:$9,'I&amp;E Jan-Nov'!$11:$11,'I&amp;E Jan-Nov'!$12:$12,'I&amp;E Jan-Nov'!$13:$13,'I&amp;E Jan-Nov'!$14:$14,'I&amp;E Jan-Nov'!$15:$15,'I&amp;E Jan-Nov'!$16:$16,'I&amp;E Jan-Nov'!$17:$17,'I&amp;E Jan-Nov'!$18:$18,'I&amp;E Jan-Nov'!$19:$19,'I&amp;E Jan-Nov'!$20:$20,'I&amp;E Jan-Nov'!$21:$21</definedName>
    <definedName name="QB_DATA_0" localSheetId="3" hidden="1">'I&amp;E Nov'!$5:$5,'I&amp;E Nov'!$6:$6,'I&amp;E Nov'!$7:$7,'I&amp;E Nov'!$8:$8,'I&amp;E Nov'!$10:$10,'I&amp;E Nov'!$11:$11,'I&amp;E Nov'!$12:$12,'I&amp;E Nov'!$13:$13,'I&amp;E Nov'!$14:$14,'I&amp;E Nov'!$15:$15,'I&amp;E Nov'!$16:$16,'I&amp;E Nov'!$17:$17,'I&amp;E Nov'!$18:$18,'I&amp;E Nov'!$19:$19,'I&amp;E Nov'!$20:$20,'I&amp;E Nov'!$26:$26</definedName>
    <definedName name="QB_DATA_1" localSheetId="1" hidden="1">'Balance Sheet'!$28:$28,'Balance Sheet'!$29:$29,'Balance Sheet'!$36:$36,'Balance Sheet'!$39:$39,'Balance Sheet'!$41:$41,'Balance Sheet'!$44:$44,'Balance Sheet'!$46:$46,'Balance Sheet'!$47:$47,'Balance Sheet'!$49:$49,'Balance Sheet'!$50:$50,'Balance Sheet'!$53:$53,'Balance Sheet'!$59:$59,'Balance Sheet'!$61:$61,'Balance Sheet'!$62:$62,'Balance Sheet'!$63:$63,'Balance Sheet'!$64:$64</definedName>
    <definedName name="QB_DATA_1" localSheetId="6" hidden="1">BVA!$22:$22,BVA!$23:$23,BVA!$24:$24,BVA!$25:$25,BVA!$26:$26,BVA!$32:$32,BVA!$35:$35,BVA!$36:$36,BVA!$37:$37,BVA!$38:$38,BVA!$40:$40,BVA!$41:$41,BVA!$43:$43,BVA!$45:$45,BVA!$46:$46,BVA!$47:$47</definedName>
    <definedName name="QB_DATA_1" localSheetId="0" hidden="1">'Check Register'!$19:$19,'Check Register'!$20:$20,'Check Register'!$21:$21,'Check Register'!$22:$22,'Check Register'!$23:$23,'Check Register'!$24:$24,'Check Register'!$25:$25,'Check Register'!$26:$26,'Check Register'!$27:$27,'Check Register'!$28:$28,'Check Register'!$29:$29,'Check Register'!$30:$30,'Check Register'!$31:$31,'Check Register'!$32:$32,'Check Register'!$33:$33,'Check Register'!$34:$34</definedName>
    <definedName name="QB_DATA_1" localSheetId="5" hidden="1">'General Ledger'!$36:$36,'General Ledger'!$37:$37,'General Ledger'!$40:$40,'General Ledger'!$41:$41,'General Ledger'!$42:$42,'General Ledger'!$43:$43,'General Ledger'!$44:$44,'General Ledger'!$47:$47,'General Ledger'!$48:$48,'General Ledger'!$51:$51,'General Ledger'!$54:$54,'General Ledger'!$55:$55,'General Ledger'!$58:$58,'General Ledger'!$59:$59,'General Ledger'!$64:$64,'General Ledger'!$65:$65</definedName>
    <definedName name="QB_DATA_1" localSheetId="4" hidden="1">'I&amp;E Jan-Nov'!$22:$22,'I&amp;E Jan-Nov'!$23:$23,'I&amp;E Jan-Nov'!$24:$24,'I&amp;E Jan-Nov'!$25:$25,'I&amp;E Jan-Nov'!$26:$26,'I&amp;E Jan-Nov'!$32:$32,'I&amp;E Jan-Nov'!$35:$35,'I&amp;E Jan-Nov'!$36:$36,'I&amp;E Jan-Nov'!$37:$37,'I&amp;E Jan-Nov'!$38:$38,'I&amp;E Jan-Nov'!$40:$40,'I&amp;E Jan-Nov'!$41:$41,'I&amp;E Jan-Nov'!$43:$43,'I&amp;E Jan-Nov'!$45:$45,'I&amp;E Jan-Nov'!$46:$46,'I&amp;E Jan-Nov'!$47:$47</definedName>
    <definedName name="QB_DATA_1" localSheetId="3" hidden="1">'I&amp;E Nov'!$27:$27,'I&amp;E Nov'!$28:$28,'I&amp;E Nov'!$29:$29,'I&amp;E Nov'!$30:$30,'I&amp;E Nov'!$31:$31,'I&amp;E Nov'!$33:$33,'I&amp;E Nov'!$34:$34,'I&amp;E Nov'!$35:$35,'I&amp;E Nov'!$38:$38,'I&amp;E Nov'!$39:$39,'I&amp;E Nov'!$40:$40,'I&amp;E Nov'!$41:$41,'I&amp;E Nov'!$44:$44,'I&amp;E Nov'!$45:$45,'I&amp;E Nov'!$46:$46,'I&amp;E Nov'!$47:$47</definedName>
    <definedName name="QB_DATA_10" localSheetId="6" hidden="1">BVA!$249:$249,BVA!$250:$250,BVA!$251:$251,BVA!$252:$252,BVA!$253:$253,BVA!$254:$254,BVA!$255:$255</definedName>
    <definedName name="QB_DATA_10" localSheetId="0" hidden="1">'Check Register'!$163:$163,'Check Register'!$164:$164,'Check Register'!$165:$165,'Check Register'!$166:$166,'Check Register'!$167:$167,'Check Register'!$168:$168,'Check Register'!$169:$169,'Check Register'!$170:$170,'Check Register'!$171:$171,'Check Register'!$172:$172,'Check Register'!$173:$173,'Check Register'!$174:$174,'Check Register'!$175:$175,'Check Register'!$176:$176,'Check Register'!$177:$177,'Check Register'!$178:$178</definedName>
    <definedName name="QB_DATA_10" localSheetId="5" hidden="1">'General Ledger'!$314:$314,'General Ledger'!$315:$315,'General Ledger'!$316:$316,'General Ledger'!$317:$317,'General Ledger'!$318:$318,'General Ledger'!$319:$319,'General Ledger'!$325:$325,'General Ledger'!$326:$326,'General Ledger'!$327:$327,'General Ledger'!$328:$328,'General Ledger'!$329:$329,'General Ledger'!$330:$330,'General Ledger'!$331:$331,'General Ledger'!$332:$332,'General Ledger'!$335:$335,'General Ledger'!$336:$336</definedName>
    <definedName name="QB_DATA_10" localSheetId="4" hidden="1">'I&amp;E Jan-Nov'!$249:$249,'I&amp;E Jan-Nov'!$250:$250,'I&amp;E Jan-Nov'!$251:$251,'I&amp;E Jan-Nov'!$252:$252,'I&amp;E Jan-Nov'!$253:$253,'I&amp;E Jan-Nov'!$254:$254,'I&amp;E Jan-Nov'!$255:$255</definedName>
    <definedName name="QB_DATA_11" localSheetId="0" hidden="1">'Check Register'!$179:$179,'Check Register'!$180:$180,'Check Register'!$181:$181,'Check Register'!$182:$182,'Check Register'!$183:$183,'Check Register'!$184:$184,'Check Register'!$185:$185,'Check Register'!$186:$186,'Check Register'!$187:$187,'Check Register'!$188:$188,'Check Register'!$189:$189,'Check Register'!$190:$190,'Check Register'!$191:$191,'Check Register'!$192:$192,'Check Register'!$193:$193,'Check Register'!$194:$194</definedName>
    <definedName name="QB_DATA_11" localSheetId="5" hidden="1">'General Ledger'!$337:$337,'General Ledger'!$338:$338,'General Ledger'!$339:$339,'General Ledger'!$340:$340,'General Ledger'!$341:$341,'General Ledger'!$342:$342,'General Ledger'!$343:$343,'General Ledger'!$344:$344,'General Ledger'!$345:$345,'General Ledger'!$346:$346,'General Ledger'!$349:$349,'General Ledger'!$350:$350,'General Ledger'!$351:$351,'General Ledger'!$352:$352,'General Ledger'!$355:$355,'General Ledger'!$356:$356</definedName>
    <definedName name="QB_DATA_12" localSheetId="0" hidden="1">'Check Register'!$195:$195,'Check Register'!$196:$196,'Check Register'!$197:$197,'Check Register'!$198:$198,'Check Register'!$199:$199,'Check Register'!$200:$200,'Check Register'!$201:$201,'Check Register'!$202:$202,'Check Register'!$203:$203,'Check Register'!$204:$204,'Check Register'!$205:$205,'Check Register'!$206:$206,'Check Register'!$207:$207,'Check Register'!$208:$208,'Check Register'!$209:$209,'Check Register'!$210:$210</definedName>
    <definedName name="QB_DATA_12" localSheetId="5" hidden="1">'General Ledger'!$363:$363,'General Ledger'!$364:$364,'General Ledger'!$365:$365,'General Ledger'!$366:$366,'General Ledger'!$367:$367,'General Ledger'!$368:$368,'General Ledger'!$371:$371,'General Ledger'!$372:$372,'General Ledger'!$373:$373,'General Ledger'!$376:$376,'General Ledger'!$377:$377,'General Ledger'!$378:$378</definedName>
    <definedName name="QB_DATA_13" localSheetId="0" hidden="1">'Check Register'!$211:$211,'Check Register'!$212:$212,'Check Register'!$213:$213,'Check Register'!$214:$214,'Check Register'!$215:$215,'Check Register'!$216:$216,'Check Register'!$217:$217,'Check Register'!$218:$218,'Check Register'!$219:$219,'Check Register'!$220:$220,'Check Register'!$221:$221,'Check Register'!$222:$222,'Check Register'!$223:$223,'Check Register'!$224:$224,'Check Register'!$225:$225,'Check Register'!$226:$226</definedName>
    <definedName name="QB_DATA_14" localSheetId="0" hidden="1">'Check Register'!$227:$227,'Check Register'!$228:$228,'Check Register'!$229:$229,'Check Register'!$230:$230,'Check Register'!$231:$231,'Check Register'!$232:$232,'Check Register'!$233:$233,'Check Register'!$234:$234,'Check Register'!$235:$235,'Check Register'!$236:$236,'Check Register'!$237:$237,'Check Register'!$238:$238,'Check Register'!$239:$239,'Check Register'!$240:$240,'Check Register'!$241:$241,'Check Register'!$242:$242</definedName>
    <definedName name="QB_DATA_15" localSheetId="0" hidden="1">'Check Register'!$243:$243,'Check Register'!$244:$244,'Check Register'!$245:$245,'Check Register'!$246:$246,'Check Register'!$247:$247,'Check Register'!$248:$248,'Check Register'!$249:$249,'Check Register'!$250:$250,'Check Register'!$251:$251,'Check Register'!$252:$252,'Check Register'!$253:$253,'Check Register'!$254:$254,'Check Register'!$255:$255,'Check Register'!$256:$256,'Check Register'!$257:$257,'Check Register'!$258:$258</definedName>
    <definedName name="QB_DATA_16" localSheetId="0" hidden="1">'Check Register'!$259:$259,'Check Register'!$260:$260,'Check Register'!$261:$261,'Check Register'!$262:$262,'Check Register'!$263:$263,'Check Register'!$264:$264,'Check Register'!$265:$265,'Check Register'!$266:$266,'Check Register'!$267:$267,'Check Register'!$268:$268,'Check Register'!$269:$269,'Check Register'!$270:$270,'Check Register'!$271:$271,'Check Register'!$272:$272,'Check Register'!$273:$273,'Check Register'!$274:$274</definedName>
    <definedName name="QB_DATA_17" localSheetId="0" hidden="1">'Check Register'!$275:$275,'Check Register'!$276:$276,'Check Register'!$277:$277,'Check Register'!$278:$278,'Check Register'!$279:$279,'Check Register'!$280:$280,'Check Register'!$281:$281,'Check Register'!$282:$282,'Check Register'!$283:$283,'Check Register'!$284:$284,'Check Register'!$285:$285,'Check Register'!$286:$286,'Check Register'!$287:$287,'Check Register'!$288:$288,'Check Register'!$289:$289,'Check Register'!$290:$290</definedName>
    <definedName name="QB_DATA_18" localSheetId="0" hidden="1">'Check Register'!$291:$291,'Check Register'!$292:$292,'Check Register'!$293:$293,'Check Register'!$294:$294,'Check Register'!$295:$295,'Check Register'!$296:$296,'Check Register'!$297:$297,'Check Register'!$298:$298,'Check Register'!$299:$299,'Check Register'!$300:$300,'Check Register'!$301:$301,'Check Register'!$302:$302,'Check Register'!$303:$303,'Check Register'!$304:$304,'Check Register'!$305:$305,'Check Register'!$306:$306</definedName>
    <definedName name="QB_DATA_19" localSheetId="0" hidden="1">'Check Register'!$307:$307,'Check Register'!$308:$308,'Check Register'!$309:$309,'Check Register'!$310:$310,'Check Register'!$311:$311,'Check Register'!$312:$312,'Check Register'!$313:$313,'Check Register'!$314:$314,'Check Register'!$315:$315,'Check Register'!$316:$316,'Check Register'!$317:$317,'Check Register'!$318:$318,'Check Register'!$319:$319,'Check Register'!$320:$320,'Check Register'!$321:$321,'Check Register'!$322:$322</definedName>
    <definedName name="QB_DATA_2" localSheetId="1" hidden="1">'Balance Sheet'!$65:$65,'Balance Sheet'!$66:$66,'Balance Sheet'!$68:$68,'Balance Sheet'!$69:$69,'Balance Sheet'!$70:$70</definedName>
    <definedName name="QB_DATA_2" localSheetId="6" hidden="1">BVA!$50:$50,BVA!$51:$51,BVA!$52:$52,BVA!$53:$53,BVA!$56:$56,BVA!$57:$57,BVA!$58:$58,BVA!$59:$59,BVA!$60:$60,BVA!$61:$61,BVA!$66:$66,BVA!$67:$67,BVA!$68:$68,BVA!$69:$69,BVA!$70:$70,BVA!$71:$71</definedName>
    <definedName name="QB_DATA_2" localSheetId="0" hidden="1">'Check Register'!$35:$35,'Check Register'!$36:$36,'Check Register'!$37:$37,'Check Register'!$38:$38,'Check Register'!$39:$39,'Check Register'!$40:$40,'Check Register'!$41:$41,'Check Register'!$42:$42,'Check Register'!$43:$43,'Check Register'!$44:$44,'Check Register'!$45:$45,'Check Register'!$46:$46,'Check Register'!$47:$47,'Check Register'!$48:$48,'Check Register'!$49:$49,'Check Register'!$50:$50</definedName>
    <definedName name="QB_DATA_2" localSheetId="5" hidden="1">'General Ledger'!$68:$68,'General Ledger'!$72:$72,'General Ledger'!$73:$73,'General Ledger'!$74:$74,'General Ledger'!$75:$75,'General Ledger'!$78:$78,'General Ledger'!$83:$83,'General Ledger'!$84:$84,'General Ledger'!$87:$87,'General Ledger'!$88:$88,'General Ledger'!$89:$89,'General Ledger'!$90:$90,'General Ledger'!$91:$91,'General Ledger'!$98:$98,'General Ledger'!$101:$101,'General Ledger'!$104:$104</definedName>
    <definedName name="QB_DATA_2" localSheetId="4" hidden="1">'I&amp;E Jan-Nov'!$50:$50,'I&amp;E Jan-Nov'!$51:$51,'I&amp;E Jan-Nov'!$52:$52,'I&amp;E Jan-Nov'!$53:$53,'I&amp;E Jan-Nov'!$56:$56,'I&amp;E Jan-Nov'!$57:$57,'I&amp;E Jan-Nov'!$58:$58,'I&amp;E Jan-Nov'!$59:$59,'I&amp;E Jan-Nov'!$60:$60,'I&amp;E Jan-Nov'!$61:$61,'I&amp;E Jan-Nov'!$66:$66,'I&amp;E Jan-Nov'!$67:$67,'I&amp;E Jan-Nov'!$68:$68,'I&amp;E Jan-Nov'!$69:$69,'I&amp;E Jan-Nov'!$70:$70,'I&amp;E Jan-Nov'!$71:$71</definedName>
    <definedName name="QB_DATA_2" localSheetId="3" hidden="1">'I&amp;E Nov'!$48:$48,'I&amp;E Nov'!$49:$49,'I&amp;E Nov'!$54:$54,'I&amp;E Nov'!$55:$55,'I&amp;E Nov'!$56:$56,'I&amp;E Nov'!$57:$57,'I&amp;E Nov'!$58:$58,'I&amp;E Nov'!$60:$60,'I&amp;E Nov'!$61:$61,'I&amp;E Nov'!$62:$62,'I&amp;E Nov'!$63:$63,'I&amp;E Nov'!$64:$64,'I&amp;E Nov'!$66:$66,'I&amp;E Nov'!$68:$68,'I&amp;E Nov'!$69:$69,'I&amp;E Nov'!$70:$70</definedName>
    <definedName name="QB_DATA_20" localSheetId="0" hidden="1">'Check Register'!$323:$323,'Check Register'!$324:$324,'Check Register'!$325:$325,'Check Register'!$326:$326,'Check Register'!$327:$327,'Check Register'!$328:$328,'Check Register'!$329:$329,'Check Register'!$330:$330,'Check Register'!$331:$331,'Check Register'!$332:$332,'Check Register'!$333:$333,'Check Register'!$334:$334,'Check Register'!$335:$335,'Check Register'!$336:$336,'Check Register'!$337:$337,'Check Register'!$338:$338</definedName>
    <definedName name="QB_DATA_21" localSheetId="0" hidden="1">'Check Register'!$339:$339,'Check Register'!$340:$340,'Check Register'!$341:$341,'Check Register'!$342:$342,'Check Register'!$343:$343,'Check Register'!$344:$344,'Check Register'!$345:$345,'Check Register'!$346:$346,'Check Register'!$347:$347,'Check Register'!$348:$348,'Check Register'!$349:$349,'Check Register'!$350:$350,'Check Register'!$351:$351,'Check Register'!$352:$352,'Check Register'!$353:$353,'Check Register'!$354:$354</definedName>
    <definedName name="QB_DATA_22" localSheetId="0" hidden="1">'Check Register'!$355:$355,'Check Register'!$356:$356,'Check Register'!$357:$357,'Check Register'!$358:$358,'Check Register'!$359:$359,'Check Register'!$360:$360,'Check Register'!$361:$361,'Check Register'!$362:$362,'Check Register'!$363:$363,'Check Register'!$364:$364,'Check Register'!$365:$365,'Check Register'!$366:$366,'Check Register'!$367:$367,'Check Register'!$368:$368,'Check Register'!$369:$369,'Check Register'!$370:$370</definedName>
    <definedName name="QB_DATA_23" localSheetId="0" hidden="1">'Check Register'!$371:$371,'Check Register'!$372:$372,'Check Register'!$373:$373,'Check Register'!$374:$374,'Check Register'!$375:$375,'Check Register'!$376:$376,'Check Register'!$377:$377,'Check Register'!$378:$378,'Check Register'!$379:$379,'Check Register'!$380:$380,'Check Register'!$381:$381,'Check Register'!$382:$382,'Check Register'!$383:$383,'Check Register'!$384:$384,'Check Register'!$385:$385,'Check Register'!$386:$386</definedName>
    <definedName name="QB_DATA_24" localSheetId="0" hidden="1">'Check Register'!$387:$387,'Check Register'!$388:$388,'Check Register'!$389:$389,'Check Register'!$390:$390,'Check Register'!$391:$391,'Check Register'!$392:$392,'Check Register'!$393:$393,'Check Register'!$394:$394,'Check Register'!$395:$395,'Check Register'!$396:$396,'Check Register'!$397:$397,'Check Register'!$398:$398,'Check Register'!$399:$399,'Check Register'!$400:$400,'Check Register'!$401:$401,'Check Register'!$402:$402</definedName>
    <definedName name="QB_DATA_25" localSheetId="0" hidden="1">'Check Register'!$403:$403,'Check Register'!$404:$404,'Check Register'!$405:$405,'Check Register'!$406:$406,'Check Register'!$407:$407,'Check Register'!$408:$408,'Check Register'!$409:$409,'Check Register'!$410:$410,'Check Register'!$411:$411,'Check Register'!$412:$412,'Check Register'!$413:$413,'Check Register'!$414:$414,'Check Register'!$415:$415,'Check Register'!$416:$416,'Check Register'!$417:$417,'Check Register'!$418:$418</definedName>
    <definedName name="QB_DATA_26" localSheetId="0" hidden="1">'Check Register'!$419:$419,'Check Register'!$420:$420,'Check Register'!$421:$421,'Check Register'!$422:$422,'Check Register'!$423:$423,'Check Register'!$424:$424,'Check Register'!$425:$425,'Check Register'!$426:$426,'Check Register'!$427:$427,'Check Register'!$428:$428,'Check Register'!$429:$429,'Check Register'!$430:$430,'Check Register'!$431:$431,'Check Register'!$432:$432,'Check Register'!$433:$433,'Check Register'!$434:$434</definedName>
    <definedName name="QB_DATA_27" localSheetId="0" hidden="1">'Check Register'!$435:$435,'Check Register'!$436:$436,'Check Register'!$437:$437,'Check Register'!$438:$438,'Check Register'!$439:$439,'Check Register'!$440:$440,'Check Register'!$441:$441,'Check Register'!$442:$442,'Check Register'!$443:$443,'Check Register'!$444:$444,'Check Register'!$445:$445,'Check Register'!$446:$446,'Check Register'!$447:$447,'Check Register'!$448:$448,'Check Register'!$449:$449,'Check Register'!$450:$450</definedName>
    <definedName name="QB_DATA_28" localSheetId="0" hidden="1">'Check Register'!$451:$451,'Check Register'!$452:$452,'Check Register'!$453:$453,'Check Register'!$454:$454,'Check Register'!$455:$455,'Check Register'!$456:$456,'Check Register'!$457:$457,'Check Register'!$458:$458,'Check Register'!$459:$459,'Check Register'!$460:$460,'Check Register'!$461:$461,'Check Register'!$462:$462,'Check Register'!$463:$463,'Check Register'!$464:$464,'Check Register'!$465:$465,'Check Register'!$466:$466</definedName>
    <definedName name="QB_DATA_29" localSheetId="0" hidden="1">'Check Register'!$467:$467,'Check Register'!$468:$468,'Check Register'!$469:$469,'Check Register'!$470:$470,'Check Register'!$471:$471,'Check Register'!$472:$472,'Check Register'!$473:$473,'Check Register'!$474:$474,'Check Register'!$475:$475,'Check Register'!$476:$476,'Check Register'!$477:$477,'Check Register'!$478:$478,'Check Register'!$479:$479,'Check Register'!$480:$480,'Check Register'!$481:$481,'Check Register'!$482:$482</definedName>
    <definedName name="QB_DATA_3" localSheetId="6" hidden="1">BVA!$72:$72,BVA!$74:$74,BVA!$75:$75,BVA!$76:$76,BVA!$77:$77,BVA!$78:$78,BVA!$79:$79,BVA!$80:$80,BVA!$82:$82,BVA!$84:$84,BVA!$85:$85,BVA!$86:$86,BVA!$87:$87,BVA!$88:$88,BVA!$89:$89,BVA!$90:$90</definedName>
    <definedName name="QB_DATA_3" localSheetId="0" hidden="1">'Check Register'!$51:$51,'Check Register'!$52:$52,'Check Register'!$53:$53,'Check Register'!$54:$54,'Check Register'!$55:$55,'Check Register'!$56:$56,'Check Register'!$57:$57,'Check Register'!$58:$58,'Check Register'!$59:$59,'Check Register'!$60:$60,'Check Register'!$61:$61,'Check Register'!$62:$62,'Check Register'!$63:$63,'Check Register'!$64:$64,'Check Register'!$65:$65,'Check Register'!$66:$66</definedName>
    <definedName name="QB_DATA_3" localSheetId="5" hidden="1">'General Ledger'!$108:$108,'General Ledger'!$109:$109,'General Ledger'!$110:$110,'General Ledger'!$111:$111,'General Ledger'!$112:$112,'General Ledger'!$113:$113,'General Ledger'!$114:$114,'General Ledger'!$115:$115,'General Ledger'!$116:$116,'General Ledger'!$117:$117,'General Ledger'!$118:$118,'General Ledger'!$119:$119,'General Ledger'!$120:$120,'General Ledger'!$121:$121,'General Ledger'!$122:$122,'General Ledger'!$123:$123</definedName>
    <definedName name="QB_DATA_3" localSheetId="4" hidden="1">'I&amp;E Jan-Nov'!$72:$72,'I&amp;E Jan-Nov'!$74:$74,'I&amp;E Jan-Nov'!$75:$75,'I&amp;E Jan-Nov'!$76:$76,'I&amp;E Jan-Nov'!$77:$77,'I&amp;E Jan-Nov'!$78:$78,'I&amp;E Jan-Nov'!$79:$79,'I&amp;E Jan-Nov'!$80:$80,'I&amp;E Jan-Nov'!$82:$82,'I&amp;E Jan-Nov'!$84:$84,'I&amp;E Jan-Nov'!$85:$85,'I&amp;E Jan-Nov'!$86:$86,'I&amp;E Jan-Nov'!$87:$87,'I&amp;E Jan-Nov'!$88:$88,'I&amp;E Jan-Nov'!$89:$89,'I&amp;E Jan-Nov'!$90:$90</definedName>
    <definedName name="QB_DATA_3" localSheetId="3" hidden="1">'I&amp;E Nov'!$71:$71,'I&amp;E Nov'!$72:$72,'I&amp;E Nov'!$73:$73,'I&amp;E Nov'!$74:$74,'I&amp;E Nov'!$75:$75,'I&amp;E Nov'!$78:$78,'I&amp;E Nov'!$79:$79,'I&amp;E Nov'!$80:$80,'I&amp;E Nov'!$84:$84,'I&amp;E Nov'!$85:$85,'I&amp;E Nov'!$86:$86,'I&amp;E Nov'!$91:$91,'I&amp;E Nov'!$92:$92,'I&amp;E Nov'!$94:$94,'I&amp;E Nov'!$95:$95,'I&amp;E Nov'!$96:$96</definedName>
    <definedName name="QB_DATA_30" localSheetId="0" hidden="1">'Check Register'!$483:$483,'Check Register'!$484:$484,'Check Register'!$485:$485,'Check Register'!$486:$486,'Check Register'!$487:$487,'Check Register'!$488:$488,'Check Register'!$489:$489,'Check Register'!$490:$490,'Check Register'!$491:$491,'Check Register'!$492:$492,'Check Register'!$493:$493,'Check Register'!$494:$494,'Check Register'!$495:$495,'Check Register'!$496:$496,'Check Register'!$497:$497,'Check Register'!$498:$498</definedName>
    <definedName name="QB_DATA_31" localSheetId="0" hidden="1">'Check Register'!$499:$499,'Check Register'!$500:$500,'Check Register'!$501:$501,'Check Register'!$502:$502,'Check Register'!$503:$503,'Check Register'!$504:$504,'Check Register'!$505:$505,'Check Register'!$506:$506,'Check Register'!$507:$507,'Check Register'!$508:$508,'Check Register'!$509:$509,'Check Register'!$510:$510,'Check Register'!$511:$511,'Check Register'!$512:$512,'Check Register'!$513:$513,'Check Register'!$514:$514</definedName>
    <definedName name="QB_DATA_32" localSheetId="0" hidden="1">'Check Register'!$515:$515,'Check Register'!$516:$516,'Check Register'!$517:$517,'Check Register'!$518:$518,'Check Register'!$519:$519,'Check Register'!$520:$520,'Check Register'!$521:$521,'Check Register'!$522:$522,'Check Register'!$523:$523,'Check Register'!$524:$524,'Check Register'!$525:$525,'Check Register'!$526:$526,'Check Register'!$527:$527,'Check Register'!$528:$528,'Check Register'!$529:$529,'Check Register'!$530:$530</definedName>
    <definedName name="QB_DATA_33" localSheetId="0" hidden="1">'Check Register'!$531:$531,'Check Register'!$532:$532,'Check Register'!$533:$533,'Check Register'!$534:$534,'Check Register'!$535:$535,'Check Register'!$536:$536,'Check Register'!$537:$537,'Check Register'!$538:$538,'Check Register'!$539:$539,'Check Register'!$540:$540,'Check Register'!$541:$541,'Check Register'!$542:$542,'Check Register'!$543:$543,'Check Register'!$544:$544,'Check Register'!$545:$545,'Check Register'!$546:$546</definedName>
    <definedName name="QB_DATA_34" localSheetId="0" hidden="1">'Check Register'!$547:$547,'Check Register'!$548:$548,'Check Register'!$549:$549,'Check Register'!$550:$550,'Check Register'!$551:$551,'Check Register'!$552:$552,'Check Register'!$553:$553,'Check Register'!$554:$554,'Check Register'!$555:$555,'Check Register'!$556:$556,'Check Register'!$557:$557,'Check Register'!$558:$558,'Check Register'!$559:$559,'Check Register'!$560:$560,'Check Register'!$561:$561,'Check Register'!$562:$562</definedName>
    <definedName name="QB_DATA_35" localSheetId="0" hidden="1">'Check Register'!$563:$563,'Check Register'!$564:$564,'Check Register'!$565:$565,'Check Register'!$566:$566,'Check Register'!$567:$567,'Check Register'!$568:$568,'Check Register'!$569:$569,'Check Register'!$570:$570,'Check Register'!$571:$571,'Check Register'!$572:$572,'Check Register'!$573:$573,'Check Register'!$574:$574,'Check Register'!$575:$575,'Check Register'!$576:$576,'Check Register'!$577:$577,'Check Register'!$578:$578</definedName>
    <definedName name="QB_DATA_36" localSheetId="0" hidden="1">'Check Register'!$579:$579,'Check Register'!$580:$580,'Check Register'!$581:$581,'Check Register'!$582:$582,'Check Register'!$583:$583,'Check Register'!$584:$584,'Check Register'!$585:$585,'Check Register'!$586:$586,'Check Register'!$587:$587,'Check Register'!$588:$588,'Check Register'!$589:$589,'Check Register'!$590:$590,'Check Register'!$591:$591,'Check Register'!$592:$592,'Check Register'!$593:$593,'Check Register'!$594:$594</definedName>
    <definedName name="QB_DATA_37" localSheetId="0" hidden="1">'Check Register'!$595:$595,'Check Register'!$596:$596,'Check Register'!$597:$597,'Check Register'!$598:$598,'Check Register'!$599:$599,'Check Register'!$600:$600,'Check Register'!$601:$601,'Check Register'!$602:$602,'Check Register'!$603:$603,'Check Register'!$604:$604,'Check Register'!$605:$605,'Check Register'!$606:$606,'Check Register'!$607:$607,'Check Register'!$608:$608,'Check Register'!$609:$609,'Check Register'!$610:$610</definedName>
    <definedName name="QB_DATA_38" localSheetId="0" hidden="1">'Check Register'!$611:$611,'Check Register'!$612:$612,'Check Register'!$613:$613,'Check Register'!$614:$614,'Check Register'!$615:$615,'Check Register'!$616:$616,'Check Register'!$617:$617,'Check Register'!$618:$618,'Check Register'!$619:$619,'Check Register'!$620:$620,'Check Register'!$621:$621,'Check Register'!$622:$622,'Check Register'!$623:$623,'Check Register'!$624:$624,'Check Register'!$625:$625,'Check Register'!$626:$626</definedName>
    <definedName name="QB_DATA_39" localSheetId="0" hidden="1">'Check Register'!$627:$627,'Check Register'!$628:$628,'Check Register'!$629:$629,'Check Register'!$630:$630,'Check Register'!$631:$631,'Check Register'!$632:$632,'Check Register'!$633:$633,'Check Register'!$634:$634,'Check Register'!$635:$635,'Check Register'!$636:$636,'Check Register'!$637:$637,'Check Register'!$638:$638,'Check Register'!$639:$639,'Check Register'!$640:$640,'Check Register'!$641:$641,'Check Register'!$642:$642</definedName>
    <definedName name="QB_DATA_4" localSheetId="6" hidden="1">BVA!$91:$91,BVA!$94:$94,BVA!$95:$95,BVA!$96:$96,BVA!$100:$100,BVA!$101:$101,BVA!$102:$102,BVA!$103:$103,BVA!$108:$108,BVA!$109:$109,BVA!$111:$111,BVA!$112:$112,BVA!$113:$113,BVA!$115:$115,BVA!$117:$117,BVA!$118:$118</definedName>
    <definedName name="QB_DATA_4" localSheetId="0" hidden="1">'Check Register'!$67:$67,'Check Register'!$68:$68,'Check Register'!$69:$69,'Check Register'!$70:$70,'Check Register'!$71:$71,'Check Register'!$72:$72,'Check Register'!$73:$73,'Check Register'!$74:$74,'Check Register'!$75:$75,'Check Register'!$76:$76,'Check Register'!$77:$77,'Check Register'!$78:$78,'Check Register'!$79:$79,'Check Register'!$80:$80,'Check Register'!$81:$81,'Check Register'!$82:$82</definedName>
    <definedName name="QB_DATA_4" localSheetId="5" hidden="1">'General Ledger'!$126:$126,'General Ledger'!$129:$129,'General Ledger'!$132:$132,'General Ledger'!$133:$133,'General Ledger'!$137:$137,'General Ledger'!$138:$138,'General Ledger'!$139:$139,'General Ledger'!$140:$140,'General Ledger'!$141:$141,'General Ledger'!$142:$142,'General Ledger'!$146:$146,'General Ledger'!$147:$147,'General Ledger'!$148:$148,'General Ledger'!$149:$149,'General Ledger'!$152:$152,'General Ledger'!$153:$153</definedName>
    <definedName name="QB_DATA_4" localSheetId="4" hidden="1">'I&amp;E Jan-Nov'!$91:$91,'I&amp;E Jan-Nov'!$94:$94,'I&amp;E Jan-Nov'!$95:$95,'I&amp;E Jan-Nov'!$96:$96,'I&amp;E Jan-Nov'!$100:$100,'I&amp;E Jan-Nov'!$101:$101,'I&amp;E Jan-Nov'!$102:$102,'I&amp;E Jan-Nov'!$103:$103,'I&amp;E Jan-Nov'!$108:$108,'I&amp;E Jan-Nov'!$109:$109,'I&amp;E Jan-Nov'!$111:$111,'I&amp;E Jan-Nov'!$112:$112,'I&amp;E Jan-Nov'!$113:$113,'I&amp;E Jan-Nov'!$115:$115,'I&amp;E Jan-Nov'!$117:$117,'I&amp;E Jan-Nov'!$118:$118</definedName>
    <definedName name="QB_DATA_4" localSheetId="3" hidden="1">'I&amp;E Nov'!$99:$99,'I&amp;E Nov'!$100:$100,'I&amp;E Nov'!$101:$101,'I&amp;E Nov'!$102:$102,'I&amp;E Nov'!$103:$103,'I&amp;E Nov'!$107:$107,'I&amp;E Nov'!$108:$108,'I&amp;E Nov'!$109:$109,'I&amp;E Nov'!$111:$111,'I&amp;E Nov'!$112:$112,'I&amp;E Nov'!$114:$114,'I&amp;E Nov'!$118:$118,'I&amp;E Nov'!$119:$119,'I&amp;E Nov'!$122:$122,'I&amp;E Nov'!$123:$123,'I&amp;E Nov'!$124:$124</definedName>
    <definedName name="QB_DATA_40" localSheetId="0" hidden="1">'Check Register'!$643:$643,'Check Register'!$644:$644,'Check Register'!$645:$645,'Check Register'!$646:$646,'Check Register'!$647:$647,'Check Register'!$648:$648,'Check Register'!$649:$649,'Check Register'!$650:$650,'Check Register'!$651:$651,'Check Register'!$652:$652,'Check Register'!$653:$653,'Check Register'!$654:$654,'Check Register'!$655:$655,'Check Register'!$656:$656,'Check Register'!$657:$657,'Check Register'!$658:$658</definedName>
    <definedName name="QB_DATA_41" localSheetId="0" hidden="1">'Check Register'!$659:$659,'Check Register'!$660:$660,'Check Register'!$661:$661,'Check Register'!$662:$662,'Check Register'!$663:$663,'Check Register'!$664:$664,'Check Register'!$665:$665,'Check Register'!$666:$666,'Check Register'!$667:$667,'Check Register'!$668:$668,'Check Register'!$669:$669,'Check Register'!$670:$670,'Check Register'!$671:$671,'Check Register'!$672:$672,'Check Register'!$673:$673,'Check Register'!$674:$674</definedName>
    <definedName name="QB_DATA_42" localSheetId="0" hidden="1">'Check Register'!$675:$675,'Check Register'!$676:$676,'Check Register'!$677:$677,'Check Register'!$678:$678,'Check Register'!$679:$679,'Check Register'!$680:$680,'Check Register'!$681:$681,'Check Register'!$682:$682,'Check Register'!$683:$683,'Check Register'!$684:$684,'Check Register'!$685:$685,'Check Register'!$686:$686,'Check Register'!$687:$687,'Check Register'!$688:$688,'Check Register'!$689:$689,'Check Register'!$690:$690</definedName>
    <definedName name="QB_DATA_43" localSheetId="0" hidden="1">'Check Register'!$691:$691,'Check Register'!$692:$692,'Check Register'!$693:$693,'Check Register'!$694:$694</definedName>
    <definedName name="QB_DATA_5" localSheetId="6" hidden="1">BVA!$119:$119,BVA!$120:$120,BVA!$121:$121,BVA!$122:$122,BVA!$126:$126,BVA!$127:$127,BVA!$128:$128,BVA!$130:$130,BVA!$131:$131,BVA!$133:$133,BVA!$137:$137,BVA!$138:$138,BVA!$141:$141,BVA!$142:$142,BVA!$143:$143,BVA!$144:$144</definedName>
    <definedName name="QB_DATA_5" localSheetId="0" hidden="1">'Check Register'!$83:$83,'Check Register'!$84:$84,'Check Register'!$85:$85,'Check Register'!$86:$86,'Check Register'!$87:$87,'Check Register'!$88:$88,'Check Register'!$89:$89,'Check Register'!$90:$90,'Check Register'!$91:$91,'Check Register'!$92:$92,'Check Register'!$93:$93,'Check Register'!$94:$94,'Check Register'!$95:$95,'Check Register'!$96:$96,'Check Register'!$97:$97,'Check Register'!$98:$98</definedName>
    <definedName name="QB_DATA_5" localSheetId="5" hidden="1">'General Ledger'!$154:$154,'General Ledger'!$155:$155,'General Ledger'!$158:$158,'General Ledger'!$159:$159,'General Ledger'!$160:$160,'General Ledger'!$161:$161,'General Ledger'!$162:$162,'General Ledger'!$163:$163,'General Ledger'!$166:$166,'General Ledger'!$167:$167,'General Ledger'!$168:$168,'General Ledger'!$173:$173,'General Ledger'!$174:$174,'General Ledger'!$175:$175,'General Ledger'!$176:$176,'General Ledger'!$177:$177</definedName>
    <definedName name="QB_DATA_5" localSheetId="4" hidden="1">'I&amp;E Jan-Nov'!$119:$119,'I&amp;E Jan-Nov'!$120:$120,'I&amp;E Jan-Nov'!$121:$121,'I&amp;E Jan-Nov'!$122:$122,'I&amp;E Jan-Nov'!$126:$126,'I&amp;E Jan-Nov'!$127:$127,'I&amp;E Jan-Nov'!$128:$128,'I&amp;E Jan-Nov'!$130:$130,'I&amp;E Jan-Nov'!$131:$131,'I&amp;E Jan-Nov'!$133:$133,'I&amp;E Jan-Nov'!$137:$137,'I&amp;E Jan-Nov'!$138:$138,'I&amp;E Jan-Nov'!$141:$141,'I&amp;E Jan-Nov'!$142:$142,'I&amp;E Jan-Nov'!$143:$143,'I&amp;E Jan-Nov'!$144:$144</definedName>
    <definedName name="QB_DATA_5" localSheetId="3" hidden="1">'I&amp;E Nov'!$125:$125,'I&amp;E Nov'!$126:$126,'I&amp;E Nov'!$129:$129,'I&amp;E Nov'!$130:$130,'I&amp;E Nov'!$132:$132,'I&amp;E Nov'!$133:$133,'I&amp;E Nov'!$134:$134,'I&amp;E Nov'!$135:$135,'I&amp;E Nov'!$136:$136,'I&amp;E Nov'!$137:$137,'I&amp;E Nov'!$138:$138,'I&amp;E Nov'!$139:$139,'I&amp;E Nov'!$142:$142,'I&amp;E Nov'!$143:$143,'I&amp;E Nov'!$144:$144,'I&amp;E Nov'!$145:$145</definedName>
    <definedName name="QB_DATA_6" localSheetId="6" hidden="1">BVA!$145:$145,BVA!$148:$148,BVA!$149:$149,BVA!$151:$151,BVA!$152:$152,BVA!$153:$153,BVA!$154:$154,BVA!$155:$155,BVA!$156:$156,BVA!$157:$157,BVA!$158:$158,BVA!$159:$159,BVA!$160:$160,BVA!$163:$163,BVA!$164:$164,BVA!$165:$165</definedName>
    <definedName name="QB_DATA_6" localSheetId="0" hidden="1">'Check Register'!$99:$99,'Check Register'!$100:$100,'Check Register'!$101:$101,'Check Register'!$102:$102,'Check Register'!$103:$103,'Check Register'!$104:$104,'Check Register'!$105:$105,'Check Register'!$106:$106,'Check Register'!$107:$107,'Check Register'!$108:$108,'Check Register'!$109:$109,'Check Register'!$110:$110,'Check Register'!$111:$111,'Check Register'!$112:$112,'Check Register'!$113:$113,'Check Register'!$114:$114</definedName>
    <definedName name="QB_DATA_6" localSheetId="5" hidden="1">'General Ledger'!$180:$180,'General Ledger'!$181:$181,'General Ledger'!$182:$182,'General Ledger'!$183:$183,'General Ledger'!$184:$184,'General Ledger'!$185:$185,'General Ledger'!$186:$186,'General Ledger'!$187:$187,'General Ledger'!$188:$188,'General Ledger'!$189:$189,'General Ledger'!$192:$192,'General Ledger'!$193:$193,'General Ledger'!$194:$194,'General Ledger'!$195:$195,'General Ledger'!$196:$196,'General Ledger'!$197:$197</definedName>
    <definedName name="QB_DATA_6" localSheetId="4" hidden="1">'I&amp;E Jan-Nov'!$145:$145,'I&amp;E Jan-Nov'!$148:$148,'I&amp;E Jan-Nov'!$149:$149,'I&amp;E Jan-Nov'!$151:$151,'I&amp;E Jan-Nov'!$152:$152,'I&amp;E Jan-Nov'!$153:$153,'I&amp;E Jan-Nov'!$154:$154,'I&amp;E Jan-Nov'!$155:$155,'I&amp;E Jan-Nov'!$156:$156,'I&amp;E Jan-Nov'!$157:$157,'I&amp;E Jan-Nov'!$158:$158,'I&amp;E Jan-Nov'!$159:$159,'I&amp;E Jan-Nov'!$160:$160,'I&amp;E Jan-Nov'!$163:$163,'I&amp;E Jan-Nov'!$164:$164,'I&amp;E Jan-Nov'!$165:$165</definedName>
    <definedName name="QB_DATA_6" localSheetId="3" hidden="1">'I&amp;E Nov'!$146:$146,'I&amp;E Nov'!$147:$147,'I&amp;E Nov'!$151:$151,'I&amp;E Nov'!$154:$154,'I&amp;E Nov'!$156:$156,'I&amp;E Nov'!$157:$157,'I&amp;E Nov'!$159:$159,'I&amp;E Nov'!$160:$160,'I&amp;E Nov'!$161:$161,'I&amp;E Nov'!$163:$163,'I&amp;E Nov'!$167:$167,'I&amp;E Nov'!$168:$168,'I&amp;E Nov'!$170:$170,'I&amp;E Nov'!$171:$171,'I&amp;E Nov'!$173:$173,'I&amp;E Nov'!$181:$181</definedName>
    <definedName name="QB_DATA_7" localSheetId="6" hidden="1">BVA!$166:$166,BVA!$167:$167,BVA!$168:$168,BVA!$169:$169,BVA!$170:$170,BVA!$171:$171,BVA!$172:$172,BVA!$173:$173,BVA!$174:$174,BVA!$175:$175,BVA!$176:$176,BVA!$177:$177,BVA!$178:$178,BVA!$179:$179,BVA!$183:$183,BVA!$184:$184</definedName>
    <definedName name="QB_DATA_7" localSheetId="0" hidden="1">'Check Register'!$115:$115,'Check Register'!$116:$116,'Check Register'!$117:$117,'Check Register'!$118:$118,'Check Register'!$119:$119,'Check Register'!$120:$120,'Check Register'!$121:$121,'Check Register'!$122:$122,'Check Register'!$123:$123,'Check Register'!$124:$124,'Check Register'!$125:$125,'Check Register'!$126:$126,'Check Register'!$127:$127,'Check Register'!$128:$128,'Check Register'!$129:$129,'Check Register'!$130:$130</definedName>
    <definedName name="QB_DATA_7" localSheetId="5" hidden="1">'General Ledger'!$198:$198,'General Ledger'!$199:$199,'General Ledger'!$200:$200,'General Ledger'!$201:$201,'General Ledger'!$207:$207,'General Ledger'!$208:$208,'General Ledger'!$215:$215,'General Ledger'!$218:$218,'General Ledger'!$219:$219,'General Ledger'!$220:$220,'General Ledger'!$226:$226,'General Ledger'!$227:$227,'General Ledger'!$228:$228,'General Ledger'!$229:$229,'General Ledger'!$230:$230,'General Ledger'!$231:$231</definedName>
    <definedName name="QB_DATA_7" localSheetId="4" hidden="1">'I&amp;E Jan-Nov'!$166:$166,'I&amp;E Jan-Nov'!$167:$167,'I&amp;E Jan-Nov'!$168:$168,'I&amp;E Jan-Nov'!$169:$169,'I&amp;E Jan-Nov'!$170:$170,'I&amp;E Jan-Nov'!$171:$171,'I&amp;E Jan-Nov'!$172:$172,'I&amp;E Jan-Nov'!$173:$173,'I&amp;E Jan-Nov'!$174:$174,'I&amp;E Jan-Nov'!$175:$175,'I&amp;E Jan-Nov'!$176:$176,'I&amp;E Jan-Nov'!$177:$177,'I&amp;E Jan-Nov'!$178:$178,'I&amp;E Jan-Nov'!$179:$179,'I&amp;E Jan-Nov'!$183:$183,'I&amp;E Jan-Nov'!$184:$184</definedName>
    <definedName name="QB_DATA_7" localSheetId="3" hidden="1">'I&amp;E Nov'!$182:$182,'I&amp;E Nov'!$183:$183,'I&amp;E Nov'!$184:$184,'I&amp;E Nov'!$191:$191,'I&amp;E Nov'!$192:$192,'I&amp;E Nov'!$193:$193,'I&amp;E Nov'!$197:$197,'I&amp;E Nov'!$198:$198,'I&amp;E Nov'!$199:$199,'I&amp;E Nov'!$200:$200,'I&amp;E Nov'!$201:$201,'I&amp;E Nov'!$202:$202,'I&amp;E Nov'!$203:$203</definedName>
    <definedName name="QB_DATA_8" localSheetId="6" hidden="1">BVA!$187:$187,BVA!$189:$189,BVA!$190:$190,BVA!$192:$192,BVA!$193:$193,BVA!$194:$194,BVA!$196:$196,BVA!$197:$197,BVA!$198:$198,BVA!$202:$202,BVA!$203:$203,BVA!$205:$205,BVA!$206:$206,BVA!$207:$207,BVA!$209:$209,BVA!$211:$211</definedName>
    <definedName name="QB_DATA_8" localSheetId="0" hidden="1">'Check Register'!$131:$131,'Check Register'!$132:$132,'Check Register'!$133:$133,'Check Register'!$134:$134,'Check Register'!$135:$135,'Check Register'!$136:$136,'Check Register'!$137:$137,'Check Register'!$138:$138,'Check Register'!$139:$139,'Check Register'!$140:$140,'Check Register'!$141:$141,'Check Register'!$142:$142,'Check Register'!$143:$143,'Check Register'!$144:$144,'Check Register'!$145:$145,'Check Register'!$146:$146</definedName>
    <definedName name="QB_DATA_8" localSheetId="5" hidden="1">'General Ledger'!$232:$232,'General Ledger'!$235:$235,'General Ledger'!$236:$236,'General Ledger'!$239:$239,'General Ledger'!$240:$240,'General Ledger'!$243:$243,'General Ledger'!$246:$246,'General Ledger'!$250:$250,'General Ledger'!$256:$256,'General Ledger'!$257:$257,'General Ledger'!$258:$258,'General Ledger'!$264:$264,'General Ledger'!$267:$267,'General Ledger'!$268:$268,'General Ledger'!$273:$273,'General Ledger'!$276:$276</definedName>
    <definedName name="QB_DATA_8" localSheetId="4" hidden="1">'I&amp;E Jan-Nov'!$187:$187,'I&amp;E Jan-Nov'!$189:$189,'I&amp;E Jan-Nov'!$190:$190,'I&amp;E Jan-Nov'!$192:$192,'I&amp;E Jan-Nov'!$193:$193,'I&amp;E Jan-Nov'!$194:$194,'I&amp;E Jan-Nov'!$196:$196,'I&amp;E Jan-Nov'!$197:$197,'I&amp;E Jan-Nov'!$198:$198,'I&amp;E Jan-Nov'!$202:$202,'I&amp;E Jan-Nov'!$203:$203,'I&amp;E Jan-Nov'!$205:$205,'I&amp;E Jan-Nov'!$206:$206,'I&amp;E Jan-Nov'!$207:$207,'I&amp;E Jan-Nov'!$209:$209,'I&amp;E Jan-Nov'!$211:$211</definedName>
    <definedName name="QB_DATA_9" localSheetId="6" hidden="1">BVA!$217:$217,BVA!$218:$218,BVA!$221:$221,BVA!$223:$223,BVA!$224:$224,BVA!$225:$225,BVA!$226:$226,BVA!$227:$227,BVA!$228:$228,BVA!$230:$230,BVA!$236:$236,BVA!$240:$240,BVA!$242:$242,BVA!$243:$243,BVA!$244:$244,BVA!$245:$245</definedName>
    <definedName name="QB_DATA_9" localSheetId="0" hidden="1">'Check Register'!$147:$147,'Check Register'!$148:$148,'Check Register'!$149:$149,'Check Register'!$150:$150,'Check Register'!$151:$151,'Check Register'!$152:$152,'Check Register'!$153:$153,'Check Register'!$154:$154,'Check Register'!$155:$155,'Check Register'!$156:$156,'Check Register'!$157:$157,'Check Register'!$158:$158,'Check Register'!$159:$159,'Check Register'!$160:$160,'Check Register'!$161:$161,'Check Register'!$162:$162</definedName>
    <definedName name="QB_DATA_9" localSheetId="5" hidden="1">'General Ledger'!$279:$279,'General Ledger'!$282:$282,'General Ledger'!$283:$283,'General Ledger'!$286:$286,'General Ledger'!$292:$292,'General Ledger'!$293:$293,'General Ledger'!$294:$294,'General Ledger'!$295:$295,'General Ledger'!$296:$296,'General Ledger'!$299:$299,'General Ledger'!$300:$300,'General Ledger'!$301:$301,'General Ledger'!$307:$307,'General Ledger'!$310:$310,'General Ledger'!$311:$311,'General Ledger'!$312:$312</definedName>
    <definedName name="QB_DATA_9" localSheetId="4" hidden="1">'I&amp;E Jan-Nov'!$217:$217,'I&amp;E Jan-Nov'!$218:$218,'I&amp;E Jan-Nov'!$221:$221,'I&amp;E Jan-Nov'!$223:$223,'I&amp;E Jan-Nov'!$224:$224,'I&amp;E Jan-Nov'!$225:$225,'I&amp;E Jan-Nov'!$226:$226,'I&amp;E Jan-Nov'!$227:$227,'I&amp;E Jan-Nov'!$228:$228,'I&amp;E Jan-Nov'!$230:$230,'I&amp;E Jan-Nov'!$236:$236,'I&amp;E Jan-Nov'!$240:$240,'I&amp;E Jan-Nov'!$242:$242,'I&amp;E Jan-Nov'!$243:$243,'I&amp;E Jan-Nov'!$244:$244,'I&amp;E Jan-Nov'!$245:$245</definedName>
    <definedName name="QB_FORMULA_0" localSheetId="1" hidden="1">'Balance Sheet'!$H$13,'Balance Sheet'!$H$14,'Balance Sheet'!$H$18,'Balance Sheet'!$H$19,'Balance Sheet'!$H$30,'Balance Sheet'!$H$31,'Balance Sheet'!$H$37,'Balance Sheet'!$H$42,'Balance Sheet'!$H$48,'Balance Sheet'!$H$51,'Balance Sheet'!$H$54,'Balance Sheet'!$H$55,'Balance Sheet'!$H$56,'Balance Sheet'!$H$57,'Balance Sheet'!$H$67,'Balance Sheet'!$H$71</definedName>
    <definedName name="QB_FORMULA_0" localSheetId="6" hidden="1">BVA!$N$7,BVA!$P$7,BVA!$N$8,BVA!$P$8,BVA!$N$9,BVA!$P$9,BVA!$N$13,BVA!$P$13,BVA!$N$14,BVA!$P$14,BVA!$N$15,BVA!$P$15,BVA!$N$16,BVA!$P$16,BVA!$N$20,BVA!$P$20</definedName>
    <definedName name="QB_FORMULA_0" localSheetId="0" hidden="1">'Check Register'!$N$695</definedName>
    <definedName name="QB_FORMULA_0" localSheetId="5" hidden="1">'General Ledger'!$W$3,'General Ledger'!$U$4,'General Ledger'!$W$4,'General Ledger'!$W$6,'General Ledger'!$W$7,'General Ledger'!$U$8,'General Ledger'!$W$8,'General Ledger'!$W$10,'General Ledger'!$W$11,'General Ledger'!$W$12,'General Ledger'!$W$13,'General Ledger'!$W$14,'General Ledger'!$W$15,'General Ledger'!$U$16,'General Ledger'!$W$16,'General Ledger'!$W$19</definedName>
    <definedName name="QB_FORMULA_0" localSheetId="4" hidden="1">'I&amp;E Jan-Nov'!$N$7,'I&amp;E Jan-Nov'!$P$7,'I&amp;E Jan-Nov'!$N$8,'I&amp;E Jan-Nov'!$P$8,'I&amp;E Jan-Nov'!$N$9,'I&amp;E Jan-Nov'!$P$9,'I&amp;E Jan-Nov'!$N$13,'I&amp;E Jan-Nov'!$P$13,'I&amp;E Jan-Nov'!$N$14,'I&amp;E Jan-Nov'!$P$14,'I&amp;E Jan-Nov'!$N$15,'I&amp;E Jan-Nov'!$P$15,'I&amp;E Jan-Nov'!$N$16,'I&amp;E Jan-Nov'!$P$16,'I&amp;E Jan-Nov'!$N$20,'I&amp;E Jan-Nov'!$P$20</definedName>
    <definedName name="QB_FORMULA_0" localSheetId="3" hidden="1">'I&amp;E Nov'!$N$6,'I&amp;E Nov'!$P$6,'I&amp;E Nov'!$N$7,'I&amp;E Nov'!$P$7,'I&amp;E Nov'!$N$8,'I&amp;E Nov'!$P$8,'I&amp;E Nov'!$N$11,'I&amp;E Nov'!$P$11,'I&amp;E Nov'!$N$12,'I&amp;E Nov'!$P$12,'I&amp;E Nov'!$N$13,'I&amp;E Nov'!$P$13,'I&amp;E Nov'!$N$14,'I&amp;E Nov'!$P$14,'I&amp;E Nov'!$N$17,'I&amp;E Nov'!$P$17</definedName>
    <definedName name="QB_FORMULA_1" localSheetId="1" hidden="1">'Balance Sheet'!$H$72</definedName>
    <definedName name="QB_FORMULA_1" localSheetId="6" hidden="1">BVA!$N$21,BVA!$P$21,BVA!$J$27,BVA!$L$27,BVA!$N$27,BVA!$P$27,BVA!$J$28,BVA!$L$28,BVA!$N$28,BVA!$P$28,BVA!$J$29,BVA!$L$29,BVA!$N$29,BVA!$P$29,BVA!$J$33,BVA!$N$35</definedName>
    <definedName name="QB_FORMULA_1" localSheetId="5" hidden="1">'General Ledger'!$U$20,'General Ledger'!$W$20,'General Ledger'!$W$22,'General Ledger'!$U$23,'General Ledger'!$W$23,'General Ledger'!$W$25,'General Ledger'!$W$26,'General Ledger'!$U$27,'General Ledger'!$W$27,'General Ledger'!$W$29,'General Ledger'!$U$30,'General Ledger'!$W$30,'General Ledger'!$W$32,'General Ledger'!$U$33,'General Ledger'!$W$33,'General Ledger'!$W$35</definedName>
    <definedName name="QB_FORMULA_1" localSheetId="4" hidden="1">'I&amp;E Jan-Nov'!$N$21,'I&amp;E Jan-Nov'!$P$21,'I&amp;E Jan-Nov'!$J$27,'I&amp;E Jan-Nov'!$L$27,'I&amp;E Jan-Nov'!$N$27,'I&amp;E Jan-Nov'!$P$27,'I&amp;E Jan-Nov'!$J$28,'I&amp;E Jan-Nov'!$L$28,'I&amp;E Jan-Nov'!$N$28,'I&amp;E Jan-Nov'!$P$28,'I&amp;E Jan-Nov'!$J$29,'I&amp;E Jan-Nov'!$L$29,'I&amp;E Jan-Nov'!$N$29,'I&amp;E Jan-Nov'!$P$29,'I&amp;E Jan-Nov'!$J$33,'I&amp;E Jan-Nov'!$N$35</definedName>
    <definedName name="QB_FORMULA_1" localSheetId="3" hidden="1">'I&amp;E Nov'!$N$18,'I&amp;E Nov'!$P$18,'I&amp;E Nov'!$J$21,'I&amp;E Nov'!$L$21,'I&amp;E Nov'!$N$21,'I&amp;E Nov'!$P$21,'I&amp;E Nov'!$J$22,'I&amp;E Nov'!$L$22,'I&amp;E Nov'!$N$22,'I&amp;E Nov'!$P$22,'I&amp;E Nov'!$J$23,'I&amp;E Nov'!$L$23,'I&amp;E Nov'!$N$23,'I&amp;E Nov'!$P$23,'I&amp;E Nov'!$N$26,'I&amp;E Nov'!$P$26</definedName>
    <definedName name="QB_FORMULA_10" localSheetId="6" hidden="1">BVA!$P$110,BVA!$N$111,BVA!$P$111,BVA!$N$112,BVA!$P$112,BVA!$N$113,BVA!$P$113,BVA!$J$114,BVA!$L$114,BVA!$N$114,BVA!$P$114,BVA!$N$117,BVA!$P$117,BVA!$N$118,BVA!$P$118,BVA!$N$119</definedName>
    <definedName name="QB_FORMULA_10" localSheetId="5" hidden="1">'General Ledger'!$W$166,'General Ledger'!$W$167,'General Ledger'!$W$168,'General Ledger'!$U$169,'General Ledger'!$W$169,'General Ledger'!$U$170,'General Ledger'!$W$170,'General Ledger'!$W$173,'General Ledger'!$W$174,'General Ledger'!$W$175,'General Ledger'!$W$176,'General Ledger'!$W$177,'General Ledger'!$U$178,'General Ledger'!$W$178,'General Ledger'!$W$180,'General Ledger'!$W$181</definedName>
    <definedName name="QB_FORMULA_10" localSheetId="4" hidden="1">'I&amp;E Jan-Nov'!$P$110,'I&amp;E Jan-Nov'!$N$111,'I&amp;E Jan-Nov'!$P$111,'I&amp;E Jan-Nov'!$N$112,'I&amp;E Jan-Nov'!$P$112,'I&amp;E Jan-Nov'!$N$113,'I&amp;E Jan-Nov'!$P$113,'I&amp;E Jan-Nov'!$J$114,'I&amp;E Jan-Nov'!$L$114,'I&amp;E Jan-Nov'!$N$114,'I&amp;E Jan-Nov'!$P$114,'I&amp;E Jan-Nov'!$N$117,'I&amp;E Jan-Nov'!$P$117,'I&amp;E Jan-Nov'!$N$118,'I&amp;E Jan-Nov'!$P$118,'I&amp;E Jan-Nov'!$N$119</definedName>
    <definedName name="QB_FORMULA_10" localSheetId="3" hidden="1">'I&amp;E Nov'!$N$96,'I&amp;E Nov'!$P$96,'I&amp;E Nov'!$J$97,'I&amp;E Nov'!$L$97,'I&amp;E Nov'!$N$97,'I&amp;E Nov'!$P$97,'I&amp;E Nov'!$N$99,'I&amp;E Nov'!$P$99,'I&amp;E Nov'!$N$100,'I&amp;E Nov'!$P$100,'I&amp;E Nov'!$N$101,'I&amp;E Nov'!$P$101,'I&amp;E Nov'!$N$102,'I&amp;E Nov'!$P$102,'I&amp;E Nov'!$N$103,'I&amp;E Nov'!$P$103</definedName>
    <definedName name="QB_FORMULA_11" localSheetId="6" hidden="1">BVA!$P$119,BVA!$N$120,BVA!$P$120,BVA!$N$121,BVA!$P$121,BVA!$J$123,BVA!$L$123,BVA!$N$123,BVA!$P$123,BVA!$N$126,BVA!$P$126,BVA!$N$127,BVA!$P$127,BVA!$N$128,BVA!$P$128,BVA!$J$129</definedName>
    <definedName name="QB_FORMULA_11" localSheetId="5" hidden="1">'General Ledger'!$W$182,'General Ledger'!$W$183,'General Ledger'!$W$184,'General Ledger'!$W$185,'General Ledger'!$W$186,'General Ledger'!$W$187,'General Ledger'!$W$188,'General Ledger'!$W$189,'General Ledger'!$U$190,'General Ledger'!$W$190,'General Ledger'!$W$192,'General Ledger'!$W$193,'General Ledger'!$W$194,'General Ledger'!$W$195,'General Ledger'!$W$196,'General Ledger'!$W$197</definedName>
    <definedName name="QB_FORMULA_11" localSheetId="4" hidden="1">'I&amp;E Jan-Nov'!$P$119,'I&amp;E Jan-Nov'!$N$120,'I&amp;E Jan-Nov'!$P$120,'I&amp;E Jan-Nov'!$N$121,'I&amp;E Jan-Nov'!$P$121,'I&amp;E Jan-Nov'!$J$123,'I&amp;E Jan-Nov'!$L$123,'I&amp;E Jan-Nov'!$N$123,'I&amp;E Jan-Nov'!$P$123,'I&amp;E Jan-Nov'!$N$126,'I&amp;E Jan-Nov'!$P$126,'I&amp;E Jan-Nov'!$N$127,'I&amp;E Jan-Nov'!$P$127,'I&amp;E Jan-Nov'!$N$128,'I&amp;E Jan-Nov'!$P$128,'I&amp;E Jan-Nov'!$J$129</definedName>
    <definedName name="QB_FORMULA_11" localSheetId="3" hidden="1">'I&amp;E Nov'!$J$104,'I&amp;E Nov'!$L$104,'I&amp;E Nov'!$N$104,'I&amp;E Nov'!$P$104,'I&amp;E Nov'!$N$107,'I&amp;E Nov'!$P$107,'I&amp;E Nov'!$N$108,'I&amp;E Nov'!$P$108,'I&amp;E Nov'!$N$109,'I&amp;E Nov'!$P$109,'I&amp;E Nov'!$J$110,'I&amp;E Nov'!$L$110,'I&amp;E Nov'!$N$110,'I&amp;E Nov'!$P$110,'I&amp;E Nov'!$N$111,'I&amp;E Nov'!$P$111</definedName>
    <definedName name="QB_FORMULA_12" localSheetId="6" hidden="1">BVA!$L$129,BVA!$N$129,BVA!$P$129,BVA!$N$130,BVA!$P$130,BVA!$N$131,BVA!$P$131,BVA!$J$132,BVA!$L$132,BVA!$N$132,BVA!$P$132,BVA!$N$133,BVA!$P$133,BVA!$J$134,BVA!$L$134,BVA!$N$134</definedName>
    <definedName name="QB_FORMULA_12" localSheetId="5" hidden="1">'General Ledger'!$W$198,'General Ledger'!$W$199,'General Ledger'!$W$200,'General Ledger'!$W$201,'General Ledger'!$U$202,'General Ledger'!$W$202,'General Ledger'!$U$203,'General Ledger'!$W$203,'General Ledger'!$U$204,'General Ledger'!$W$204,'General Ledger'!$W$207,'General Ledger'!$W$208,'General Ledger'!$U$209,'General Ledger'!$W$209,'General Ledger'!$U$210,'General Ledger'!$W$210</definedName>
    <definedName name="QB_FORMULA_12" localSheetId="4" hidden="1">'I&amp;E Jan-Nov'!$L$129,'I&amp;E Jan-Nov'!$N$129,'I&amp;E Jan-Nov'!$P$129,'I&amp;E Jan-Nov'!$N$130,'I&amp;E Jan-Nov'!$P$130,'I&amp;E Jan-Nov'!$N$131,'I&amp;E Jan-Nov'!$P$131,'I&amp;E Jan-Nov'!$J$132,'I&amp;E Jan-Nov'!$L$132,'I&amp;E Jan-Nov'!$N$132,'I&amp;E Jan-Nov'!$P$132,'I&amp;E Jan-Nov'!$N$133,'I&amp;E Jan-Nov'!$P$133,'I&amp;E Jan-Nov'!$J$134,'I&amp;E Jan-Nov'!$L$134,'I&amp;E Jan-Nov'!$N$134</definedName>
    <definedName name="QB_FORMULA_12" localSheetId="3" hidden="1">'I&amp;E Nov'!$N$112,'I&amp;E Nov'!$P$112,'I&amp;E Nov'!$J$113,'I&amp;E Nov'!$L$113,'I&amp;E Nov'!$N$113,'I&amp;E Nov'!$P$113,'I&amp;E Nov'!$N$114,'I&amp;E Nov'!$P$114,'I&amp;E Nov'!$J$115,'I&amp;E Nov'!$L$115,'I&amp;E Nov'!$N$115,'I&amp;E Nov'!$P$115,'I&amp;E Nov'!$J$116,'I&amp;E Nov'!$L$116,'I&amp;E Nov'!$N$116,'I&amp;E Nov'!$P$116</definedName>
    <definedName name="QB_FORMULA_13" localSheetId="6" hidden="1">BVA!$P$134,BVA!$J$135,BVA!$L$135,BVA!$N$135,BVA!$P$135,BVA!$N$137,BVA!$P$137,BVA!$N$138,BVA!$P$138,BVA!$J$139,BVA!$L$139,BVA!$N$139,BVA!$P$139,BVA!$N$141,BVA!$P$141,BVA!$N$142</definedName>
    <definedName name="QB_FORMULA_13" localSheetId="5" hidden="1">'General Ledger'!$W$215,'General Ledger'!$U$216,'General Ledger'!$W$216,'General Ledger'!$W$218,'General Ledger'!$W$219,'General Ledger'!$W$220,'General Ledger'!$U$221,'General Ledger'!$W$221,'General Ledger'!$U$222,'General Ledger'!$W$222,'General Ledger'!$U$223,'General Ledger'!$W$223,'General Ledger'!$W$226,'General Ledger'!$W$227,'General Ledger'!$W$228,'General Ledger'!$W$229</definedName>
    <definedName name="QB_FORMULA_13" localSheetId="4" hidden="1">'I&amp;E Jan-Nov'!$P$134,'I&amp;E Jan-Nov'!$J$135,'I&amp;E Jan-Nov'!$L$135,'I&amp;E Jan-Nov'!$N$135,'I&amp;E Jan-Nov'!$P$135,'I&amp;E Jan-Nov'!$N$137,'I&amp;E Jan-Nov'!$P$137,'I&amp;E Jan-Nov'!$N$138,'I&amp;E Jan-Nov'!$P$138,'I&amp;E Jan-Nov'!$J$139,'I&amp;E Jan-Nov'!$L$139,'I&amp;E Jan-Nov'!$N$139,'I&amp;E Jan-Nov'!$P$139,'I&amp;E Jan-Nov'!$N$141,'I&amp;E Jan-Nov'!$P$141,'I&amp;E Jan-Nov'!$N$142</definedName>
    <definedName name="QB_FORMULA_13" localSheetId="3" hidden="1">'I&amp;E Nov'!$N$118,'I&amp;E Nov'!$P$118,'I&amp;E Nov'!$N$119,'I&amp;E Nov'!$P$119,'I&amp;E Nov'!$J$120,'I&amp;E Nov'!$L$120,'I&amp;E Nov'!$N$120,'I&amp;E Nov'!$P$120,'I&amp;E Nov'!$N$122,'I&amp;E Nov'!$P$122,'I&amp;E Nov'!$N$123,'I&amp;E Nov'!$P$123,'I&amp;E Nov'!$N$124,'I&amp;E Nov'!$P$124,'I&amp;E Nov'!$N$125,'I&amp;E Nov'!$P$125</definedName>
    <definedName name="QB_FORMULA_14" localSheetId="6" hidden="1">BVA!$P$142,BVA!$N$143,BVA!$P$143,BVA!$N$144,BVA!$P$144,BVA!$N$145,BVA!$P$145,BVA!$J$146,BVA!$L$146,BVA!$N$146,BVA!$P$146,BVA!$N$148,BVA!$P$148,BVA!$N$149,BVA!$P$149,BVA!$N$152</definedName>
    <definedName name="QB_FORMULA_14" localSheetId="5" hidden="1">'General Ledger'!$W$230,'General Ledger'!$W$231,'General Ledger'!$W$232,'General Ledger'!$U$233,'General Ledger'!$W$233,'General Ledger'!$W$235,'General Ledger'!$W$236,'General Ledger'!$U$237,'General Ledger'!$W$237,'General Ledger'!$W$239,'General Ledger'!$W$240,'General Ledger'!$U$241,'General Ledger'!$W$241,'General Ledger'!$W$243,'General Ledger'!$U$244,'General Ledger'!$W$244</definedName>
    <definedName name="QB_FORMULA_14" localSheetId="4" hidden="1">'I&amp;E Jan-Nov'!$P$142,'I&amp;E Jan-Nov'!$N$143,'I&amp;E Jan-Nov'!$P$143,'I&amp;E Jan-Nov'!$N$144,'I&amp;E Jan-Nov'!$P$144,'I&amp;E Jan-Nov'!$N$145,'I&amp;E Jan-Nov'!$P$145,'I&amp;E Jan-Nov'!$J$146,'I&amp;E Jan-Nov'!$L$146,'I&amp;E Jan-Nov'!$N$146,'I&amp;E Jan-Nov'!$P$146,'I&amp;E Jan-Nov'!$N$148,'I&amp;E Jan-Nov'!$P$148,'I&amp;E Jan-Nov'!$N$149,'I&amp;E Jan-Nov'!$P$149,'I&amp;E Jan-Nov'!$N$152</definedName>
    <definedName name="QB_FORMULA_14" localSheetId="3" hidden="1">'I&amp;E Nov'!$N$126,'I&amp;E Nov'!$P$126,'I&amp;E Nov'!$J$127,'I&amp;E Nov'!$L$127,'I&amp;E Nov'!$N$127,'I&amp;E Nov'!$P$127,'I&amp;E Nov'!$N$129,'I&amp;E Nov'!$P$129,'I&amp;E Nov'!$N$130,'I&amp;E Nov'!$P$130,'I&amp;E Nov'!$N$132,'I&amp;E Nov'!$P$132,'I&amp;E Nov'!$N$133,'I&amp;E Nov'!$P$133,'I&amp;E Nov'!$N$134,'I&amp;E Nov'!$P$134</definedName>
    <definedName name="QB_FORMULA_15" localSheetId="6" hidden="1">BVA!$P$152,BVA!$N$153,BVA!$P$153,BVA!$N$154,BVA!$P$154,BVA!$N$155,BVA!$P$155,BVA!$N$156,BVA!$P$156,BVA!$N$157,BVA!$P$157,BVA!$N$158,BVA!$P$158,BVA!$N$160,BVA!$P$160,BVA!$J$161</definedName>
    <definedName name="QB_FORMULA_15" localSheetId="5" hidden="1">'General Ledger'!$W$246,'General Ledger'!$U$247,'General Ledger'!$W$247,'General Ledger'!$U$248,'General Ledger'!$W$248,'General Ledger'!$W$250,'General Ledger'!$U$251,'General Ledger'!$W$251,'General Ledger'!$U$252,'General Ledger'!$W$252,'General Ledger'!$U$253,'General Ledger'!$W$253,'General Ledger'!$W$256,'General Ledger'!$W$257,'General Ledger'!$W$258,'General Ledger'!$U$259</definedName>
    <definedName name="QB_FORMULA_15" localSheetId="4" hidden="1">'I&amp;E Jan-Nov'!$P$152,'I&amp;E Jan-Nov'!$N$153,'I&amp;E Jan-Nov'!$P$153,'I&amp;E Jan-Nov'!$N$154,'I&amp;E Jan-Nov'!$P$154,'I&amp;E Jan-Nov'!$N$155,'I&amp;E Jan-Nov'!$P$155,'I&amp;E Jan-Nov'!$N$156,'I&amp;E Jan-Nov'!$P$156,'I&amp;E Jan-Nov'!$N$157,'I&amp;E Jan-Nov'!$P$157,'I&amp;E Jan-Nov'!$N$158,'I&amp;E Jan-Nov'!$P$158,'I&amp;E Jan-Nov'!$N$160,'I&amp;E Jan-Nov'!$P$160,'I&amp;E Jan-Nov'!$J$161</definedName>
    <definedName name="QB_FORMULA_15" localSheetId="3" hidden="1">'I&amp;E Nov'!$N$135,'I&amp;E Nov'!$P$135,'I&amp;E Nov'!$N$136,'I&amp;E Nov'!$P$136,'I&amp;E Nov'!$N$137,'I&amp;E Nov'!$P$137,'I&amp;E Nov'!$N$138,'I&amp;E Nov'!$P$138,'I&amp;E Nov'!$N$139,'I&amp;E Nov'!$P$139,'I&amp;E Nov'!$J$140,'I&amp;E Nov'!$L$140,'I&amp;E Nov'!$N$140,'I&amp;E Nov'!$P$140,'I&amp;E Nov'!$N$147,'I&amp;E Nov'!$P$147</definedName>
    <definedName name="QB_FORMULA_16" localSheetId="6" hidden="1">BVA!$L$161,BVA!$N$161,BVA!$P$161,BVA!$N$179,BVA!$P$179,BVA!$J$180,BVA!$L$180,BVA!$N$180,BVA!$P$180,BVA!$J$181,BVA!$L$181,BVA!$N$181,BVA!$P$181,BVA!$N$183,BVA!$P$183,BVA!$J$185</definedName>
    <definedName name="QB_FORMULA_16" localSheetId="5" hidden="1">'General Ledger'!$W$259,'General Ledger'!$U$260,'General Ledger'!$W$260,'General Ledger'!$W$264,'General Ledger'!$U$265,'General Ledger'!$W$265,'General Ledger'!$W$267,'General Ledger'!$W$268,'General Ledger'!$U$269,'General Ledger'!$W$269,'General Ledger'!$U$270,'General Ledger'!$W$270,'General Ledger'!$W$273,'General Ledger'!$U$274,'General Ledger'!$W$274,'General Ledger'!$W$276</definedName>
    <definedName name="QB_FORMULA_16" localSheetId="4" hidden="1">'I&amp;E Jan-Nov'!$L$161,'I&amp;E Jan-Nov'!$N$161,'I&amp;E Jan-Nov'!$P$161,'I&amp;E Jan-Nov'!$N$179,'I&amp;E Jan-Nov'!$P$179,'I&amp;E Jan-Nov'!$J$180,'I&amp;E Jan-Nov'!$L$180,'I&amp;E Jan-Nov'!$N$180,'I&amp;E Jan-Nov'!$P$180,'I&amp;E Jan-Nov'!$J$181,'I&amp;E Jan-Nov'!$L$181,'I&amp;E Jan-Nov'!$N$181,'I&amp;E Jan-Nov'!$P$181,'I&amp;E Jan-Nov'!$N$183,'I&amp;E Jan-Nov'!$P$183,'I&amp;E Jan-Nov'!$J$185</definedName>
    <definedName name="QB_FORMULA_16" localSheetId="3" hidden="1">'I&amp;E Nov'!$J$148,'I&amp;E Nov'!$L$148,'I&amp;E Nov'!$N$148,'I&amp;E Nov'!$P$148,'I&amp;E Nov'!$J$149,'I&amp;E Nov'!$L$149,'I&amp;E Nov'!$N$149,'I&amp;E Nov'!$P$149,'I&amp;E Nov'!$N$151,'I&amp;E Nov'!$P$151,'I&amp;E Nov'!$J$152,'I&amp;E Nov'!$L$152,'I&amp;E Nov'!$N$152,'I&amp;E Nov'!$P$152,'I&amp;E Nov'!$N$154,'I&amp;E Nov'!$P$154</definedName>
    <definedName name="QB_FORMULA_17" localSheetId="6" hidden="1">BVA!$L$185,BVA!$N$185,BVA!$P$185,BVA!$N$187,BVA!$P$187,BVA!$N$189,BVA!$P$189,BVA!$N$190,BVA!$P$190,BVA!$J$191,BVA!$L$191,BVA!$N$191,BVA!$P$191,BVA!$N$192,BVA!$P$192,BVA!$N$193</definedName>
    <definedName name="QB_FORMULA_17" localSheetId="5" hidden="1">'General Ledger'!$U$277,'General Ledger'!$W$277,'General Ledger'!$W$279,'General Ledger'!$U$280,'General Ledger'!$W$280,'General Ledger'!$W$282,'General Ledger'!$W$283,'General Ledger'!$U$284,'General Ledger'!$W$284,'General Ledger'!$W$286,'General Ledger'!$U$287,'General Ledger'!$W$287,'General Ledger'!$U$288,'General Ledger'!$W$288,'General Ledger'!$U$289,'General Ledger'!$W$289</definedName>
    <definedName name="QB_FORMULA_17" localSheetId="4" hidden="1">'I&amp;E Jan-Nov'!$L$185,'I&amp;E Jan-Nov'!$N$185,'I&amp;E Jan-Nov'!$P$185,'I&amp;E Jan-Nov'!$N$187,'I&amp;E Jan-Nov'!$P$187,'I&amp;E Jan-Nov'!$N$189,'I&amp;E Jan-Nov'!$P$189,'I&amp;E Jan-Nov'!$N$190,'I&amp;E Jan-Nov'!$P$190,'I&amp;E Jan-Nov'!$J$191,'I&amp;E Jan-Nov'!$L$191,'I&amp;E Jan-Nov'!$N$191,'I&amp;E Jan-Nov'!$P$191,'I&amp;E Jan-Nov'!$N$192,'I&amp;E Jan-Nov'!$P$192,'I&amp;E Jan-Nov'!$N$193</definedName>
    <definedName name="QB_FORMULA_17" localSheetId="3" hidden="1">'I&amp;E Nov'!$N$156,'I&amp;E Nov'!$P$156,'I&amp;E Nov'!$N$157,'I&amp;E Nov'!$P$157,'I&amp;E Nov'!$J$158,'I&amp;E Nov'!$L$158,'I&amp;E Nov'!$N$158,'I&amp;E Nov'!$P$158,'I&amp;E Nov'!$N$159,'I&amp;E Nov'!$P$159,'I&amp;E Nov'!$N$160,'I&amp;E Nov'!$P$160,'I&amp;E Nov'!$N$161,'I&amp;E Nov'!$P$161,'I&amp;E Nov'!$N$163,'I&amp;E Nov'!$P$163</definedName>
    <definedName name="QB_FORMULA_18" localSheetId="6" hidden="1">BVA!$P$193,BVA!$N$194,BVA!$P$194,BVA!$N$196,BVA!$P$196,BVA!$J$199,BVA!$L$199,BVA!$N$199,BVA!$P$199,BVA!$J$200,BVA!$L$200,BVA!$N$200,BVA!$P$200,BVA!$N$203,BVA!$P$203,BVA!$N$206</definedName>
    <definedName name="QB_FORMULA_18" localSheetId="5" hidden="1">'General Ledger'!$W$292,'General Ledger'!$W$293,'General Ledger'!$W$294,'General Ledger'!$W$295,'General Ledger'!$W$299,'General Ledger'!$W$300,'General Ledger'!$W$301,'General Ledger'!$U$302,'General Ledger'!$W$302,'General Ledger'!$U$303,'General Ledger'!$W$303,'General Ledger'!$U$304,'General Ledger'!$W$304,'General Ledger'!$W$307,'General Ledger'!$U$308,'General Ledger'!$W$308</definedName>
    <definedName name="QB_FORMULA_18" localSheetId="4" hidden="1">'I&amp;E Jan-Nov'!$P$193,'I&amp;E Jan-Nov'!$N$194,'I&amp;E Jan-Nov'!$P$194,'I&amp;E Jan-Nov'!$N$196,'I&amp;E Jan-Nov'!$P$196,'I&amp;E Jan-Nov'!$J$199,'I&amp;E Jan-Nov'!$L$199,'I&amp;E Jan-Nov'!$N$199,'I&amp;E Jan-Nov'!$P$199,'I&amp;E Jan-Nov'!$J$200,'I&amp;E Jan-Nov'!$L$200,'I&amp;E Jan-Nov'!$N$200,'I&amp;E Jan-Nov'!$P$200,'I&amp;E Jan-Nov'!$N$203,'I&amp;E Jan-Nov'!$P$203,'I&amp;E Jan-Nov'!$N$206</definedName>
    <definedName name="QB_FORMULA_18" localSheetId="3" hidden="1">'I&amp;E Nov'!$J$164,'I&amp;E Nov'!$L$164,'I&amp;E Nov'!$N$164,'I&amp;E Nov'!$P$164,'I&amp;E Nov'!$J$165,'I&amp;E Nov'!$L$165,'I&amp;E Nov'!$N$165,'I&amp;E Nov'!$P$165,'I&amp;E Nov'!$N$168,'I&amp;E Nov'!$P$168,'I&amp;E Nov'!$N$170,'I&amp;E Nov'!$P$170,'I&amp;E Nov'!$N$171,'I&amp;E Nov'!$P$171,'I&amp;E Nov'!$J$172,'I&amp;E Nov'!$L$172</definedName>
    <definedName name="QB_FORMULA_19" localSheetId="6" hidden="1">BVA!$P$206,BVA!$N$207,BVA!$P$207,BVA!$J$208,BVA!$L$208,BVA!$N$208,BVA!$P$208,BVA!$J$210,BVA!$L$210,BVA!$N$210,BVA!$P$210,BVA!$J$212,BVA!$L$212,BVA!$N$212,BVA!$P$212,BVA!$J$213</definedName>
    <definedName name="QB_FORMULA_19" localSheetId="5" hidden="1">'General Ledger'!$W$310,'General Ledger'!$W$311,'General Ledger'!$W$314,'General Ledger'!$W$315,'General Ledger'!$W$316,'General Ledger'!$W$317,'General Ledger'!$W$318,'General Ledger'!$W$319,'General Ledger'!$U$320,'General Ledger'!$W$320,'General Ledger'!$U$321,'General Ledger'!$W$321,'General Ledger'!$W$325,'General Ledger'!$W$326,'General Ledger'!$W$327,'General Ledger'!$W$328</definedName>
    <definedName name="QB_FORMULA_19" localSheetId="4" hidden="1">'I&amp;E Jan-Nov'!$P$206,'I&amp;E Jan-Nov'!$N$207,'I&amp;E Jan-Nov'!$P$207,'I&amp;E Jan-Nov'!$J$208,'I&amp;E Jan-Nov'!$L$208,'I&amp;E Jan-Nov'!$N$208,'I&amp;E Jan-Nov'!$P$208,'I&amp;E Jan-Nov'!$J$210,'I&amp;E Jan-Nov'!$L$210,'I&amp;E Jan-Nov'!$N$210,'I&amp;E Jan-Nov'!$P$210,'I&amp;E Jan-Nov'!$J$212,'I&amp;E Jan-Nov'!$L$212,'I&amp;E Jan-Nov'!$N$212,'I&amp;E Jan-Nov'!$P$212,'I&amp;E Jan-Nov'!$J$213</definedName>
    <definedName name="QB_FORMULA_19" localSheetId="3" hidden="1">'I&amp;E Nov'!$N$172,'I&amp;E Nov'!$P$172,'I&amp;E Nov'!$J$174,'I&amp;E Nov'!$L$174,'I&amp;E Nov'!$N$174,'I&amp;E Nov'!$P$174,'I&amp;E Nov'!$J$175,'I&amp;E Nov'!$L$175,'I&amp;E Nov'!$N$175,'I&amp;E Nov'!$P$175,'I&amp;E Nov'!$J$176,'I&amp;E Nov'!$L$176,'I&amp;E Nov'!$N$176,'I&amp;E Nov'!$P$176,'I&amp;E Nov'!$J$185,'I&amp;E Nov'!$J$186</definedName>
    <definedName name="QB_FORMULA_2" localSheetId="6" hidden="1">BVA!$P$35,BVA!$N$36,BVA!$P$36,BVA!$N$37,BVA!$P$37,BVA!$N$38,BVA!$P$38,BVA!$N$41,BVA!$P$41,BVA!$J$42,BVA!$L$42,BVA!$N$42,BVA!$P$42,BVA!$N$43,BVA!$P$43,BVA!$N$45</definedName>
    <definedName name="QB_FORMULA_2" localSheetId="5" hidden="1">'General Ledger'!$W$36,'General Ledger'!$W$37,'General Ledger'!$U$38,'General Ledger'!$W$38,'General Ledger'!$W$40,'General Ledger'!$W$41,'General Ledger'!$W$42,'General Ledger'!$W$43,'General Ledger'!$W$44,'General Ledger'!$U$45,'General Ledger'!$W$45,'General Ledger'!$W$47,'General Ledger'!$W$48,'General Ledger'!$U$49,'General Ledger'!$W$49,'General Ledger'!$W$51</definedName>
    <definedName name="QB_FORMULA_2" localSheetId="4" hidden="1">'I&amp;E Jan-Nov'!$P$35,'I&amp;E Jan-Nov'!$N$36,'I&amp;E Jan-Nov'!$P$36,'I&amp;E Jan-Nov'!$N$37,'I&amp;E Jan-Nov'!$P$37,'I&amp;E Jan-Nov'!$N$38,'I&amp;E Jan-Nov'!$P$38,'I&amp;E Jan-Nov'!$N$41,'I&amp;E Jan-Nov'!$P$41,'I&amp;E Jan-Nov'!$J$42,'I&amp;E Jan-Nov'!$L$42,'I&amp;E Jan-Nov'!$N$42,'I&amp;E Jan-Nov'!$P$42,'I&amp;E Jan-Nov'!$N$43,'I&amp;E Jan-Nov'!$P$43,'I&amp;E Jan-Nov'!$N$45</definedName>
    <definedName name="QB_FORMULA_2" localSheetId="3" hidden="1">'I&amp;E Nov'!$N$27,'I&amp;E Nov'!$P$27,'I&amp;E Nov'!$N$28,'I&amp;E Nov'!$P$28,'I&amp;E Nov'!$N$29,'I&amp;E Nov'!$P$29,'I&amp;E Nov'!$N$30,'I&amp;E Nov'!$P$30,'I&amp;E Nov'!$N$31,'I&amp;E Nov'!$P$31,'I&amp;E Nov'!$N$33,'I&amp;E Nov'!$P$33,'I&amp;E Nov'!$N$34,'I&amp;E Nov'!$P$34,'I&amp;E Nov'!$J$36,'I&amp;E Nov'!$L$36</definedName>
    <definedName name="QB_FORMULA_20" localSheetId="6" hidden="1">BVA!$L$213,BVA!$N$213,BVA!$P$213,BVA!$J$219,BVA!$J$229,BVA!$J$231,BVA!$J$232,BVA!$J$237,BVA!$J$238,BVA!$J$246,BVA!$J$247,BVA!$N$249,BVA!$P$249,BVA!$N$250,BVA!$P$250,BVA!$N$251</definedName>
    <definedName name="QB_FORMULA_20" localSheetId="5" hidden="1">'General Ledger'!$W$329,'General Ledger'!$W$330,'General Ledger'!$W$331,'General Ledger'!$W$332,'General Ledger'!$U$333,'General Ledger'!$W$333,'General Ledger'!$W$335,'General Ledger'!$W$336,'General Ledger'!$W$337,'General Ledger'!$W$338,'General Ledger'!$W$339,'General Ledger'!$W$340,'General Ledger'!$W$341,'General Ledger'!$W$342,'General Ledger'!$W$343,'General Ledger'!$W$344</definedName>
    <definedName name="QB_FORMULA_20" localSheetId="4" hidden="1">'I&amp;E Jan-Nov'!$L$213,'I&amp;E Jan-Nov'!$N$213,'I&amp;E Jan-Nov'!$P$213,'I&amp;E Jan-Nov'!$J$219,'I&amp;E Jan-Nov'!$J$229,'I&amp;E Jan-Nov'!$J$231,'I&amp;E Jan-Nov'!$J$232,'I&amp;E Jan-Nov'!$J$237,'I&amp;E Jan-Nov'!$J$238,'I&amp;E Jan-Nov'!$J$246,'I&amp;E Jan-Nov'!$J$247,'I&amp;E Jan-Nov'!$N$249,'I&amp;E Jan-Nov'!$P$249,'I&amp;E Jan-Nov'!$N$250,'I&amp;E Jan-Nov'!$P$250,'I&amp;E Jan-Nov'!$N$251</definedName>
    <definedName name="QB_FORMULA_20" localSheetId="3" hidden="1">'I&amp;E Nov'!$J$187,'I&amp;E Nov'!$J$194,'I&amp;E Nov'!$J$195,'I&amp;E Nov'!$N$197,'I&amp;E Nov'!$P$197,'I&amp;E Nov'!$N$198,'I&amp;E Nov'!$P$198,'I&amp;E Nov'!$N$199,'I&amp;E Nov'!$P$199,'I&amp;E Nov'!$N$200,'I&amp;E Nov'!$P$200,'I&amp;E Nov'!$N$201,'I&amp;E Nov'!$P$201,'I&amp;E Nov'!$N$202,'I&amp;E Nov'!$P$202,'I&amp;E Nov'!$N$203</definedName>
    <definedName name="QB_FORMULA_21" localSheetId="6" hidden="1">BVA!$P$251,BVA!$N$252,BVA!$P$252,BVA!$N$253,BVA!$P$253,BVA!$N$254,BVA!$P$254,BVA!$N$255,BVA!$P$255,BVA!$J$256,BVA!$L$256,BVA!$N$256,BVA!$P$256,BVA!$J$257,BVA!$L$257,BVA!$N$257</definedName>
    <definedName name="QB_FORMULA_21" localSheetId="5" hidden="1">'General Ledger'!$W$345,'General Ledger'!$W$346,'General Ledger'!$U$347,'General Ledger'!$W$347,'General Ledger'!$W$349,'General Ledger'!$W$350,'General Ledger'!$W$351,'General Ledger'!$W$352,'General Ledger'!$U$353,'General Ledger'!$W$353,'General Ledger'!$W$355,'General Ledger'!$W$356,'General Ledger'!$U$357,'General Ledger'!$W$357,'General Ledger'!$U$358,'General Ledger'!$W$358</definedName>
    <definedName name="QB_FORMULA_21" localSheetId="4" hidden="1">'I&amp;E Jan-Nov'!$P$251,'I&amp;E Jan-Nov'!$N$252,'I&amp;E Jan-Nov'!$P$252,'I&amp;E Jan-Nov'!$N$253,'I&amp;E Jan-Nov'!$P$253,'I&amp;E Jan-Nov'!$N$254,'I&amp;E Jan-Nov'!$P$254,'I&amp;E Jan-Nov'!$N$255,'I&amp;E Jan-Nov'!$P$255,'I&amp;E Jan-Nov'!$J$256,'I&amp;E Jan-Nov'!$L$256,'I&amp;E Jan-Nov'!$N$256,'I&amp;E Jan-Nov'!$P$256,'I&amp;E Jan-Nov'!$J$257,'I&amp;E Jan-Nov'!$L$257,'I&amp;E Jan-Nov'!$N$257</definedName>
    <definedName name="QB_FORMULA_21" localSheetId="3" hidden="1">'I&amp;E Nov'!$P$203,'I&amp;E Nov'!$J$204,'I&amp;E Nov'!$L$204,'I&amp;E Nov'!$N$204,'I&amp;E Nov'!$P$204,'I&amp;E Nov'!$J$205,'I&amp;E Nov'!$L$205,'I&amp;E Nov'!$N$205,'I&amp;E Nov'!$P$205,'I&amp;E Nov'!$J$206,'I&amp;E Nov'!$L$206,'I&amp;E Nov'!$N$206,'I&amp;E Nov'!$P$206,'I&amp;E Nov'!$J$207,'I&amp;E Nov'!$L$207,'I&amp;E Nov'!$N$207</definedName>
    <definedName name="QB_FORMULA_22" localSheetId="6" hidden="1">BVA!$P$257,BVA!$J$258,BVA!$L$258,BVA!$N$258,BVA!$P$258,BVA!$J$259,BVA!$L$259,BVA!$N$259,BVA!$P$259</definedName>
    <definedName name="QB_FORMULA_22" localSheetId="5" hidden="1">'General Ledger'!$U$359,'General Ledger'!$W$359,'General Ledger'!$W$363,'General Ledger'!$W$364,'General Ledger'!$W$365,'General Ledger'!$W$366,'General Ledger'!$W$367,'General Ledger'!$W$368,'General Ledger'!$U$369,'General Ledger'!$W$369,'General Ledger'!$W$371,'General Ledger'!$W$372,'General Ledger'!$W$373,'General Ledger'!$U$374,'General Ledger'!$W$374,'General Ledger'!$W$376</definedName>
    <definedName name="QB_FORMULA_22" localSheetId="4" hidden="1">'I&amp;E Jan-Nov'!$P$257,'I&amp;E Jan-Nov'!$J$258,'I&amp;E Jan-Nov'!$L$258,'I&amp;E Jan-Nov'!$N$258,'I&amp;E Jan-Nov'!$P$258,'I&amp;E Jan-Nov'!$J$259,'I&amp;E Jan-Nov'!$L$259,'I&amp;E Jan-Nov'!$N$259,'I&amp;E Jan-Nov'!$P$259</definedName>
    <definedName name="QB_FORMULA_22" localSheetId="3" hidden="1">'I&amp;E Nov'!$P$207</definedName>
    <definedName name="QB_FORMULA_23" localSheetId="5" hidden="1">'General Ledger'!$W$377,'General Ledger'!$W$378,'General Ledger'!$U$379,'General Ledger'!$W$379,'General Ledger'!$U$380,'General Ledger'!$W$380,'General Ledger'!$U$381,'General Ledger'!$W$381,'General Ledger'!$U$382,'General Ledger'!$W$382</definedName>
    <definedName name="QB_FORMULA_3" localSheetId="6" hidden="1">BVA!$P$45,BVA!$N$46,BVA!$P$46,BVA!$J$48,BVA!$L$48,BVA!$N$48,BVA!$P$48,BVA!$N$50,BVA!$P$50,BVA!$N$51,BVA!$P$51,BVA!$N$52,BVA!$P$52,BVA!$N$53,BVA!$P$53,BVA!$J$54</definedName>
    <definedName name="QB_FORMULA_3" localSheetId="5" hidden="1">'General Ledger'!$U$52,'General Ledger'!$W$52,'General Ledger'!$W$54,'General Ledger'!$W$55,'General Ledger'!$U$56,'General Ledger'!$W$56,'General Ledger'!$W$58,'General Ledger'!$W$59,'General Ledger'!$U$60,'General Ledger'!$W$60,'General Ledger'!$U$61,'General Ledger'!$W$61,'General Ledger'!$W$64,'General Ledger'!$W$65,'General Ledger'!$U$66,'General Ledger'!$W$66</definedName>
    <definedName name="QB_FORMULA_3" localSheetId="4" hidden="1">'I&amp;E Jan-Nov'!$P$45,'I&amp;E Jan-Nov'!$N$46,'I&amp;E Jan-Nov'!$P$46,'I&amp;E Jan-Nov'!$J$48,'I&amp;E Jan-Nov'!$L$48,'I&amp;E Jan-Nov'!$N$48,'I&amp;E Jan-Nov'!$P$48,'I&amp;E Jan-Nov'!$N$50,'I&amp;E Jan-Nov'!$P$50,'I&amp;E Jan-Nov'!$N$51,'I&amp;E Jan-Nov'!$P$51,'I&amp;E Jan-Nov'!$N$52,'I&amp;E Jan-Nov'!$P$52,'I&amp;E Jan-Nov'!$N$53,'I&amp;E Jan-Nov'!$P$53,'I&amp;E Jan-Nov'!$J$54</definedName>
    <definedName name="QB_FORMULA_3" localSheetId="3" hidden="1">'I&amp;E Nov'!$N$36,'I&amp;E Nov'!$P$36,'I&amp;E Nov'!$N$38,'I&amp;E Nov'!$P$38,'I&amp;E Nov'!$N$39,'I&amp;E Nov'!$P$39,'I&amp;E Nov'!$N$40,'I&amp;E Nov'!$P$40,'I&amp;E Nov'!$N$41,'I&amp;E Nov'!$P$41,'I&amp;E Nov'!$J$42,'I&amp;E Nov'!$L$42,'I&amp;E Nov'!$N$42,'I&amp;E Nov'!$P$42,'I&amp;E Nov'!$N$44,'I&amp;E Nov'!$P$44</definedName>
    <definedName name="QB_FORMULA_4" localSheetId="6" hidden="1">BVA!$L$54,BVA!$N$54,BVA!$P$54,BVA!$N$56,BVA!$P$56,BVA!$N$57,BVA!$P$57,BVA!$N$58,BVA!$P$58,BVA!$N$59,BVA!$P$59,BVA!$N$60,BVA!$P$60,BVA!$N$61,BVA!$P$61,BVA!$J$62</definedName>
    <definedName name="QB_FORMULA_4" localSheetId="5" hidden="1">'General Ledger'!$W$68,'General Ledger'!$U$69,'General Ledger'!$W$69,'General Ledger'!$W$72,'General Ledger'!$W$73,'General Ledger'!$W$74,'General Ledger'!$W$75,'General Ledger'!$U$76,'General Ledger'!$W$76,'General Ledger'!$W$78,'General Ledger'!$U$79,'General Ledger'!$W$79,'General Ledger'!$U$80,'General Ledger'!$W$80,'General Ledger'!$W$83,'General Ledger'!$W$84</definedName>
    <definedName name="QB_FORMULA_4" localSheetId="4" hidden="1">'I&amp;E Jan-Nov'!$L$54,'I&amp;E Jan-Nov'!$N$54,'I&amp;E Jan-Nov'!$P$54,'I&amp;E Jan-Nov'!$N$56,'I&amp;E Jan-Nov'!$P$56,'I&amp;E Jan-Nov'!$N$57,'I&amp;E Jan-Nov'!$P$57,'I&amp;E Jan-Nov'!$N$58,'I&amp;E Jan-Nov'!$P$58,'I&amp;E Jan-Nov'!$N$59,'I&amp;E Jan-Nov'!$P$59,'I&amp;E Jan-Nov'!$N$60,'I&amp;E Jan-Nov'!$P$60,'I&amp;E Jan-Nov'!$N$61,'I&amp;E Jan-Nov'!$P$61,'I&amp;E Jan-Nov'!$J$62</definedName>
    <definedName name="QB_FORMULA_4" localSheetId="3" hidden="1">'I&amp;E Nov'!$N$45,'I&amp;E Nov'!$P$45,'I&amp;E Nov'!$N$46,'I&amp;E Nov'!$P$46,'I&amp;E Nov'!$N$47,'I&amp;E Nov'!$P$47,'I&amp;E Nov'!$N$48,'I&amp;E Nov'!$P$48,'I&amp;E Nov'!$N$49,'I&amp;E Nov'!$P$49,'I&amp;E Nov'!$J$50,'I&amp;E Nov'!$L$50,'I&amp;E Nov'!$N$50,'I&amp;E Nov'!$P$50,'I&amp;E Nov'!$N$54,'I&amp;E Nov'!$P$54</definedName>
    <definedName name="QB_FORMULA_5" localSheetId="6" hidden="1">BVA!$L$62,BVA!$N$62,BVA!$P$62,BVA!$N$66,BVA!$P$66,BVA!$N$67,BVA!$P$67,BVA!$N$68,BVA!$P$68,BVA!$N$69,BVA!$P$69,BVA!$N$72,BVA!$P$72,BVA!$J$73,BVA!$L$73,BVA!$N$73</definedName>
    <definedName name="QB_FORMULA_5" localSheetId="5" hidden="1">'General Ledger'!$U$85,'General Ledger'!$W$85,'General Ledger'!$W$87,'General Ledger'!$W$88,'General Ledger'!$W$89,'General Ledger'!$W$90,'General Ledger'!$W$91,'General Ledger'!$U$92,'General Ledger'!$W$92,'General Ledger'!$U$93,'General Ledger'!$W$93,'General Ledger'!$W$98,'General Ledger'!$U$99,'General Ledger'!$W$99,'General Ledger'!$W$101,'General Ledger'!$U$102</definedName>
    <definedName name="QB_FORMULA_5" localSheetId="4" hidden="1">'I&amp;E Jan-Nov'!$L$62,'I&amp;E Jan-Nov'!$N$62,'I&amp;E Jan-Nov'!$P$62,'I&amp;E Jan-Nov'!$N$66,'I&amp;E Jan-Nov'!$P$66,'I&amp;E Jan-Nov'!$N$67,'I&amp;E Jan-Nov'!$P$67,'I&amp;E Jan-Nov'!$N$68,'I&amp;E Jan-Nov'!$P$68,'I&amp;E Jan-Nov'!$N$69,'I&amp;E Jan-Nov'!$P$69,'I&amp;E Jan-Nov'!$N$72,'I&amp;E Jan-Nov'!$P$72,'I&amp;E Jan-Nov'!$J$73,'I&amp;E Jan-Nov'!$L$73,'I&amp;E Jan-Nov'!$N$73</definedName>
    <definedName name="QB_FORMULA_5" localSheetId="3" hidden="1">'I&amp;E Nov'!$N$55,'I&amp;E Nov'!$P$55,'I&amp;E Nov'!$N$56,'I&amp;E Nov'!$P$56,'I&amp;E Nov'!$N$57,'I&amp;E Nov'!$P$57,'I&amp;E Nov'!$N$58,'I&amp;E Nov'!$P$58,'I&amp;E Nov'!$J$59,'I&amp;E Nov'!$L$59,'I&amp;E Nov'!$N$59,'I&amp;E Nov'!$P$59,'I&amp;E Nov'!$N$60,'I&amp;E Nov'!$P$60,'I&amp;E Nov'!$N$61,'I&amp;E Nov'!$P$61</definedName>
    <definedName name="QB_FORMULA_6" localSheetId="6" hidden="1">BVA!$P$73,BVA!$N$74,BVA!$P$74,BVA!$N$77,BVA!$P$77,BVA!$N$78,BVA!$P$78,BVA!$N$79,BVA!$P$79,BVA!$N$80,BVA!$P$80,BVA!$J$81,BVA!$L$81,BVA!$N$81,BVA!$P$81,BVA!$N$84</definedName>
    <definedName name="QB_FORMULA_6" localSheetId="5" hidden="1">'General Ledger'!$W$102,'General Ledger'!$W$104,'General Ledger'!$U$105,'General Ledger'!$W$105,'General Ledger'!$U$106,'General Ledger'!$W$106,'General Ledger'!$W$108,'General Ledger'!$W$109,'General Ledger'!$W$110,'General Ledger'!$W$111,'General Ledger'!$W$112,'General Ledger'!$W$113,'General Ledger'!$W$114,'General Ledger'!$W$115,'General Ledger'!$W$116,'General Ledger'!$W$117</definedName>
    <definedName name="QB_FORMULA_6" localSheetId="4" hidden="1">'I&amp;E Jan-Nov'!$P$73,'I&amp;E Jan-Nov'!$N$74,'I&amp;E Jan-Nov'!$P$74,'I&amp;E Jan-Nov'!$N$77,'I&amp;E Jan-Nov'!$P$77,'I&amp;E Jan-Nov'!$N$78,'I&amp;E Jan-Nov'!$P$78,'I&amp;E Jan-Nov'!$N$79,'I&amp;E Jan-Nov'!$P$79,'I&amp;E Jan-Nov'!$N$80,'I&amp;E Jan-Nov'!$P$80,'I&amp;E Jan-Nov'!$J$81,'I&amp;E Jan-Nov'!$L$81,'I&amp;E Jan-Nov'!$N$81,'I&amp;E Jan-Nov'!$P$81,'I&amp;E Jan-Nov'!$N$84</definedName>
    <definedName name="QB_FORMULA_6" localSheetId="3" hidden="1">'I&amp;E Nov'!$N$62,'I&amp;E Nov'!$P$62,'I&amp;E Nov'!$N$63,'I&amp;E Nov'!$P$63,'I&amp;E Nov'!$N$64,'I&amp;E Nov'!$P$64,'I&amp;E Nov'!$J$65,'I&amp;E Nov'!$L$65,'I&amp;E Nov'!$N$65,'I&amp;E Nov'!$P$65,'I&amp;E Nov'!$N$68,'I&amp;E Nov'!$P$68,'I&amp;E Nov'!$N$69,'I&amp;E Nov'!$P$69,'I&amp;E Nov'!$N$70,'I&amp;E Nov'!$P$70</definedName>
    <definedName name="QB_FORMULA_7" localSheetId="6" hidden="1">BVA!$P$84,BVA!$N$85,BVA!$P$85,BVA!$N$86,BVA!$P$86,BVA!$N$87,BVA!$P$87,BVA!$N$88,BVA!$P$88,BVA!$N$89,BVA!$P$89,BVA!$N$90,BVA!$P$90,BVA!$N$91,BVA!$P$91,BVA!$J$92</definedName>
    <definedName name="QB_FORMULA_7" localSheetId="5" hidden="1">'General Ledger'!$W$118,'General Ledger'!$W$119,'General Ledger'!$W$120,'General Ledger'!$W$121,'General Ledger'!$W$122,'General Ledger'!$W$123,'General Ledger'!$U$124,'General Ledger'!$W$124,'General Ledger'!$W$126,'General Ledger'!$U$127,'General Ledger'!$W$127,'General Ledger'!$W$129,'General Ledger'!$U$130,'General Ledger'!$W$130,'General Ledger'!$W$132,'General Ledger'!$W$133</definedName>
    <definedName name="QB_FORMULA_7" localSheetId="4" hidden="1">'I&amp;E Jan-Nov'!$P$84,'I&amp;E Jan-Nov'!$N$85,'I&amp;E Jan-Nov'!$P$85,'I&amp;E Jan-Nov'!$N$86,'I&amp;E Jan-Nov'!$P$86,'I&amp;E Jan-Nov'!$N$87,'I&amp;E Jan-Nov'!$P$87,'I&amp;E Jan-Nov'!$N$88,'I&amp;E Jan-Nov'!$P$88,'I&amp;E Jan-Nov'!$N$89,'I&amp;E Jan-Nov'!$P$89,'I&amp;E Jan-Nov'!$N$90,'I&amp;E Jan-Nov'!$P$90,'I&amp;E Jan-Nov'!$N$91,'I&amp;E Jan-Nov'!$P$91,'I&amp;E Jan-Nov'!$J$92</definedName>
    <definedName name="QB_FORMULA_7" localSheetId="3" hidden="1">'I&amp;E Nov'!$N$71,'I&amp;E Nov'!$P$71,'I&amp;E Nov'!$N$72,'I&amp;E Nov'!$P$72,'I&amp;E Nov'!$N$73,'I&amp;E Nov'!$P$73,'I&amp;E Nov'!$N$74,'I&amp;E Nov'!$P$74,'I&amp;E Nov'!$N$75,'I&amp;E Nov'!$P$75,'I&amp;E Nov'!$J$76,'I&amp;E Nov'!$L$76,'I&amp;E Nov'!$N$76,'I&amp;E Nov'!$P$76,'I&amp;E Nov'!$N$78,'I&amp;E Nov'!$P$78</definedName>
    <definedName name="QB_FORMULA_8" localSheetId="6" hidden="1">BVA!$L$92,BVA!$N$92,BVA!$P$92,BVA!$N$94,BVA!$P$94,BVA!$N$95,BVA!$P$95,BVA!$N$96,BVA!$P$96,BVA!$J$97,BVA!$L$97,BVA!$N$97,BVA!$P$97,BVA!$J$98,BVA!$L$98,BVA!$N$98</definedName>
    <definedName name="QB_FORMULA_8" localSheetId="5" hidden="1">'General Ledger'!$U$134,'General Ledger'!$W$134,'General Ledger'!$U$135,'General Ledger'!$W$135,'General Ledger'!$W$137,'General Ledger'!$W$138,'General Ledger'!$W$139,'General Ledger'!$W$140,'General Ledger'!$W$141,'General Ledger'!$W$142,'General Ledger'!$U$143,'General Ledger'!$W$143,'General Ledger'!$W$146,'General Ledger'!$W$147,'General Ledger'!$W$148,'General Ledger'!$W$149</definedName>
    <definedName name="QB_FORMULA_8" localSheetId="4" hidden="1">'I&amp;E Jan-Nov'!$L$92,'I&amp;E Jan-Nov'!$N$92,'I&amp;E Jan-Nov'!$P$92,'I&amp;E Jan-Nov'!$N$94,'I&amp;E Jan-Nov'!$P$94,'I&amp;E Jan-Nov'!$N$95,'I&amp;E Jan-Nov'!$P$95,'I&amp;E Jan-Nov'!$N$96,'I&amp;E Jan-Nov'!$P$96,'I&amp;E Jan-Nov'!$J$97,'I&amp;E Jan-Nov'!$L$97,'I&amp;E Jan-Nov'!$N$97,'I&amp;E Jan-Nov'!$P$97,'I&amp;E Jan-Nov'!$J$98,'I&amp;E Jan-Nov'!$L$98,'I&amp;E Jan-Nov'!$N$98</definedName>
    <definedName name="QB_FORMULA_8" localSheetId="3" hidden="1">'I&amp;E Nov'!$N$79,'I&amp;E Nov'!$P$79,'I&amp;E Nov'!$N$80,'I&amp;E Nov'!$P$80,'I&amp;E Nov'!$J$81,'I&amp;E Nov'!$L$81,'I&amp;E Nov'!$N$81,'I&amp;E Nov'!$P$81,'I&amp;E Nov'!$J$82,'I&amp;E Nov'!$L$82,'I&amp;E Nov'!$N$82,'I&amp;E Nov'!$P$82,'I&amp;E Nov'!$N$84,'I&amp;E Nov'!$P$84,'I&amp;E Nov'!$N$85,'I&amp;E Nov'!$P$85</definedName>
    <definedName name="QB_FORMULA_9" localSheetId="6" hidden="1">BVA!$P$98,BVA!$N$100,BVA!$P$100,BVA!$N$101,BVA!$P$101,BVA!$N$102,BVA!$P$102,BVA!$J$104,BVA!$L$104,BVA!$N$104,BVA!$P$104,BVA!$N$109,BVA!$P$109,BVA!$J$110,BVA!$L$110,BVA!$N$110</definedName>
    <definedName name="QB_FORMULA_9" localSheetId="5" hidden="1">'General Ledger'!$U$150,'General Ledger'!$W$150,'General Ledger'!$W$152,'General Ledger'!$W$153,'General Ledger'!$W$154,'General Ledger'!$W$155,'General Ledger'!$U$156,'General Ledger'!$W$156,'General Ledger'!$W$158,'General Ledger'!$W$159,'General Ledger'!$W$160,'General Ledger'!$W$161,'General Ledger'!$W$162,'General Ledger'!$W$163,'General Ledger'!$U$164,'General Ledger'!$W$164</definedName>
    <definedName name="QB_FORMULA_9" localSheetId="4" hidden="1">'I&amp;E Jan-Nov'!$P$98,'I&amp;E Jan-Nov'!$N$100,'I&amp;E Jan-Nov'!$P$100,'I&amp;E Jan-Nov'!$N$101,'I&amp;E Jan-Nov'!$P$101,'I&amp;E Jan-Nov'!$N$102,'I&amp;E Jan-Nov'!$P$102,'I&amp;E Jan-Nov'!$J$104,'I&amp;E Jan-Nov'!$L$104,'I&amp;E Jan-Nov'!$N$104,'I&amp;E Jan-Nov'!$P$104,'I&amp;E Jan-Nov'!$N$109,'I&amp;E Jan-Nov'!$P$109,'I&amp;E Jan-Nov'!$J$110,'I&amp;E Jan-Nov'!$L$110,'I&amp;E Jan-Nov'!$N$110</definedName>
    <definedName name="QB_FORMULA_9" localSheetId="3" hidden="1">'I&amp;E Nov'!$N$86,'I&amp;E Nov'!$P$86,'I&amp;E Nov'!$J$87,'I&amp;E Nov'!$L$87,'I&amp;E Nov'!$N$87,'I&amp;E Nov'!$P$87,'I&amp;E Nov'!$N$92,'I&amp;E Nov'!$P$92,'I&amp;E Nov'!$J$93,'I&amp;E Nov'!$L$93,'I&amp;E Nov'!$N$93,'I&amp;E Nov'!$P$93,'I&amp;E Nov'!$N$94,'I&amp;E Nov'!$P$94,'I&amp;E Nov'!$N$95,'I&amp;E Nov'!$P$95</definedName>
    <definedName name="QB_ROW_1" localSheetId="1" hidden="1">'Balance Sheet'!$A$2</definedName>
    <definedName name="QB_ROW_10031" localSheetId="1" hidden="1">'Balance Sheet'!$D$35</definedName>
    <definedName name="QB_ROW_1011" localSheetId="1" hidden="1">'Balance Sheet'!$B$3</definedName>
    <definedName name="QB_ROW_10331" localSheetId="1" hidden="1">'Balance Sheet'!$D$37</definedName>
    <definedName name="QB_ROW_105250" localSheetId="6" hidden="1">BVA!$F$183</definedName>
    <definedName name="QB_ROW_105250" localSheetId="4" hidden="1">'I&amp;E Jan-Nov'!$F$183</definedName>
    <definedName name="QB_ROW_105250" localSheetId="3" hidden="1">'I&amp;E Nov'!$F$151</definedName>
    <definedName name="QB_ROW_106250" localSheetId="6" hidden="1">BVA!$F$203</definedName>
    <definedName name="QB_ROW_106250" localSheetId="4" hidden="1">'I&amp;E Jan-Nov'!$F$203</definedName>
    <definedName name="QB_ROW_106250" localSheetId="3" hidden="1">'I&amp;E Nov'!$F$168</definedName>
    <definedName name="QB_ROW_107020" localSheetId="5" hidden="1">'General Ledger'!$C$309</definedName>
    <definedName name="QB_ROW_107050" localSheetId="6" hidden="1">BVA!$F$204</definedName>
    <definedName name="QB_ROW_107050" localSheetId="4" hidden="1">'I&amp;E Jan-Nov'!$F$204</definedName>
    <definedName name="QB_ROW_107050" localSheetId="3" hidden="1">'I&amp;E Nov'!$F$169</definedName>
    <definedName name="QB_ROW_107260" localSheetId="6" hidden="1">BVA!$G$207</definedName>
    <definedName name="QB_ROW_107260" localSheetId="4" hidden="1">'I&amp;E Jan-Nov'!$G$207</definedName>
    <definedName name="QB_ROW_107260" localSheetId="3" hidden="1">'I&amp;E Nov'!$G$171</definedName>
    <definedName name="QB_ROW_107320" localSheetId="5" hidden="1">'General Ledger'!$C$312</definedName>
    <definedName name="QB_ROW_107350" localSheetId="6" hidden="1">BVA!$F$208</definedName>
    <definedName name="QB_ROW_107350" localSheetId="4" hidden="1">'I&amp;E Jan-Nov'!$F$208</definedName>
    <definedName name="QB_ROW_107350" localSheetId="3" hidden="1">'I&amp;E Nov'!$F$172</definedName>
    <definedName name="QB_ROW_108260" localSheetId="6" hidden="1">BVA!$G$156</definedName>
    <definedName name="QB_ROW_108260" localSheetId="4" hidden="1">'I&amp;E Jan-Nov'!$G$156</definedName>
    <definedName name="QB_ROW_108260" localSheetId="3" hidden="1">'I&amp;E Nov'!$G$136</definedName>
    <definedName name="QB_ROW_109260" localSheetId="6" hidden="1">BVA!$G$40</definedName>
    <definedName name="QB_ROW_109260" localSheetId="4" hidden="1">'I&amp;E Jan-Nov'!$G$40</definedName>
    <definedName name="QB_ROW_11050" localSheetId="1" hidden="1">'Balance Sheet'!$F$45</definedName>
    <definedName name="QB_ROW_111010" localSheetId="5" hidden="1">'General Ledger'!$B$2</definedName>
    <definedName name="QB_ROW_111240" localSheetId="6" hidden="1">BVA!$E$6</definedName>
    <definedName name="QB_ROW_111240" localSheetId="4" hidden="1">'I&amp;E Jan-Nov'!$E$6</definedName>
    <definedName name="QB_ROW_111240" localSheetId="3" hidden="1">'I&amp;E Nov'!$E$5</definedName>
    <definedName name="QB_ROW_111310" localSheetId="5" hidden="1">'General Ledger'!$B$4</definedName>
    <definedName name="QB_ROW_112250" localSheetId="6" hidden="1">BVA!$F$142</definedName>
    <definedName name="QB_ROW_112250" localSheetId="4" hidden="1">'I&amp;E Jan-Nov'!$F$142</definedName>
    <definedName name="QB_ROW_112250" localSheetId="3" hidden="1">'I&amp;E Nov'!$F$123</definedName>
    <definedName name="QB_ROW_113010" localSheetId="5" hidden="1">'General Ledger'!$B$5</definedName>
    <definedName name="QB_ROW_113240" localSheetId="6" hidden="1">BVA!$E$8</definedName>
    <definedName name="QB_ROW_113240" localSheetId="4" hidden="1">'I&amp;E Jan-Nov'!$E$8</definedName>
    <definedName name="QB_ROW_113240" localSheetId="3" hidden="1">'I&amp;E Nov'!$E$7</definedName>
    <definedName name="QB_ROW_113310" localSheetId="5" hidden="1">'General Ledger'!$B$8</definedName>
    <definedName name="QB_ROW_11350" localSheetId="1" hidden="1">'Balance Sheet'!$F$48</definedName>
    <definedName name="QB_ROW_114030" localSheetId="6" hidden="1">BVA!$D$216</definedName>
    <definedName name="QB_ROW_114030" localSheetId="4" hidden="1">'I&amp;E Jan-Nov'!$D$216</definedName>
    <definedName name="QB_ROW_114330" localSheetId="6" hidden="1">BVA!$D$219</definedName>
    <definedName name="QB_ROW_114330" localSheetId="4" hidden="1">'I&amp;E Jan-Nov'!$D$219</definedName>
    <definedName name="QB_ROW_117220" localSheetId="1" hidden="1">'Balance Sheet'!$C$21</definedName>
    <definedName name="QB_ROW_118220" localSheetId="1" hidden="1">'Balance Sheet'!$C$27</definedName>
    <definedName name="QB_ROW_12031" localSheetId="1" hidden="1">'Balance Sheet'!$D$38</definedName>
    <definedName name="QB_ROW_1220" localSheetId="1" hidden="1">'Balance Sheet'!$C$68</definedName>
    <definedName name="QB_ROW_12260" localSheetId="1" hidden="1">'Balance Sheet'!$G$46</definedName>
    <definedName name="QB_ROW_12331" localSheetId="1" hidden="1">'Balance Sheet'!$D$55</definedName>
    <definedName name="QB_ROW_124040" localSheetId="5" hidden="1">'General Ledger'!$E$128</definedName>
    <definedName name="QB_ROW_124270" localSheetId="6" hidden="1">BVA!$H$79</definedName>
    <definedName name="QB_ROW_124270" localSheetId="4" hidden="1">'I&amp;E Jan-Nov'!$H$79</definedName>
    <definedName name="QB_ROW_124270" localSheetId="3" hidden="1">'I&amp;E Nov'!$H$63</definedName>
    <definedName name="QB_ROW_124340" localSheetId="5" hidden="1">'General Ledger'!$E$130</definedName>
    <definedName name="QB_ROW_125260" localSheetId="6" hidden="1">BVA!$G$170</definedName>
    <definedName name="QB_ROW_125260" localSheetId="4" hidden="1">'I&amp;E Jan-Nov'!$G$170</definedName>
    <definedName name="QB_ROW_127220" localSheetId="1" hidden="1">'Balance Sheet'!$C$29</definedName>
    <definedName name="QB_ROW_128030" localSheetId="5" hidden="1">'General Ledger'!$D$281</definedName>
    <definedName name="QB_ROW_128260" localSheetId="6" hidden="1">BVA!$G$175</definedName>
    <definedName name="QB_ROW_128260" localSheetId="4" hidden="1">'I&amp;E Jan-Nov'!$G$175</definedName>
    <definedName name="QB_ROW_128260" localSheetId="3" hidden="1">'I&amp;E Nov'!$G$145</definedName>
    <definedName name="QB_ROW_128330" localSheetId="5" hidden="1">'General Ledger'!$D$284</definedName>
    <definedName name="QB_ROW_129220" localSheetId="1" hidden="1">'Balance Sheet'!$C$69</definedName>
    <definedName name="QB_ROW_130010" localSheetId="5" hidden="1">'General Ledger'!$B$62</definedName>
    <definedName name="QB_ROW_130040" localSheetId="6" hidden="1">BVA!$E$34</definedName>
    <definedName name="QB_ROW_130040" localSheetId="4" hidden="1">'I&amp;E Jan-Nov'!$E$34</definedName>
    <definedName name="QB_ROW_130040" localSheetId="3" hidden="1">'I&amp;E Nov'!$E$25</definedName>
    <definedName name="QB_ROW_130310" localSheetId="5" hidden="1">'General Ledger'!$B$253</definedName>
    <definedName name="QB_ROW_130340" localSheetId="6" hidden="1">BVA!$E$135</definedName>
    <definedName name="QB_ROW_130340" localSheetId="4" hidden="1">'I&amp;E Jan-Nov'!$E$135</definedName>
    <definedName name="QB_ROW_130340" localSheetId="3" hidden="1">'I&amp;E Nov'!$E$116</definedName>
    <definedName name="QB_ROW_131020" localSheetId="5" hidden="1">'General Ledger'!$C$211</definedName>
    <definedName name="QB_ROW_131050" localSheetId="6" hidden="1">BVA!$F$105</definedName>
    <definedName name="QB_ROW_131050" localSheetId="4" hidden="1">'I&amp;E Jan-Nov'!$F$105</definedName>
    <definedName name="QB_ROW_131050" localSheetId="3" hidden="1">'I&amp;E Nov'!$F$88</definedName>
    <definedName name="QB_ROW_1311" localSheetId="1" hidden="1">'Balance Sheet'!$B$19</definedName>
    <definedName name="QB_ROW_131320" localSheetId="5" hidden="1">'General Ledger'!$C$252</definedName>
    <definedName name="QB_ROW_131350" localSheetId="6" hidden="1">BVA!$F$134</definedName>
    <definedName name="QB_ROW_131350" localSheetId="4" hidden="1">'I&amp;E Jan-Nov'!$F$134</definedName>
    <definedName name="QB_ROW_131350" localSheetId="3" hidden="1">'I&amp;E Nov'!$F$115</definedName>
    <definedName name="QB_ROW_132040" localSheetId="6" hidden="1">BVA!$E$136</definedName>
    <definedName name="QB_ROW_132040" localSheetId="4" hidden="1">'I&amp;E Jan-Nov'!$E$136</definedName>
    <definedName name="QB_ROW_132040" localSheetId="3" hidden="1">'I&amp;E Nov'!$E$117</definedName>
    <definedName name="QB_ROW_132340" localSheetId="6" hidden="1">BVA!$E$139</definedName>
    <definedName name="QB_ROW_132340" localSheetId="4" hidden="1">'I&amp;E Jan-Nov'!$E$139</definedName>
    <definedName name="QB_ROW_132340" localSheetId="3" hidden="1">'I&amp;E Nov'!$E$120</definedName>
    <definedName name="QB_ROW_13260" localSheetId="1" hidden="1">'Balance Sheet'!$G$47</definedName>
    <definedName name="QB_ROW_133010" localSheetId="5" hidden="1">'General Ledger'!$B$254</definedName>
    <definedName name="QB_ROW_133040" localSheetId="6" hidden="1">BVA!$E$140</definedName>
    <definedName name="QB_ROW_133040" localSheetId="4" hidden="1">'I&amp;E Jan-Nov'!$E$140</definedName>
    <definedName name="QB_ROW_133040" localSheetId="3" hidden="1">'I&amp;E Nov'!$E$121</definedName>
    <definedName name="QB_ROW_133310" localSheetId="5" hidden="1">'General Ledger'!$B$260</definedName>
    <definedName name="QB_ROW_133340" localSheetId="6" hidden="1">BVA!$E$146</definedName>
    <definedName name="QB_ROW_133340" localSheetId="4" hidden="1">'I&amp;E Jan-Nov'!$E$146</definedName>
    <definedName name="QB_ROW_133340" localSheetId="3" hidden="1">'I&amp;E Nov'!$E$127</definedName>
    <definedName name="QB_ROW_134010" localSheetId="5" hidden="1">'General Ledger'!$B$261</definedName>
    <definedName name="QB_ROW_134040" localSheetId="6" hidden="1">BVA!$E$147</definedName>
    <definedName name="QB_ROW_134040" localSheetId="4" hidden="1">'I&amp;E Jan-Nov'!$E$147</definedName>
    <definedName name="QB_ROW_134040" localSheetId="3" hidden="1">'I&amp;E Nov'!$E$128</definedName>
    <definedName name="QB_ROW_134310" localSheetId="5" hidden="1">'General Ledger'!$B$289</definedName>
    <definedName name="QB_ROW_134340" localSheetId="6" hidden="1">BVA!$E$181</definedName>
    <definedName name="QB_ROW_134340" localSheetId="4" hidden="1">'I&amp;E Jan-Nov'!$E$181</definedName>
    <definedName name="QB_ROW_134340" localSheetId="3" hidden="1">'I&amp;E Nov'!$E$149</definedName>
    <definedName name="QB_ROW_136030" localSheetId="5" hidden="1">'General Ledger'!$D$71</definedName>
    <definedName name="QB_ROW_136260" localSheetId="6" hidden="1">BVA!$G$45</definedName>
    <definedName name="QB_ROW_136260" localSheetId="4" hidden="1">'I&amp;E Jan-Nov'!$G$45</definedName>
    <definedName name="QB_ROW_136260" localSheetId="3" hidden="1">'I&amp;E Nov'!$G$33</definedName>
    <definedName name="QB_ROW_136330" localSheetId="5" hidden="1">'General Ledger'!$D$76</definedName>
    <definedName name="QB_ROW_137370" localSheetId="6" hidden="1">BVA!$H$111</definedName>
    <definedName name="QB_ROW_137370" localSheetId="4" hidden="1">'I&amp;E Jan-Nov'!$H$111</definedName>
    <definedName name="QB_ROW_137370" localSheetId="3" hidden="1">'I&amp;E Nov'!$H$94</definedName>
    <definedName name="QB_ROW_139030" localSheetId="5" hidden="1">'General Ledger'!$D$136</definedName>
    <definedName name="QB_ROW_139260" localSheetId="6" hidden="1">BVA!$G$82</definedName>
    <definedName name="QB_ROW_139260" localSheetId="4" hidden="1">'I&amp;E Jan-Nov'!$G$82</definedName>
    <definedName name="QB_ROW_139260" localSheetId="3" hidden="1">'I&amp;E Nov'!$G$66</definedName>
    <definedName name="QB_ROW_139330" localSheetId="5" hidden="1">'General Ledger'!$D$143</definedName>
    <definedName name="QB_ROW_14011" localSheetId="1" hidden="1">'Balance Sheet'!$B$58</definedName>
    <definedName name="QB_ROW_14250" localSheetId="1" hidden="1">'Balance Sheet'!$F$49</definedName>
    <definedName name="QB_ROW_14311" localSheetId="1" hidden="1">'Balance Sheet'!$B$71</definedName>
    <definedName name="QB_ROW_143260" localSheetId="6" hidden="1">BVA!$G$53</definedName>
    <definedName name="QB_ROW_143260" localSheetId="4" hidden="1">'I&amp;E Jan-Nov'!$G$53</definedName>
    <definedName name="QB_ROW_143260" localSheetId="3" hidden="1">'I&amp;E Nov'!$G$41</definedName>
    <definedName name="QB_ROW_144260" localSheetId="6" hidden="1">BVA!$G$163</definedName>
    <definedName name="QB_ROW_144260" localSheetId="4" hidden="1">'I&amp;E Jan-Nov'!$G$163</definedName>
    <definedName name="QB_ROW_145260" localSheetId="6" hidden="1">BVA!$G$164</definedName>
    <definedName name="QB_ROW_145260" localSheetId="4" hidden="1">'I&amp;E Jan-Nov'!$G$164</definedName>
    <definedName name="QB_ROW_147260" localSheetId="6" hidden="1">BVA!$G$172</definedName>
    <definedName name="QB_ROW_147260" localSheetId="4" hidden="1">'I&amp;E Jan-Nov'!$G$172</definedName>
    <definedName name="QB_ROW_148030" localSheetId="1" hidden="1">'Balance Sheet'!$D$5</definedName>
    <definedName name="QB_ROW_148330" localSheetId="1" hidden="1">'Balance Sheet'!$D$13</definedName>
    <definedName name="QB_ROW_149260" localSheetId="6" hidden="1">BVA!$G$174</definedName>
    <definedName name="QB_ROW_149260" localSheetId="4" hidden="1">'I&amp;E Jan-Nov'!$G$174</definedName>
    <definedName name="QB_ROW_153030" localSheetId="5" hidden="1">'General Ledger'!$D$275</definedName>
    <definedName name="QB_ROW_153260" localSheetId="6" hidden="1">BVA!$G$169</definedName>
    <definedName name="QB_ROW_153260" localSheetId="4" hidden="1">'I&amp;E Jan-Nov'!$G$169</definedName>
    <definedName name="QB_ROW_153260" localSheetId="3" hidden="1">'I&amp;E Nov'!$G$143</definedName>
    <definedName name="QB_ROW_153330" localSheetId="5" hidden="1">'General Ledger'!$D$277</definedName>
    <definedName name="QB_ROW_154030" localSheetId="5" hidden="1">'General Ledger'!$D$272</definedName>
    <definedName name="QB_ROW_154260" localSheetId="6" hidden="1">BVA!$G$167</definedName>
    <definedName name="QB_ROW_154260" localSheetId="4" hidden="1">'I&amp;E Jan-Nov'!$G$167</definedName>
    <definedName name="QB_ROW_154260" localSheetId="3" hidden="1">'I&amp;E Nov'!$G$142</definedName>
    <definedName name="QB_ROW_154330" localSheetId="5" hidden="1">'General Ledger'!$D$274</definedName>
    <definedName name="QB_ROW_155260" localSheetId="6" hidden="1">BVA!$G$168</definedName>
    <definedName name="QB_ROW_155260" localSheetId="4" hidden="1">'I&amp;E Jan-Nov'!$G$168</definedName>
    <definedName name="QB_ROW_156040" localSheetId="5" hidden="1">'General Ledger'!$E$213</definedName>
    <definedName name="QB_ROW_156050" localSheetId="5" hidden="1">'General Ledger'!$F$217</definedName>
    <definedName name="QB_ROW_156070" localSheetId="6" hidden="1">BVA!$H$107</definedName>
    <definedName name="QB_ROW_156070" localSheetId="4" hidden="1">'I&amp;E Jan-Nov'!$H$107</definedName>
    <definedName name="QB_ROW_156070" localSheetId="3" hidden="1">'I&amp;E Nov'!$H$90</definedName>
    <definedName name="QB_ROW_156280" localSheetId="6" hidden="1">BVA!$I$109</definedName>
    <definedName name="QB_ROW_156280" localSheetId="4" hidden="1">'I&amp;E Jan-Nov'!$I$109</definedName>
    <definedName name="QB_ROW_156280" localSheetId="3" hidden="1">'I&amp;E Nov'!$I$92</definedName>
    <definedName name="QB_ROW_156340" localSheetId="5" hidden="1">'General Ledger'!$E$222</definedName>
    <definedName name="QB_ROW_156350" localSheetId="5" hidden="1">'General Ledger'!$F$221</definedName>
    <definedName name="QB_ROW_156370" localSheetId="6" hidden="1">BVA!$H$110</definedName>
    <definedName name="QB_ROW_156370" localSheetId="4" hidden="1">'I&amp;E Jan-Nov'!$H$110</definedName>
    <definedName name="QB_ROW_156370" localSheetId="3" hidden="1">'I&amp;E Nov'!$H$93</definedName>
    <definedName name="QB_ROW_157370" localSheetId="6" hidden="1">BVA!$H$112</definedName>
    <definedName name="QB_ROW_157370" localSheetId="4" hidden="1">'I&amp;E Jan-Nov'!$H$112</definedName>
    <definedName name="QB_ROW_157370" localSheetId="3" hidden="1">'I&amp;E Nov'!$H$95</definedName>
    <definedName name="QB_ROW_161250" localSheetId="6" hidden="1">BVA!$F$184</definedName>
    <definedName name="QB_ROW_161250" localSheetId="4" hidden="1">'I&amp;E Jan-Nov'!$F$184</definedName>
    <definedName name="QB_ROW_164040" localSheetId="5" hidden="1">'General Ledger'!$E$238</definedName>
    <definedName name="QB_ROW_164270" localSheetId="6" hidden="1">BVA!$H$119</definedName>
    <definedName name="QB_ROW_164270" localSheetId="4" hidden="1">'I&amp;E Jan-Nov'!$H$119</definedName>
    <definedName name="QB_ROW_164270" localSheetId="3" hidden="1">'I&amp;E Nov'!$H$101</definedName>
    <definedName name="QB_ROW_164340" localSheetId="5" hidden="1">'General Ledger'!$E$241</definedName>
    <definedName name="QB_ROW_165040" localSheetId="5" hidden="1">'General Ledger'!$E$125</definedName>
    <definedName name="QB_ROW_165270" localSheetId="6" hidden="1">BVA!$H$77</definedName>
    <definedName name="QB_ROW_165270" localSheetId="4" hidden="1">'I&amp;E Jan-Nov'!$H$77</definedName>
    <definedName name="QB_ROW_165270" localSheetId="3" hidden="1">'I&amp;E Nov'!$H$61</definedName>
    <definedName name="QB_ROW_165340" localSheetId="5" hidden="1">'General Ledger'!$E$127</definedName>
    <definedName name="QB_ROW_167280" localSheetId="6" hidden="1">BVA!$I$127</definedName>
    <definedName name="QB_ROW_167280" localSheetId="4" hidden="1">'I&amp;E Jan-Nov'!$I$127</definedName>
    <definedName name="QB_ROW_167280" localSheetId="3" hidden="1">'I&amp;E Nov'!$I$108</definedName>
    <definedName name="QB_ROW_169240" localSheetId="1" hidden="1">'Balance Sheet'!$E$36</definedName>
    <definedName name="QB_ROW_17221" localSheetId="1" hidden="1">'Balance Sheet'!$C$70</definedName>
    <definedName name="QB_ROW_174230" localSheetId="1" hidden="1">'Balance Sheet'!$D$65</definedName>
    <definedName name="QB_ROW_177260" localSheetId="6" hidden="1">BVA!$G$50</definedName>
    <definedName name="QB_ROW_177260" localSheetId="4" hidden="1">'I&amp;E Jan-Nov'!$G$50</definedName>
    <definedName name="QB_ROW_177260" localSheetId="3" hidden="1">'I&amp;E Nov'!$G$38</definedName>
    <definedName name="QB_ROW_178260" localSheetId="6" hidden="1">BVA!$G$46</definedName>
    <definedName name="QB_ROW_178260" localSheetId="4" hidden="1">'I&amp;E Jan-Nov'!$G$46</definedName>
    <definedName name="QB_ROW_178260" localSheetId="3" hidden="1">'I&amp;E Nov'!$G$34</definedName>
    <definedName name="QB_ROW_18220" localSheetId="1" hidden="1">'Balance Sheet'!$C$26</definedName>
    <definedName name="QB_ROW_18301" localSheetId="6" hidden="1">BVA!$A$259</definedName>
    <definedName name="QB_ROW_18301" localSheetId="4" hidden="1">'I&amp;E Jan-Nov'!$A$259</definedName>
    <definedName name="QB_ROW_18301" localSheetId="3" hidden="1">'I&amp;E Nov'!$A$207</definedName>
    <definedName name="QB_ROW_185040" localSheetId="5" hidden="1">'General Ledger'!$E$242</definedName>
    <definedName name="QB_ROW_185270" localSheetId="6" hidden="1">BVA!$H$120</definedName>
    <definedName name="QB_ROW_185270" localSheetId="4" hidden="1">'I&amp;E Jan-Nov'!$H$120</definedName>
    <definedName name="QB_ROW_185270" localSheetId="3" hidden="1">'I&amp;E Nov'!$H$102</definedName>
    <definedName name="QB_ROW_185340" localSheetId="5" hidden="1">'General Ledger'!$E$244</definedName>
    <definedName name="QB_ROW_187020" localSheetId="1" hidden="1">'Balance Sheet'!$C$60</definedName>
    <definedName name="QB_ROW_187320" localSheetId="1" hidden="1">'Balance Sheet'!$C$67</definedName>
    <definedName name="QB_ROW_190010" localSheetId="5" hidden="1">'General Ledger'!$B$290</definedName>
    <definedName name="QB_ROW_190040" localSheetId="6" hidden="1">BVA!$E$186</definedName>
    <definedName name="QB_ROW_190040" localSheetId="4" hidden="1">'I&amp;E Jan-Nov'!$E$186</definedName>
    <definedName name="QB_ROW_190040" localSheetId="3" hidden="1">'I&amp;E Nov'!$E$153</definedName>
    <definedName name="QB_ROW_19011" localSheetId="6" hidden="1">BVA!$B$3</definedName>
    <definedName name="QB_ROW_19011" localSheetId="4" hidden="1">'I&amp;E Jan-Nov'!$B$3</definedName>
    <definedName name="QB_ROW_19011" localSheetId="3" hidden="1">'I&amp;E Nov'!$B$3</definedName>
    <definedName name="QB_ROW_190310" localSheetId="5" hidden="1">'General Ledger'!$B$304</definedName>
    <definedName name="QB_ROW_190340" localSheetId="6" hidden="1">BVA!$E$200</definedName>
    <definedName name="QB_ROW_190340" localSheetId="4" hidden="1">'I&amp;E Jan-Nov'!$E$200</definedName>
    <definedName name="QB_ROW_190340" localSheetId="3" hidden="1">'I&amp;E Nov'!$E$165</definedName>
    <definedName name="QB_ROW_19050" localSheetId="6" hidden="1">BVA!$F$39</definedName>
    <definedName name="QB_ROW_19050" localSheetId="4" hidden="1">'I&amp;E Jan-Nov'!$F$39</definedName>
    <definedName name="QB_ROW_191250" localSheetId="6" hidden="1">BVA!$F$194</definedName>
    <definedName name="QB_ROW_191250" localSheetId="4" hidden="1">'I&amp;E Jan-Nov'!$F$194</definedName>
    <definedName name="QB_ROW_191250" localSheetId="3" hidden="1">'I&amp;E Nov'!$F$161</definedName>
    <definedName name="QB_ROW_19260" localSheetId="6" hidden="1">BVA!$G$41</definedName>
    <definedName name="QB_ROW_19260" localSheetId="4" hidden="1">'I&amp;E Jan-Nov'!$G$41</definedName>
    <definedName name="QB_ROW_19311" localSheetId="6" hidden="1">BVA!$B$213</definedName>
    <definedName name="QB_ROW_19311" localSheetId="4" hidden="1">'I&amp;E Jan-Nov'!$B$213</definedName>
    <definedName name="QB_ROW_19311" localSheetId="3" hidden="1">'I&amp;E Nov'!$B$176</definedName>
    <definedName name="QB_ROW_193220" localSheetId="1" hidden="1">'Balance Sheet'!$C$59</definedName>
    <definedName name="QB_ROW_19350" localSheetId="6" hidden="1">BVA!$F$42</definedName>
    <definedName name="QB_ROW_19350" localSheetId="4" hidden="1">'I&amp;E Jan-Nov'!$F$42</definedName>
    <definedName name="QB_ROW_19350" localSheetId="3" hidden="1">'I&amp;E Nov'!$F$30</definedName>
    <definedName name="QB_ROW_198040" localSheetId="5" hidden="1">'General Ledger'!$E$96</definedName>
    <definedName name="QB_ROW_198070" localSheetId="6" hidden="1">BVA!$H$65</definedName>
    <definedName name="QB_ROW_198070" localSheetId="4" hidden="1">'I&amp;E Jan-Nov'!$H$65</definedName>
    <definedName name="QB_ROW_198070" localSheetId="3" hidden="1">'I&amp;E Nov'!$H$53</definedName>
    <definedName name="QB_ROW_198340" localSheetId="5" hidden="1">'General Ledger'!$E$106</definedName>
    <definedName name="QB_ROW_198370" localSheetId="6" hidden="1">BVA!$H$73</definedName>
    <definedName name="QB_ROW_198370" localSheetId="4" hidden="1">'I&amp;E Jan-Nov'!$H$73</definedName>
    <definedName name="QB_ROW_198370" localSheetId="3" hidden="1">'I&amp;E Nov'!$H$59</definedName>
    <definedName name="QB_ROW_199250" localSheetId="6" hidden="1">BVA!$F$193</definedName>
    <definedName name="QB_ROW_199250" localSheetId="4" hidden="1">'I&amp;E Jan-Nov'!$F$193</definedName>
    <definedName name="QB_ROW_199250" localSheetId="3" hidden="1">'I&amp;E Nov'!$F$160</definedName>
    <definedName name="QB_ROW_200270" localSheetId="6" hidden="1">BVA!$H$130</definedName>
    <definedName name="QB_ROW_200270" localSheetId="4" hidden="1">'I&amp;E Jan-Nov'!$H$130</definedName>
    <definedName name="QB_ROW_200270" localSheetId="3" hidden="1">'I&amp;E Nov'!$H$111</definedName>
    <definedName name="QB_ROW_20031" localSheetId="6" hidden="1">BVA!$D$4</definedName>
    <definedName name="QB_ROW_20031" localSheetId="4" hidden="1">'I&amp;E Jan-Nov'!$D$4</definedName>
    <definedName name="QB_ROW_20031" localSheetId="3" hidden="1">'I&amp;E Nov'!$D$4</definedName>
    <definedName name="QB_ROW_2021" localSheetId="1" hidden="1">'Balance Sheet'!$C$4</definedName>
    <definedName name="QB_ROW_202240" localSheetId="6" hidden="1">BVA!$E$211</definedName>
    <definedName name="QB_ROW_202240" localSheetId="4" hidden="1">'I&amp;E Jan-Nov'!$E$211</definedName>
    <definedName name="QB_ROW_20331" localSheetId="6" hidden="1">BVA!$D$28</definedName>
    <definedName name="QB_ROW_20331" localSheetId="4" hidden="1">'I&amp;E Jan-Nov'!$D$28</definedName>
    <definedName name="QB_ROW_20331" localSheetId="3" hidden="1">'I&amp;E Nov'!$D$22</definedName>
    <definedName name="QB_ROW_206050" localSheetId="5" hidden="1">'General Ledger'!$F$103</definedName>
    <definedName name="QB_ROW_206280" localSheetId="6" hidden="1">BVA!$I$68</definedName>
    <definedName name="QB_ROW_206280" localSheetId="4" hidden="1">'I&amp;E Jan-Nov'!$I$68</definedName>
    <definedName name="QB_ROW_206280" localSheetId="3" hidden="1">'I&amp;E Nov'!$I$56</definedName>
    <definedName name="QB_ROW_206350" localSheetId="5" hidden="1">'General Ledger'!$F$105</definedName>
    <definedName name="QB_ROW_207020" localSheetId="5" hidden="1">'General Ledger'!$C$291</definedName>
    <definedName name="QB_ROW_207050" localSheetId="6" hidden="1">BVA!$F$188</definedName>
    <definedName name="QB_ROW_207050" localSheetId="4" hidden="1">'I&amp;E Jan-Nov'!$F$188</definedName>
    <definedName name="QB_ROW_207050" localSheetId="3" hidden="1">'I&amp;E Nov'!$F$155</definedName>
    <definedName name="QB_ROW_207260" localSheetId="6" hidden="1">BVA!$G$190</definedName>
    <definedName name="QB_ROW_207260" localSheetId="4" hidden="1">'I&amp;E Jan-Nov'!$G$190</definedName>
    <definedName name="QB_ROW_207260" localSheetId="3" hidden="1">'I&amp;E Nov'!$G$157</definedName>
    <definedName name="QB_ROW_207320" localSheetId="5" hidden="1">'General Ledger'!$C$296</definedName>
    <definedName name="QB_ROW_207350" localSheetId="6" hidden="1">BVA!$F$191</definedName>
    <definedName name="QB_ROW_207350" localSheetId="4" hidden="1">'I&amp;E Jan-Nov'!$F$191</definedName>
    <definedName name="QB_ROW_207350" localSheetId="3" hidden="1">'I&amp;E Nov'!$F$158</definedName>
    <definedName name="QB_ROW_208250" localSheetId="6" hidden="1">BVA!$F$187</definedName>
    <definedName name="QB_ROW_208250" localSheetId="4" hidden="1">'I&amp;E Jan-Nov'!$F$187</definedName>
    <definedName name="QB_ROW_208250" localSheetId="3" hidden="1">'I&amp;E Nov'!$F$154</definedName>
    <definedName name="QB_ROW_210040" localSheetId="6" hidden="1">BVA!$E$182</definedName>
    <definedName name="QB_ROW_210040" localSheetId="4" hidden="1">'I&amp;E Jan-Nov'!$E$182</definedName>
    <definedName name="QB_ROW_210040" localSheetId="3" hidden="1">'I&amp;E Nov'!$E$150</definedName>
    <definedName name="QB_ROW_21031" localSheetId="6" hidden="1">BVA!$D$30</definedName>
    <definedName name="QB_ROW_21031" localSheetId="4" hidden="1">'I&amp;E Jan-Nov'!$D$30</definedName>
    <definedName name="QB_ROW_21031" localSheetId="3" hidden="1">'I&amp;E Nov'!$D$24</definedName>
    <definedName name="QB_ROW_210340" localSheetId="6" hidden="1">BVA!$E$185</definedName>
    <definedName name="QB_ROW_210340" localSheetId="4" hidden="1">'I&amp;E Jan-Nov'!$E$185</definedName>
    <definedName name="QB_ROW_210340" localSheetId="3" hidden="1">'I&amp;E Nov'!$E$152</definedName>
    <definedName name="QB_ROW_212250" localSheetId="6" hidden="1">BVA!$F$19</definedName>
    <definedName name="QB_ROW_212250" localSheetId="4" hidden="1">'I&amp;E Jan-Nov'!$F$19</definedName>
    <definedName name="QB_ROW_21331" localSheetId="6" hidden="1">BVA!$D$212</definedName>
    <definedName name="QB_ROW_21331" localSheetId="4" hidden="1">'I&amp;E Jan-Nov'!$D$212</definedName>
    <definedName name="QB_ROW_21331" localSheetId="3" hidden="1">'I&amp;E Nov'!$D$175</definedName>
    <definedName name="QB_ROW_214260" localSheetId="6" hidden="1">BVA!$G$159</definedName>
    <definedName name="QB_ROW_214260" localSheetId="4" hidden="1">'I&amp;E Jan-Nov'!$G$159</definedName>
    <definedName name="QB_ROW_217280" localSheetId="6" hidden="1">BVA!$I$70</definedName>
    <definedName name="QB_ROW_217280" localSheetId="4" hidden="1">'I&amp;E Jan-Nov'!$I$70</definedName>
    <definedName name="QB_ROW_218050" localSheetId="5" hidden="1">'General Ledger'!$F$100</definedName>
    <definedName name="QB_ROW_218280" localSheetId="6" hidden="1">BVA!$I$67</definedName>
    <definedName name="QB_ROW_218280" localSheetId="4" hidden="1">'I&amp;E Jan-Nov'!$I$67</definedName>
    <definedName name="QB_ROW_218280" localSheetId="3" hidden="1">'I&amp;E Nov'!$I$55</definedName>
    <definedName name="QB_ROW_218350" localSheetId="5" hidden="1">'General Ledger'!$F$102</definedName>
    <definedName name="QB_ROW_220040" localSheetId="5" hidden="1">'General Ledger'!$E$245</definedName>
    <definedName name="QB_ROW_22011" localSheetId="6" hidden="1">BVA!$B$214</definedName>
    <definedName name="QB_ROW_22011" localSheetId="4" hidden="1">'I&amp;E Jan-Nov'!$B$214</definedName>
    <definedName name="QB_ROW_22011" localSheetId="3" hidden="1">'I&amp;E Nov'!$B$177</definedName>
    <definedName name="QB_ROW_220270" localSheetId="6" hidden="1">BVA!$H$121</definedName>
    <definedName name="QB_ROW_220270" localSheetId="4" hidden="1">'I&amp;E Jan-Nov'!$H$121</definedName>
    <definedName name="QB_ROW_220270" localSheetId="3" hidden="1">'I&amp;E Nov'!$H$103</definedName>
    <definedName name="QB_ROW_220340" localSheetId="5" hidden="1">'General Ledger'!$E$247</definedName>
    <definedName name="QB_ROW_221040" localSheetId="5" hidden="1">'General Ledger'!$E$225</definedName>
    <definedName name="QB_ROW_221270" localSheetId="6" hidden="1">BVA!$H$117</definedName>
    <definedName name="QB_ROW_221270" localSheetId="4" hidden="1">'I&amp;E Jan-Nov'!$H$117</definedName>
    <definedName name="QB_ROW_221270" localSheetId="3" hidden="1">'I&amp;E Nov'!$H$99</definedName>
    <definedName name="QB_ROW_221340" localSheetId="5" hidden="1">'General Ledger'!$E$233</definedName>
    <definedName name="QB_ROW_222020" localSheetId="5" hidden="1">'General Ledger'!$C$46</definedName>
    <definedName name="QB_ROW_222250" localSheetId="6" hidden="1">BVA!$F$20</definedName>
    <definedName name="QB_ROW_222250" localSheetId="4" hidden="1">'I&amp;E Jan-Nov'!$F$20</definedName>
    <definedName name="QB_ROW_222250" localSheetId="3" hidden="1">'I&amp;E Nov'!$F$17</definedName>
    <definedName name="QB_ROW_222320" localSheetId="5" hidden="1">'General Ledger'!$C$49</definedName>
    <definedName name="QB_ROW_22311" localSheetId="6" hidden="1">BVA!$B$258</definedName>
    <definedName name="QB_ROW_22311" localSheetId="4" hidden="1">'I&amp;E Jan-Nov'!$B$258</definedName>
    <definedName name="QB_ROW_22311" localSheetId="3" hidden="1">'I&amp;E Nov'!$B$206</definedName>
    <definedName name="QB_ROW_2240" localSheetId="1" hidden="1">'Balance Sheet'!$E$10</definedName>
    <definedName name="QB_ROW_226030" localSheetId="5" hidden="1">'General Ledger'!$D$278</definedName>
    <definedName name="QB_ROW_226260" localSheetId="6" hidden="1">BVA!$G$171</definedName>
    <definedName name="QB_ROW_226260" localSheetId="4" hidden="1">'I&amp;E Jan-Nov'!$G$171</definedName>
    <definedName name="QB_ROW_226260" localSheetId="3" hidden="1">'I&amp;E Nov'!$G$144</definedName>
    <definedName name="QB_ROW_226330" localSheetId="5" hidden="1">'General Ledger'!$D$280</definedName>
    <definedName name="QB_ROW_227250" localSheetId="6" hidden="1">BVA!$F$145</definedName>
    <definedName name="QB_ROW_227250" localSheetId="4" hidden="1">'I&amp;E Jan-Nov'!$F$145</definedName>
    <definedName name="QB_ROW_227250" localSheetId="3" hidden="1">'I&amp;E Nov'!$F$126</definedName>
    <definedName name="QB_ROW_23020" localSheetId="5" hidden="1">'General Ledger'!$C$28</definedName>
    <definedName name="QB_ROW_23021" localSheetId="6" hidden="1">BVA!$C$215</definedName>
    <definedName name="QB_ROW_23021" localSheetId="4" hidden="1">'I&amp;E Jan-Nov'!$C$215</definedName>
    <definedName name="QB_ROW_23021" localSheetId="3" hidden="1">'I&amp;E Nov'!$C$178</definedName>
    <definedName name="QB_ROW_2321" localSheetId="1" hidden="1">'Balance Sheet'!$C$14</definedName>
    <definedName name="QB_ROW_23250" localSheetId="6" hidden="1">BVA!$F$15</definedName>
    <definedName name="QB_ROW_23250" localSheetId="4" hidden="1">'I&amp;E Jan-Nov'!$F$15</definedName>
    <definedName name="QB_ROW_23250" localSheetId="3" hidden="1">'I&amp;E Nov'!$F$13</definedName>
    <definedName name="QB_ROW_23320" localSheetId="5" hidden="1">'General Ledger'!$C$30</definedName>
    <definedName name="QB_ROW_23321" localSheetId="6" hidden="1">BVA!$C$232</definedName>
    <definedName name="QB_ROW_23321" localSheetId="4" hidden="1">'I&amp;E Jan-Nov'!$C$232</definedName>
    <definedName name="QB_ROW_23321" localSheetId="3" hidden="1">'I&amp;E Nov'!$C$187</definedName>
    <definedName name="QB_ROW_233260" localSheetId="6" hidden="1">BVA!$G$59</definedName>
    <definedName name="QB_ROW_233260" localSheetId="4" hidden="1">'I&amp;E Jan-Nov'!$G$59</definedName>
    <definedName name="QB_ROW_233260" localSheetId="3" hidden="1">'I&amp;E Nov'!$G$47</definedName>
    <definedName name="QB_ROW_24020" localSheetId="5" hidden="1">'General Ledger'!$C$31</definedName>
    <definedName name="QB_ROW_24021" localSheetId="6" hidden="1">BVA!$C$233</definedName>
    <definedName name="QB_ROW_24021" localSheetId="4" hidden="1">'I&amp;E Jan-Nov'!$C$233</definedName>
    <definedName name="QB_ROW_24021" localSheetId="3" hidden="1">'I&amp;E Nov'!$C$188</definedName>
    <definedName name="QB_ROW_24250" localSheetId="6" hidden="1">BVA!$F$16</definedName>
    <definedName name="QB_ROW_24250" localSheetId="4" hidden="1">'I&amp;E Jan-Nov'!$F$16</definedName>
    <definedName name="QB_ROW_24250" localSheetId="3" hidden="1">'I&amp;E Nov'!$F$14</definedName>
    <definedName name="QB_ROW_24320" localSheetId="5" hidden="1">'General Ledger'!$C$33</definedName>
    <definedName name="QB_ROW_24321" localSheetId="6" hidden="1">BVA!$C$257</definedName>
    <definedName name="QB_ROW_24321" localSheetId="4" hidden="1">'I&amp;E Jan-Nov'!$C$257</definedName>
    <definedName name="QB_ROW_24321" localSheetId="3" hidden="1">'I&amp;E Nov'!$C$205</definedName>
    <definedName name="QB_ROW_244230" localSheetId="1" hidden="1">'Balance Sheet'!$D$66</definedName>
    <definedName name="QB_ROW_25020" localSheetId="5" hidden="1">'General Ledger'!$C$81</definedName>
    <definedName name="QB_ROW_25030" localSheetId="5" hidden="1">'General Ledger'!$D$86</definedName>
    <definedName name="QB_ROW_25050" localSheetId="6" hidden="1">BVA!$F$55</definedName>
    <definedName name="QB_ROW_25050" localSheetId="4" hidden="1">'I&amp;E Jan-Nov'!$F$55</definedName>
    <definedName name="QB_ROW_25050" localSheetId="3" hidden="1">'I&amp;E Nov'!$F$43</definedName>
    <definedName name="QB_ROW_251220" localSheetId="1" hidden="1">'Balance Sheet'!$C$22</definedName>
    <definedName name="QB_ROW_25260" localSheetId="6" hidden="1">BVA!$G$61</definedName>
    <definedName name="QB_ROW_25260" localSheetId="4" hidden="1">'I&amp;E Jan-Nov'!$G$61</definedName>
    <definedName name="QB_ROW_25260" localSheetId="3" hidden="1">'I&amp;E Nov'!$G$49</definedName>
    <definedName name="QB_ROW_25301" localSheetId="5" hidden="1">'General Ledger'!$A$382</definedName>
    <definedName name="QB_ROW_25320" localSheetId="5" hidden="1">'General Ledger'!$C$93</definedName>
    <definedName name="QB_ROW_25330" localSheetId="5" hidden="1">'General Ledger'!$D$92</definedName>
    <definedName name="QB_ROW_25350" localSheetId="6" hidden="1">BVA!$F$62</definedName>
    <definedName name="QB_ROW_25350" localSheetId="4" hidden="1">'I&amp;E Jan-Nov'!$F$62</definedName>
    <definedName name="QB_ROW_25350" localSheetId="3" hidden="1">'I&amp;E Nov'!$F$50</definedName>
    <definedName name="QB_ROW_259270" localSheetId="6" hidden="1">BVA!$H$78</definedName>
    <definedName name="QB_ROW_259270" localSheetId="4" hidden="1">'I&amp;E Jan-Nov'!$H$78</definedName>
    <definedName name="QB_ROW_259270" localSheetId="3" hidden="1">'I&amp;E Nov'!$H$62</definedName>
    <definedName name="QB_ROW_260040" localSheetId="5" hidden="1">'General Ledger'!$E$131</definedName>
    <definedName name="QB_ROW_260270" localSheetId="6" hidden="1">BVA!$H$80</definedName>
    <definedName name="QB_ROW_260270" localSheetId="4" hidden="1">'I&amp;E Jan-Nov'!$H$80</definedName>
    <definedName name="QB_ROW_260270" localSheetId="3" hidden="1">'I&amp;E Nov'!$H$64</definedName>
    <definedName name="QB_ROW_260340" localSheetId="5" hidden="1">'General Ledger'!$E$134</definedName>
    <definedName name="QB_ROW_261260" localSheetId="6" hidden="1">BVA!$G$206</definedName>
    <definedName name="QB_ROW_261260" localSheetId="4" hidden="1">'I&amp;E Jan-Nov'!$G$206</definedName>
    <definedName name="QB_ROW_261260" localSheetId="3" hidden="1">'I&amp;E Nov'!$G$170</definedName>
    <definedName name="QB_ROW_264250" localSheetId="6" hidden="1">BVA!$F$192</definedName>
    <definedName name="QB_ROW_264250" localSheetId="4" hidden="1">'I&amp;E Jan-Nov'!$F$192</definedName>
    <definedName name="QB_ROW_264250" localSheetId="3" hidden="1">'I&amp;E Nov'!$F$159</definedName>
    <definedName name="QB_ROW_270220" localSheetId="1" hidden="1">'Balance Sheet'!$C$24</definedName>
    <definedName name="QB_ROW_27050" localSheetId="6" hidden="1">BVA!$F$49</definedName>
    <definedName name="QB_ROW_27050" localSheetId="4" hidden="1">'I&amp;E Jan-Nov'!$F$49</definedName>
    <definedName name="QB_ROW_27050" localSheetId="3" hidden="1">'I&amp;E Nov'!$F$37</definedName>
    <definedName name="QB_ROW_272220" localSheetId="1" hidden="1">'Balance Sheet'!$C$28</definedName>
    <definedName name="QB_ROW_27350" localSheetId="6" hidden="1">BVA!$F$54</definedName>
    <definedName name="QB_ROW_27350" localSheetId="4" hidden="1">'I&amp;E Jan-Nov'!$F$54</definedName>
    <definedName name="QB_ROW_27350" localSheetId="3" hidden="1">'I&amp;E Nov'!$F$42</definedName>
    <definedName name="QB_ROW_278270" localSheetId="6" hidden="1">BVA!$H$89</definedName>
    <definedName name="QB_ROW_278270" localSheetId="4" hidden="1">'I&amp;E Jan-Nov'!$H$89</definedName>
    <definedName name="QB_ROW_278270" localSheetId="3" hidden="1">'I&amp;E Nov'!$H$73</definedName>
    <definedName name="QB_ROW_287280" localSheetId="6" hidden="1">BVA!$I$72</definedName>
    <definedName name="QB_ROW_287280" localSheetId="4" hidden="1">'I&amp;E Jan-Nov'!$I$72</definedName>
    <definedName name="QB_ROW_287280" localSheetId="3" hidden="1">'I&amp;E Nov'!$I$58</definedName>
    <definedName name="QB_ROW_290" localSheetId="0" hidden="1">'Check Register'!$A$2</definedName>
    <definedName name="QB_ROW_290220" localSheetId="1" hidden="1">'Balance Sheet'!$C$23</definedName>
    <definedName name="QB_ROW_293" localSheetId="0" hidden="1">'Check Register'!$A$695</definedName>
    <definedName name="QB_ROW_293230" localSheetId="1" hidden="1">'Balance Sheet'!$D$63</definedName>
    <definedName name="QB_ROW_294250" localSheetId="6" hidden="1">BVA!$F$148</definedName>
    <definedName name="QB_ROW_294250" localSheetId="4" hidden="1">'I&amp;E Jan-Nov'!$F$148</definedName>
    <definedName name="QB_ROW_294250" localSheetId="3" hidden="1">'I&amp;E Nov'!$F$129</definedName>
    <definedName name="QB_ROW_301" localSheetId="1" hidden="1">'Balance Sheet'!$A$31</definedName>
    <definedName name="QB_ROW_301240" localSheetId="6" hidden="1">BVA!$E$218</definedName>
    <definedName name="QB_ROW_301240" localSheetId="4" hidden="1">'I&amp;E Jan-Nov'!$E$218</definedName>
    <definedName name="QB_ROW_3021" localSheetId="1" hidden="1">'Balance Sheet'!$C$15</definedName>
    <definedName name="QB_ROW_305250" localSheetId="6" hidden="1">BVA!$F$22</definedName>
    <definedName name="QB_ROW_305250" localSheetId="4" hidden="1">'I&amp;E Jan-Nov'!$F$22</definedName>
    <definedName name="QB_ROW_306030" localSheetId="5" hidden="1">'General Ledger'!$D$82</definedName>
    <definedName name="QB_ROW_306260" localSheetId="6" hidden="1">BVA!$G$56</definedName>
    <definedName name="QB_ROW_306260" localSheetId="4" hidden="1">'I&amp;E Jan-Nov'!$G$56</definedName>
    <definedName name="QB_ROW_306260" localSheetId="3" hidden="1">'I&amp;E Nov'!$G$44</definedName>
    <definedName name="QB_ROW_306330" localSheetId="5" hidden="1">'General Ledger'!$D$85</definedName>
    <definedName name="QB_ROW_307030" localSheetId="6" hidden="1">BVA!$D$234</definedName>
    <definedName name="QB_ROW_307030" localSheetId="4" hidden="1">'I&amp;E Jan-Nov'!$D$234</definedName>
    <definedName name="QB_ROW_307330" localSheetId="6" hidden="1">BVA!$D$238</definedName>
    <definedName name="QB_ROW_307330" localSheetId="4" hidden="1">'I&amp;E Jan-Nov'!$D$238</definedName>
    <definedName name="QB_ROW_308020" localSheetId="5" hidden="1">'General Ledger'!$C$67</definedName>
    <definedName name="QB_ROW_308250" localSheetId="6" hidden="1">BVA!$F$43</definedName>
    <definedName name="QB_ROW_308250" localSheetId="4" hidden="1">'I&amp;E Jan-Nov'!$F$43</definedName>
    <definedName name="QB_ROW_308250" localSheetId="3" hidden="1">'I&amp;E Nov'!$F$31</definedName>
    <definedName name="QB_ROW_308320" localSheetId="5" hidden="1">'General Ledger'!$C$69</definedName>
    <definedName name="QB_ROW_316230" localSheetId="1" hidden="1">'Balance Sheet'!$D$62</definedName>
    <definedName name="QB_ROW_318240" localSheetId="6" hidden="1">BVA!$E$249</definedName>
    <definedName name="QB_ROW_318240" localSheetId="4" hidden="1">'I&amp;E Jan-Nov'!$E$249</definedName>
    <definedName name="QB_ROW_318240" localSheetId="3" hidden="1">'I&amp;E Nov'!$E$197</definedName>
    <definedName name="QB_ROW_319040" localSheetId="5" hidden="1">'General Ledger'!$E$107</definedName>
    <definedName name="QB_ROW_319270" localSheetId="6" hidden="1">BVA!$H$74</definedName>
    <definedName name="QB_ROW_319270" localSheetId="4" hidden="1">'I&amp;E Jan-Nov'!$H$74</definedName>
    <definedName name="QB_ROW_319270" localSheetId="3" hidden="1">'I&amp;E Nov'!$H$60</definedName>
    <definedName name="QB_ROW_319340" localSheetId="5" hidden="1">'General Ledger'!$E$124</definedName>
    <definedName name="QB_ROW_321030" localSheetId="5" hidden="1">'General Ledger'!$D$144</definedName>
    <definedName name="QB_ROW_321060" localSheetId="6" hidden="1">BVA!$G$83</definedName>
    <definedName name="QB_ROW_321060" localSheetId="4" hidden="1">'I&amp;E Jan-Nov'!$G$83</definedName>
    <definedName name="QB_ROW_321060" localSheetId="3" hidden="1">'I&amp;E Nov'!$G$67</definedName>
    <definedName name="QB_ROW_321330" localSheetId="5" hidden="1">'General Ledger'!$D$170</definedName>
    <definedName name="QB_ROW_321360" localSheetId="6" hidden="1">BVA!$G$92</definedName>
    <definedName name="QB_ROW_321360" localSheetId="4" hidden="1">'I&amp;E Jan-Nov'!$G$92</definedName>
    <definedName name="QB_ROW_321360" localSheetId="3" hidden="1">'I&amp;E Nov'!$G$76</definedName>
    <definedName name="QB_ROW_322040" localSheetId="5" hidden="1">'General Ledger'!$E$151</definedName>
    <definedName name="QB_ROW_322270" localSheetId="6" hidden="1">BVA!$H$85</definedName>
    <definedName name="QB_ROW_322270" localSheetId="4" hidden="1">'I&amp;E Jan-Nov'!$H$85</definedName>
    <definedName name="QB_ROW_322270" localSheetId="3" hidden="1">'I&amp;E Nov'!$H$69</definedName>
    <definedName name="QB_ROW_322340" localSheetId="5" hidden="1">'General Ledger'!$E$156</definedName>
    <definedName name="QB_ROW_32260" localSheetId="6" hidden="1">BVA!$G$115</definedName>
    <definedName name="QB_ROW_32260" localSheetId="4" hidden="1">'I&amp;E Jan-Nov'!$G$115</definedName>
    <definedName name="QB_ROW_323040" localSheetId="5" hidden="1">'General Ledger'!$E$157</definedName>
    <definedName name="QB_ROW_323270" localSheetId="6" hidden="1">BVA!$H$86</definedName>
    <definedName name="QB_ROW_323270" localSheetId="4" hidden="1">'I&amp;E Jan-Nov'!$H$86</definedName>
    <definedName name="QB_ROW_323270" localSheetId="3" hidden="1">'I&amp;E Nov'!$H$70</definedName>
    <definedName name="QB_ROW_323340" localSheetId="5" hidden="1">'General Ledger'!$E$164</definedName>
    <definedName name="QB_ROW_324040" localSheetId="5" hidden="1">'General Ledger'!$E$145</definedName>
    <definedName name="QB_ROW_324270" localSheetId="6" hidden="1">BVA!$H$84</definedName>
    <definedName name="QB_ROW_324270" localSheetId="4" hidden="1">'I&amp;E Jan-Nov'!$H$84</definedName>
    <definedName name="QB_ROW_324270" localSheetId="3" hidden="1">'I&amp;E Nov'!$H$68</definedName>
    <definedName name="QB_ROW_324340" localSheetId="5" hidden="1">'General Ledger'!$E$150</definedName>
    <definedName name="QB_ROW_325250" localSheetId="1" hidden="1">'Balance Sheet'!$F$53</definedName>
    <definedName name="QB_ROW_327040" localSheetId="1" hidden="1">'Balance Sheet'!$E$52</definedName>
    <definedName name="QB_ROW_327340" localSheetId="1" hidden="1">'Balance Sheet'!$E$54</definedName>
    <definedName name="QB_ROW_329030" localSheetId="5" hidden="1">'General Ledger'!$D$266</definedName>
    <definedName name="QB_ROW_329260" localSheetId="6" hidden="1">BVA!$G$157</definedName>
    <definedName name="QB_ROW_329260" localSheetId="4" hidden="1">'I&amp;E Jan-Nov'!$G$157</definedName>
    <definedName name="QB_ROW_329260" localSheetId="3" hidden="1">'I&amp;E Nov'!$G$137</definedName>
    <definedName name="QB_ROW_329330" localSheetId="5" hidden="1">'General Ledger'!$D$269</definedName>
    <definedName name="QB_ROW_33020" localSheetId="5" hidden="1">'General Ledger'!$C$34</definedName>
    <definedName name="QB_ROW_3321" localSheetId="1" hidden="1">'Balance Sheet'!$C$18</definedName>
    <definedName name="QB_ROW_33250" localSheetId="6" hidden="1">BVA!$F$17</definedName>
    <definedName name="QB_ROW_33250" localSheetId="4" hidden="1">'I&amp;E Jan-Nov'!$F$17</definedName>
    <definedName name="QB_ROW_33250" localSheetId="3" hidden="1">'I&amp;E Nov'!$F$15</definedName>
    <definedName name="QB_ROW_33320" localSheetId="5" hidden="1">'General Ledger'!$C$38</definedName>
    <definedName name="QB_ROW_336230" localSheetId="1" hidden="1">'Balance Sheet'!$D$64</definedName>
    <definedName name="QB_ROW_339040" localSheetId="1" hidden="1">'Balance Sheet'!$E$40</definedName>
    <definedName name="QB_ROW_339340" localSheetId="1" hidden="1">'Balance Sheet'!$E$42</definedName>
    <definedName name="QB_ROW_34020" localSheetId="5" hidden="1">'General Ledger'!$C$94</definedName>
    <definedName name="QB_ROW_34050" localSheetId="6" hidden="1">BVA!$F$63</definedName>
    <definedName name="QB_ROW_34050" localSheetId="4" hidden="1">'I&amp;E Jan-Nov'!$F$63</definedName>
    <definedName name="QB_ROW_34050" localSheetId="3" hidden="1">'I&amp;E Nov'!$F$51</definedName>
    <definedName name="QB_ROW_341270" localSheetId="6" hidden="1">BVA!$H$90</definedName>
    <definedName name="QB_ROW_341270" localSheetId="4" hidden="1">'I&amp;E Jan-Nov'!$H$90</definedName>
    <definedName name="QB_ROW_341270" localSheetId="3" hidden="1">'I&amp;E Nov'!$H$74</definedName>
    <definedName name="QB_ROW_34320" localSheetId="5" hidden="1">'General Ledger'!$C$204</definedName>
    <definedName name="QB_ROW_34350" localSheetId="6" hidden="1">BVA!$F$98</definedName>
    <definedName name="QB_ROW_34350" localSheetId="4" hidden="1">'I&amp;E Jan-Nov'!$F$98</definedName>
    <definedName name="QB_ROW_34350" localSheetId="3" hidden="1">'I&amp;E Nov'!$F$82</definedName>
    <definedName name="QB_ROW_349240" localSheetId="1" hidden="1">'Balance Sheet'!$E$39</definedName>
    <definedName name="QB_ROW_353260" localSheetId="6" hidden="1">BVA!$G$177</definedName>
    <definedName name="QB_ROW_353260" localSheetId="4" hidden="1">'I&amp;E Jan-Nov'!$G$177</definedName>
    <definedName name="QB_ROW_354040" localSheetId="5" hidden="1">'General Ledger'!$E$165</definedName>
    <definedName name="QB_ROW_354270" localSheetId="6" hidden="1">BVA!$H$91</definedName>
    <definedName name="QB_ROW_354270" localSheetId="4" hidden="1">'I&amp;E Jan-Nov'!$H$91</definedName>
    <definedName name="QB_ROW_354270" localSheetId="3" hidden="1">'I&amp;E Nov'!$H$75</definedName>
    <definedName name="QB_ROW_354340" localSheetId="5" hidden="1">'General Ledger'!$E$169</definedName>
    <definedName name="QB_ROW_355220" localSheetId="1" hidden="1">'Balance Sheet'!$C$25</definedName>
    <definedName name="QB_ROW_356280" localSheetId="6" hidden="1">BVA!$I$71</definedName>
    <definedName name="QB_ROW_356280" localSheetId="4" hidden="1">'I&amp;E Jan-Nov'!$I$71</definedName>
    <definedName name="QB_ROW_365260" localSheetId="6" hidden="1">BVA!$G$166</definedName>
    <definedName name="QB_ROW_365260" localSheetId="4" hidden="1">'I&amp;E Jan-Nov'!$G$166</definedName>
    <definedName name="QB_ROW_367260" localSheetId="6" hidden="1">BVA!$G$173</definedName>
    <definedName name="QB_ROW_367260" localSheetId="4" hidden="1">'I&amp;E Jan-Nov'!$G$173</definedName>
    <definedName name="QB_ROW_369010" localSheetId="5" hidden="1">'General Ledger'!$B$305</definedName>
    <definedName name="QB_ROW_369020" localSheetId="5" hidden="1">'General Ledger'!$C$313</definedName>
    <definedName name="QB_ROW_369040" localSheetId="6" hidden="1">BVA!$E$201</definedName>
    <definedName name="QB_ROW_369040" localSheetId="4" hidden="1">'I&amp;E Jan-Nov'!$E$201</definedName>
    <definedName name="QB_ROW_369040" localSheetId="3" hidden="1">'I&amp;E Nov'!$E$166</definedName>
    <definedName name="QB_ROW_369250" localSheetId="6" hidden="1">BVA!$F$209</definedName>
    <definedName name="QB_ROW_369250" localSheetId="4" hidden="1">'I&amp;E Jan-Nov'!$F$209</definedName>
    <definedName name="QB_ROW_369250" localSheetId="3" hidden="1">'I&amp;E Nov'!$F$173</definedName>
    <definedName name="QB_ROW_369310" localSheetId="5" hidden="1">'General Ledger'!$B$321</definedName>
    <definedName name="QB_ROW_369320" localSheetId="5" hidden="1">'General Ledger'!$C$320</definedName>
    <definedName name="QB_ROW_369340" localSheetId="6" hidden="1">BVA!$E$210</definedName>
    <definedName name="QB_ROW_369340" localSheetId="4" hidden="1">'I&amp;E Jan-Nov'!$E$210</definedName>
    <definedName name="QB_ROW_369340" localSheetId="3" hidden="1">'I&amp;E Nov'!$E$174</definedName>
    <definedName name="QB_ROW_370020" localSheetId="5" hidden="1">'General Ledger'!$C$70</definedName>
    <definedName name="QB_ROW_370030" localSheetId="5" hidden="1">'General Ledger'!$D$77</definedName>
    <definedName name="QB_ROW_370050" localSheetId="6" hidden="1">BVA!$F$44</definedName>
    <definedName name="QB_ROW_370050" localSheetId="4" hidden="1">'I&amp;E Jan-Nov'!$F$44</definedName>
    <definedName name="QB_ROW_370050" localSheetId="3" hidden="1">'I&amp;E Nov'!$F$32</definedName>
    <definedName name="QB_ROW_370260" localSheetId="6" hidden="1">BVA!$G$47</definedName>
    <definedName name="QB_ROW_370260" localSheetId="4" hidden="1">'I&amp;E Jan-Nov'!$G$47</definedName>
    <definedName name="QB_ROW_370260" localSheetId="3" hidden="1">'I&amp;E Nov'!$G$35</definedName>
    <definedName name="QB_ROW_370320" localSheetId="5" hidden="1">'General Ledger'!$C$80</definedName>
    <definedName name="QB_ROW_370330" localSheetId="5" hidden="1">'General Ledger'!$D$79</definedName>
    <definedName name="QB_ROW_370350" localSheetId="6" hidden="1">BVA!$F$48</definedName>
    <definedName name="QB_ROW_370350" localSheetId="4" hidden="1">'I&amp;E Jan-Nov'!$F$48</definedName>
    <definedName name="QB_ROW_370350" localSheetId="3" hidden="1">'I&amp;E Nov'!$F$36</definedName>
    <definedName name="QB_ROW_374250" localSheetId="6" hidden="1">BVA!$F$243</definedName>
    <definedName name="QB_ROW_374250" localSheetId="4" hidden="1">'I&amp;E Jan-Nov'!$F$243</definedName>
    <definedName name="QB_ROW_375020" localSheetId="5" hidden="1">'General Ledger'!$C$323</definedName>
    <definedName name="QB_ROW_375040" localSheetId="6" hidden="1">BVA!$E$222</definedName>
    <definedName name="QB_ROW_375040" localSheetId="4" hidden="1">'I&amp;E Jan-Nov'!$E$222</definedName>
    <definedName name="QB_ROW_375040" localSheetId="3" hidden="1">'I&amp;E Nov'!$E$180</definedName>
    <definedName name="QB_ROW_375320" localSheetId="5" hidden="1">'General Ledger'!$C$358</definedName>
    <definedName name="QB_ROW_375340" localSheetId="6" hidden="1">BVA!$E$229</definedName>
    <definedName name="QB_ROW_375340" localSheetId="4" hidden="1">'I&amp;E Jan-Nov'!$E$229</definedName>
    <definedName name="QB_ROW_375340" localSheetId="3" hidden="1">'I&amp;E Nov'!$E$185</definedName>
    <definedName name="QB_ROW_378250" localSheetId="6" hidden="1">BVA!$F$26</definedName>
    <definedName name="QB_ROW_378250" localSheetId="4" hidden="1">'I&amp;E Jan-Nov'!$F$26</definedName>
    <definedName name="QB_ROW_379020" localSheetId="5" hidden="1">'General Ledger'!$C$57</definedName>
    <definedName name="QB_ROW_379250" localSheetId="6" hidden="1">BVA!$F$25</definedName>
    <definedName name="QB_ROW_379250" localSheetId="4" hidden="1">'I&amp;E Jan-Nov'!$F$25</definedName>
    <definedName name="QB_ROW_379250" localSheetId="3" hidden="1">'I&amp;E Nov'!$F$20</definedName>
    <definedName name="QB_ROW_379320" localSheetId="5" hidden="1">'General Ledger'!$C$60</definedName>
    <definedName name="QB_ROW_38030" localSheetId="5" hidden="1">'General Ledger'!$D$171</definedName>
    <definedName name="QB_ROW_38060" localSheetId="6" hidden="1">BVA!$G$93</definedName>
    <definedName name="QB_ROW_38060" localSheetId="4" hidden="1">'I&amp;E Jan-Nov'!$G$93</definedName>
    <definedName name="QB_ROW_38060" localSheetId="3" hidden="1">'I&amp;E Nov'!$G$77</definedName>
    <definedName name="QB_ROW_383030" localSheetId="5" hidden="1">'General Ledger'!$D$285</definedName>
    <definedName name="QB_ROW_383260" localSheetId="6" hidden="1">BVA!$G$178</definedName>
    <definedName name="QB_ROW_383260" localSheetId="4" hidden="1">'I&amp;E Jan-Nov'!$G$178</definedName>
    <definedName name="QB_ROW_383260" localSheetId="3" hidden="1">'I&amp;E Nov'!$G$146</definedName>
    <definedName name="QB_ROW_38330" localSheetId="5" hidden="1">'General Ledger'!$D$203</definedName>
    <definedName name="QB_ROW_383330" localSheetId="5" hidden="1">'General Ledger'!$D$287</definedName>
    <definedName name="QB_ROW_38360" localSheetId="6" hidden="1">BVA!$G$97</definedName>
    <definedName name="QB_ROW_38360" localSheetId="4" hidden="1">'I&amp;E Jan-Nov'!$G$97</definedName>
    <definedName name="QB_ROW_38360" localSheetId="3" hidden="1">'I&amp;E Nov'!$G$81</definedName>
    <definedName name="QB_ROW_384030" localSheetId="5" hidden="1">'General Ledger'!$D$362</definedName>
    <definedName name="QB_ROW_384250" localSheetId="6" hidden="1">BVA!$F$242</definedName>
    <definedName name="QB_ROW_384250" localSheetId="4" hidden="1">'I&amp;E Jan-Nov'!$F$242</definedName>
    <definedName name="QB_ROW_384250" localSheetId="3" hidden="1">'I&amp;E Nov'!$F$191</definedName>
    <definedName name="QB_ROW_384330" localSheetId="5" hidden="1">'General Ledger'!$D$369</definedName>
    <definedName name="QB_ROW_386270" localSheetId="6" hidden="1">BVA!$H$75</definedName>
    <definedName name="QB_ROW_386270" localSheetId="4" hidden="1">'I&amp;E Jan-Nov'!$H$75</definedName>
    <definedName name="QB_ROW_387270" localSheetId="6" hidden="1">BVA!$H$88</definedName>
    <definedName name="QB_ROW_387270" localSheetId="4" hidden="1">'I&amp;E Jan-Nov'!$H$88</definedName>
    <definedName name="QB_ROW_387270" localSheetId="3" hidden="1">'I&amp;E Nov'!$H$72</definedName>
    <definedName name="QB_ROW_388260" localSheetId="6" hidden="1">BVA!$G$189</definedName>
    <definedName name="QB_ROW_388260" localSheetId="4" hidden="1">'I&amp;E Jan-Nov'!$G$189</definedName>
    <definedName name="QB_ROW_388260" localSheetId="3" hidden="1">'I&amp;E Nov'!$G$156</definedName>
    <definedName name="QB_ROW_390270" localSheetId="6" hidden="1">BVA!$H$131</definedName>
    <definedName name="QB_ROW_390270" localSheetId="4" hidden="1">'I&amp;E Jan-Nov'!$H$131</definedName>
    <definedName name="QB_ROW_390270" localSheetId="3" hidden="1">'I&amp;E Nov'!$H$112</definedName>
    <definedName name="QB_ROW_39040" localSheetId="5" hidden="1">'General Ledger'!$E$172</definedName>
    <definedName name="QB_ROW_391250" localSheetId="6" hidden="1">BVA!$F$23</definedName>
    <definedName name="QB_ROW_391250" localSheetId="4" hidden="1">'I&amp;E Jan-Nov'!$F$23</definedName>
    <definedName name="QB_ROW_39270" localSheetId="6" hidden="1">BVA!$H$94</definedName>
    <definedName name="QB_ROW_39270" localSheetId="4" hidden="1">'I&amp;E Jan-Nov'!$H$94</definedName>
    <definedName name="QB_ROW_39270" localSheetId="3" hidden="1">'I&amp;E Nov'!$H$78</definedName>
    <definedName name="QB_ROW_39340" localSheetId="5" hidden="1">'General Ledger'!$E$178</definedName>
    <definedName name="QB_ROW_394260" localSheetId="6" hidden="1">BVA!$G$51</definedName>
    <definedName name="QB_ROW_394260" localSheetId="4" hidden="1">'I&amp;E Jan-Nov'!$G$51</definedName>
    <definedName name="QB_ROW_394260" localSheetId="3" hidden="1">'I&amp;E Nov'!$G$39</definedName>
    <definedName name="QB_ROW_397250" localSheetId="6" hidden="1">BVA!$F$236</definedName>
    <definedName name="QB_ROW_397250" localSheetId="4" hidden="1">'I&amp;E Jan-Nov'!$F$236</definedName>
    <definedName name="QB_ROW_403040" localSheetId="6" hidden="1">BVA!$E$235</definedName>
    <definedName name="QB_ROW_403040" localSheetId="4" hidden="1">'I&amp;E Jan-Nov'!$E$235</definedName>
    <definedName name="QB_ROW_403340" localSheetId="6" hidden="1">BVA!$E$237</definedName>
    <definedName name="QB_ROW_403340" localSheetId="4" hidden="1">'I&amp;E Jan-Nov'!$E$237</definedName>
    <definedName name="QB_ROW_404260" localSheetId="6" hidden="1">BVA!$G$176</definedName>
    <definedName name="QB_ROW_404260" localSheetId="4" hidden="1">'I&amp;E Jan-Nov'!$G$176</definedName>
    <definedName name="QB_ROW_409250" localSheetId="1" hidden="1">'Balance Sheet'!$F$41</definedName>
    <definedName name="QB_ROW_41040" localSheetId="5" hidden="1">'General Ledger'!$E$179</definedName>
    <definedName name="QB_ROW_412260" localSheetId="6" hidden="1">BVA!$G$165</definedName>
    <definedName name="QB_ROW_412260" localSheetId="4" hidden="1">'I&amp;E Jan-Nov'!$G$165</definedName>
    <definedName name="QB_ROW_41270" localSheetId="6" hidden="1">BVA!$H$95</definedName>
    <definedName name="QB_ROW_41270" localSheetId="4" hidden="1">'I&amp;E Jan-Nov'!$H$95</definedName>
    <definedName name="QB_ROW_41270" localSheetId="3" hidden="1">'I&amp;E Nov'!$H$79</definedName>
    <definedName name="QB_ROW_41340" localSheetId="5" hidden="1">'General Ledger'!$E$190</definedName>
    <definedName name="QB_ROW_415040" localSheetId="5" hidden="1">'General Ledger'!$E$234</definedName>
    <definedName name="QB_ROW_415270" localSheetId="6" hidden="1">BVA!$H$118</definedName>
    <definedName name="QB_ROW_415270" localSheetId="4" hidden="1">'I&amp;E Jan-Nov'!$H$118</definedName>
    <definedName name="QB_ROW_415270" localSheetId="3" hidden="1">'I&amp;E Nov'!$H$100</definedName>
    <definedName name="QB_ROW_415340" localSheetId="5" hidden="1">'General Ledger'!$E$237</definedName>
    <definedName name="QB_ROW_417280" localSheetId="6" hidden="1">BVA!$I$69</definedName>
    <definedName name="QB_ROW_417280" localSheetId="4" hidden="1">'I&amp;E Jan-Nov'!$I$69</definedName>
    <definedName name="QB_ROW_417280" localSheetId="3" hidden="1">'I&amp;E Nov'!$I$57</definedName>
    <definedName name="QB_ROW_418250" localSheetId="6" hidden="1">BVA!$F$141</definedName>
    <definedName name="QB_ROW_418250" localSheetId="4" hidden="1">'I&amp;E Jan-Nov'!$F$141</definedName>
    <definedName name="QB_ROW_418250" localSheetId="3" hidden="1">'I&amp;E Nov'!$F$122</definedName>
    <definedName name="QB_ROW_421250" localSheetId="1" hidden="1">'Balance Sheet'!$F$44</definedName>
    <definedName name="QB_ROW_423230" localSheetId="1" hidden="1">'Balance Sheet'!$D$61</definedName>
    <definedName name="QB_ROW_424240" localSheetId="1" hidden="1">'Balance Sheet'!$E$12</definedName>
    <definedName name="QB_ROW_427240" localSheetId="6" hidden="1">BVA!$E$7</definedName>
    <definedName name="QB_ROW_427240" localSheetId="4" hidden="1">'I&amp;E Jan-Nov'!$E$7</definedName>
    <definedName name="QB_ROW_427240" localSheetId="3" hidden="1">'I&amp;E Nov'!$E$6</definedName>
    <definedName name="QB_ROW_429030" localSheetId="5" hidden="1">'General Ledger'!$D$348</definedName>
    <definedName name="QB_ROW_429250" localSheetId="6" hidden="1">BVA!$F$227</definedName>
    <definedName name="QB_ROW_429250" localSheetId="4" hidden="1">'I&amp;E Jan-Nov'!$F$227</definedName>
    <definedName name="QB_ROW_429250" localSheetId="3" hidden="1">'I&amp;E Nov'!$F$183</definedName>
    <definedName name="QB_ROW_429330" localSheetId="5" hidden="1">'General Ledger'!$D$353</definedName>
    <definedName name="QB_ROW_43040" localSheetId="5" hidden="1">'General Ledger'!$E$191</definedName>
    <definedName name="QB_ROW_43270" localSheetId="6" hidden="1">BVA!$H$96</definedName>
    <definedName name="QB_ROW_43270" localSheetId="4" hidden="1">'I&amp;E Jan-Nov'!$H$96</definedName>
    <definedName name="QB_ROW_43270" localSheetId="3" hidden="1">'I&amp;E Nov'!$H$80</definedName>
    <definedName name="QB_ROW_43340" localSheetId="5" hidden="1">'General Ledger'!$E$202</definedName>
    <definedName name="QB_ROW_436030" localSheetId="5" hidden="1">'General Ledger'!$D$354</definedName>
    <definedName name="QB_ROW_436250" localSheetId="6" hidden="1">BVA!$F$228</definedName>
    <definedName name="QB_ROW_436250" localSheetId="4" hidden="1">'I&amp;E Jan-Nov'!$F$228</definedName>
    <definedName name="QB_ROW_436250" localSheetId="3" hidden="1">'I&amp;E Nov'!$F$184</definedName>
    <definedName name="QB_ROW_436330" localSheetId="5" hidden="1">'General Ledger'!$D$357</definedName>
    <definedName name="QB_ROW_437020" localSheetId="5" hidden="1">'General Ledger'!$C$361</definedName>
    <definedName name="QB_ROW_437030" localSheetId="5" hidden="1">'General Ledger'!$D$375</definedName>
    <definedName name="QB_ROW_437040" localSheetId="6" hidden="1">BVA!$E$241</definedName>
    <definedName name="QB_ROW_437040" localSheetId="4" hidden="1">'I&amp;E Jan-Nov'!$E$241</definedName>
    <definedName name="QB_ROW_437040" localSheetId="3" hidden="1">'I&amp;E Nov'!$E$190</definedName>
    <definedName name="QB_ROW_437250" localSheetId="6" hidden="1">BVA!$F$245</definedName>
    <definedName name="QB_ROW_437250" localSheetId="4" hidden="1">'I&amp;E Jan-Nov'!$F$245</definedName>
    <definedName name="QB_ROW_437250" localSheetId="3" hidden="1">'I&amp;E Nov'!$F$193</definedName>
    <definedName name="QB_ROW_437320" localSheetId="5" hidden="1">'General Ledger'!$C$380</definedName>
    <definedName name="QB_ROW_437330" localSheetId="5" hidden="1">'General Ledger'!$D$379</definedName>
    <definedName name="QB_ROW_437340" localSheetId="6" hidden="1">BVA!$E$246</definedName>
    <definedName name="QB_ROW_437340" localSheetId="4" hidden="1">'I&amp;E Jan-Nov'!$E$246</definedName>
    <definedName name="QB_ROW_437340" localSheetId="3" hidden="1">'I&amp;E Nov'!$E$194</definedName>
    <definedName name="QB_ROW_438030" localSheetId="5" hidden="1">'General Ledger'!$D$370</definedName>
    <definedName name="QB_ROW_438250" localSheetId="6" hidden="1">BVA!$F$244</definedName>
    <definedName name="QB_ROW_438250" localSheetId="4" hidden="1">'I&amp;E Jan-Nov'!$F$244</definedName>
    <definedName name="QB_ROW_438250" localSheetId="3" hidden="1">'I&amp;E Nov'!$F$192</definedName>
    <definedName name="QB_ROW_438330" localSheetId="5" hidden="1">'General Ledger'!$D$374</definedName>
    <definedName name="QB_ROW_441020" localSheetId="5" hidden="1">'General Ledger'!$C$50</definedName>
    <definedName name="QB_ROW_441250" localSheetId="6" hidden="1">BVA!$F$21</definedName>
    <definedName name="QB_ROW_441250" localSheetId="4" hidden="1">'I&amp;E Jan-Nov'!$F$21</definedName>
    <definedName name="QB_ROW_441250" localSheetId="3" hidden="1">'I&amp;E Nov'!$F$18</definedName>
    <definedName name="QB_ROW_441320" localSheetId="5" hidden="1">'General Ledger'!$C$52</definedName>
    <definedName name="QB_ROW_44250" localSheetId="6" hidden="1">BVA!$F$37</definedName>
    <definedName name="QB_ROW_44250" localSheetId="4" hidden="1">'I&amp;E Jan-Nov'!$F$37</definedName>
    <definedName name="QB_ROW_44250" localSheetId="3" hidden="1">'I&amp;E Nov'!$F$28</definedName>
    <definedName name="QB_ROW_443240" localSheetId="6" hidden="1">BVA!$E$221</definedName>
    <definedName name="QB_ROW_443240" localSheetId="4" hidden="1">'I&amp;E Jan-Nov'!$E$221</definedName>
    <definedName name="QB_ROW_445030" localSheetId="5" hidden="1">'General Ledger'!$D$206</definedName>
    <definedName name="QB_ROW_445260" localSheetId="6" hidden="1">BVA!$G$101</definedName>
    <definedName name="QB_ROW_445260" localSheetId="4" hidden="1">'I&amp;E Jan-Nov'!$G$101</definedName>
    <definedName name="QB_ROW_445260" localSheetId="3" hidden="1">'I&amp;E Nov'!$G$85</definedName>
    <definedName name="QB_ROW_445330" localSheetId="5" hidden="1">'General Ledger'!$D$209</definedName>
    <definedName name="QB_ROW_446230" localSheetId="1" hidden="1">'Balance Sheet'!$D$17</definedName>
    <definedName name="QB_ROW_447260" localSheetId="6" hidden="1">BVA!$G$57</definedName>
    <definedName name="QB_ROW_447260" localSheetId="4" hidden="1">'I&amp;E Jan-Nov'!$G$57</definedName>
    <definedName name="QB_ROW_447260" localSheetId="3" hidden="1">'I&amp;E Nov'!$G$45</definedName>
    <definedName name="QB_ROW_448270" localSheetId="6" hidden="1">BVA!$H$87</definedName>
    <definedName name="QB_ROW_448270" localSheetId="4" hidden="1">'I&amp;E Jan-Nov'!$H$87</definedName>
    <definedName name="QB_ROW_448270" localSheetId="3" hidden="1">'I&amp;E Nov'!$H$71</definedName>
    <definedName name="QB_ROW_449030" localSheetId="6" hidden="1">BVA!$D$248</definedName>
    <definedName name="QB_ROW_449030" localSheetId="4" hidden="1">'I&amp;E Jan-Nov'!$D$248</definedName>
    <definedName name="QB_ROW_449030" localSheetId="3" hidden="1">'I&amp;E Nov'!$D$196</definedName>
    <definedName name="QB_ROW_449330" localSheetId="6" hidden="1">BVA!$D$256</definedName>
    <definedName name="QB_ROW_449330" localSheetId="4" hidden="1">'I&amp;E Jan-Nov'!$D$256</definedName>
    <definedName name="QB_ROW_449330" localSheetId="3" hidden="1">'I&amp;E Nov'!$D$204</definedName>
    <definedName name="QB_ROW_450240" localSheetId="6" hidden="1">BVA!$E$252</definedName>
    <definedName name="QB_ROW_450240" localSheetId="4" hidden="1">'I&amp;E Jan-Nov'!$E$252</definedName>
    <definedName name="QB_ROW_450240" localSheetId="3" hidden="1">'I&amp;E Nov'!$E$200</definedName>
    <definedName name="QB_ROW_451240" localSheetId="6" hidden="1">BVA!$E$253</definedName>
    <definedName name="QB_ROW_451240" localSheetId="4" hidden="1">'I&amp;E Jan-Nov'!$E$253</definedName>
    <definedName name="QB_ROW_451240" localSheetId="3" hidden="1">'I&amp;E Nov'!$E$201</definedName>
    <definedName name="QB_ROW_452240" localSheetId="6" hidden="1">BVA!$E$254</definedName>
    <definedName name="QB_ROW_452240" localSheetId="4" hidden="1">'I&amp;E Jan-Nov'!$E$254</definedName>
    <definedName name="QB_ROW_452240" localSheetId="3" hidden="1">'I&amp;E Nov'!$E$202</definedName>
    <definedName name="QB_ROW_45250" localSheetId="6" hidden="1">BVA!$F$38</definedName>
    <definedName name="QB_ROW_45250" localSheetId="4" hidden="1">'I&amp;E Jan-Nov'!$F$38</definedName>
    <definedName name="QB_ROW_45250" localSheetId="3" hidden="1">'I&amp;E Nov'!$F$29</definedName>
    <definedName name="QB_ROW_455260" localSheetId="6" hidden="1">BVA!$G$155</definedName>
    <definedName name="QB_ROW_455260" localSheetId="4" hidden="1">'I&amp;E Jan-Nov'!$G$155</definedName>
    <definedName name="QB_ROW_455260" localSheetId="3" hidden="1">'I&amp;E Nov'!$G$135</definedName>
    <definedName name="QB_ROW_457030" localSheetId="5" hidden="1">'General Ledger'!$D$263</definedName>
    <definedName name="QB_ROW_457260" localSheetId="6" hidden="1">BVA!$G$154</definedName>
    <definedName name="QB_ROW_457260" localSheetId="4" hidden="1">'I&amp;E Jan-Nov'!$G$154</definedName>
    <definedName name="QB_ROW_457260" localSheetId="3" hidden="1">'I&amp;E Nov'!$G$134</definedName>
    <definedName name="QB_ROW_457330" localSheetId="5" hidden="1">'General Ledger'!$D$265</definedName>
    <definedName name="QB_ROW_458260" localSheetId="6" hidden="1">BVA!$G$153</definedName>
    <definedName name="QB_ROW_458260" localSheetId="4" hidden="1">'I&amp;E Jan-Nov'!$G$153</definedName>
    <definedName name="QB_ROW_458260" localSheetId="3" hidden="1">'I&amp;E Nov'!$G$133</definedName>
    <definedName name="QB_ROW_46020" localSheetId="5" hidden="1">'General Ledger'!$C$205</definedName>
    <definedName name="QB_ROW_46050" localSheetId="6" hidden="1">BVA!$F$99</definedName>
    <definedName name="QB_ROW_46050" localSheetId="4" hidden="1">'I&amp;E Jan-Nov'!$F$99</definedName>
    <definedName name="QB_ROW_46050" localSheetId="3" hidden="1">'I&amp;E Nov'!$F$83</definedName>
    <definedName name="QB_ROW_463030" localSheetId="5" hidden="1">'General Ledger'!$D$324</definedName>
    <definedName name="QB_ROW_46320" localSheetId="5" hidden="1">'General Ledger'!$C$210</definedName>
    <definedName name="QB_ROW_463250" localSheetId="6" hidden="1">BVA!$F$223</definedName>
    <definedName name="QB_ROW_463250" localSheetId="4" hidden="1">'I&amp;E Jan-Nov'!$F$223</definedName>
    <definedName name="QB_ROW_463250" localSheetId="3" hidden="1">'I&amp;E Nov'!$F$181</definedName>
    <definedName name="QB_ROW_463330" localSheetId="5" hidden="1">'General Ledger'!$D$333</definedName>
    <definedName name="QB_ROW_46350" localSheetId="6" hidden="1">BVA!$F$104</definedName>
    <definedName name="QB_ROW_46350" localSheetId="4" hidden="1">'I&amp;E Jan-Nov'!$F$104</definedName>
    <definedName name="QB_ROW_46350" localSheetId="3" hidden="1">'I&amp;E Nov'!$F$87</definedName>
    <definedName name="QB_ROW_464030" localSheetId="5" hidden="1">'General Ledger'!$D$334</definedName>
    <definedName name="QB_ROW_464250" localSheetId="6" hidden="1">BVA!$F$225</definedName>
    <definedName name="QB_ROW_464250" localSheetId="4" hidden="1">'I&amp;E Jan-Nov'!$F$225</definedName>
    <definedName name="QB_ROW_464250" localSheetId="3" hidden="1">'I&amp;E Nov'!$F$182</definedName>
    <definedName name="QB_ROW_464330" localSheetId="5" hidden="1">'General Ledger'!$D$347</definedName>
    <definedName name="QB_ROW_465230" localSheetId="1" hidden="1">'Balance Sheet'!$D$16</definedName>
    <definedName name="QB_ROW_466250" localSheetId="6" hidden="1">BVA!$F$224</definedName>
    <definedName name="QB_ROW_466250" localSheetId="4" hidden="1">'I&amp;E Jan-Nov'!$F$224</definedName>
    <definedName name="QB_ROW_467250" localSheetId="6" hidden="1">BVA!$F$226</definedName>
    <definedName name="QB_ROW_467250" localSheetId="4" hidden="1">'I&amp;E Jan-Nov'!$F$226</definedName>
    <definedName name="QB_ROW_468270" localSheetId="6" hidden="1">BVA!$H$76</definedName>
    <definedName name="QB_ROW_468270" localSheetId="4" hidden="1">'I&amp;E Jan-Nov'!$H$76</definedName>
    <definedName name="QB_ROW_47260" localSheetId="6" hidden="1">BVA!$G$100</definedName>
    <definedName name="QB_ROW_47260" localSheetId="4" hidden="1">'I&amp;E Jan-Nov'!$G$100</definedName>
    <definedName name="QB_ROW_47260" localSheetId="3" hidden="1">'I&amp;E Nov'!$G$84</definedName>
    <definedName name="QB_ROW_477260" localSheetId="6" hidden="1">BVA!$G$58</definedName>
    <definedName name="QB_ROW_477260" localSheetId="4" hidden="1">'I&amp;E Jan-Nov'!$G$58</definedName>
    <definedName name="QB_ROW_477260" localSheetId="3" hidden="1">'I&amp;E Nov'!$G$46</definedName>
    <definedName name="QB_ROW_478250" localSheetId="6" hidden="1">BVA!$F$36</definedName>
    <definedName name="QB_ROW_478250" localSheetId="4" hidden="1">'I&amp;E Jan-Nov'!$F$36</definedName>
    <definedName name="QB_ROW_478250" localSheetId="3" hidden="1">'I&amp;E Nov'!$F$27</definedName>
    <definedName name="QB_ROW_479240" localSheetId="6" hidden="1">BVA!$E$251</definedName>
    <definedName name="QB_ROW_479240" localSheetId="4" hidden="1">'I&amp;E Jan-Nov'!$E$251</definedName>
    <definedName name="QB_ROW_479240" localSheetId="3" hidden="1">'I&amp;E Nov'!$E$199</definedName>
    <definedName name="QB_ROW_480240" localSheetId="6" hidden="1">BVA!$E$250</definedName>
    <definedName name="QB_ROW_480240" localSheetId="4" hidden="1">'I&amp;E Jan-Nov'!$E$250</definedName>
    <definedName name="QB_ROW_480240" localSheetId="3" hidden="1">'I&amp;E Nov'!$E$198</definedName>
    <definedName name="QB_ROW_482260" localSheetId="6" hidden="1">BVA!$G$152</definedName>
    <definedName name="QB_ROW_482260" localSheetId="4" hidden="1">'I&amp;E Jan-Nov'!$G$152</definedName>
    <definedName name="QB_ROW_482260" localSheetId="3" hidden="1">'I&amp;E Nov'!$G$132</definedName>
    <definedName name="QB_ROW_485260" localSheetId="6" hidden="1">BVA!$G$205</definedName>
    <definedName name="QB_ROW_485260" localSheetId="4" hidden="1">'I&amp;E Jan-Nov'!$G$205</definedName>
    <definedName name="QB_ROW_486240" localSheetId="6" hidden="1">BVA!$E$240</definedName>
    <definedName name="QB_ROW_486240" localSheetId="4" hidden="1">'I&amp;E Jan-Nov'!$E$240</definedName>
    <definedName name="QB_ROW_487240" localSheetId="6" hidden="1">BVA!$E$217</definedName>
    <definedName name="QB_ROW_487240" localSheetId="4" hidden="1">'I&amp;E Jan-Nov'!$E$217</definedName>
    <definedName name="QB_ROW_488250" localSheetId="6" hidden="1">BVA!$F$32</definedName>
    <definedName name="QB_ROW_488250" localSheetId="4" hidden="1">'I&amp;E Jan-Nov'!$F$32</definedName>
    <definedName name="QB_ROW_490260" localSheetId="6" hidden="1">BVA!$G$158</definedName>
    <definedName name="QB_ROW_490260" localSheetId="4" hidden="1">'I&amp;E Jan-Nov'!$G$158</definedName>
    <definedName name="QB_ROW_490260" localSheetId="3" hidden="1">'I&amp;E Nov'!$G$138</definedName>
    <definedName name="QB_ROW_491240" localSheetId="6" hidden="1">BVA!$E$255</definedName>
    <definedName name="QB_ROW_491240" localSheetId="4" hidden="1">'I&amp;E Jan-Nov'!$E$255</definedName>
    <definedName name="QB_ROW_491240" localSheetId="3" hidden="1">'I&amp;E Nov'!$E$203</definedName>
    <definedName name="QB_ROW_493050" localSheetId="5" hidden="1">'General Ledger'!$F$214</definedName>
    <definedName name="QB_ROW_493280" localSheetId="6" hidden="1">BVA!$I$108</definedName>
    <definedName name="QB_ROW_493280" localSheetId="4" hidden="1">'I&amp;E Jan-Nov'!$I$108</definedName>
    <definedName name="QB_ROW_493280" localSheetId="3" hidden="1">'I&amp;E Nov'!$I$91</definedName>
    <definedName name="QB_ROW_493350" localSheetId="5" hidden="1">'General Ledger'!$F$216</definedName>
    <definedName name="QB_ROW_497260" localSheetId="6" hidden="1">BVA!$G$151</definedName>
    <definedName name="QB_ROW_497260" localSheetId="4" hidden="1">'I&amp;E Jan-Nov'!$G$151</definedName>
    <definedName name="QB_ROW_498240" localSheetId="1" hidden="1">'Balance Sheet'!$E$6</definedName>
    <definedName name="QB_ROW_499240" localSheetId="1" hidden="1">'Balance Sheet'!$E$9</definedName>
    <definedName name="QB_ROW_500240" localSheetId="1" hidden="1">'Balance Sheet'!$E$8</definedName>
    <definedName name="QB_ROW_5011" localSheetId="1" hidden="1">'Balance Sheet'!$B$20</definedName>
    <definedName name="QB_ROW_501240" localSheetId="1" hidden="1">'Balance Sheet'!$E$7</definedName>
    <definedName name="QB_ROW_509020" localSheetId="5" hidden="1">'General Ledger'!$C$306</definedName>
    <definedName name="QB_ROW_509250" localSheetId="6" hidden="1">BVA!$F$202</definedName>
    <definedName name="QB_ROW_509250" localSheetId="4" hidden="1">'I&amp;E Jan-Nov'!$F$202</definedName>
    <definedName name="QB_ROW_509250" localSheetId="3" hidden="1">'I&amp;E Nov'!$F$167</definedName>
    <definedName name="QB_ROW_509320" localSheetId="5" hidden="1">'General Ledger'!$C$308</definedName>
    <definedName name="QB_ROW_51020" localSheetId="5" hidden="1">'General Ledger'!$C$39</definedName>
    <definedName name="QB_ROW_512040" localSheetId="6" hidden="1">BVA!$E$31</definedName>
    <definedName name="QB_ROW_512040" localSheetId="4" hidden="1">'I&amp;E Jan-Nov'!$E$31</definedName>
    <definedName name="QB_ROW_512340" localSheetId="6" hidden="1">BVA!$E$33</definedName>
    <definedName name="QB_ROW_512340" localSheetId="4" hidden="1">'I&amp;E Jan-Nov'!$E$33</definedName>
    <definedName name="QB_ROW_51250" localSheetId="6" hidden="1">BVA!$F$18</definedName>
    <definedName name="QB_ROW_51250" localSheetId="4" hidden="1">'I&amp;E Jan-Nov'!$F$18</definedName>
    <definedName name="QB_ROW_51250" localSheetId="3" hidden="1">'I&amp;E Nov'!$F$16</definedName>
    <definedName name="QB_ROW_51320" localSheetId="5" hidden="1">'General Ledger'!$C$45</definedName>
    <definedName name="QB_ROW_513240" localSheetId="6" hidden="1">BVA!$E$5</definedName>
    <definedName name="QB_ROW_513240" localSheetId="4" hidden="1">'I&amp;E Jan-Nov'!$E$5</definedName>
    <definedName name="QB_ROW_516020" localSheetId="5" hidden="1">'General Ledger'!$C$18</definedName>
    <definedName name="QB_ROW_516250" localSheetId="6" hidden="1">BVA!$F$12</definedName>
    <definedName name="QB_ROW_516250" localSheetId="4" hidden="1">'I&amp;E Jan-Nov'!$F$12</definedName>
    <definedName name="QB_ROW_516250" localSheetId="3" hidden="1">'I&amp;E Nov'!$F$10</definedName>
    <definedName name="QB_ROW_516320" localSheetId="5" hidden="1">'General Ledger'!$C$20</definedName>
    <definedName name="QB_ROW_517250" localSheetId="6" hidden="1">BVA!$F$11</definedName>
    <definedName name="QB_ROW_517250" localSheetId="4" hidden="1">'I&amp;E Jan-Nov'!$F$11</definedName>
    <definedName name="QB_ROW_5260" localSheetId="6" hidden="1">BVA!$G$60</definedName>
    <definedName name="QB_ROW_5260" localSheetId="4" hidden="1">'I&amp;E Jan-Nov'!$G$60</definedName>
    <definedName name="QB_ROW_5260" localSheetId="3" hidden="1">'I&amp;E Nov'!$G$48</definedName>
    <definedName name="QB_ROW_53030" localSheetId="5" hidden="1">'General Ledger'!$D$224</definedName>
    <definedName name="QB_ROW_53060" localSheetId="6" hidden="1">BVA!$G$116</definedName>
    <definedName name="QB_ROW_53060" localSheetId="4" hidden="1">'I&amp;E Jan-Nov'!$G$116</definedName>
    <definedName name="QB_ROW_53060" localSheetId="3" hidden="1">'I&amp;E Nov'!$G$98</definedName>
    <definedName name="QB_ROW_5311" localSheetId="1" hidden="1">'Balance Sheet'!$B$30</definedName>
    <definedName name="QB_ROW_53270" localSheetId="6" hidden="1">BVA!$H$122</definedName>
    <definedName name="QB_ROW_53270" localSheetId="4" hidden="1">'I&amp;E Jan-Nov'!$H$122</definedName>
    <definedName name="QB_ROW_53330" localSheetId="5" hidden="1">'General Ledger'!$D$248</definedName>
    <definedName name="QB_ROW_53360" localSheetId="6" hidden="1">BVA!$G$123</definedName>
    <definedName name="QB_ROW_53360" localSheetId="4" hidden="1">'I&amp;E Jan-Nov'!$G$123</definedName>
    <definedName name="QB_ROW_53360" localSheetId="3" hidden="1">'I&amp;E Nov'!$G$104</definedName>
    <definedName name="QB_ROW_54020" localSheetId="5" hidden="1">'General Ledger'!$C$297</definedName>
    <definedName name="QB_ROW_54050" localSheetId="6" hidden="1">BVA!$F$195</definedName>
    <definedName name="QB_ROW_54050" localSheetId="4" hidden="1">'I&amp;E Jan-Nov'!$F$195</definedName>
    <definedName name="QB_ROW_54050" localSheetId="3" hidden="1">'I&amp;E Nov'!$F$162</definedName>
    <definedName name="QB_ROW_54260" localSheetId="6" hidden="1">BVA!$G$198</definedName>
    <definedName name="QB_ROW_54260" localSheetId="4" hidden="1">'I&amp;E Jan-Nov'!$G$198</definedName>
    <definedName name="QB_ROW_54320" localSheetId="5" hidden="1">'General Ledger'!$C$303</definedName>
    <definedName name="QB_ROW_54350" localSheetId="6" hidden="1">BVA!$F$199</definedName>
    <definedName name="QB_ROW_54350" localSheetId="4" hidden="1">'I&amp;E Jan-Nov'!$F$199</definedName>
    <definedName name="QB_ROW_54350" localSheetId="3" hidden="1">'I&amp;E Nov'!$F$164</definedName>
    <definedName name="QB_ROW_55020" localSheetId="5" hidden="1">'General Ledger'!$C$24</definedName>
    <definedName name="QB_ROW_55250" localSheetId="6" hidden="1">BVA!$F$14</definedName>
    <definedName name="QB_ROW_55250" localSheetId="4" hidden="1">'I&amp;E Jan-Nov'!$F$14</definedName>
    <definedName name="QB_ROW_55250" localSheetId="3" hidden="1">'I&amp;E Nov'!$F$12</definedName>
    <definedName name="QB_ROW_55320" localSheetId="5" hidden="1">'General Ledger'!$C$27</definedName>
    <definedName name="QB_ROW_56030" localSheetId="5" hidden="1">'General Ledger'!$D$298</definedName>
    <definedName name="QB_ROW_56260" localSheetId="6" hidden="1">BVA!$G$196</definedName>
    <definedName name="QB_ROW_56260" localSheetId="4" hidden="1">'I&amp;E Jan-Nov'!$G$196</definedName>
    <definedName name="QB_ROW_56260" localSheetId="3" hidden="1">'I&amp;E Nov'!$G$163</definedName>
    <definedName name="QB_ROW_56330" localSheetId="5" hidden="1">'General Ledger'!$D$302</definedName>
    <definedName name="QB_ROW_57260" localSheetId="6" hidden="1">BVA!$G$197</definedName>
    <definedName name="QB_ROW_57260" localSheetId="4" hidden="1">'I&amp;E Jan-Nov'!$G$197</definedName>
    <definedName name="QB_ROW_58060" localSheetId="6" hidden="1">BVA!$G$124</definedName>
    <definedName name="QB_ROW_58060" localSheetId="4" hidden="1">'I&amp;E Jan-Nov'!$G$124</definedName>
    <definedName name="QB_ROW_58060" localSheetId="3" hidden="1">'I&amp;E Nov'!$G$105</definedName>
    <definedName name="QB_ROW_58360" localSheetId="6" hidden="1">BVA!$G$132</definedName>
    <definedName name="QB_ROW_58360" localSheetId="4" hidden="1">'I&amp;E Jan-Nov'!$G$132</definedName>
    <definedName name="QB_ROW_58360" localSheetId="3" hidden="1">'I&amp;E Nov'!$G$113</definedName>
    <definedName name="QB_ROW_59070" localSheetId="6" hidden="1">BVA!$H$125</definedName>
    <definedName name="QB_ROW_59070" localSheetId="4" hidden="1">'I&amp;E Jan-Nov'!$H$125</definedName>
    <definedName name="QB_ROW_59070" localSheetId="3" hidden="1">'I&amp;E Nov'!$H$106</definedName>
    <definedName name="QB_ROW_59370" localSheetId="6" hidden="1">BVA!$H$129</definedName>
    <definedName name="QB_ROW_59370" localSheetId="4" hidden="1">'I&amp;E Jan-Nov'!$H$129</definedName>
    <definedName name="QB_ROW_59370" localSheetId="3" hidden="1">'I&amp;E Nov'!$H$110</definedName>
    <definedName name="QB_ROW_6040" localSheetId="1" hidden="1">'Balance Sheet'!$E$43</definedName>
    <definedName name="QB_ROW_61010" localSheetId="5" hidden="1">'General Ledger'!$B$9</definedName>
    <definedName name="QB_ROW_61240" localSheetId="6" hidden="1">BVA!$E$9</definedName>
    <definedName name="QB_ROW_61240" localSheetId="4" hidden="1">'I&amp;E Jan-Nov'!$E$9</definedName>
    <definedName name="QB_ROW_61240" localSheetId="3" hidden="1">'I&amp;E Nov'!$E$8</definedName>
    <definedName name="QB_ROW_61310" localSheetId="5" hidden="1">'General Ledger'!$B$16</definedName>
    <definedName name="QB_ROW_62010" localSheetId="5" hidden="1">'General Ledger'!$B$322</definedName>
    <definedName name="QB_ROW_62030" localSheetId="6" hidden="1">BVA!$D$220</definedName>
    <definedName name="QB_ROW_62030" localSheetId="4" hidden="1">'I&amp;E Jan-Nov'!$D$220</definedName>
    <definedName name="QB_ROW_62030" localSheetId="3" hidden="1">'I&amp;E Nov'!$D$179</definedName>
    <definedName name="QB_ROW_62240" localSheetId="6" hidden="1">BVA!$E$230</definedName>
    <definedName name="QB_ROW_62240" localSheetId="4" hidden="1">'I&amp;E Jan-Nov'!$E$230</definedName>
    <definedName name="QB_ROW_62310" localSheetId="5" hidden="1">'General Ledger'!$B$359</definedName>
    <definedName name="QB_ROW_62330" localSheetId="6" hidden="1">BVA!$D$231</definedName>
    <definedName name="QB_ROW_62330" localSheetId="4" hidden="1">'I&amp;E Jan-Nov'!$D$231</definedName>
    <definedName name="QB_ROW_62330" localSheetId="3" hidden="1">'I&amp;E Nov'!$D$186</definedName>
    <definedName name="QB_ROW_6250" localSheetId="1" hidden="1">'Balance Sheet'!$F$50</definedName>
    <definedName name="QB_ROW_63010" localSheetId="5" hidden="1">'General Ledger'!$B$360</definedName>
    <definedName name="QB_ROW_63030" localSheetId="6" hidden="1">BVA!$D$239</definedName>
    <definedName name="QB_ROW_63030" localSheetId="4" hidden="1">'I&amp;E Jan-Nov'!$D$239</definedName>
    <definedName name="QB_ROW_63030" localSheetId="3" hidden="1">'I&amp;E Nov'!$D$189</definedName>
    <definedName name="QB_ROW_63310" localSheetId="5" hidden="1">'General Ledger'!$B$381</definedName>
    <definedName name="QB_ROW_63330" localSheetId="6" hidden="1">BVA!$D$247</definedName>
    <definedName name="QB_ROW_63330" localSheetId="4" hidden="1">'I&amp;E Jan-Nov'!$D$247</definedName>
    <definedName name="QB_ROW_63330" localSheetId="3" hidden="1">'I&amp;E Nov'!$D$195</definedName>
    <definedName name="QB_ROW_6340" localSheetId="1" hidden="1">'Balance Sheet'!$E$51</definedName>
    <definedName name="QB_ROW_64020" localSheetId="5" hidden="1">'General Ledger'!$C$53</definedName>
    <definedName name="QB_ROW_64250" localSheetId="6" hidden="1">BVA!$F$24</definedName>
    <definedName name="QB_ROW_64250" localSheetId="4" hidden="1">'I&amp;E Jan-Nov'!$F$24</definedName>
    <definedName name="QB_ROW_64250" localSheetId="3" hidden="1">'I&amp;E Nov'!$F$19</definedName>
    <definedName name="QB_ROW_64320" localSheetId="5" hidden="1">'General Ledger'!$C$56</definedName>
    <definedName name="QB_ROW_7001" localSheetId="1" hidden="1">'Balance Sheet'!$A$32</definedName>
    <definedName name="QB_ROW_70010" localSheetId="5" hidden="1">'General Ledger'!$B$17</definedName>
    <definedName name="QB_ROW_70040" localSheetId="6" hidden="1">BVA!$E$10</definedName>
    <definedName name="QB_ROW_70040" localSheetId="4" hidden="1">'I&amp;E Jan-Nov'!$E$10</definedName>
    <definedName name="QB_ROW_70040" localSheetId="3" hidden="1">'I&amp;E Nov'!$E$9</definedName>
    <definedName name="QB_ROW_70310" localSheetId="5" hidden="1">'General Ledger'!$B$61</definedName>
    <definedName name="QB_ROW_70340" localSheetId="6" hidden="1">BVA!$E$27</definedName>
    <definedName name="QB_ROW_70340" localSheetId="4" hidden="1">'I&amp;E Jan-Nov'!$E$27</definedName>
    <definedName name="QB_ROW_70340" localSheetId="3" hidden="1">'I&amp;E Nov'!$E$21</definedName>
    <definedName name="QB_ROW_72020" localSheetId="5" hidden="1">'General Ledger'!$C$21</definedName>
    <definedName name="QB_ROW_72250" localSheetId="6" hidden="1">BVA!$F$13</definedName>
    <definedName name="QB_ROW_72250" localSheetId="4" hidden="1">'I&amp;E Jan-Nov'!$F$13</definedName>
    <definedName name="QB_ROW_72250" localSheetId="3" hidden="1">'I&amp;E Nov'!$F$11</definedName>
    <definedName name="QB_ROW_72320" localSheetId="5" hidden="1">'General Ledger'!$C$23</definedName>
    <definedName name="QB_ROW_7301" localSheetId="1" hidden="1">'Balance Sheet'!$A$72</definedName>
    <definedName name="QB_ROW_74260" localSheetId="6" hidden="1">BVA!$G$103</definedName>
    <definedName name="QB_ROW_74260" localSheetId="4" hidden="1">'I&amp;E Jan-Nov'!$G$103</definedName>
    <definedName name="QB_ROW_75260" localSheetId="6" hidden="1">BVA!$G$52</definedName>
    <definedName name="QB_ROW_75260" localSheetId="4" hidden="1">'I&amp;E Jan-Nov'!$G$52</definedName>
    <definedName name="QB_ROW_75260" localSheetId="3" hidden="1">'I&amp;E Nov'!$G$40</definedName>
    <definedName name="QB_ROW_76020" localSheetId="5" hidden="1">'General Ledger'!$C$63</definedName>
    <definedName name="QB_ROW_76250" localSheetId="6" hidden="1">BVA!$F$35</definedName>
    <definedName name="QB_ROW_76250" localSheetId="4" hidden="1">'I&amp;E Jan-Nov'!$F$35</definedName>
    <definedName name="QB_ROW_76250" localSheetId="3" hidden="1">'I&amp;E Nov'!$F$26</definedName>
    <definedName name="QB_ROW_76320" localSheetId="5" hidden="1">'General Ledger'!$C$66</definedName>
    <definedName name="QB_ROW_77260" localSheetId="6" hidden="1">BVA!$G$102</definedName>
    <definedName name="QB_ROW_77260" localSheetId="4" hidden="1">'I&amp;E Jan-Nov'!$G$102</definedName>
    <definedName name="QB_ROW_77260" localSheetId="3" hidden="1">'I&amp;E Nov'!$G$86</definedName>
    <definedName name="QB_ROW_80050" localSheetId="5" hidden="1">'General Ledger'!$F$97</definedName>
    <definedName name="QB_ROW_8011" localSheetId="1" hidden="1">'Balance Sheet'!$B$33</definedName>
    <definedName name="QB_ROW_80280" localSheetId="6" hidden="1">BVA!$I$66</definedName>
    <definedName name="QB_ROW_80280" localSheetId="4" hidden="1">'I&amp;E Jan-Nov'!$I$66</definedName>
    <definedName name="QB_ROW_80280" localSheetId="3" hidden="1">'I&amp;E Nov'!$I$54</definedName>
    <definedName name="QB_ROW_80350" localSheetId="5" hidden="1">'General Ledger'!$F$99</definedName>
    <definedName name="QB_ROW_82030" localSheetId="5" hidden="1">'General Ledger'!$D$95</definedName>
    <definedName name="QB_ROW_82060" localSheetId="6" hidden="1">BVA!$G$64</definedName>
    <definedName name="QB_ROW_82060" localSheetId="4" hidden="1">'I&amp;E Jan-Nov'!$G$64</definedName>
    <definedName name="QB_ROW_82060" localSheetId="3" hidden="1">'I&amp;E Nov'!$G$52</definedName>
    <definedName name="QB_ROW_82330" localSheetId="5" hidden="1">'General Ledger'!$D$135</definedName>
    <definedName name="QB_ROW_82360" localSheetId="6" hidden="1">BVA!$G$81</definedName>
    <definedName name="QB_ROW_82360" localSheetId="4" hidden="1">'I&amp;E Jan-Nov'!$G$81</definedName>
    <definedName name="QB_ROW_82360" localSheetId="3" hidden="1">'I&amp;E Nov'!$G$65</definedName>
    <definedName name="QB_ROW_8311" localSheetId="1" hidden="1">'Balance Sheet'!$B$57</definedName>
    <definedName name="QB_ROW_83280" localSheetId="6" hidden="1">BVA!$I$128</definedName>
    <definedName name="QB_ROW_83280" localSheetId="4" hidden="1">'I&amp;E Jan-Nov'!$I$128</definedName>
    <definedName name="QB_ROW_83280" localSheetId="3" hidden="1">'I&amp;E Nov'!$I$109</definedName>
    <definedName name="QB_ROW_84280" localSheetId="6" hidden="1">BVA!$I$126</definedName>
    <definedName name="QB_ROW_84280" localSheetId="4" hidden="1">'I&amp;E Jan-Nov'!$I$126</definedName>
    <definedName name="QB_ROW_84280" localSheetId="3" hidden="1">'I&amp;E Nov'!$I$107</definedName>
    <definedName name="QB_ROW_86030" localSheetId="5" hidden="1">'General Ledger'!$D$249</definedName>
    <definedName name="QB_ROW_86260" localSheetId="6" hidden="1">BVA!$G$133</definedName>
    <definedName name="QB_ROW_86260" localSheetId="4" hidden="1">'I&amp;E Jan-Nov'!$G$133</definedName>
    <definedName name="QB_ROW_86260" localSheetId="3" hidden="1">'I&amp;E Nov'!$G$114</definedName>
    <definedName name="QB_ROW_86321" localSheetId="6" hidden="1">BVA!$C$29</definedName>
    <definedName name="QB_ROW_86321" localSheetId="4" hidden="1">'I&amp;E Jan-Nov'!$C$29</definedName>
    <definedName name="QB_ROW_86321" localSheetId="3" hidden="1">'I&amp;E Nov'!$C$23</definedName>
    <definedName name="QB_ROW_86330" localSheetId="5" hidden="1">'General Ledger'!$D$251</definedName>
    <definedName name="QB_ROW_87250" localSheetId="6" hidden="1">BVA!$F$137</definedName>
    <definedName name="QB_ROW_87250" localSheetId="4" hidden="1">'I&amp;E Jan-Nov'!$F$137</definedName>
    <definedName name="QB_ROW_87250" localSheetId="3" hidden="1">'I&amp;E Nov'!$F$118</definedName>
    <definedName name="QB_ROW_88250" localSheetId="6" hidden="1">BVA!$F$138</definedName>
    <definedName name="QB_ROW_88250" localSheetId="4" hidden="1">'I&amp;E Jan-Nov'!$F$138</definedName>
    <definedName name="QB_ROW_88250" localSheetId="3" hidden="1">'I&amp;E Nov'!$F$119</definedName>
    <definedName name="QB_ROW_90020" localSheetId="5" hidden="1">'General Ledger'!$C$255</definedName>
    <definedName name="QB_ROW_9021" localSheetId="1" hidden="1">'Balance Sheet'!$C$34</definedName>
    <definedName name="QB_ROW_90250" localSheetId="6" hidden="1">BVA!$F$143</definedName>
    <definedName name="QB_ROW_90250" localSheetId="4" hidden="1">'I&amp;E Jan-Nov'!$F$143</definedName>
    <definedName name="QB_ROW_90250" localSheetId="3" hidden="1">'I&amp;E Nov'!$F$124</definedName>
    <definedName name="QB_ROW_90320" localSheetId="5" hidden="1">'General Ledger'!$C$259</definedName>
    <definedName name="QB_ROW_91020" localSheetId="5" hidden="1">'General Ledger'!$C$271</definedName>
    <definedName name="QB_ROW_91050" localSheetId="6" hidden="1">BVA!$F$162</definedName>
    <definedName name="QB_ROW_91050" localSheetId="4" hidden="1">'I&amp;E Jan-Nov'!$F$162</definedName>
    <definedName name="QB_ROW_91050" localSheetId="3" hidden="1">'I&amp;E Nov'!$F$141</definedName>
    <definedName name="QB_ROW_91260" localSheetId="6" hidden="1">BVA!$G$179</definedName>
    <definedName name="QB_ROW_91260" localSheetId="4" hidden="1">'I&amp;E Jan-Nov'!$G$179</definedName>
    <definedName name="QB_ROW_91260" localSheetId="3" hidden="1">'I&amp;E Nov'!$G$147</definedName>
    <definedName name="QB_ROW_91320" localSheetId="5" hidden="1">'General Ledger'!$C$288</definedName>
    <definedName name="QB_ROW_91350" localSheetId="6" hidden="1">BVA!$F$180</definedName>
    <definedName name="QB_ROW_91350" localSheetId="4" hidden="1">'I&amp;E Jan-Nov'!$F$180</definedName>
    <definedName name="QB_ROW_91350" localSheetId="3" hidden="1">'I&amp;E Nov'!$F$148</definedName>
    <definedName name="QB_ROW_92030" localSheetId="5" hidden="1">'General Ledger'!$D$212</definedName>
    <definedName name="QB_ROW_92060" localSheetId="6" hidden="1">BVA!$G$106</definedName>
    <definedName name="QB_ROW_92060" localSheetId="4" hidden="1">'I&amp;E Jan-Nov'!$G$106</definedName>
    <definedName name="QB_ROW_92060" localSheetId="3" hidden="1">'I&amp;E Nov'!$G$89</definedName>
    <definedName name="QB_ROW_92270" localSheetId="6" hidden="1">BVA!$H$113</definedName>
    <definedName name="QB_ROW_92270" localSheetId="4" hidden="1">'I&amp;E Jan-Nov'!$H$113</definedName>
    <definedName name="QB_ROW_92270" localSheetId="3" hidden="1">'I&amp;E Nov'!$H$96</definedName>
    <definedName name="QB_ROW_92330" localSheetId="5" hidden="1">'General Ledger'!$D$223</definedName>
    <definedName name="QB_ROW_92360" localSheetId="6" hidden="1">BVA!$G$114</definedName>
    <definedName name="QB_ROW_92360" localSheetId="4" hidden="1">'I&amp;E Jan-Nov'!$G$114</definedName>
    <definedName name="QB_ROW_92360" localSheetId="3" hidden="1">'I&amp;E Nov'!$G$97</definedName>
    <definedName name="QB_ROW_9321" localSheetId="1" hidden="1">'Balance Sheet'!$C$56</definedName>
    <definedName name="QB_ROW_93240" localSheetId="1" hidden="1">'Balance Sheet'!$E$11</definedName>
    <definedName name="QB_ROW_94250" localSheetId="6" hidden="1">BVA!$F$149</definedName>
    <definedName name="QB_ROW_94250" localSheetId="4" hidden="1">'I&amp;E Jan-Nov'!$F$149</definedName>
    <definedName name="QB_ROW_94250" localSheetId="3" hidden="1">'I&amp;E Nov'!$F$130</definedName>
    <definedName name="QB_ROW_96250" localSheetId="6" hidden="1">BVA!$F$144</definedName>
    <definedName name="QB_ROW_96250" localSheetId="4" hidden="1">'I&amp;E Jan-Nov'!$F$144</definedName>
    <definedName name="QB_ROW_96250" localSheetId="3" hidden="1">'I&amp;E Nov'!$F$125</definedName>
    <definedName name="QB_ROW_97020" localSheetId="5" hidden="1">'General Ledger'!$C$262</definedName>
    <definedName name="QB_ROW_97050" localSheetId="6" hidden="1">BVA!$F$150</definedName>
    <definedName name="QB_ROW_97050" localSheetId="4" hidden="1">'I&amp;E Jan-Nov'!$F$150</definedName>
    <definedName name="QB_ROW_97050" localSheetId="3" hidden="1">'I&amp;E Nov'!$F$131</definedName>
    <definedName name="QB_ROW_97260" localSheetId="6" hidden="1">BVA!$G$160</definedName>
    <definedName name="QB_ROW_97260" localSheetId="4" hidden="1">'I&amp;E Jan-Nov'!$G$160</definedName>
    <definedName name="QB_ROW_97260" localSheetId="3" hidden="1">'I&amp;E Nov'!$G$139</definedName>
    <definedName name="QB_ROW_97320" localSheetId="5" hidden="1">'General Ledger'!$C$270</definedName>
    <definedName name="QB_ROW_97350" localSheetId="6" hidden="1">BVA!$F$161</definedName>
    <definedName name="QB_ROW_97350" localSheetId="4" hidden="1">'I&amp;E Jan-Nov'!$F$161</definedName>
    <definedName name="QB_ROW_97350" localSheetId="3" hidden="1">'I&amp;E Nov'!$F$140</definedName>
    <definedName name="QBCANSUPPORTUPDATE" localSheetId="1">TRUE</definedName>
    <definedName name="QBCANSUPPORTUPDATE" localSheetId="6">TRUE</definedName>
    <definedName name="QBCANSUPPORTUPDATE" localSheetId="0">TRUE</definedName>
    <definedName name="QBCANSUPPORTUPDATE" localSheetId="5">TRUE</definedName>
    <definedName name="QBCANSUPPORTUPDATE" localSheetId="4">TRUE</definedName>
    <definedName name="QBCANSUPPORTUPDATE" localSheetId="3">TRUE</definedName>
    <definedName name="QBCOMPANYFILENAME" localSheetId="1">"C:\Users\scook\OneDrive - Nederland Fire\Quickbooks\Backups\NFPD - USE THIS ONE ONLY-Steph-surface 10.10.2022.QBW"</definedName>
    <definedName name="QBCOMPANYFILENAME" localSheetId="6">"C:\Users\scook\OneDrive - Nederland Fire\Quickbooks\Backups\NFPD - USE THIS ONE ONLY-Steph-surface 10.10.2022.QBW"</definedName>
    <definedName name="QBCOMPANYFILENAME" localSheetId="0">"C:\Users\scook\OneDrive - Nederland Fire\Quickbooks\Backups\NFPD - USE THIS ONE ONLY-Steph-surface 10.10.2022.QBW"</definedName>
    <definedName name="QBCOMPANYFILENAME" localSheetId="5">"C:\Users\scook\OneDrive - Nederland Fire\Quickbooks\Backups\NFPD - USE THIS ONE ONLY-Steph-surface 10.10.2022.QBW"</definedName>
    <definedName name="QBCOMPANYFILENAME" localSheetId="4">"C:\Users\scook\OneDrive - Nederland Fire\Quickbooks\Backups\NFPD - USE THIS ONE ONLY-Steph-surface 10.10.2022.QBW"</definedName>
    <definedName name="QBCOMPANYFILENAME" localSheetId="3">"C:\Users\scook\OneDrive - Nederland Fire\Quickbooks\Backups\NFPD - USE THIS ONE ONLY-Steph-surface 10.10.2022.QBW"</definedName>
    <definedName name="QBENDDATE" localSheetId="1">20221130</definedName>
    <definedName name="QBENDDATE" localSheetId="6">20221231</definedName>
    <definedName name="QBENDDATE" localSheetId="0">20221231</definedName>
    <definedName name="QBENDDATE" localSheetId="5">20221130</definedName>
    <definedName name="QBENDDATE" localSheetId="4">20221130</definedName>
    <definedName name="QBENDDATE" localSheetId="3">20221130</definedName>
    <definedName name="QBHEADERSONSCREEN" localSheetId="1">FALSE</definedName>
    <definedName name="QBHEADERSONSCREEN" localSheetId="6">FALSE</definedName>
    <definedName name="QBHEADERSONSCREEN" localSheetId="0">FALSE</definedName>
    <definedName name="QBHEADERSONSCREEN" localSheetId="5">FALSE</definedName>
    <definedName name="QBHEADERSONSCREEN" localSheetId="4">FALSE</definedName>
    <definedName name="QBHEADERSONSCREEN" localSheetId="3">FALSE</definedName>
    <definedName name="QBMETADATASIZE" localSheetId="1">5924</definedName>
    <definedName name="QBMETADATASIZE" localSheetId="6">5924</definedName>
    <definedName name="QBMETADATASIZE" localSheetId="0">7622</definedName>
    <definedName name="QBMETADATASIZE" localSheetId="5">7622</definedName>
    <definedName name="QBMETADATASIZE" localSheetId="4">5924</definedName>
    <definedName name="QBMETADATASIZE" localSheetId="3">5924</definedName>
    <definedName name="QBPRESERVECOLOR" localSheetId="1">TRUE</definedName>
    <definedName name="QBPRESERVECOLOR" localSheetId="6">TRUE</definedName>
    <definedName name="QBPRESERVECOLOR" localSheetId="0">TRUE</definedName>
    <definedName name="QBPRESERVECOLOR" localSheetId="5">TRUE</definedName>
    <definedName name="QBPRESERVECOLOR" localSheetId="4">TRUE</definedName>
    <definedName name="QBPRESERVECOLOR" localSheetId="3">TRUE</definedName>
    <definedName name="QBPRESERVEFONT" localSheetId="1">TRUE</definedName>
    <definedName name="QBPRESERVEFONT" localSheetId="6">TRUE</definedName>
    <definedName name="QBPRESERVEFONT" localSheetId="0">TRUE</definedName>
    <definedName name="QBPRESERVEFONT" localSheetId="5">TRUE</definedName>
    <definedName name="QBPRESERVEFONT" localSheetId="4">TRUE</definedName>
    <definedName name="QBPRESERVEFONT" localSheetId="3">TRUE</definedName>
    <definedName name="QBPRESERVEROWHEIGHT" localSheetId="1">TRUE</definedName>
    <definedName name="QBPRESERVEROWHEIGHT" localSheetId="6">TRUE</definedName>
    <definedName name="QBPRESERVEROWHEIGHT" localSheetId="0">TRUE</definedName>
    <definedName name="QBPRESERVEROWHEIGHT" localSheetId="5">TRUE</definedName>
    <definedName name="QBPRESERVEROWHEIGHT" localSheetId="4">TRUE</definedName>
    <definedName name="QBPRESERVEROWHEIGHT" localSheetId="3">TRUE</definedName>
    <definedName name="QBPRESERVESPACE" localSheetId="1">TRUE</definedName>
    <definedName name="QBPRESERVESPACE" localSheetId="6">TRUE</definedName>
    <definedName name="QBPRESERVESPACE" localSheetId="0">TRUE</definedName>
    <definedName name="QBPRESERVESPACE" localSheetId="5">TRUE</definedName>
    <definedName name="QBPRESERVESPACE" localSheetId="4">TRUE</definedName>
    <definedName name="QBPRESERVESPACE" localSheetId="3">TRUE</definedName>
    <definedName name="QBREPORTCOLAXIS" localSheetId="1">0</definedName>
    <definedName name="QBREPORTCOLAXIS" localSheetId="6">0</definedName>
    <definedName name="QBREPORTCOLAXIS" localSheetId="0">0</definedName>
    <definedName name="QBREPORTCOLAXIS" localSheetId="5">0</definedName>
    <definedName name="QBREPORTCOLAXIS" localSheetId="4">0</definedName>
    <definedName name="QBREPORTCOLAXIS" localSheetId="3">0</definedName>
    <definedName name="QBREPORTCOMPANYID" localSheetId="1">"8485c3b05ade4270975b6060e7430806"</definedName>
    <definedName name="QBREPORTCOMPANYID" localSheetId="6">"8485c3b05ade4270975b6060e7430806"</definedName>
    <definedName name="QBREPORTCOMPANYID" localSheetId="0">"8485c3b05ade4270975b6060e7430806"</definedName>
    <definedName name="QBREPORTCOMPANYID" localSheetId="5">"8485c3b05ade4270975b6060e7430806"</definedName>
    <definedName name="QBREPORTCOMPANYID" localSheetId="4">"8485c3b05ade4270975b6060e7430806"</definedName>
    <definedName name="QBREPORTCOMPANYID" localSheetId="3">"8485c3b05ade4270975b6060e7430806"</definedName>
    <definedName name="QBREPORTCOMPARECOL_ANNUALBUDGET" localSheetId="1">FALSE</definedName>
    <definedName name="QBREPORTCOMPARECOL_ANNUALBUDGET" localSheetId="6">FALSE</definedName>
    <definedName name="QBREPORTCOMPARECOL_ANNUALBUDGET" localSheetId="0">FALSE</definedName>
    <definedName name="QBREPORTCOMPARECOL_ANNUALBUDGET" localSheetId="5">FALSE</definedName>
    <definedName name="QBREPORTCOMPARECOL_ANNUALBUDGET" localSheetId="4">FALSE</definedName>
    <definedName name="QBREPORTCOMPARECOL_ANNUALBUDGET" localSheetId="3">FALSE</definedName>
    <definedName name="QBREPORTCOMPARECOL_AVGCOGS" localSheetId="1">FALSE</definedName>
    <definedName name="QBREPORTCOMPARECOL_AVGCOGS" localSheetId="6">FALSE</definedName>
    <definedName name="QBREPORTCOMPARECOL_AVGCOGS" localSheetId="0">FALSE</definedName>
    <definedName name="QBREPORTCOMPARECOL_AVGCOGS" localSheetId="5">FALSE</definedName>
    <definedName name="QBREPORTCOMPARECOL_AVGCOGS" localSheetId="4">FALSE</definedName>
    <definedName name="QBREPORTCOMPARECOL_AVGCOGS" localSheetId="3">FALSE</definedName>
    <definedName name="QBREPORTCOMPARECOL_AVGPRICE" localSheetId="1">FALSE</definedName>
    <definedName name="QBREPORTCOMPARECOL_AVGPRICE" localSheetId="6">FALSE</definedName>
    <definedName name="QBREPORTCOMPARECOL_AVGPRICE" localSheetId="0">FALSE</definedName>
    <definedName name="QBREPORTCOMPARECOL_AVGPRICE" localSheetId="5">FALSE</definedName>
    <definedName name="QBREPORTCOMPARECOL_AVGPRICE" localSheetId="4">FALSE</definedName>
    <definedName name="QBREPORTCOMPARECOL_AVGPRICE" localSheetId="3">FALSE</definedName>
    <definedName name="QBREPORTCOMPARECOL_BUDDIFF" localSheetId="1">FALSE</definedName>
    <definedName name="QBREPORTCOMPARECOL_BUDDIFF" localSheetId="6">TRUE</definedName>
    <definedName name="QBREPORTCOMPARECOL_BUDDIFF" localSheetId="0">FALSE</definedName>
    <definedName name="QBREPORTCOMPARECOL_BUDDIFF" localSheetId="5">FALSE</definedName>
    <definedName name="QBREPORTCOMPARECOL_BUDDIFF" localSheetId="4">TRUE</definedName>
    <definedName name="QBREPORTCOMPARECOL_BUDDIFF" localSheetId="3">TRUE</definedName>
    <definedName name="QBREPORTCOMPARECOL_BUDGET" localSheetId="1">FALSE</definedName>
    <definedName name="QBREPORTCOMPARECOL_BUDGET" localSheetId="6">TRUE</definedName>
    <definedName name="QBREPORTCOMPARECOL_BUDGET" localSheetId="0">FALSE</definedName>
    <definedName name="QBREPORTCOMPARECOL_BUDGET" localSheetId="5">FALSE</definedName>
    <definedName name="QBREPORTCOMPARECOL_BUDGET" localSheetId="4">TRUE</definedName>
    <definedName name="QBREPORTCOMPARECOL_BUDGET" localSheetId="3">TRUE</definedName>
    <definedName name="QBREPORTCOMPARECOL_BUDPCT" localSheetId="1">FALSE</definedName>
    <definedName name="QBREPORTCOMPARECOL_BUDPCT" localSheetId="6">TRUE</definedName>
    <definedName name="QBREPORTCOMPARECOL_BUDPCT" localSheetId="0">FALSE</definedName>
    <definedName name="QBREPORTCOMPARECOL_BUDPCT" localSheetId="5">FALSE</definedName>
    <definedName name="QBREPORTCOMPARECOL_BUDPCT" localSheetId="4">TRUE</definedName>
    <definedName name="QBREPORTCOMPARECOL_BUDPCT" localSheetId="3">TRUE</definedName>
    <definedName name="QBREPORTCOMPARECOL_COGS" localSheetId="1">FALSE</definedName>
    <definedName name="QBREPORTCOMPARECOL_COGS" localSheetId="6">FALSE</definedName>
    <definedName name="QBREPORTCOMPARECOL_COGS" localSheetId="0">FALSE</definedName>
    <definedName name="QBREPORTCOMPARECOL_COGS" localSheetId="5">FALSE</definedName>
    <definedName name="QBREPORTCOMPARECOL_COGS" localSheetId="4">FALSE</definedName>
    <definedName name="QBREPORTCOMPARECOL_COGS" localSheetId="3">FALSE</definedName>
    <definedName name="QBREPORTCOMPARECOL_EXCLUDEAMOUNT" localSheetId="1">FALSE</definedName>
    <definedName name="QBREPORTCOMPARECOL_EXCLUDEAMOUNT" localSheetId="6">FALSE</definedName>
    <definedName name="QBREPORTCOMPARECOL_EXCLUDEAMOUNT" localSheetId="0">FALSE</definedName>
    <definedName name="QBREPORTCOMPARECOL_EXCLUDEAMOUNT" localSheetId="5">FALSE</definedName>
    <definedName name="QBREPORTCOMPARECOL_EXCLUDEAMOUNT" localSheetId="4">FALSE</definedName>
    <definedName name="QBREPORTCOMPARECOL_EXCLUDEAMOUNT" localSheetId="3">FALSE</definedName>
    <definedName name="QBREPORTCOMPARECOL_EXCLUDECURPERIOD" localSheetId="1">FALSE</definedName>
    <definedName name="QBREPORTCOMPARECOL_EXCLUDECURPERIOD" localSheetId="6">FALSE</definedName>
    <definedName name="QBREPORTCOMPARECOL_EXCLUDECURPERIOD" localSheetId="0">FALSE</definedName>
    <definedName name="QBREPORTCOMPARECOL_EXCLUDECURPERIOD" localSheetId="5">FALSE</definedName>
    <definedName name="QBREPORTCOMPARECOL_EXCLUDECURPERIOD" localSheetId="4">FALSE</definedName>
    <definedName name="QBREPORTCOMPARECOL_EXCLUDECURPERIOD" localSheetId="3">FALSE</definedName>
    <definedName name="QBREPORTCOMPARECOL_FORECAST" localSheetId="1">FALSE</definedName>
    <definedName name="QBREPORTCOMPARECOL_FORECAST" localSheetId="6">FALSE</definedName>
    <definedName name="QBREPORTCOMPARECOL_FORECAST" localSheetId="0">FALSE</definedName>
    <definedName name="QBREPORTCOMPARECOL_FORECAST" localSheetId="5">FALSE</definedName>
    <definedName name="QBREPORTCOMPARECOL_FORECAST" localSheetId="4">FALSE</definedName>
    <definedName name="QBREPORTCOMPARECOL_FORECAST" localSheetId="3">FALSE</definedName>
    <definedName name="QBREPORTCOMPARECOL_GROSSMARGIN" localSheetId="1">FALSE</definedName>
    <definedName name="QBREPORTCOMPARECOL_GROSSMARGIN" localSheetId="6">FALSE</definedName>
    <definedName name="QBREPORTCOMPARECOL_GROSSMARGIN" localSheetId="0">FALSE</definedName>
    <definedName name="QBREPORTCOMPARECOL_GROSSMARGIN" localSheetId="5">FALSE</definedName>
    <definedName name="QBREPORTCOMPARECOL_GROSSMARGIN" localSheetId="4">FALSE</definedName>
    <definedName name="QBREPORTCOMPARECOL_GROSSMARGIN" localSheetId="3">FALSE</definedName>
    <definedName name="QBREPORTCOMPARECOL_GROSSMARGINPCT" localSheetId="1">FALSE</definedName>
    <definedName name="QBREPORTCOMPARECOL_GROSSMARGINPCT" localSheetId="6">FALSE</definedName>
    <definedName name="QBREPORTCOMPARECOL_GROSSMARGINPCT" localSheetId="0">FALSE</definedName>
    <definedName name="QBREPORTCOMPARECOL_GROSSMARGINPCT" localSheetId="5">FALSE</definedName>
    <definedName name="QBREPORTCOMPARECOL_GROSSMARGINPCT" localSheetId="4">FALSE</definedName>
    <definedName name="QBREPORTCOMPARECOL_GROSSMARGINPCT" localSheetId="3">FALSE</definedName>
    <definedName name="QBREPORTCOMPARECOL_HOURS" localSheetId="1">FALSE</definedName>
    <definedName name="QBREPORTCOMPARECOL_HOURS" localSheetId="6">FALSE</definedName>
    <definedName name="QBREPORTCOMPARECOL_HOURS" localSheetId="0">FALSE</definedName>
    <definedName name="QBREPORTCOMPARECOL_HOURS" localSheetId="5">FALSE</definedName>
    <definedName name="QBREPORTCOMPARECOL_HOURS" localSheetId="4">FALSE</definedName>
    <definedName name="QBREPORTCOMPARECOL_HOURS" localSheetId="3">FALSE</definedName>
    <definedName name="QBREPORTCOMPARECOL_PCTCOL" localSheetId="1">FALSE</definedName>
    <definedName name="QBREPORTCOMPARECOL_PCTCOL" localSheetId="6">FALSE</definedName>
    <definedName name="QBREPORTCOMPARECOL_PCTCOL" localSheetId="0">FALSE</definedName>
    <definedName name="QBREPORTCOMPARECOL_PCTCOL" localSheetId="5">FALSE</definedName>
    <definedName name="QBREPORTCOMPARECOL_PCTCOL" localSheetId="4">FALSE</definedName>
    <definedName name="QBREPORTCOMPARECOL_PCTCOL" localSheetId="3">FALSE</definedName>
    <definedName name="QBREPORTCOMPARECOL_PCTEXPENSE" localSheetId="1">FALSE</definedName>
    <definedName name="QBREPORTCOMPARECOL_PCTEXPENSE" localSheetId="6">FALSE</definedName>
    <definedName name="QBREPORTCOMPARECOL_PCTEXPENSE" localSheetId="0">FALSE</definedName>
    <definedName name="QBREPORTCOMPARECOL_PCTEXPENSE" localSheetId="5">FALSE</definedName>
    <definedName name="QBREPORTCOMPARECOL_PCTEXPENSE" localSheetId="4">FALSE</definedName>
    <definedName name="QBREPORTCOMPARECOL_PCTEXPENSE" localSheetId="3">FALSE</definedName>
    <definedName name="QBREPORTCOMPARECOL_PCTINCOME" localSheetId="1">FALSE</definedName>
    <definedName name="QBREPORTCOMPARECOL_PCTINCOME" localSheetId="6">FALSE</definedName>
    <definedName name="QBREPORTCOMPARECOL_PCTINCOME" localSheetId="0">FALSE</definedName>
    <definedName name="QBREPORTCOMPARECOL_PCTINCOME" localSheetId="5">FALSE</definedName>
    <definedName name="QBREPORTCOMPARECOL_PCTINCOME" localSheetId="4">FALSE</definedName>
    <definedName name="QBREPORTCOMPARECOL_PCTINCOME" localSheetId="3">FALSE</definedName>
    <definedName name="QBREPORTCOMPARECOL_PCTOFSALES" localSheetId="1">FALSE</definedName>
    <definedName name="QBREPORTCOMPARECOL_PCTOFSALES" localSheetId="6">FALSE</definedName>
    <definedName name="QBREPORTCOMPARECOL_PCTOFSALES" localSheetId="0">FALSE</definedName>
    <definedName name="QBREPORTCOMPARECOL_PCTOFSALES" localSheetId="5">FALSE</definedName>
    <definedName name="QBREPORTCOMPARECOL_PCTOFSALES" localSheetId="4">FALSE</definedName>
    <definedName name="QBREPORTCOMPARECOL_PCTOFSALES" localSheetId="3">FALSE</definedName>
    <definedName name="QBREPORTCOMPARECOL_PCTROW" localSheetId="1">FALSE</definedName>
    <definedName name="QBREPORTCOMPARECOL_PCTROW" localSheetId="6">FALSE</definedName>
    <definedName name="QBREPORTCOMPARECOL_PCTROW" localSheetId="0">FALSE</definedName>
    <definedName name="QBREPORTCOMPARECOL_PCTROW" localSheetId="5">FALSE</definedName>
    <definedName name="QBREPORTCOMPARECOL_PCTROW" localSheetId="4">FALSE</definedName>
    <definedName name="QBREPORTCOMPARECOL_PCTROW" localSheetId="3">FALSE</definedName>
    <definedName name="QBREPORTCOMPARECOL_PPDIFF" localSheetId="1">FALSE</definedName>
    <definedName name="QBREPORTCOMPARECOL_PPDIFF" localSheetId="6">FALSE</definedName>
    <definedName name="QBREPORTCOMPARECOL_PPDIFF" localSheetId="0">FALSE</definedName>
    <definedName name="QBREPORTCOMPARECOL_PPDIFF" localSheetId="5">FALSE</definedName>
    <definedName name="QBREPORTCOMPARECOL_PPDIFF" localSheetId="4">FALSE</definedName>
    <definedName name="QBREPORTCOMPARECOL_PPDIFF" localSheetId="3">FALSE</definedName>
    <definedName name="QBREPORTCOMPARECOL_PPPCT" localSheetId="1">FALSE</definedName>
    <definedName name="QBREPORTCOMPARECOL_PPPCT" localSheetId="6">FALSE</definedName>
    <definedName name="QBREPORTCOMPARECOL_PPPCT" localSheetId="0">FALSE</definedName>
    <definedName name="QBREPORTCOMPARECOL_PPPCT" localSheetId="5">FALSE</definedName>
    <definedName name="QBREPORTCOMPARECOL_PPPCT" localSheetId="4">FALSE</definedName>
    <definedName name="QBREPORTCOMPARECOL_PPPCT" localSheetId="3">FALSE</definedName>
    <definedName name="QBREPORTCOMPARECOL_PREVPERIOD" localSheetId="1">FALSE</definedName>
    <definedName name="QBREPORTCOMPARECOL_PREVPERIOD" localSheetId="6">FALSE</definedName>
    <definedName name="QBREPORTCOMPARECOL_PREVPERIOD" localSheetId="0">FALSE</definedName>
    <definedName name="QBREPORTCOMPARECOL_PREVPERIOD" localSheetId="5">FALSE</definedName>
    <definedName name="QBREPORTCOMPARECOL_PREVPERIOD" localSheetId="4">FALSE</definedName>
    <definedName name="QBREPORTCOMPARECOL_PREVPERIOD" localSheetId="3">FALSE</definedName>
    <definedName name="QBREPORTCOMPARECOL_PREVYEAR" localSheetId="1">FALSE</definedName>
    <definedName name="QBREPORTCOMPARECOL_PREVYEAR" localSheetId="6">FALSE</definedName>
    <definedName name="QBREPORTCOMPARECOL_PREVYEAR" localSheetId="0">FALSE</definedName>
    <definedName name="QBREPORTCOMPARECOL_PREVYEAR" localSheetId="5">FALSE</definedName>
    <definedName name="QBREPORTCOMPARECOL_PREVYEAR" localSheetId="4">FALSE</definedName>
    <definedName name="QBREPORTCOMPARECOL_PREVYEAR" localSheetId="3">FALSE</definedName>
    <definedName name="QBREPORTCOMPARECOL_PYDIFF" localSheetId="1">FALSE</definedName>
    <definedName name="QBREPORTCOMPARECOL_PYDIFF" localSheetId="6">FALSE</definedName>
    <definedName name="QBREPORTCOMPARECOL_PYDIFF" localSheetId="0">FALSE</definedName>
    <definedName name="QBREPORTCOMPARECOL_PYDIFF" localSheetId="5">FALSE</definedName>
    <definedName name="QBREPORTCOMPARECOL_PYDIFF" localSheetId="4">FALSE</definedName>
    <definedName name="QBREPORTCOMPARECOL_PYDIFF" localSheetId="3">FALSE</definedName>
    <definedName name="QBREPORTCOMPARECOL_PYPCT" localSheetId="1">FALSE</definedName>
    <definedName name="QBREPORTCOMPARECOL_PYPCT" localSheetId="6">FALSE</definedName>
    <definedName name="QBREPORTCOMPARECOL_PYPCT" localSheetId="0">FALSE</definedName>
    <definedName name="QBREPORTCOMPARECOL_PYPCT" localSheetId="5">FALSE</definedName>
    <definedName name="QBREPORTCOMPARECOL_PYPCT" localSheetId="4">FALSE</definedName>
    <definedName name="QBREPORTCOMPARECOL_PYPCT" localSheetId="3">FALSE</definedName>
    <definedName name="QBREPORTCOMPARECOL_QTY" localSheetId="1">FALSE</definedName>
    <definedName name="QBREPORTCOMPARECOL_QTY" localSheetId="6">FALSE</definedName>
    <definedName name="QBREPORTCOMPARECOL_QTY" localSheetId="0">FALSE</definedName>
    <definedName name="QBREPORTCOMPARECOL_QTY" localSheetId="5">FALSE</definedName>
    <definedName name="QBREPORTCOMPARECOL_QTY" localSheetId="4">FALSE</definedName>
    <definedName name="QBREPORTCOMPARECOL_QTY" localSheetId="3">FALSE</definedName>
    <definedName name="QBREPORTCOMPARECOL_RATE" localSheetId="1">FALSE</definedName>
    <definedName name="QBREPORTCOMPARECOL_RATE" localSheetId="6">FALSE</definedName>
    <definedName name="QBREPORTCOMPARECOL_RATE" localSheetId="0">FALSE</definedName>
    <definedName name="QBREPORTCOMPARECOL_RATE" localSheetId="5">FALSE</definedName>
    <definedName name="QBREPORTCOMPARECOL_RATE" localSheetId="4">FALSE</definedName>
    <definedName name="QBREPORTCOMPARECOL_RATE" localSheetId="3">FALSE</definedName>
    <definedName name="QBREPORTCOMPARECOL_TRIPBILLEDMILES" localSheetId="1">FALSE</definedName>
    <definedName name="QBREPORTCOMPARECOL_TRIPBILLEDMILES" localSheetId="6">FALSE</definedName>
    <definedName name="QBREPORTCOMPARECOL_TRIPBILLEDMILES" localSheetId="0">FALSE</definedName>
    <definedName name="QBREPORTCOMPARECOL_TRIPBILLEDMILES" localSheetId="5">FALSE</definedName>
    <definedName name="QBREPORTCOMPARECOL_TRIPBILLEDMILES" localSheetId="4">FALSE</definedName>
    <definedName name="QBREPORTCOMPARECOL_TRIPBILLEDMILES" localSheetId="3">FALSE</definedName>
    <definedName name="QBREPORTCOMPARECOL_TRIPBILLINGAMOUNT" localSheetId="1">FALSE</definedName>
    <definedName name="QBREPORTCOMPARECOL_TRIPBILLINGAMOUNT" localSheetId="6">FALSE</definedName>
    <definedName name="QBREPORTCOMPARECOL_TRIPBILLINGAMOUNT" localSheetId="0">FALSE</definedName>
    <definedName name="QBREPORTCOMPARECOL_TRIPBILLINGAMOUNT" localSheetId="5">FALSE</definedName>
    <definedName name="QBREPORTCOMPARECOL_TRIPBILLINGAMOUNT" localSheetId="4">FALSE</definedName>
    <definedName name="QBREPORTCOMPARECOL_TRIPBILLINGAMOUNT" localSheetId="3">FALSE</definedName>
    <definedName name="QBREPORTCOMPARECOL_TRIPMILES" localSheetId="1">FALSE</definedName>
    <definedName name="QBREPORTCOMPARECOL_TRIPMILES" localSheetId="6">FALSE</definedName>
    <definedName name="QBREPORTCOMPARECOL_TRIPMILES" localSheetId="0">FALSE</definedName>
    <definedName name="QBREPORTCOMPARECOL_TRIPMILES" localSheetId="5">FALSE</definedName>
    <definedName name="QBREPORTCOMPARECOL_TRIPMILES" localSheetId="4">FALSE</definedName>
    <definedName name="QBREPORTCOMPARECOL_TRIPMILES" localSheetId="3">FALSE</definedName>
    <definedName name="QBREPORTCOMPARECOL_TRIPNOTBILLABLEMILES" localSheetId="1">FALSE</definedName>
    <definedName name="QBREPORTCOMPARECOL_TRIPNOTBILLABLEMILES" localSheetId="6">FALSE</definedName>
    <definedName name="QBREPORTCOMPARECOL_TRIPNOTBILLABLEMILES" localSheetId="0">FALSE</definedName>
    <definedName name="QBREPORTCOMPARECOL_TRIPNOTBILLABLEMILES" localSheetId="5">FALSE</definedName>
    <definedName name="QBREPORTCOMPARECOL_TRIPNOTBILLABLEMILES" localSheetId="4">FALSE</definedName>
    <definedName name="QBREPORTCOMPARECOL_TRIPNOTBILLABLEMILES" localSheetId="3">FALSE</definedName>
    <definedName name="QBREPORTCOMPARECOL_TRIPTAXDEDUCTIBLEAMOUNT" localSheetId="1">FALSE</definedName>
    <definedName name="QBREPORTCOMPARECOL_TRIPTAXDEDUCTIBLEAMOUNT" localSheetId="6">FALSE</definedName>
    <definedName name="QBREPORTCOMPARECOL_TRIPTAXDEDUCTIBLEAMOUNT" localSheetId="0">FALSE</definedName>
    <definedName name="QBREPORTCOMPARECOL_TRIPTAXDEDUCTIBLEAMOUNT" localSheetId="5">FALSE</definedName>
    <definedName name="QBREPORTCOMPARECOL_TRIPTAXDEDUCTIBLEAMOUNT" localSheetId="4">FALSE</definedName>
    <definedName name="QBREPORTCOMPARECOL_TRIPTAXDEDUCTIBLEAMOUNT" localSheetId="3">FALSE</definedName>
    <definedName name="QBREPORTCOMPARECOL_TRIPUNBILLEDMILES" localSheetId="1">FALSE</definedName>
    <definedName name="QBREPORTCOMPARECOL_TRIPUNBILLEDMILES" localSheetId="6">FALSE</definedName>
    <definedName name="QBREPORTCOMPARECOL_TRIPUNBILLEDMILES" localSheetId="0">FALSE</definedName>
    <definedName name="QBREPORTCOMPARECOL_TRIPUNBILLEDMILES" localSheetId="5">FALSE</definedName>
    <definedName name="QBREPORTCOMPARECOL_TRIPUNBILLEDMILES" localSheetId="4">FALSE</definedName>
    <definedName name="QBREPORTCOMPARECOL_TRIPUNBILLEDMILES" localSheetId="3">FALSE</definedName>
    <definedName name="QBREPORTCOMPARECOL_YTD" localSheetId="1">FALSE</definedName>
    <definedName name="QBREPORTCOMPARECOL_YTD" localSheetId="6">FALSE</definedName>
    <definedName name="QBREPORTCOMPARECOL_YTD" localSheetId="0">FALSE</definedName>
    <definedName name="QBREPORTCOMPARECOL_YTD" localSheetId="5">FALSE</definedName>
    <definedName name="QBREPORTCOMPARECOL_YTD" localSheetId="4">FALSE</definedName>
    <definedName name="QBREPORTCOMPARECOL_YTD" localSheetId="3">FALSE</definedName>
    <definedName name="QBREPORTCOMPARECOL_YTDBUDGET" localSheetId="1">FALSE</definedName>
    <definedName name="QBREPORTCOMPARECOL_YTDBUDGET" localSheetId="6">FALSE</definedName>
    <definedName name="QBREPORTCOMPARECOL_YTDBUDGET" localSheetId="0">FALSE</definedName>
    <definedName name="QBREPORTCOMPARECOL_YTDBUDGET" localSheetId="5">FALSE</definedName>
    <definedName name="QBREPORTCOMPARECOL_YTDBUDGET" localSheetId="4">FALSE</definedName>
    <definedName name="QBREPORTCOMPARECOL_YTDBUDGET" localSheetId="3">FALSE</definedName>
    <definedName name="QBREPORTCOMPARECOL_YTDPCT" localSheetId="1">FALSE</definedName>
    <definedName name="QBREPORTCOMPARECOL_YTDPCT" localSheetId="6">FALSE</definedName>
    <definedName name="QBREPORTCOMPARECOL_YTDPCT" localSheetId="0">FALSE</definedName>
    <definedName name="QBREPORTCOMPARECOL_YTDPCT" localSheetId="5">FALSE</definedName>
    <definedName name="QBREPORTCOMPARECOL_YTDPCT" localSheetId="4">FALSE</definedName>
    <definedName name="QBREPORTCOMPARECOL_YTDPCT" localSheetId="3">FALSE</definedName>
    <definedName name="QBREPORTROWAXIS" localSheetId="1">9</definedName>
    <definedName name="QBREPORTROWAXIS" localSheetId="6">11</definedName>
    <definedName name="QBREPORTROWAXIS" localSheetId="0">0</definedName>
    <definedName name="QBREPORTROWAXIS" localSheetId="5">12</definedName>
    <definedName name="QBREPORTROWAXIS" localSheetId="4">11</definedName>
    <definedName name="QBREPORTROWAXIS" localSheetId="3">11</definedName>
    <definedName name="QBREPORTSUBCOLAXIS" localSheetId="1">0</definedName>
    <definedName name="QBREPORTSUBCOLAXIS" localSheetId="6">24</definedName>
    <definedName name="QBREPORTSUBCOLAXIS" localSheetId="0">0</definedName>
    <definedName name="QBREPORTSUBCOLAXIS" localSheetId="5">0</definedName>
    <definedName name="QBREPORTSUBCOLAXIS" localSheetId="4">24</definedName>
    <definedName name="QBREPORTSUBCOLAXIS" localSheetId="3">24</definedName>
    <definedName name="QBREPORTTYPE" localSheetId="1">5</definedName>
    <definedName name="QBREPORTTYPE" localSheetId="6">288</definedName>
    <definedName name="QBREPORTTYPE" localSheetId="0">23</definedName>
    <definedName name="QBREPORTTYPE" localSheetId="5">230</definedName>
    <definedName name="QBREPORTTYPE" localSheetId="4">288</definedName>
    <definedName name="QBREPORTTYPE" localSheetId="3">288</definedName>
    <definedName name="QBROWHEADERS" localSheetId="1">7</definedName>
    <definedName name="QBROWHEADERS" localSheetId="6">9</definedName>
    <definedName name="QBROWHEADERS" localSheetId="0">1</definedName>
    <definedName name="QBROWHEADERS" localSheetId="5">6</definedName>
    <definedName name="QBROWHEADERS" localSheetId="4">9</definedName>
    <definedName name="QBROWHEADERS" localSheetId="3">9</definedName>
    <definedName name="QBSTARTDATE" localSheetId="1">20221101</definedName>
    <definedName name="QBSTARTDATE" localSheetId="6">20220101</definedName>
    <definedName name="QBSTARTDATE" localSheetId="0">20220101</definedName>
    <definedName name="QBSTARTDATE" localSheetId="5">20221101</definedName>
    <definedName name="QBSTARTDATE" localSheetId="4">20220101</definedName>
    <definedName name="QBSTARTDATE" localSheetId="3">20221101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15" l="1"/>
  <c r="P7" i="15"/>
  <c r="N8" i="15"/>
  <c r="P8" i="15"/>
  <c r="N9" i="15"/>
  <c r="P9" i="15"/>
  <c r="N13" i="15"/>
  <c r="P13" i="15"/>
  <c r="N14" i="15"/>
  <c r="P14" i="15"/>
  <c r="N15" i="15"/>
  <c r="P15" i="15"/>
  <c r="N16" i="15"/>
  <c r="P16" i="15"/>
  <c r="N20" i="15"/>
  <c r="P20" i="15"/>
  <c r="N21" i="15"/>
  <c r="P21" i="15"/>
  <c r="J27" i="15"/>
  <c r="L27" i="15"/>
  <c r="N27" i="15"/>
  <c r="P27" i="15"/>
  <c r="J28" i="15"/>
  <c r="N28" i="15" s="1"/>
  <c r="L28" i="15"/>
  <c r="P28" i="15" s="1"/>
  <c r="J33" i="15"/>
  <c r="N35" i="15"/>
  <c r="P35" i="15"/>
  <c r="N36" i="15"/>
  <c r="P36" i="15"/>
  <c r="N37" i="15"/>
  <c r="P37" i="15"/>
  <c r="N38" i="15"/>
  <c r="P38" i="15"/>
  <c r="N41" i="15"/>
  <c r="P41" i="15"/>
  <c r="J42" i="15"/>
  <c r="L42" i="15"/>
  <c r="N42" i="15"/>
  <c r="P42" i="15"/>
  <c r="N43" i="15"/>
  <c r="P43" i="15"/>
  <c r="N45" i="15"/>
  <c r="P45" i="15"/>
  <c r="N46" i="15"/>
  <c r="P46" i="15"/>
  <c r="J48" i="15"/>
  <c r="L48" i="15"/>
  <c r="N48" i="15"/>
  <c r="P48" i="15"/>
  <c r="N50" i="15"/>
  <c r="P50" i="15"/>
  <c r="N51" i="15"/>
  <c r="P51" i="15"/>
  <c r="N52" i="15"/>
  <c r="P52" i="15"/>
  <c r="N53" i="15"/>
  <c r="P53" i="15"/>
  <c r="J54" i="15"/>
  <c r="N54" i="15" s="1"/>
  <c r="L54" i="15"/>
  <c r="P54" i="15" s="1"/>
  <c r="N56" i="15"/>
  <c r="P56" i="15"/>
  <c r="N57" i="15"/>
  <c r="P57" i="15"/>
  <c r="N58" i="15"/>
  <c r="P58" i="15"/>
  <c r="N59" i="15"/>
  <c r="P59" i="15"/>
  <c r="N60" i="15"/>
  <c r="P60" i="15"/>
  <c r="N61" i="15"/>
  <c r="P61" i="15"/>
  <c r="J62" i="15"/>
  <c r="N62" i="15" s="1"/>
  <c r="L62" i="15"/>
  <c r="P62" i="15" s="1"/>
  <c r="N66" i="15"/>
  <c r="P66" i="15"/>
  <c r="N67" i="15"/>
  <c r="P67" i="15"/>
  <c r="N68" i="15"/>
  <c r="P68" i="15"/>
  <c r="N69" i="15"/>
  <c r="P69" i="15"/>
  <c r="N72" i="15"/>
  <c r="P72" i="15"/>
  <c r="J73" i="15"/>
  <c r="J81" i="15" s="1"/>
  <c r="L73" i="15"/>
  <c r="P73" i="15" s="1"/>
  <c r="N73" i="15"/>
  <c r="N74" i="15"/>
  <c r="P74" i="15"/>
  <c r="N77" i="15"/>
  <c r="P77" i="15"/>
  <c r="N78" i="15"/>
  <c r="P78" i="15"/>
  <c r="N79" i="15"/>
  <c r="P79" i="15"/>
  <c r="N80" i="15"/>
  <c r="P80" i="15"/>
  <c r="N84" i="15"/>
  <c r="P84" i="15"/>
  <c r="N85" i="15"/>
  <c r="P85" i="15"/>
  <c r="N86" i="15"/>
  <c r="P86" i="15"/>
  <c r="N87" i="15"/>
  <c r="P87" i="15"/>
  <c r="N88" i="15"/>
  <c r="P88" i="15"/>
  <c r="N89" i="15"/>
  <c r="P89" i="15"/>
  <c r="N90" i="15"/>
  <c r="P90" i="15"/>
  <c r="N91" i="15"/>
  <c r="P91" i="15"/>
  <c r="J92" i="15"/>
  <c r="N92" i="15" s="1"/>
  <c r="L92" i="15"/>
  <c r="P92" i="15" s="1"/>
  <c r="N94" i="15"/>
  <c r="P94" i="15"/>
  <c r="N95" i="15"/>
  <c r="P95" i="15"/>
  <c r="N96" i="15"/>
  <c r="P96" i="15"/>
  <c r="J97" i="15"/>
  <c r="L97" i="15"/>
  <c r="N97" i="15"/>
  <c r="P97" i="15"/>
  <c r="N100" i="15"/>
  <c r="P100" i="15"/>
  <c r="N101" i="15"/>
  <c r="P101" i="15"/>
  <c r="N102" i="15"/>
  <c r="P102" i="15"/>
  <c r="J104" i="15"/>
  <c r="N104" i="15" s="1"/>
  <c r="L104" i="15"/>
  <c r="P104" i="15" s="1"/>
  <c r="N109" i="15"/>
  <c r="P109" i="15"/>
  <c r="J110" i="15"/>
  <c r="L110" i="15"/>
  <c r="P110" i="15" s="1"/>
  <c r="N110" i="15"/>
  <c r="N111" i="15"/>
  <c r="P111" i="15"/>
  <c r="N112" i="15"/>
  <c r="P112" i="15"/>
  <c r="N113" i="15"/>
  <c r="P113" i="15"/>
  <c r="J114" i="15"/>
  <c r="N117" i="15"/>
  <c r="P117" i="15"/>
  <c r="N118" i="15"/>
  <c r="P118" i="15"/>
  <c r="N119" i="15"/>
  <c r="P119" i="15"/>
  <c r="N120" i="15"/>
  <c r="P120" i="15"/>
  <c r="N121" i="15"/>
  <c r="P121" i="15"/>
  <c r="J123" i="15"/>
  <c r="L123" i="15"/>
  <c r="P123" i="15" s="1"/>
  <c r="N123" i="15"/>
  <c r="N126" i="15"/>
  <c r="P126" i="15"/>
  <c r="N127" i="15"/>
  <c r="P127" i="15"/>
  <c r="N128" i="15"/>
  <c r="P128" i="15"/>
  <c r="J129" i="15"/>
  <c r="N129" i="15" s="1"/>
  <c r="L129" i="15"/>
  <c r="P129" i="15" s="1"/>
  <c r="N130" i="15"/>
  <c r="P130" i="15"/>
  <c r="N131" i="15"/>
  <c r="P131" i="15"/>
  <c r="L132" i="15"/>
  <c r="N133" i="15"/>
  <c r="P133" i="15"/>
  <c r="N137" i="15"/>
  <c r="P137" i="15"/>
  <c r="N138" i="15"/>
  <c r="P138" i="15"/>
  <c r="J139" i="15"/>
  <c r="L139" i="15"/>
  <c r="N139" i="15"/>
  <c r="P139" i="15"/>
  <c r="N141" i="15"/>
  <c r="P141" i="15"/>
  <c r="N142" i="15"/>
  <c r="P142" i="15"/>
  <c r="N143" i="15"/>
  <c r="P143" i="15"/>
  <c r="N144" i="15"/>
  <c r="P144" i="15"/>
  <c r="N145" i="15"/>
  <c r="P145" i="15"/>
  <c r="J146" i="15"/>
  <c r="N146" i="15" s="1"/>
  <c r="L146" i="15"/>
  <c r="P146" i="15" s="1"/>
  <c r="N148" i="15"/>
  <c r="P148" i="15"/>
  <c r="N149" i="15"/>
  <c r="P149" i="15"/>
  <c r="N152" i="15"/>
  <c r="P152" i="15"/>
  <c r="N153" i="15"/>
  <c r="P153" i="15"/>
  <c r="N154" i="15"/>
  <c r="P154" i="15"/>
  <c r="N155" i="15"/>
  <c r="P155" i="15"/>
  <c r="N156" i="15"/>
  <c r="P156" i="15"/>
  <c r="N157" i="15"/>
  <c r="P157" i="15"/>
  <c r="N158" i="15"/>
  <c r="P158" i="15"/>
  <c r="N160" i="15"/>
  <c r="P160" i="15"/>
  <c r="J161" i="15"/>
  <c r="N161" i="15" s="1"/>
  <c r="L161" i="15"/>
  <c r="P161" i="15" s="1"/>
  <c r="N179" i="15"/>
  <c r="P179" i="15"/>
  <c r="J180" i="15"/>
  <c r="L180" i="15"/>
  <c r="P180" i="15" s="1"/>
  <c r="N180" i="15"/>
  <c r="N183" i="15"/>
  <c r="P183" i="15"/>
  <c r="J185" i="15"/>
  <c r="N185" i="15" s="1"/>
  <c r="L185" i="15"/>
  <c r="P185" i="15" s="1"/>
  <c r="N187" i="15"/>
  <c r="P187" i="15"/>
  <c r="N189" i="15"/>
  <c r="P189" i="15"/>
  <c r="N190" i="15"/>
  <c r="P190" i="15"/>
  <c r="J191" i="15"/>
  <c r="L191" i="15"/>
  <c r="N191" i="15"/>
  <c r="P191" i="15"/>
  <c r="N192" i="15"/>
  <c r="P192" i="15"/>
  <c r="N193" i="15"/>
  <c r="P193" i="15"/>
  <c r="N194" i="15"/>
  <c r="P194" i="15"/>
  <c r="N196" i="15"/>
  <c r="P196" i="15"/>
  <c r="J199" i="15"/>
  <c r="J200" i="15" s="1"/>
  <c r="L199" i="15"/>
  <c r="P199" i="15" s="1"/>
  <c r="N199" i="15"/>
  <c r="N203" i="15"/>
  <c r="P203" i="15"/>
  <c r="N206" i="15"/>
  <c r="P206" i="15"/>
  <c r="N207" i="15"/>
  <c r="P207" i="15"/>
  <c r="J208" i="15"/>
  <c r="L208" i="15"/>
  <c r="N208" i="15"/>
  <c r="P208" i="15"/>
  <c r="J210" i="15"/>
  <c r="N210" i="15" s="1"/>
  <c r="L210" i="15"/>
  <c r="P210" i="15" s="1"/>
  <c r="J219" i="15"/>
  <c r="J229" i="15"/>
  <c r="J231" i="15"/>
  <c r="J232" i="15"/>
  <c r="J237" i="15"/>
  <c r="J238" i="15" s="1"/>
  <c r="J246" i="15"/>
  <c r="J247" i="15" s="1"/>
  <c r="N249" i="15"/>
  <c r="P249" i="15"/>
  <c r="N250" i="15"/>
  <c r="P250" i="15"/>
  <c r="N251" i="15"/>
  <c r="P251" i="15"/>
  <c r="N252" i="15"/>
  <c r="P252" i="15"/>
  <c r="N253" i="15"/>
  <c r="P253" i="15"/>
  <c r="N254" i="15"/>
  <c r="P254" i="15"/>
  <c r="N255" i="15"/>
  <c r="P255" i="15"/>
  <c r="J256" i="15"/>
  <c r="L256" i="15"/>
  <c r="N256" i="15"/>
  <c r="P256" i="15"/>
  <c r="L257" i="15"/>
  <c r="N6" i="14"/>
  <c r="P6" i="14"/>
  <c r="N7" i="14"/>
  <c r="P7" i="14"/>
  <c r="N8" i="14"/>
  <c r="P8" i="14"/>
  <c r="N11" i="14"/>
  <c r="P11" i="14"/>
  <c r="N12" i="14"/>
  <c r="P12" i="14"/>
  <c r="N13" i="14"/>
  <c r="P13" i="14"/>
  <c r="N14" i="14"/>
  <c r="P14" i="14"/>
  <c r="N17" i="14"/>
  <c r="P17" i="14"/>
  <c r="N18" i="14"/>
  <c r="P18" i="14"/>
  <c r="J21" i="14"/>
  <c r="J22" i="14" s="1"/>
  <c r="L21" i="14"/>
  <c r="N21" i="14"/>
  <c r="P21" i="14"/>
  <c r="L22" i="14"/>
  <c r="P22" i="14" s="1"/>
  <c r="N26" i="14"/>
  <c r="P26" i="14"/>
  <c r="N27" i="14"/>
  <c r="P27" i="14"/>
  <c r="N28" i="14"/>
  <c r="P28" i="14"/>
  <c r="N29" i="14"/>
  <c r="P29" i="14"/>
  <c r="N30" i="14"/>
  <c r="P30" i="14"/>
  <c r="N31" i="14"/>
  <c r="P31" i="14"/>
  <c r="N33" i="14"/>
  <c r="P33" i="14"/>
  <c r="N34" i="14"/>
  <c r="P34" i="14"/>
  <c r="J36" i="14"/>
  <c r="L36" i="14"/>
  <c r="N36" i="14" s="1"/>
  <c r="N38" i="14"/>
  <c r="P38" i="14"/>
  <c r="N39" i="14"/>
  <c r="P39" i="14"/>
  <c r="N40" i="14"/>
  <c r="P40" i="14"/>
  <c r="N41" i="14"/>
  <c r="P41" i="14"/>
  <c r="J42" i="14"/>
  <c r="L42" i="14"/>
  <c r="N42" i="14"/>
  <c r="P42" i="14"/>
  <c r="N44" i="14"/>
  <c r="P44" i="14"/>
  <c r="N45" i="14"/>
  <c r="P45" i="14"/>
  <c r="N46" i="14"/>
  <c r="P46" i="14"/>
  <c r="N47" i="14"/>
  <c r="P47" i="14"/>
  <c r="N48" i="14"/>
  <c r="P48" i="14"/>
  <c r="N49" i="14"/>
  <c r="P49" i="14"/>
  <c r="J50" i="14"/>
  <c r="L50" i="14"/>
  <c r="N50" i="14"/>
  <c r="P50" i="14"/>
  <c r="N54" i="14"/>
  <c r="P54" i="14"/>
  <c r="N55" i="14"/>
  <c r="P55" i="14"/>
  <c r="N56" i="14"/>
  <c r="P56" i="14"/>
  <c r="N57" i="14"/>
  <c r="P57" i="14"/>
  <c r="N58" i="14"/>
  <c r="P58" i="14"/>
  <c r="J59" i="14"/>
  <c r="N59" i="14" s="1"/>
  <c r="L59" i="14"/>
  <c r="P59" i="14" s="1"/>
  <c r="N60" i="14"/>
  <c r="P60" i="14"/>
  <c r="N61" i="14"/>
  <c r="P61" i="14"/>
  <c r="N62" i="14"/>
  <c r="P62" i="14"/>
  <c r="N63" i="14"/>
  <c r="P63" i="14"/>
  <c r="N64" i="14"/>
  <c r="P64" i="14"/>
  <c r="L65" i="14"/>
  <c r="N68" i="14"/>
  <c r="P68" i="14"/>
  <c r="N69" i="14"/>
  <c r="P69" i="14"/>
  <c r="N70" i="14"/>
  <c r="P70" i="14"/>
  <c r="N71" i="14"/>
  <c r="P71" i="14"/>
  <c r="N72" i="14"/>
  <c r="P72" i="14"/>
  <c r="N73" i="14"/>
  <c r="P73" i="14"/>
  <c r="N74" i="14"/>
  <c r="P74" i="14"/>
  <c r="N75" i="14"/>
  <c r="P75" i="14"/>
  <c r="J76" i="14"/>
  <c r="L76" i="14"/>
  <c r="N76" i="14"/>
  <c r="P76" i="14"/>
  <c r="N78" i="14"/>
  <c r="P78" i="14"/>
  <c r="N79" i="14"/>
  <c r="P79" i="14"/>
  <c r="N80" i="14"/>
  <c r="P80" i="14"/>
  <c r="J81" i="14"/>
  <c r="N81" i="14" s="1"/>
  <c r="L81" i="14"/>
  <c r="P81" i="14" s="1"/>
  <c r="N84" i="14"/>
  <c r="P84" i="14"/>
  <c r="N85" i="14"/>
  <c r="P85" i="14"/>
  <c r="N86" i="14"/>
  <c r="P86" i="14"/>
  <c r="J87" i="14"/>
  <c r="L87" i="14"/>
  <c r="N87" i="14"/>
  <c r="P87" i="14"/>
  <c r="N92" i="14"/>
  <c r="P92" i="14"/>
  <c r="J93" i="14"/>
  <c r="N93" i="14" s="1"/>
  <c r="L93" i="14"/>
  <c r="P93" i="14" s="1"/>
  <c r="N94" i="14"/>
  <c r="P94" i="14"/>
  <c r="N95" i="14"/>
  <c r="P95" i="14"/>
  <c r="N96" i="14"/>
  <c r="P96" i="14"/>
  <c r="N99" i="14"/>
  <c r="P99" i="14"/>
  <c r="N100" i="14"/>
  <c r="P100" i="14"/>
  <c r="N101" i="14"/>
  <c r="P101" i="14"/>
  <c r="N102" i="14"/>
  <c r="P102" i="14"/>
  <c r="N103" i="14"/>
  <c r="P103" i="14"/>
  <c r="J104" i="14"/>
  <c r="N104" i="14" s="1"/>
  <c r="L104" i="14"/>
  <c r="P104" i="14" s="1"/>
  <c r="N107" i="14"/>
  <c r="P107" i="14"/>
  <c r="N108" i="14"/>
  <c r="P108" i="14"/>
  <c r="N109" i="14"/>
  <c r="P109" i="14"/>
  <c r="J110" i="14"/>
  <c r="L110" i="14"/>
  <c r="N110" i="14"/>
  <c r="P110" i="14"/>
  <c r="N111" i="14"/>
  <c r="P111" i="14"/>
  <c r="N112" i="14"/>
  <c r="P112" i="14"/>
  <c r="J113" i="14"/>
  <c r="L113" i="14"/>
  <c r="N113" i="14"/>
  <c r="P113" i="14"/>
  <c r="N114" i="14"/>
  <c r="P114" i="14"/>
  <c r="N118" i="14"/>
  <c r="P118" i="14"/>
  <c r="N119" i="14"/>
  <c r="P119" i="14"/>
  <c r="J120" i="14"/>
  <c r="N120" i="14" s="1"/>
  <c r="L120" i="14"/>
  <c r="P120" i="14" s="1"/>
  <c r="N122" i="14"/>
  <c r="P122" i="14"/>
  <c r="N123" i="14"/>
  <c r="P123" i="14"/>
  <c r="N124" i="14"/>
  <c r="P124" i="14"/>
  <c r="N125" i="14"/>
  <c r="P125" i="14"/>
  <c r="N126" i="14"/>
  <c r="P126" i="14"/>
  <c r="J127" i="14"/>
  <c r="L127" i="14"/>
  <c r="N127" i="14"/>
  <c r="P127" i="14"/>
  <c r="N129" i="14"/>
  <c r="P129" i="14"/>
  <c r="N130" i="14"/>
  <c r="P130" i="14"/>
  <c r="N132" i="14"/>
  <c r="P132" i="14"/>
  <c r="N133" i="14"/>
  <c r="P133" i="14"/>
  <c r="N134" i="14"/>
  <c r="P134" i="14"/>
  <c r="N135" i="14"/>
  <c r="P135" i="14"/>
  <c r="N136" i="14"/>
  <c r="P136" i="14"/>
  <c r="N137" i="14"/>
  <c r="P137" i="14"/>
  <c r="N138" i="14"/>
  <c r="P138" i="14"/>
  <c r="N139" i="14"/>
  <c r="P139" i="14"/>
  <c r="J140" i="14"/>
  <c r="L140" i="14"/>
  <c r="N140" i="14"/>
  <c r="P140" i="14"/>
  <c r="N147" i="14"/>
  <c r="P147" i="14"/>
  <c r="J148" i="14"/>
  <c r="N148" i="14" s="1"/>
  <c r="L148" i="14"/>
  <c r="P148" i="14" s="1"/>
  <c r="L149" i="14"/>
  <c r="N151" i="14"/>
  <c r="P151" i="14"/>
  <c r="J152" i="14"/>
  <c r="L152" i="14"/>
  <c r="N152" i="14"/>
  <c r="P152" i="14"/>
  <c r="N154" i="14"/>
  <c r="P154" i="14"/>
  <c r="N156" i="14"/>
  <c r="P156" i="14"/>
  <c r="N157" i="14"/>
  <c r="P157" i="14"/>
  <c r="J158" i="14"/>
  <c r="N158" i="14" s="1"/>
  <c r="L158" i="14"/>
  <c r="L165" i="14" s="1"/>
  <c r="N159" i="14"/>
  <c r="P159" i="14"/>
  <c r="N160" i="14"/>
  <c r="P160" i="14"/>
  <c r="N161" i="14"/>
  <c r="P161" i="14"/>
  <c r="N163" i="14"/>
  <c r="P163" i="14"/>
  <c r="J164" i="14"/>
  <c r="N164" i="14" s="1"/>
  <c r="L164" i="14"/>
  <c r="P164" i="14" s="1"/>
  <c r="N168" i="14"/>
  <c r="P168" i="14"/>
  <c r="N170" i="14"/>
  <c r="P170" i="14"/>
  <c r="N171" i="14"/>
  <c r="P171" i="14"/>
  <c r="J172" i="14"/>
  <c r="L172" i="14"/>
  <c r="N172" i="14" s="1"/>
  <c r="J174" i="14"/>
  <c r="J185" i="14"/>
  <c r="J186" i="14"/>
  <c r="J187" i="14" s="1"/>
  <c r="J206" i="14" s="1"/>
  <c r="N206" i="14" s="1"/>
  <c r="J194" i="14"/>
  <c r="J195" i="14" s="1"/>
  <c r="J205" i="14" s="1"/>
  <c r="N197" i="14"/>
  <c r="P197" i="14"/>
  <c r="N198" i="14"/>
  <c r="P198" i="14"/>
  <c r="N199" i="14"/>
  <c r="P199" i="14"/>
  <c r="N200" i="14"/>
  <c r="P200" i="14"/>
  <c r="N201" i="14"/>
  <c r="P201" i="14"/>
  <c r="N202" i="14"/>
  <c r="P202" i="14"/>
  <c r="N203" i="14"/>
  <c r="P203" i="14"/>
  <c r="J204" i="14"/>
  <c r="P204" i="14" s="1"/>
  <c r="L204" i="14"/>
  <c r="L205" i="14"/>
  <c r="L206" i="14" s="1"/>
  <c r="L256" i="13"/>
  <c r="L257" i="13" s="1"/>
  <c r="J256" i="13"/>
  <c r="N256" i="13" s="1"/>
  <c r="P255" i="13"/>
  <c r="N255" i="13"/>
  <c r="P254" i="13"/>
  <c r="N254" i="13"/>
  <c r="P253" i="13"/>
  <c r="N253" i="13"/>
  <c r="P252" i="13"/>
  <c r="N252" i="13"/>
  <c r="P251" i="13"/>
  <c r="N251" i="13"/>
  <c r="P250" i="13"/>
  <c r="N250" i="13"/>
  <c r="P249" i="13"/>
  <c r="N249" i="13"/>
  <c r="J246" i="13"/>
  <c r="J247" i="13" s="1"/>
  <c r="J237" i="13"/>
  <c r="J238" i="13" s="1"/>
  <c r="J229" i="13"/>
  <c r="J231" i="13" s="1"/>
  <c r="J219" i="13"/>
  <c r="J232" i="13" s="1"/>
  <c r="N208" i="13"/>
  <c r="L208" i="13"/>
  <c r="L210" i="13" s="1"/>
  <c r="J208" i="13"/>
  <c r="J210" i="13" s="1"/>
  <c r="N210" i="13" s="1"/>
  <c r="P207" i="13"/>
  <c r="N207" i="13"/>
  <c r="P206" i="13"/>
  <c r="N206" i="13"/>
  <c r="P203" i="13"/>
  <c r="N203" i="13"/>
  <c r="L199" i="13"/>
  <c r="J199" i="13"/>
  <c r="P199" i="13" s="1"/>
  <c r="P196" i="13"/>
  <c r="N196" i="13"/>
  <c r="P194" i="13"/>
  <c r="N194" i="13"/>
  <c r="P193" i="13"/>
  <c r="N193" i="13"/>
  <c r="P192" i="13"/>
  <c r="N192" i="13"/>
  <c r="L191" i="13"/>
  <c r="P191" i="13" s="1"/>
  <c r="J191" i="13"/>
  <c r="N191" i="13" s="1"/>
  <c r="P190" i="13"/>
  <c r="N190" i="13"/>
  <c r="P189" i="13"/>
  <c r="N189" i="13"/>
  <c r="P187" i="13"/>
  <c r="N187" i="13"/>
  <c r="P185" i="13"/>
  <c r="N185" i="13"/>
  <c r="L185" i="13"/>
  <c r="J185" i="13"/>
  <c r="P183" i="13"/>
  <c r="N183" i="13"/>
  <c r="L181" i="13"/>
  <c r="P181" i="13" s="1"/>
  <c r="J181" i="13"/>
  <c r="N181" i="13" s="1"/>
  <c r="L180" i="13"/>
  <c r="J180" i="13"/>
  <c r="P180" i="13" s="1"/>
  <c r="P179" i="13"/>
  <c r="N179" i="13"/>
  <c r="P161" i="13"/>
  <c r="N161" i="13"/>
  <c r="L161" i="13"/>
  <c r="J161" i="13"/>
  <c r="P160" i="13"/>
  <c r="N160" i="13"/>
  <c r="P158" i="13"/>
  <c r="N158" i="13"/>
  <c r="P157" i="13"/>
  <c r="N157" i="13"/>
  <c r="P156" i="13"/>
  <c r="N156" i="13"/>
  <c r="P155" i="13"/>
  <c r="N155" i="13"/>
  <c r="P154" i="13"/>
  <c r="N154" i="13"/>
  <c r="P153" i="13"/>
  <c r="N153" i="13"/>
  <c r="P152" i="13"/>
  <c r="N152" i="13"/>
  <c r="P149" i="13"/>
  <c r="N149" i="13"/>
  <c r="P148" i="13"/>
  <c r="N148" i="13"/>
  <c r="P146" i="13"/>
  <c r="N146" i="13"/>
  <c r="L146" i="13"/>
  <c r="J146" i="13"/>
  <c r="P145" i="13"/>
  <c r="N145" i="13"/>
  <c r="P144" i="13"/>
  <c r="N144" i="13"/>
  <c r="P143" i="13"/>
  <c r="N143" i="13"/>
  <c r="P142" i="13"/>
  <c r="N142" i="13"/>
  <c r="P141" i="13"/>
  <c r="N141" i="13"/>
  <c r="L139" i="13"/>
  <c r="J139" i="13"/>
  <c r="P139" i="13" s="1"/>
  <c r="P138" i="13"/>
  <c r="N138" i="13"/>
  <c r="P137" i="13"/>
  <c r="N137" i="13"/>
  <c r="P133" i="13"/>
  <c r="N133" i="13"/>
  <c r="P131" i="13"/>
  <c r="N131" i="13"/>
  <c r="P130" i="13"/>
  <c r="N130" i="13"/>
  <c r="P129" i="13"/>
  <c r="N129" i="13"/>
  <c r="L129" i="13"/>
  <c r="L132" i="13" s="1"/>
  <c r="P132" i="13" s="1"/>
  <c r="J129" i="13"/>
  <c r="J132" i="13" s="1"/>
  <c r="P128" i="13"/>
  <c r="N128" i="13"/>
  <c r="P127" i="13"/>
  <c r="N127" i="13"/>
  <c r="P126" i="13"/>
  <c r="N126" i="13"/>
  <c r="L123" i="13"/>
  <c r="P123" i="13" s="1"/>
  <c r="J123" i="13"/>
  <c r="N123" i="13" s="1"/>
  <c r="P121" i="13"/>
  <c r="N121" i="13"/>
  <c r="P120" i="13"/>
  <c r="N120" i="13"/>
  <c r="P119" i="13"/>
  <c r="N119" i="13"/>
  <c r="P118" i="13"/>
  <c r="N118" i="13"/>
  <c r="P117" i="13"/>
  <c r="N117" i="13"/>
  <c r="P113" i="13"/>
  <c r="N113" i="13"/>
  <c r="P112" i="13"/>
  <c r="N112" i="13"/>
  <c r="P111" i="13"/>
  <c r="N111" i="13"/>
  <c r="L110" i="13"/>
  <c r="L114" i="13" s="1"/>
  <c r="J110" i="13"/>
  <c r="J114" i="13" s="1"/>
  <c r="N114" i="13" s="1"/>
  <c r="P109" i="13"/>
  <c r="N109" i="13"/>
  <c r="P104" i="13"/>
  <c r="N104" i="13"/>
  <c r="L104" i="13"/>
  <c r="J104" i="13"/>
  <c r="P102" i="13"/>
  <c r="N102" i="13"/>
  <c r="P101" i="13"/>
  <c r="N101" i="13"/>
  <c r="P100" i="13"/>
  <c r="N100" i="13"/>
  <c r="L97" i="13"/>
  <c r="J97" i="13"/>
  <c r="P97" i="13" s="1"/>
  <c r="P96" i="13"/>
  <c r="N96" i="13"/>
  <c r="P95" i="13"/>
  <c r="N95" i="13"/>
  <c r="P94" i="13"/>
  <c r="N94" i="13"/>
  <c r="P92" i="13"/>
  <c r="N92" i="13"/>
  <c r="L92" i="13"/>
  <c r="L98" i="13" s="1"/>
  <c r="J92" i="13"/>
  <c r="P91" i="13"/>
  <c r="N91" i="13"/>
  <c r="P90" i="13"/>
  <c r="N90" i="13"/>
  <c r="P89" i="13"/>
  <c r="N89" i="13"/>
  <c r="P88" i="13"/>
  <c r="N88" i="13"/>
  <c r="P87" i="13"/>
  <c r="N87" i="13"/>
  <c r="P86" i="13"/>
  <c r="N86" i="13"/>
  <c r="P85" i="13"/>
  <c r="N85" i="13"/>
  <c r="P84" i="13"/>
  <c r="N84" i="13"/>
  <c r="L81" i="13"/>
  <c r="P80" i="13"/>
  <c r="N80" i="13"/>
  <c r="P79" i="13"/>
  <c r="N79" i="13"/>
  <c r="P78" i="13"/>
  <c r="N78" i="13"/>
  <c r="P77" i="13"/>
  <c r="N77" i="13"/>
  <c r="P74" i="13"/>
  <c r="N74" i="13"/>
  <c r="L73" i="13"/>
  <c r="P73" i="13" s="1"/>
  <c r="J73" i="13"/>
  <c r="N73" i="13" s="1"/>
  <c r="P72" i="13"/>
  <c r="N72" i="13"/>
  <c r="P69" i="13"/>
  <c r="N69" i="13"/>
  <c r="P68" i="13"/>
  <c r="N68" i="13"/>
  <c r="P67" i="13"/>
  <c r="N67" i="13"/>
  <c r="P66" i="13"/>
  <c r="N66" i="13"/>
  <c r="P62" i="13"/>
  <c r="N62" i="13"/>
  <c r="L62" i="13"/>
  <c r="J62" i="13"/>
  <c r="P61" i="13"/>
  <c r="N61" i="13"/>
  <c r="P60" i="13"/>
  <c r="N60" i="13"/>
  <c r="P59" i="13"/>
  <c r="N59" i="13"/>
  <c r="P58" i="13"/>
  <c r="N58" i="13"/>
  <c r="P57" i="13"/>
  <c r="N57" i="13"/>
  <c r="P56" i="13"/>
  <c r="N56" i="13"/>
  <c r="P54" i="13"/>
  <c r="N54" i="13"/>
  <c r="L54" i="13"/>
  <c r="J54" i="13"/>
  <c r="P53" i="13"/>
  <c r="N53" i="13"/>
  <c r="P52" i="13"/>
  <c r="N52" i="13"/>
  <c r="P51" i="13"/>
  <c r="N51" i="13"/>
  <c r="P50" i="13"/>
  <c r="N50" i="13"/>
  <c r="L48" i="13"/>
  <c r="N48" i="13" s="1"/>
  <c r="J48" i="13"/>
  <c r="P46" i="13"/>
  <c r="N46" i="13"/>
  <c r="P45" i="13"/>
  <c r="N45" i="13"/>
  <c r="P43" i="13"/>
  <c r="N43" i="13"/>
  <c r="L42" i="13"/>
  <c r="J42" i="13"/>
  <c r="P42" i="13" s="1"/>
  <c r="P41" i="13"/>
  <c r="N41" i="13"/>
  <c r="P38" i="13"/>
  <c r="N38" i="13"/>
  <c r="P37" i="13"/>
  <c r="N37" i="13"/>
  <c r="P36" i="13"/>
  <c r="N36" i="13"/>
  <c r="P35" i="13"/>
  <c r="N35" i="13"/>
  <c r="J33" i="13"/>
  <c r="N27" i="13"/>
  <c r="L27" i="13"/>
  <c r="L28" i="13" s="1"/>
  <c r="J27" i="13"/>
  <c r="P27" i="13" s="1"/>
  <c r="P21" i="13"/>
  <c r="N21" i="13"/>
  <c r="P20" i="13"/>
  <c r="N20" i="13"/>
  <c r="P16" i="13"/>
  <c r="N16" i="13"/>
  <c r="P15" i="13"/>
  <c r="N15" i="13"/>
  <c r="P14" i="13"/>
  <c r="N14" i="13"/>
  <c r="P13" i="13"/>
  <c r="N13" i="13"/>
  <c r="P9" i="13"/>
  <c r="N9" i="13"/>
  <c r="P8" i="13"/>
  <c r="N8" i="13"/>
  <c r="P7" i="13"/>
  <c r="N7" i="13"/>
  <c r="W3" i="12"/>
  <c r="W4" i="12" s="1"/>
  <c r="U4" i="12"/>
  <c r="W6" i="12"/>
  <c r="W7" i="12"/>
  <c r="W8" i="12" s="1"/>
  <c r="U8" i="12"/>
  <c r="W10" i="12"/>
  <c r="W11" i="12" s="1"/>
  <c r="W12" i="12" s="1"/>
  <c r="W13" i="12" s="1"/>
  <c r="W14" i="12" s="1"/>
  <c r="W15" i="12" s="1"/>
  <c r="W16" i="12" s="1"/>
  <c r="U16" i="12"/>
  <c r="W19" i="12"/>
  <c r="W20" i="12" s="1"/>
  <c r="W61" i="12" s="1"/>
  <c r="U20" i="12"/>
  <c r="W22" i="12"/>
  <c r="U23" i="12"/>
  <c r="U61" i="12" s="1"/>
  <c r="W23" i="12"/>
  <c r="W25" i="12"/>
  <c r="W26" i="12"/>
  <c r="W27" i="12" s="1"/>
  <c r="U27" i="12"/>
  <c r="W29" i="12"/>
  <c r="U30" i="12"/>
  <c r="W30" i="12"/>
  <c r="W32" i="12"/>
  <c r="W33" i="12" s="1"/>
  <c r="U33" i="12"/>
  <c r="W35" i="12"/>
  <c r="W36" i="12" s="1"/>
  <c r="W37" i="12" s="1"/>
  <c r="W38" i="12" s="1"/>
  <c r="U38" i="12"/>
  <c r="W40" i="12"/>
  <c r="W41" i="12" s="1"/>
  <c r="W42" i="12" s="1"/>
  <c r="W43" i="12" s="1"/>
  <c r="W44" i="12" s="1"/>
  <c r="W45" i="12" s="1"/>
  <c r="U45" i="12"/>
  <c r="W47" i="12"/>
  <c r="W48" i="12"/>
  <c r="W49" i="12" s="1"/>
  <c r="U49" i="12"/>
  <c r="W51" i="12"/>
  <c r="W52" i="12" s="1"/>
  <c r="U52" i="12"/>
  <c r="W54" i="12"/>
  <c r="W55" i="12"/>
  <c r="W56" i="12" s="1"/>
  <c r="U56" i="12"/>
  <c r="W58" i="12"/>
  <c r="W59" i="12"/>
  <c r="W60" i="12" s="1"/>
  <c r="U60" i="12"/>
  <c r="W64" i="12"/>
  <c r="W65" i="12" s="1"/>
  <c r="W66" i="12" s="1"/>
  <c r="U66" i="12"/>
  <c r="W68" i="12"/>
  <c r="U69" i="12"/>
  <c r="W69" i="12"/>
  <c r="W72" i="12"/>
  <c r="W73" i="12"/>
  <c r="W74" i="12" s="1"/>
  <c r="W75" i="12" s="1"/>
  <c r="W76" i="12" s="1"/>
  <c r="W80" i="12" s="1"/>
  <c r="U76" i="12"/>
  <c r="U80" i="12" s="1"/>
  <c r="W78" i="12"/>
  <c r="U79" i="12"/>
  <c r="W79" i="12"/>
  <c r="W83" i="12"/>
  <c r="W84" i="12"/>
  <c r="W85" i="12" s="1"/>
  <c r="W93" i="12" s="1"/>
  <c r="U85" i="12"/>
  <c r="W87" i="12"/>
  <c r="W88" i="12"/>
  <c r="W89" i="12"/>
  <c r="W90" i="12" s="1"/>
  <c r="W91" i="12" s="1"/>
  <c r="W92" i="12" s="1"/>
  <c r="U92" i="12"/>
  <c r="U93" i="12" s="1"/>
  <c r="W98" i="12"/>
  <c r="W99" i="12" s="1"/>
  <c r="U99" i="12"/>
  <c r="W101" i="12"/>
  <c r="W102" i="12" s="1"/>
  <c r="U102" i="12"/>
  <c r="U106" i="12" s="1"/>
  <c r="U135" i="12" s="1"/>
  <c r="W104" i="12"/>
  <c r="U105" i="12"/>
  <c r="W105" i="12"/>
  <c r="W108" i="12"/>
  <c r="W109" i="12"/>
  <c r="W110" i="12" s="1"/>
  <c r="W111" i="12" s="1"/>
  <c r="W112" i="12" s="1"/>
  <c r="W113" i="12" s="1"/>
  <c r="W114" i="12" s="1"/>
  <c r="W115" i="12" s="1"/>
  <c r="W116" i="12" s="1"/>
  <c r="W117" i="12" s="1"/>
  <c r="W118" i="12" s="1"/>
  <c r="W119" i="12" s="1"/>
  <c r="W120" i="12" s="1"/>
  <c r="W121" i="12" s="1"/>
  <c r="W122" i="12" s="1"/>
  <c r="W123" i="12" s="1"/>
  <c r="W124" i="12" s="1"/>
  <c r="U124" i="12"/>
  <c r="W126" i="12"/>
  <c r="U127" i="12"/>
  <c r="W127" i="12"/>
  <c r="W129" i="12"/>
  <c r="W130" i="12" s="1"/>
  <c r="U130" i="12"/>
  <c r="W132" i="12"/>
  <c r="W133" i="12"/>
  <c r="W134" i="12" s="1"/>
  <c r="U134" i="12"/>
  <c r="W137" i="12"/>
  <c r="W138" i="12" s="1"/>
  <c r="W139" i="12" s="1"/>
  <c r="W140" i="12" s="1"/>
  <c r="W141" i="12" s="1"/>
  <c r="W142" i="12" s="1"/>
  <c r="W143" i="12" s="1"/>
  <c r="U143" i="12"/>
  <c r="W146" i="12"/>
  <c r="W147" i="12" s="1"/>
  <c r="W148" i="12" s="1"/>
  <c r="W149" i="12" s="1"/>
  <c r="W150" i="12" s="1"/>
  <c r="U150" i="12"/>
  <c r="W152" i="12"/>
  <c r="W153" i="12"/>
  <c r="W154" i="12"/>
  <c r="W155" i="12" s="1"/>
  <c r="W156" i="12" s="1"/>
  <c r="U156" i="12"/>
  <c r="U170" i="12" s="1"/>
  <c r="W158" i="12"/>
  <c r="W159" i="12" s="1"/>
  <c r="W160" i="12" s="1"/>
  <c r="W161" i="12" s="1"/>
  <c r="W162" i="12" s="1"/>
  <c r="W163" i="12" s="1"/>
  <c r="W164" i="12" s="1"/>
  <c r="U164" i="12"/>
  <c r="W166" i="12"/>
  <c r="W167" i="12" s="1"/>
  <c r="W168" i="12" s="1"/>
  <c r="W169" i="12" s="1"/>
  <c r="U169" i="12"/>
  <c r="W173" i="12"/>
  <c r="W174" i="12" s="1"/>
  <c r="W175" i="12" s="1"/>
  <c r="W176" i="12" s="1"/>
  <c r="W177" i="12" s="1"/>
  <c r="W178" i="12" s="1"/>
  <c r="U178" i="12"/>
  <c r="U203" i="12" s="1"/>
  <c r="W180" i="12"/>
  <c r="W181" i="12"/>
  <c r="W182" i="12" s="1"/>
  <c r="W183" i="12" s="1"/>
  <c r="W184" i="12" s="1"/>
  <c r="W185" i="12" s="1"/>
  <c r="W186" i="12" s="1"/>
  <c r="W187" i="12" s="1"/>
  <c r="W188" i="12" s="1"/>
  <c r="W189" i="12" s="1"/>
  <c r="W190" i="12" s="1"/>
  <c r="U190" i="12"/>
  <c r="W192" i="12"/>
  <c r="W193" i="12"/>
  <c r="W194" i="12"/>
  <c r="W195" i="12" s="1"/>
  <c r="W196" i="12" s="1"/>
  <c r="W197" i="12" s="1"/>
  <c r="W198" i="12" s="1"/>
  <c r="W199" i="12" s="1"/>
  <c r="W200" i="12" s="1"/>
  <c r="W201" i="12" s="1"/>
  <c r="W202" i="12" s="1"/>
  <c r="U202" i="12"/>
  <c r="W207" i="12"/>
  <c r="W208" i="12"/>
  <c r="W209" i="12" s="1"/>
  <c r="W210" i="12" s="1"/>
  <c r="U209" i="12"/>
  <c r="U210" i="12" s="1"/>
  <c r="W215" i="12"/>
  <c r="U216" i="12"/>
  <c r="W216" i="12"/>
  <c r="W218" i="12"/>
  <c r="W219" i="12"/>
  <c r="W220" i="12" s="1"/>
  <c r="W221" i="12" s="1"/>
  <c r="U221" i="12"/>
  <c r="U222" i="12" s="1"/>
  <c r="U223" i="12" s="1"/>
  <c r="W226" i="12"/>
  <c r="W227" i="12" s="1"/>
  <c r="W228" i="12" s="1"/>
  <c r="W229" i="12" s="1"/>
  <c r="W230" i="12" s="1"/>
  <c r="W231" i="12" s="1"/>
  <c r="W232" i="12" s="1"/>
  <c r="W233" i="12" s="1"/>
  <c r="W248" i="12" s="1"/>
  <c r="U233" i="12"/>
  <c r="U248" i="12" s="1"/>
  <c r="W235" i="12"/>
  <c r="W236" i="12"/>
  <c r="W237" i="12" s="1"/>
  <c r="U237" i="12"/>
  <c r="W239" i="12"/>
  <c r="W240" i="12"/>
  <c r="U241" i="12"/>
  <c r="W241" i="12"/>
  <c r="W243" i="12"/>
  <c r="U244" i="12"/>
  <c r="W244" i="12"/>
  <c r="W246" i="12"/>
  <c r="U247" i="12"/>
  <c r="W247" i="12"/>
  <c r="W250" i="12"/>
  <c r="U251" i="12"/>
  <c r="W251" i="12"/>
  <c r="W256" i="12"/>
  <c r="W257" i="12" s="1"/>
  <c r="W258" i="12" s="1"/>
  <c r="W259" i="12" s="1"/>
  <c r="W260" i="12" s="1"/>
  <c r="U259" i="12"/>
  <c r="U260" i="12" s="1"/>
  <c r="W264" i="12"/>
  <c r="W265" i="12" s="1"/>
  <c r="W270" i="12" s="1"/>
  <c r="U265" i="12"/>
  <c r="U270" i="12" s="1"/>
  <c r="W267" i="12"/>
  <c r="W268" i="12"/>
  <c r="W269" i="12" s="1"/>
  <c r="U269" i="12"/>
  <c r="W273" i="12"/>
  <c r="W274" i="12" s="1"/>
  <c r="U274" i="12"/>
  <c r="W276" i="12"/>
  <c r="W277" i="12" s="1"/>
  <c r="U277" i="12"/>
  <c r="W279" i="12"/>
  <c r="U280" i="12"/>
  <c r="W280" i="12"/>
  <c r="W282" i="12"/>
  <c r="W283" i="12"/>
  <c r="W284" i="12" s="1"/>
  <c r="U284" i="12"/>
  <c r="U288" i="12" s="1"/>
  <c r="W286" i="12"/>
  <c r="U287" i="12"/>
  <c r="W287" i="12"/>
  <c r="W292" i="12"/>
  <c r="W293" i="12" s="1"/>
  <c r="W294" i="12" s="1"/>
  <c r="W295" i="12" s="1"/>
  <c r="W299" i="12"/>
  <c r="W300" i="12" s="1"/>
  <c r="W301" i="12" s="1"/>
  <c r="W302" i="12" s="1"/>
  <c r="W303" i="12" s="1"/>
  <c r="W304" i="12" s="1"/>
  <c r="U302" i="12"/>
  <c r="U303" i="12" s="1"/>
  <c r="U304" i="12" s="1"/>
  <c r="W307" i="12"/>
  <c r="U308" i="12"/>
  <c r="U321" i="12" s="1"/>
  <c r="W308" i="12"/>
  <c r="W310" i="12"/>
  <c r="W311" i="12" s="1"/>
  <c r="W314" i="12"/>
  <c r="W315" i="12"/>
  <c r="W316" i="12"/>
  <c r="W317" i="12" s="1"/>
  <c r="W318" i="12" s="1"/>
  <c r="W319" i="12" s="1"/>
  <c r="W320" i="12" s="1"/>
  <c r="U320" i="12"/>
  <c r="W325" i="12"/>
  <c r="W326" i="12" s="1"/>
  <c r="W327" i="12" s="1"/>
  <c r="W328" i="12" s="1"/>
  <c r="W329" i="12" s="1"/>
  <c r="W330" i="12" s="1"/>
  <c r="W331" i="12" s="1"/>
  <c r="W332" i="12" s="1"/>
  <c r="W333" i="12" s="1"/>
  <c r="U333" i="12"/>
  <c r="U358" i="12" s="1"/>
  <c r="U359" i="12" s="1"/>
  <c r="W335" i="12"/>
  <c r="W336" i="12"/>
  <c r="W337" i="12" s="1"/>
  <c r="W338" i="12" s="1"/>
  <c r="W339" i="12" s="1"/>
  <c r="W340" i="12" s="1"/>
  <c r="W341" i="12" s="1"/>
  <c r="W342" i="12" s="1"/>
  <c r="W343" i="12" s="1"/>
  <c r="W344" i="12" s="1"/>
  <c r="W345" i="12" s="1"/>
  <c r="W346" i="12" s="1"/>
  <c r="W347" i="12" s="1"/>
  <c r="U347" i="12"/>
  <c r="W349" i="12"/>
  <c r="W350" i="12" s="1"/>
  <c r="W351" i="12" s="1"/>
  <c r="W352" i="12" s="1"/>
  <c r="W353" i="12" s="1"/>
  <c r="U353" i="12"/>
  <c r="W355" i="12"/>
  <c r="W356" i="12"/>
  <c r="W357" i="12" s="1"/>
  <c r="U357" i="12"/>
  <c r="W363" i="12"/>
  <c r="W364" i="12"/>
  <c r="W365" i="12"/>
  <c r="W366" i="12" s="1"/>
  <c r="W367" i="12" s="1"/>
  <c r="W368" i="12" s="1"/>
  <c r="W369" i="12" s="1"/>
  <c r="U369" i="12"/>
  <c r="W371" i="12"/>
  <c r="W372" i="12"/>
  <c r="W373" i="12"/>
  <c r="W374" i="12" s="1"/>
  <c r="U374" i="12"/>
  <c r="W376" i="12"/>
  <c r="W377" i="12" s="1"/>
  <c r="W378" i="12" s="1"/>
  <c r="W379" i="12" s="1"/>
  <c r="U379" i="12"/>
  <c r="U380" i="12"/>
  <c r="U381" i="12" s="1"/>
  <c r="B36" i="9"/>
  <c r="H13" i="11"/>
  <c r="H14" i="11"/>
  <c r="H19" i="11" s="1"/>
  <c r="H31" i="11" s="1"/>
  <c r="H18" i="11"/>
  <c r="H30" i="11"/>
  <c r="H37" i="11"/>
  <c r="H42" i="11"/>
  <c r="H55" i="11" s="1"/>
  <c r="H56" i="11" s="1"/>
  <c r="H57" i="11" s="1"/>
  <c r="H72" i="11" s="1"/>
  <c r="H48" i="11"/>
  <c r="H51" i="11"/>
  <c r="H54" i="11"/>
  <c r="H67" i="11"/>
  <c r="H71" i="11"/>
  <c r="N695" i="10"/>
  <c r="B23" i="9"/>
  <c r="B34" i="9"/>
  <c r="B19" i="9"/>
  <c r="B10" i="9"/>
  <c r="J257" i="15" l="1"/>
  <c r="N257" i="15" s="1"/>
  <c r="J258" i="15"/>
  <c r="J98" i="15"/>
  <c r="P132" i="15"/>
  <c r="P257" i="15"/>
  <c r="J132" i="15"/>
  <c r="N132" i="15" s="1"/>
  <c r="L81" i="15"/>
  <c r="L29" i="15"/>
  <c r="L258" i="15"/>
  <c r="P258" i="15" s="1"/>
  <c r="L200" i="15"/>
  <c r="P200" i="15" s="1"/>
  <c r="L181" i="15"/>
  <c r="P181" i="15" s="1"/>
  <c r="J29" i="15"/>
  <c r="J181" i="15"/>
  <c r="L114" i="15"/>
  <c r="N22" i="14"/>
  <c r="J23" i="14"/>
  <c r="P206" i="14"/>
  <c r="P205" i="14"/>
  <c r="N205" i="14"/>
  <c r="P158" i="14"/>
  <c r="J65" i="14"/>
  <c r="J149" i="14"/>
  <c r="N149" i="14" s="1"/>
  <c r="J165" i="14"/>
  <c r="N165" i="14" s="1"/>
  <c r="N204" i="14"/>
  <c r="L174" i="14"/>
  <c r="L97" i="14"/>
  <c r="L23" i="14"/>
  <c r="J97" i="14"/>
  <c r="P172" i="14"/>
  <c r="L82" i="14"/>
  <c r="P36" i="14"/>
  <c r="P210" i="13"/>
  <c r="L29" i="13"/>
  <c r="P81" i="13"/>
  <c r="J258" i="13"/>
  <c r="N258" i="13" s="1"/>
  <c r="P98" i="13"/>
  <c r="P114" i="13"/>
  <c r="J257" i="13"/>
  <c r="N257" i="13" s="1"/>
  <c r="N132" i="13"/>
  <c r="P257" i="13"/>
  <c r="L258" i="13"/>
  <c r="J200" i="13"/>
  <c r="L200" i="13"/>
  <c r="P200" i="13" s="1"/>
  <c r="N42" i="13"/>
  <c r="J81" i="13"/>
  <c r="N81" i="13" s="1"/>
  <c r="N97" i="13"/>
  <c r="N139" i="13"/>
  <c r="P256" i="13"/>
  <c r="J98" i="13"/>
  <c r="J28" i="13"/>
  <c r="P48" i="13"/>
  <c r="L134" i="13"/>
  <c r="P134" i="13" s="1"/>
  <c r="P208" i="13"/>
  <c r="J134" i="13"/>
  <c r="N110" i="13"/>
  <c r="N180" i="13"/>
  <c r="N199" i="13"/>
  <c r="P110" i="13"/>
  <c r="W358" i="12"/>
  <c r="W359" i="12" s="1"/>
  <c r="W288" i="12"/>
  <c r="W106" i="12"/>
  <c r="W135" i="12" s="1"/>
  <c r="W204" i="12" s="1"/>
  <c r="W253" i="12" s="1"/>
  <c r="W382" i="12" s="1"/>
  <c r="U252" i="12"/>
  <c r="W203" i="12"/>
  <c r="U289" i="12"/>
  <c r="W380" i="12"/>
  <c r="W381" i="12" s="1"/>
  <c r="W289" i="12"/>
  <c r="W222" i="12"/>
  <c r="W223" i="12" s="1"/>
  <c r="W252" i="12" s="1"/>
  <c r="W170" i="12"/>
  <c r="W321" i="12"/>
  <c r="U204" i="12"/>
  <c r="U253" i="12" s="1"/>
  <c r="U382" i="12" s="1"/>
  <c r="N200" i="15" l="1"/>
  <c r="P29" i="15"/>
  <c r="P114" i="15"/>
  <c r="L134" i="15"/>
  <c r="P81" i="15"/>
  <c r="L98" i="15"/>
  <c r="N81" i="15"/>
  <c r="N258" i="15"/>
  <c r="N181" i="15"/>
  <c r="J134" i="15"/>
  <c r="N29" i="15"/>
  <c r="N114" i="15"/>
  <c r="P23" i="14"/>
  <c r="L115" i="14"/>
  <c r="P97" i="14"/>
  <c r="N174" i="14"/>
  <c r="P174" i="14"/>
  <c r="P165" i="14"/>
  <c r="N23" i="14"/>
  <c r="L116" i="14"/>
  <c r="N65" i="14"/>
  <c r="J82" i="14"/>
  <c r="P149" i="14"/>
  <c r="J115" i="14"/>
  <c r="N115" i="14" s="1"/>
  <c r="N97" i="14"/>
  <c r="P65" i="14"/>
  <c r="L135" i="13"/>
  <c r="N28" i="13"/>
  <c r="J29" i="13"/>
  <c r="J135" i="13"/>
  <c r="N98" i="13"/>
  <c r="P258" i="13"/>
  <c r="N134" i="13"/>
  <c r="P28" i="13"/>
  <c r="N200" i="13"/>
  <c r="P98" i="15" l="1"/>
  <c r="L135" i="15"/>
  <c r="P134" i="15"/>
  <c r="N134" i="15"/>
  <c r="J135" i="15"/>
  <c r="N98" i="15"/>
  <c r="N82" i="14"/>
  <c r="J116" i="14"/>
  <c r="P115" i="14"/>
  <c r="P116" i="14"/>
  <c r="L175" i="14"/>
  <c r="P82" i="14"/>
  <c r="N135" i="13"/>
  <c r="J212" i="13"/>
  <c r="L212" i="13"/>
  <c r="P135" i="13"/>
  <c r="J213" i="13"/>
  <c r="N29" i="13"/>
  <c r="P29" i="13"/>
  <c r="N135" i="15" l="1"/>
  <c r="J212" i="15"/>
  <c r="P135" i="15"/>
  <c r="L212" i="15"/>
  <c r="L176" i="14"/>
  <c r="N116" i="14"/>
  <c r="J175" i="14"/>
  <c r="J259" i="13"/>
  <c r="P212" i="13"/>
  <c r="L213" i="13"/>
  <c r="N212" i="13"/>
  <c r="P212" i="15" l="1"/>
  <c r="L213" i="15"/>
  <c r="N212" i="15"/>
  <c r="J213" i="15"/>
  <c r="L207" i="14"/>
  <c r="N175" i="14"/>
  <c r="J176" i="14"/>
  <c r="P175" i="14"/>
  <c r="L259" i="13"/>
  <c r="P259" i="13" s="1"/>
  <c r="P213" i="13"/>
  <c r="N213" i="13"/>
  <c r="L259" i="15" l="1"/>
  <c r="P213" i="15"/>
  <c r="N213" i="15"/>
  <c r="J259" i="15"/>
  <c r="N259" i="15" s="1"/>
  <c r="J207" i="14"/>
  <c r="N207" i="14" s="1"/>
  <c r="N176" i="14"/>
  <c r="P207" i="14"/>
  <c r="P176" i="14"/>
  <c r="N259" i="13"/>
  <c r="P259" i="15" l="1"/>
</calcChain>
</file>

<file path=xl/sharedStrings.xml><?xml version="1.0" encoding="utf-8"?>
<sst xmlns="http://schemas.openxmlformats.org/spreadsheetml/2006/main" count="4217" uniqueCount="1229">
  <si>
    <t>Nov 30, 22</t>
  </si>
  <si>
    <t>ASSETS</t>
  </si>
  <si>
    <t>Current Assets</t>
  </si>
  <si>
    <t>Checking/Savings</t>
  </si>
  <si>
    <t>1000 · Bank Accounts</t>
  </si>
  <si>
    <t>1025 · Colotrust - Gen Op Fund</t>
  </si>
  <si>
    <t>1028 · Colotrust - Reserve Fund</t>
  </si>
  <si>
    <t>1027 · Colotrust - Apparatus Fund</t>
  </si>
  <si>
    <t>1026 · Colotrust - Pension Fund</t>
  </si>
  <si>
    <t>1010 · Checking-7493</t>
  </si>
  <si>
    <t>1015 · Savings/Regular-4453</t>
  </si>
  <si>
    <t>1020 · Capital Reserve</t>
  </si>
  <si>
    <t>Total 1000 · Bank Accounts</t>
  </si>
  <si>
    <t>Total Checking/Savings</t>
  </si>
  <si>
    <t>Accounts Receivable</t>
  </si>
  <si>
    <t>1110 · Wildland Fire Billing</t>
  </si>
  <si>
    <t>1115 · Accts Receivable Inspection</t>
  </si>
  <si>
    <t>Total Accounts Receivable</t>
  </si>
  <si>
    <t>Total Current Assets</t>
  </si>
  <si>
    <t>Fixed Assets</t>
  </si>
  <si>
    <t>Buildings</t>
  </si>
  <si>
    <t>Bunker Gear</t>
  </si>
  <si>
    <t>Cisterns</t>
  </si>
  <si>
    <t>Equipment-Buildings</t>
  </si>
  <si>
    <t>Land</t>
  </si>
  <si>
    <t>Medical Equipment</t>
  </si>
  <si>
    <t>Vehicles</t>
  </si>
  <si>
    <t>Accumulated Depreciation</t>
  </si>
  <si>
    <t>Investment Gen Fixed Assest</t>
  </si>
  <si>
    <t>Total Fixed Assets</t>
  </si>
  <si>
    <t>TOTAL ASSETS</t>
  </si>
  <si>
    <t>LIABILITIES &amp; EQUITY</t>
  </si>
  <si>
    <t>Liabilities</t>
  </si>
  <si>
    <t>Current Liabilities</t>
  </si>
  <si>
    <t>Accounts Payable</t>
  </si>
  <si>
    <t>2000 · Accounts Payable</t>
  </si>
  <si>
    <t>Total Accounts Payable</t>
  </si>
  <si>
    <t>Other Current Liabilities</t>
  </si>
  <si>
    <t>2111 · Direct Deposit Liabilities</t>
  </si>
  <si>
    <t>Cafeteria Plan</t>
  </si>
  <si>
    <t>AFLAC</t>
  </si>
  <si>
    <t>Total Cafeteria Plan</t>
  </si>
  <si>
    <t>2100 · Payroll Liabilities</t>
  </si>
  <si>
    <t>2105 · Non Staff Health Insurance</t>
  </si>
  <si>
    <t>2140 · Medicare</t>
  </si>
  <si>
    <t>2142 · Company</t>
  </si>
  <si>
    <t>2144 · Employee</t>
  </si>
  <si>
    <t>Total 2140 · Medicare</t>
  </si>
  <si>
    <t>2155 · SUTA</t>
  </si>
  <si>
    <t>2100 · Payroll Liabilities - Other</t>
  </si>
  <si>
    <t>Total 2100 · Payroll Liabilities</t>
  </si>
  <si>
    <t>2200 · Pension Contributions</t>
  </si>
  <si>
    <t>2216 · Pension Staff</t>
  </si>
  <si>
    <t>Total 2200 · Pension Contributions</t>
  </si>
  <si>
    <t>Total Other Current Liabilities</t>
  </si>
  <si>
    <t>Total Current Liabilities</t>
  </si>
  <si>
    <t>Total Liabilities</t>
  </si>
  <si>
    <t>Equity</t>
  </si>
  <si>
    <t>3000 · Opening Bal Equity</t>
  </si>
  <si>
    <t>3100 · Reserves</t>
  </si>
  <si>
    <t>3010 · Capital Reserve</t>
  </si>
  <si>
    <t>3012 · Grant Match Reserve</t>
  </si>
  <si>
    <t>3014 · Reserved for Payroll/Operating</t>
  </si>
  <si>
    <t>3016 · Reserved for Sick/Vac</t>
  </si>
  <si>
    <t>3018 · Reserved for Water Systems</t>
  </si>
  <si>
    <t>3020 · Reserved for Tabor</t>
  </si>
  <si>
    <t>Total 3100 · Reserves</t>
  </si>
  <si>
    <t>3111 · Retained Earnings</t>
  </si>
  <si>
    <t>3030 · Unreserved Fund Balance</t>
  </si>
  <si>
    <t>Net Income</t>
  </si>
  <si>
    <t>Total Equity</t>
  </si>
  <si>
    <t>TOTAL LIABILITIES &amp; EQUITY</t>
  </si>
  <si>
    <t>Total 8300 · Other Expenses</t>
  </si>
  <si>
    <t>Total 8400 · Wild Fire</t>
  </si>
  <si>
    <t>Judy Tillman</t>
  </si>
  <si>
    <t>8400 · Wild Fire - Other</t>
  </si>
  <si>
    <t>Eric Abramson</t>
  </si>
  <si>
    <t>8430 · Volunteer/Employee Direct Costs</t>
  </si>
  <si>
    <t>8410 · Volunteer Labor</t>
  </si>
  <si>
    <t>8400 · Wild Fire</t>
  </si>
  <si>
    <t>8300 · Other Expenses</t>
  </si>
  <si>
    <t>Total 4300 · Other Income</t>
  </si>
  <si>
    <t>Total 4400 · Wildland Fire Fighting Reimburs</t>
  </si>
  <si>
    <t>4480 · Billable overhead</t>
  </si>
  <si>
    <t>4475 · Workman's Comp Volunteer</t>
  </si>
  <si>
    <t>4430 · Wildland Exp Reimb</t>
  </si>
  <si>
    <t>4410 · Wildland Labor Volunteer</t>
  </si>
  <si>
    <t>4400 · Wildland Fire Fighting Reimburs</t>
  </si>
  <si>
    <t>4300 · Other Income</t>
  </si>
  <si>
    <t>Total 6890 · Training</t>
  </si>
  <si>
    <t>Colorado Division of Fire Prevention</t>
  </si>
  <si>
    <t>6890 · Training - Other</t>
  </si>
  <si>
    <t>Total 6894 · Fire Training</t>
  </si>
  <si>
    <t>6894 · Fire Training</t>
  </si>
  <si>
    <t>6891 · FDIC</t>
  </si>
  <si>
    <t>6890 · Training</t>
  </si>
  <si>
    <t>Total 6860 · MEMBERSHIP</t>
  </si>
  <si>
    <t>Total 6880 · Travel</t>
  </si>
  <si>
    <t>6882 · Meals</t>
  </si>
  <si>
    <t>6880 · Travel</t>
  </si>
  <si>
    <t>Total 6864 · Incentives</t>
  </si>
  <si>
    <t>B&amp;F Super Foods</t>
  </si>
  <si>
    <t>6864 · Incentives</t>
  </si>
  <si>
    <t>6860 · MEMBERSHIP</t>
  </si>
  <si>
    <t>Total 6700 · FIRE FIGHTING</t>
  </si>
  <si>
    <t>Total 6800 · Vehicle Maintenance</t>
  </si>
  <si>
    <t>Ace Hardware</t>
  </si>
  <si>
    <t>5653-Chevy Plow Truck</t>
  </si>
  <si>
    <t>5650-Dodge Durango</t>
  </si>
  <si>
    <t>United Plastic Fabrication</t>
  </si>
  <si>
    <t>5631 Brush 1</t>
  </si>
  <si>
    <t>Husky Signs &amp; Graphics</t>
  </si>
  <si>
    <t>5624 Rescue 12-SOLD</t>
  </si>
  <si>
    <t>5621 · 5621(Lifeline) Ambulance</t>
  </si>
  <si>
    <t>6800 · Vehicle Maintenance</t>
  </si>
  <si>
    <t>Total 6720 · Fire Equipment</t>
  </si>
  <si>
    <t>Kinsco, LLC</t>
  </si>
  <si>
    <t>6732 · Uniform</t>
  </si>
  <si>
    <t>6726 · PPE Structure</t>
  </si>
  <si>
    <t>6720 · Fire Equipment</t>
  </si>
  <si>
    <t>6700 · FIRE FIGHTING</t>
  </si>
  <si>
    <t>Total 6680 · EMERGENCY MEDICAL SERVICES</t>
  </si>
  <si>
    <t>Bound Tree</t>
  </si>
  <si>
    <t>6686 · Medical Supplies</t>
  </si>
  <si>
    <t>6680 · EMERGENCY MEDICAL SERVICES</t>
  </si>
  <si>
    <t>Total 6000 · ADMINISTRATION</t>
  </si>
  <si>
    <t>Total 6600 · STATIONS &amp; BULDINGS</t>
  </si>
  <si>
    <t>Western Disposal</t>
  </si>
  <si>
    <t>6664 · Waste Disposal</t>
  </si>
  <si>
    <t>Total 6630 · Telephone</t>
  </si>
  <si>
    <t>Centurylink</t>
  </si>
  <si>
    <t>6640 · Station 3-Eldora 9555</t>
  </si>
  <si>
    <t>6638 · Station 2-Ridge 0310</t>
  </si>
  <si>
    <t>6636 · Station 1 9161</t>
  </si>
  <si>
    <t>AT&amp;T Carol Stream</t>
  </si>
  <si>
    <t>6634 · Cellular Data</t>
  </si>
  <si>
    <t>Direct Deposit</t>
  </si>
  <si>
    <t>Schmidtmann, Charles P</t>
  </si>
  <si>
    <t>2022-08-46</t>
  </si>
  <si>
    <t>Paycheck</t>
  </si>
  <si>
    <t>6632 · Mobile</t>
  </si>
  <si>
    <t>6630 · Telephone</t>
  </si>
  <si>
    <t>Total 6610 · Building Maintanence</t>
  </si>
  <si>
    <t>Total 6612 · Station #1</t>
  </si>
  <si>
    <t>6612 · Station #1 - Other</t>
  </si>
  <si>
    <t>6612.1 · Station #1 Operating Suppllies</t>
  </si>
  <si>
    <t>6612 · Station #1</t>
  </si>
  <si>
    <t>6610 · Building Maintanence</t>
  </si>
  <si>
    <t>6600 · STATIONS &amp; BULDINGS</t>
  </si>
  <si>
    <t>Total 6500 · Professional Fees</t>
  </si>
  <si>
    <t>Lucy Zamarripa</t>
  </si>
  <si>
    <t>6512 · HR Consulting</t>
  </si>
  <si>
    <t>6500 · Professional Fees</t>
  </si>
  <si>
    <t>Total 6400 · Payroll Expenses</t>
  </si>
  <si>
    <t>Total 6480 · Payroll Taxes</t>
  </si>
  <si>
    <t>Joslin, Jon A</t>
  </si>
  <si>
    <t>2022-08-42</t>
  </si>
  <si>
    <t>Dennis, Brock</t>
  </si>
  <si>
    <t>2022-08-49</t>
  </si>
  <si>
    <t>Snyder, Sherry A</t>
  </si>
  <si>
    <t>2022-08-48</t>
  </si>
  <si>
    <t>Scott, Michael T</t>
  </si>
  <si>
    <t>2022-08-47</t>
  </si>
  <si>
    <t>Moran, Conor D</t>
  </si>
  <si>
    <t>2022-08-45</t>
  </si>
  <si>
    <t>Moran, Cameron</t>
  </si>
  <si>
    <t>2022-08-44</t>
  </si>
  <si>
    <t>Kociemba-Benson, Kyle</t>
  </si>
  <si>
    <t>2022-08-43</t>
  </si>
  <si>
    <t>Faes, Nicholas I</t>
  </si>
  <si>
    <t>2022-08-41</t>
  </si>
  <si>
    <t>2022-08-40</t>
  </si>
  <si>
    <t>6488 · SUI</t>
  </si>
  <si>
    <t>6486 · Medicare</t>
  </si>
  <si>
    <t>6484 · FICA</t>
  </si>
  <si>
    <t>6480 · Payroll Taxes</t>
  </si>
  <si>
    <t>Total 6450 · Payroll Direct Costs</t>
  </si>
  <si>
    <t>QuickBooks Payroll Service</t>
  </si>
  <si>
    <t>Check</t>
  </si>
  <si>
    <t>6472 · Payroll Fees</t>
  </si>
  <si>
    <t>United Health Care</t>
  </si>
  <si>
    <t>Delta Dental</t>
  </si>
  <si>
    <t>6456 · Health Insurance Staff</t>
  </si>
  <si>
    <t>6454 · Disability Staff</t>
  </si>
  <si>
    <t>6452 · Pension Fund Staff</t>
  </si>
  <si>
    <t>6450 · Payroll Direct Costs</t>
  </si>
  <si>
    <t>Liability Adjustment</t>
  </si>
  <si>
    <t>Total 6405 · Gross wages - Employees</t>
  </si>
  <si>
    <t>6446 · Fire Inspection</t>
  </si>
  <si>
    <t>Stephanie Cooke</t>
  </si>
  <si>
    <t>6444 · Bookkeeping</t>
  </si>
  <si>
    <t>6440 · Administrator</t>
  </si>
  <si>
    <t>6430 · Fire Fighters</t>
  </si>
  <si>
    <t>Total 6410 · Chief</t>
  </si>
  <si>
    <t>6416 · Disability Chief</t>
  </si>
  <si>
    <t>6414 · Pension Fund Chief</t>
  </si>
  <si>
    <t>6412 · Gross wages - chief</t>
  </si>
  <si>
    <t>6410 · Chief</t>
  </si>
  <si>
    <t>6405 · Gross wages - Employees</t>
  </si>
  <si>
    <t>6400 · Payroll Expenses</t>
  </si>
  <si>
    <t>Total 6200 · Dues and Subscriptions</t>
  </si>
  <si>
    <t>Iain Irwin Powell</t>
  </si>
  <si>
    <t>6200 · Dues and Subscriptions - Other</t>
  </si>
  <si>
    <t>Streamline</t>
  </si>
  <si>
    <t>6210 · Software</t>
  </si>
  <si>
    <t>6200 · Dues and Subscriptions</t>
  </si>
  <si>
    <t>Total 6030 · Bank Fees</t>
  </si>
  <si>
    <t>Service Charge</t>
  </si>
  <si>
    <t>6030 · Bank Fees - Other</t>
  </si>
  <si>
    <t>Deposit</t>
  </si>
  <si>
    <t>6035 · Treasurer &amp; Bank Fees</t>
  </si>
  <si>
    <t>6030 · Bank Fees</t>
  </si>
  <si>
    <t>Lyons Gaddis</t>
  </si>
  <si>
    <t>6025 · Election</t>
  </si>
  <si>
    <t>6005 · Office Supplies</t>
  </si>
  <si>
    <t>6000 · ADMINISTRATION</t>
  </si>
  <si>
    <t>Total 4100 · Tax Rev</t>
  </si>
  <si>
    <t>4175 · Prior Year Abatement Pension</t>
  </si>
  <si>
    <t>4170 · Prior Year Abatement</t>
  </si>
  <si>
    <t>4155 · RAR Impact Reduction</t>
  </si>
  <si>
    <t>Boulder County Treasurer</t>
  </si>
  <si>
    <t>4176 · Prior Year Abatement Refund</t>
  </si>
  <si>
    <t>4135 · Delinquent Tax</t>
  </si>
  <si>
    <t>4130 · Current Interest</t>
  </si>
  <si>
    <t>4121 · SOT-Pension %</t>
  </si>
  <si>
    <t>4120 · Tax-Pension %</t>
  </si>
  <si>
    <t>4115 · SOT</t>
  </si>
  <si>
    <t>4110 · Real Estate Tax</t>
  </si>
  <si>
    <t>4156 · RAR SOT</t>
  </si>
  <si>
    <t>4100 · Tax Rev</t>
  </si>
  <si>
    <t>Interest</t>
  </si>
  <si>
    <t>4025 · Interest Income</t>
  </si>
  <si>
    <t>4010 · Cistern Revenue</t>
  </si>
  <si>
    <t>Amount</t>
  </si>
  <si>
    <t>Memo</t>
  </si>
  <si>
    <t>Name</t>
  </si>
  <si>
    <t>Num</t>
  </si>
  <si>
    <t>Date</t>
  </si>
  <si>
    <t>Type</t>
  </si>
  <si>
    <t>Net Other Income</t>
  </si>
  <si>
    <t>Total Other Expense</t>
  </si>
  <si>
    <t>Total Reserve</t>
  </si>
  <si>
    <t>Capital Reserve/Grant Match</t>
  </si>
  <si>
    <t>PPE EMS Fund</t>
  </si>
  <si>
    <t>PPE Wildland Fund</t>
  </si>
  <si>
    <t>PPE Structure Fund</t>
  </si>
  <si>
    <t>PPE Structure Replacement Fund</t>
  </si>
  <si>
    <t>PPE Wildland Replacement Fund</t>
  </si>
  <si>
    <t>Contingency to Reserve</t>
  </si>
  <si>
    <t>Reserve</t>
  </si>
  <si>
    <t>8420 · Wildland Fire Fighting-Payroll</t>
  </si>
  <si>
    <t>8335 · Legal Settlement</t>
  </si>
  <si>
    <t>Total 8200 · Grant Expenses</t>
  </si>
  <si>
    <t>Total AFG Expense</t>
  </si>
  <si>
    <t>Radio's</t>
  </si>
  <si>
    <t>AFG Expense</t>
  </si>
  <si>
    <t>8200 · Grant Expenses</t>
  </si>
  <si>
    <t>Other Expense</t>
  </si>
  <si>
    <t>Total Other Income</t>
  </si>
  <si>
    <t>4300 · Other Income - Other</t>
  </si>
  <si>
    <t>4440 · Equipment Reimbursement</t>
  </si>
  <si>
    <t>4420 · Wildland Fire Staff</t>
  </si>
  <si>
    <t>4310 · Fire Inspection Billing</t>
  </si>
  <si>
    <t>Total 4200 · Grant Income</t>
  </si>
  <si>
    <t>EMS Provider Grant</t>
  </si>
  <si>
    <t>DLG FFCB</t>
  </si>
  <si>
    <t>4200 · Grant Income</t>
  </si>
  <si>
    <t>Other Income</t>
  </si>
  <si>
    <t>Other Income/Expense</t>
  </si>
  <si>
    <t>Net Ordinary Income</t>
  </si>
  <si>
    <t>Total Expense</t>
  </si>
  <si>
    <t>6999 · Uncategorized Expenses</t>
  </si>
  <si>
    <t>6894 · Fire Training - Other</t>
  </si>
  <si>
    <t>6898 · Training Center Usage Fees</t>
  </si>
  <si>
    <t>6896 · Burn Building Construction</t>
  </si>
  <si>
    <t>6892 · Medical Training</t>
  </si>
  <si>
    <t>6880 · Travel - Other</t>
  </si>
  <si>
    <t>6884 · Travel</t>
  </si>
  <si>
    <t>6872 · Immunizations</t>
  </si>
  <si>
    <t>6870 · Pension Fund Contribution</t>
  </si>
  <si>
    <t>6868 · Membership Applicant Screening</t>
  </si>
  <si>
    <t>6864 · Incentives - Other</t>
  </si>
  <si>
    <t>6866 · VIP-Membership Calls</t>
  </si>
  <si>
    <t>6862 · Awards</t>
  </si>
  <si>
    <t>Total 6850 · Fire Inspection Program</t>
  </si>
  <si>
    <t>6856 · Supplies Inspection Program</t>
  </si>
  <si>
    <t>6854 · Public Education</t>
  </si>
  <si>
    <t>6850 · Fire Inspection Program</t>
  </si>
  <si>
    <t>6800 · Vehicle Maintenance - Other</t>
  </si>
  <si>
    <t>5652-Command 2</t>
  </si>
  <si>
    <t>5651- Command 1</t>
  </si>
  <si>
    <t>5641 Tanker 1</t>
  </si>
  <si>
    <t>5640-Tanker</t>
  </si>
  <si>
    <t>5632 Brush 2 Truck</t>
  </si>
  <si>
    <t>5654-Flatbed Truck</t>
  </si>
  <si>
    <t>5622 (MedTec) Ambulance</t>
  </si>
  <si>
    <t>5620 · 5620 CHEVY Amb SOLD</t>
  </si>
  <si>
    <t>5617-Ladder Truck</t>
  </si>
  <si>
    <t>5602 Engine 2</t>
  </si>
  <si>
    <t>5601 Engine 1</t>
  </si>
  <si>
    <t>6720 · Fire Equipment - Other</t>
  </si>
  <si>
    <t>6736 · Bunker Gear</t>
  </si>
  <si>
    <t>6734 · Clothing</t>
  </si>
  <si>
    <t>6730 · Equipment Maintenance</t>
  </si>
  <si>
    <t>6728 · Hose Replacement</t>
  </si>
  <si>
    <t>6724 · PPE Wildland</t>
  </si>
  <si>
    <t>6722 · ISO Testing</t>
  </si>
  <si>
    <t>6739 · Firefighting Structure Equipmen</t>
  </si>
  <si>
    <t>6708 · Vehicle Fuel</t>
  </si>
  <si>
    <t>6704 · Fire Fighting Consumables</t>
  </si>
  <si>
    <t>6690 · Physio Maintenance Contract</t>
  </si>
  <si>
    <t>6688 · Oxygen</t>
  </si>
  <si>
    <t>6684 · Medical Equipment</t>
  </si>
  <si>
    <t>6682 · EMS MD Advisor</t>
  </si>
  <si>
    <t>Total 6670 · COMMUNICATIONS</t>
  </si>
  <si>
    <t>6676 · Repair</t>
  </si>
  <si>
    <t>6672 · Communications Equipment</t>
  </si>
  <si>
    <t>6670 · COMMUNICATIONS</t>
  </si>
  <si>
    <t>Total 6650 · Utilities</t>
  </si>
  <si>
    <t>6662 · DirectTV</t>
  </si>
  <si>
    <t>6660 · Water</t>
  </si>
  <si>
    <t>Total 6652 · Gas and Electric</t>
  </si>
  <si>
    <t>6658 · Station #3 Utilities</t>
  </si>
  <si>
    <t>6656 · Station #2 Utilities</t>
  </si>
  <si>
    <t>6654 · Station #1 utilities</t>
  </si>
  <si>
    <t>6652 · Gas and Electric</t>
  </si>
  <si>
    <t>6650 · Utilities</t>
  </si>
  <si>
    <t>6630 · Telephone - Other</t>
  </si>
  <si>
    <t>6620 · Licenses and Permits</t>
  </si>
  <si>
    <t>6610 · Building Maintanence - Other</t>
  </si>
  <si>
    <t>6616 · Station #3-Eldora</t>
  </si>
  <si>
    <t>6614 · Station #2-Ridge</t>
  </si>
  <si>
    <t>6516 · Contract Labor</t>
  </si>
  <si>
    <t>6514 · Accounting</t>
  </si>
  <si>
    <t>6510 · Legal Fees</t>
  </si>
  <si>
    <t>Vacation Contingency</t>
  </si>
  <si>
    <t>6470 · Staff Education</t>
  </si>
  <si>
    <t>6468 · Certification Pay</t>
  </si>
  <si>
    <t>6464 · Backfill</t>
  </si>
  <si>
    <t>6442 · Mechanic</t>
  </si>
  <si>
    <t>6434 · Accrued Sick Pay Firefighter</t>
  </si>
  <si>
    <t>6432 · Accrued Vacation Firefighter</t>
  </si>
  <si>
    <t>6426 · Term Life</t>
  </si>
  <si>
    <t>6422 · Accrued Vacation Pay</t>
  </si>
  <si>
    <t>6420 · Health Insurance Chief</t>
  </si>
  <si>
    <t>6418 · 457 Match</t>
  </si>
  <si>
    <t>6230 · Internet expense</t>
  </si>
  <si>
    <t>6225 · Software Support Contract</t>
  </si>
  <si>
    <t>6220 · ESO Contract</t>
  </si>
  <si>
    <t>6215 · Website</t>
  </si>
  <si>
    <t>Total 6100 · Insurance</t>
  </si>
  <si>
    <t>6130 · Workman's Compensation</t>
  </si>
  <si>
    <t>6125 · Liability Insurance</t>
  </si>
  <si>
    <t>6115 · CO Heart &amp; Circulatory</t>
  </si>
  <si>
    <t>6110 · Accident &amp; Sickness</t>
  </si>
  <si>
    <t>6100 · Insurance</t>
  </si>
  <si>
    <t>6040 · Pension Treasurer Bank Fees</t>
  </si>
  <si>
    <t>Total 6020 · Advertising/Public Notice</t>
  </si>
  <si>
    <t>6020 · Advertising/Public Notice - Other</t>
  </si>
  <si>
    <t>Public Notice-Ad</t>
  </si>
  <si>
    <t>6020 · Advertising/Public Notice</t>
  </si>
  <si>
    <t>6018 · Printing and Reproduction</t>
  </si>
  <si>
    <t>6015 · Postage and Delivery</t>
  </si>
  <si>
    <t>6010 · Office Equipment</t>
  </si>
  <si>
    <t>Total 9000 · CAPITAL OUTLAY</t>
  </si>
  <si>
    <t>9005 · New Command 5650</t>
  </si>
  <si>
    <t>9000 · CAPITAL OUTLAY</t>
  </si>
  <si>
    <t>Expense</t>
  </si>
  <si>
    <t>Gross Profit</t>
  </si>
  <si>
    <t>Total Income</t>
  </si>
  <si>
    <t>4190 · Abatement Interest</t>
  </si>
  <si>
    <t>4122 · TIF-Pension %</t>
  </si>
  <si>
    <t>4116 · TIF</t>
  </si>
  <si>
    <t>4131 · Deliquent Interest</t>
  </si>
  <si>
    <t>4157 · RAR TIF</t>
  </si>
  <si>
    <t>4020 · Donations</t>
  </si>
  <si>
    <t>4015 · DDA-Share</t>
  </si>
  <si>
    <t>4030 · Sale of Vehicles</t>
  </si>
  <si>
    <t>Income</t>
  </si>
  <si>
    <t>Ordinary Income/Expense</t>
  </si>
  <si>
    <t>% of Budget</t>
  </si>
  <si>
    <t>$ Over Budget</t>
  </si>
  <si>
    <t>Budget</t>
  </si>
  <si>
    <t>Jan - Nov 22</t>
  </si>
  <si>
    <t>Nov 22</t>
  </si>
  <si>
    <t>Jan - Dec 22</t>
  </si>
  <si>
    <t>Transfer</t>
  </si>
  <si>
    <t>Funds Transfer</t>
  </si>
  <si>
    <t>Liability Check</t>
  </si>
  <si>
    <t>Created by Payroll Service on 01/27/2022</t>
  </si>
  <si>
    <t>Created by Payroll Service on 02/24/2022</t>
  </si>
  <si>
    <t>Funds Transfer 1249535</t>
  </si>
  <si>
    <t>Created by Payroll Service on 03/29/2022</t>
  </si>
  <si>
    <t>Created by Payroll Service on 04/27/2022</t>
  </si>
  <si>
    <t>Created by Payroll Service on 05/25/2022</t>
  </si>
  <si>
    <t>Created by Payroll Service on 06/27/2022</t>
  </si>
  <si>
    <t>Citywide Credit Card</t>
  </si>
  <si>
    <t>stop payment fee</t>
  </si>
  <si>
    <t>CC Payment</t>
  </si>
  <si>
    <t>July Payroll and bills</t>
  </si>
  <si>
    <t>Created by Payroll Service on 07/26/2022</t>
  </si>
  <si>
    <t>Created by Payroll Service on 07/27/2022</t>
  </si>
  <si>
    <t>void</t>
  </si>
  <si>
    <t>Misprint</t>
  </si>
  <si>
    <t>Created by Payroll Service on 08/30/2022</t>
  </si>
  <si>
    <t>Created by Payroll Service on 08/31/2022</t>
  </si>
  <si>
    <t>Bill Pmt -Check</t>
  </si>
  <si>
    <t>Citibank - Dirr</t>
  </si>
  <si>
    <t>Citibank - Iain</t>
  </si>
  <si>
    <t>Carl Henrikson</t>
  </si>
  <si>
    <t>General Journal</t>
  </si>
  <si>
    <t>Void Check #14393 to Joe Ipsen dated 12/16/2021</t>
  </si>
  <si>
    <t>Created by Payroll Service on 09/26/2022</t>
  </si>
  <si>
    <t>Created by Payroll Service on 09/28/2022</t>
  </si>
  <si>
    <t>Created by Payroll Service on 10/25/2022</t>
  </si>
  <si>
    <t>Created by Direct Deposit Service on 11/04/2022</t>
  </si>
  <si>
    <t>Created by Direct Deposit Service on 11/18/2022</t>
  </si>
  <si>
    <t>Created by Payroll Service on 11/28/2022</t>
  </si>
  <si>
    <t>Created by Payroll Service on 11/29/2022</t>
  </si>
  <si>
    <t>1347</t>
  </si>
  <si>
    <t>Domain Listings</t>
  </si>
  <si>
    <t>Created by Direct Deposit Service on 12/02/2022</t>
  </si>
  <si>
    <t>121</t>
  </si>
  <si>
    <t>ach</t>
  </si>
  <si>
    <t>group 000012014-00001111-0000</t>
  </si>
  <si>
    <t>Xcel Energy</t>
  </si>
  <si>
    <t>53-9518714-9</t>
  </si>
  <si>
    <t>LKF94</t>
  </si>
  <si>
    <t>Pinnacol</t>
  </si>
  <si>
    <t>53275</t>
  </si>
  <si>
    <t>Fire and Police Pension Association</t>
  </si>
  <si>
    <t>Ach</t>
  </si>
  <si>
    <t>ACH</t>
  </si>
  <si>
    <t>KS State Bank</t>
  </si>
  <si>
    <t>Polar Gas</t>
  </si>
  <si>
    <t>acct 121</t>
  </si>
  <si>
    <t>Boulder County Firefighters</t>
  </si>
  <si>
    <t>voting member annual dues 2017</t>
  </si>
  <si>
    <t>Colorado Advanced Life Support</t>
  </si>
  <si>
    <t>acct 15204.0003</t>
  </si>
  <si>
    <t>Platte Valley Fire Protection District</t>
  </si>
  <si>
    <t>Boulder County</t>
  </si>
  <si>
    <t>Boulder Phone Installers</t>
  </si>
  <si>
    <t>Cintas</t>
  </si>
  <si>
    <t>General Air</t>
  </si>
  <si>
    <t>Terminix</t>
  </si>
  <si>
    <t>Town of Nederland-AP</t>
  </si>
  <si>
    <t>Acct #2525</t>
  </si>
  <si>
    <t>W.S. Darley &amp; Co</t>
  </si>
  <si>
    <t>1085172</t>
  </si>
  <si>
    <t>WR Communications Inc.</t>
  </si>
  <si>
    <t>Signature Services</t>
  </si>
  <si>
    <t>Colorado State Treasurer</t>
  </si>
  <si>
    <t>439426.00-6</t>
  </si>
  <si>
    <t>303-258-9161 055b</t>
  </si>
  <si>
    <t>Front Range Fire Apparatus</t>
  </si>
  <si>
    <t>Direct TV</t>
  </si>
  <si>
    <t>3032589555 115B</t>
  </si>
  <si>
    <t>ESO Firehouse Software</t>
  </si>
  <si>
    <t>Computer Sites</t>
  </si>
  <si>
    <t>E470</t>
  </si>
  <si>
    <t>Tribbett Agency LLC</t>
  </si>
  <si>
    <t>791-00-10-2-0005</t>
  </si>
  <si>
    <t>Charles Schmidtmann</t>
  </si>
  <si>
    <t>David Femmer</t>
  </si>
  <si>
    <t>Choice Screening</t>
  </si>
  <si>
    <t>acct 3692</t>
  </si>
  <si>
    <t>Costco</t>
  </si>
  <si>
    <t>000111885371772</t>
  </si>
  <si>
    <t>2017 Volunteer Pension contribution</t>
  </si>
  <si>
    <t>Auto DB</t>
  </si>
  <si>
    <t>AUTO DB</t>
  </si>
  <si>
    <t>AUTO-DB</t>
  </si>
  <si>
    <t>DD</t>
  </si>
  <si>
    <t>E-pay</t>
  </si>
  <si>
    <t>EFPTS</t>
  </si>
  <si>
    <t>84-1140593 QB Tracking # -1066538438</t>
  </si>
  <si>
    <t>Colorado Department of Revenue</t>
  </si>
  <si>
    <t>03-76800 QB Tracking # -1019406438</t>
  </si>
  <si>
    <t>VOID: 84-1140593 QB Tracking # 1066321070</t>
  </si>
  <si>
    <t>03-76800 QB Tracking # 1066972070</t>
  </si>
  <si>
    <t>84-1140593 QB Tracking # 1111627070</t>
  </si>
  <si>
    <t>84-1140593 QB Tracking # 2027912266</t>
  </si>
  <si>
    <t>03-76800 QB Tracking # 2027979266</t>
  </si>
  <si>
    <t>84-1140593 QB Tracking # -922529030</t>
  </si>
  <si>
    <t>03-76800 QB Tracking # -921637030</t>
  </si>
  <si>
    <t>84-1140593 QB Tracking # -710324226</t>
  </si>
  <si>
    <t>03-76800 QB Tracking # -705398226</t>
  </si>
  <si>
    <t>84-1140593 QB Tracking # -1060641326</t>
  </si>
  <si>
    <t>03-76800 QB Tracking # -1060584326</t>
  </si>
  <si>
    <t>84-1140593 QB Tracking # 505393674</t>
  </si>
  <si>
    <t>03-76800 QB Tracking # 505540674</t>
  </si>
  <si>
    <t>VOID: 84-1140593 QB Tracking # -179079622</t>
  </si>
  <si>
    <t>03-76800 QB Tracking # -178824622</t>
  </si>
  <si>
    <t>VOID: 84-1140593 QB Tracking # -174281622</t>
  </si>
  <si>
    <t>84-1140593 QB Tracking # -173003622</t>
  </si>
  <si>
    <t>03-76800 QB Tracking # 910624378</t>
  </si>
  <si>
    <t>84-1140593 QB Tracking # 912997378</t>
  </si>
  <si>
    <t>84-1140593 QB Tracking # 1302867378</t>
  </si>
  <si>
    <t>03-76800 QB Tracking # 1303018378</t>
  </si>
  <si>
    <t>84-1140593 QB Tracking # 263523478</t>
  </si>
  <si>
    <t>03-76800 QB Tracking # 263714478</t>
  </si>
  <si>
    <t>84-1140593 QB Tracking # 1303785478</t>
  </si>
  <si>
    <t>03-76800 QB Tracking # 1303893478</t>
  </si>
  <si>
    <t>84-1140593 QB Tracking # -763381918</t>
  </si>
  <si>
    <t>on line</t>
  </si>
  <si>
    <t>On Line Pmt</t>
  </si>
  <si>
    <t>online</t>
  </si>
  <si>
    <t>Paypal Trx</t>
  </si>
  <si>
    <t>Paypal</t>
  </si>
  <si>
    <t>street smart fire fighting</t>
  </si>
  <si>
    <t>Pd Portal</t>
  </si>
  <si>
    <t>Portal</t>
  </si>
  <si>
    <t>To Print</t>
  </si>
  <si>
    <t>Void Ck</t>
  </si>
  <si>
    <t>Void Check #14384 to Robert Savoye dated 12/16/2021</t>
  </si>
  <si>
    <t>Void Check #14400 to Corey Sutton dated 12/16/2021</t>
  </si>
  <si>
    <t>Void Check #14162 to Bob Swanson dated 5/19/2021</t>
  </si>
  <si>
    <t>Void Check #14252 to Charlie Schmidtmann dated 8/27/2021</t>
  </si>
  <si>
    <t>Voided Ck</t>
  </si>
  <si>
    <t>Reissue uncashed check #14399 dated 12/16/2021</t>
  </si>
  <si>
    <t>2022-01-1</t>
  </si>
  <si>
    <t>Caponera, Kathy M.</t>
  </si>
  <si>
    <t>2022-02-1</t>
  </si>
  <si>
    <t>2022-03-1</t>
  </si>
  <si>
    <t>2022-04-1</t>
  </si>
  <si>
    <t>2022-05-01</t>
  </si>
  <si>
    <t>2022-06-01</t>
  </si>
  <si>
    <t>2022-07-01</t>
  </si>
  <si>
    <t>Marshall-01</t>
  </si>
  <si>
    <t>Henrikson, Carl H</t>
  </si>
  <si>
    <t>2022-01-2</t>
  </si>
  <si>
    <t>Harrison, W J</t>
  </si>
  <si>
    <t>2022-02-2</t>
  </si>
  <si>
    <t>2022-03-2</t>
  </si>
  <si>
    <t>2022-04-2</t>
  </si>
  <si>
    <t>2022-05-02</t>
  </si>
  <si>
    <t>2022-06-02</t>
  </si>
  <si>
    <t>2022-07-02</t>
  </si>
  <si>
    <t>Marshall-02</t>
  </si>
  <si>
    <t>2022-01-3</t>
  </si>
  <si>
    <t>2022-02-3</t>
  </si>
  <si>
    <t>2022-03-3</t>
  </si>
  <si>
    <t>2022-04-3</t>
  </si>
  <si>
    <t>2022-05-03</t>
  </si>
  <si>
    <t>2022-06-03</t>
  </si>
  <si>
    <t>2022-07-03</t>
  </si>
  <si>
    <t>2022-01-4</t>
  </si>
  <si>
    <t>2022-02-4</t>
  </si>
  <si>
    <t>2022-03-4</t>
  </si>
  <si>
    <t>2022-04-4</t>
  </si>
  <si>
    <t>2022-05-04</t>
  </si>
  <si>
    <t>2022-06-04</t>
  </si>
  <si>
    <t>2022-07-04</t>
  </si>
  <si>
    <t>2022-01-5</t>
  </si>
  <si>
    <t>2022-02-5</t>
  </si>
  <si>
    <t>2022-03-5</t>
  </si>
  <si>
    <t>2022-04-5</t>
  </si>
  <si>
    <t>2022-05-05</t>
  </si>
  <si>
    <t>2022-06-05</t>
  </si>
  <si>
    <t>2022-07-05</t>
  </si>
  <si>
    <t>2022-01-6</t>
  </si>
  <si>
    <t>2022-02-6</t>
  </si>
  <si>
    <t>2022-03-6</t>
  </si>
  <si>
    <t>2022-04-6</t>
  </si>
  <si>
    <t>2022-05-06</t>
  </si>
  <si>
    <t>2022-06-06</t>
  </si>
  <si>
    <t>2022-07-06</t>
  </si>
  <si>
    <t>2022-01-7</t>
  </si>
  <si>
    <t>2022-02-7</t>
  </si>
  <si>
    <t>2022-03-7</t>
  </si>
  <si>
    <t>2022-04-7</t>
  </si>
  <si>
    <t>2022-05-07</t>
  </si>
  <si>
    <t>2022-06-07</t>
  </si>
  <si>
    <t>2022-07-07</t>
  </si>
  <si>
    <t>2022-01-8</t>
  </si>
  <si>
    <t>2022-05-08</t>
  </si>
  <si>
    <t>2022-06-08</t>
  </si>
  <si>
    <t>2022-07-08</t>
  </si>
  <si>
    <t>Lucas, Eric</t>
  </si>
  <si>
    <t>2022-07-09</t>
  </si>
  <si>
    <t>2022-07-10</t>
  </si>
  <si>
    <t>2022-07-11</t>
  </si>
  <si>
    <t>2022-07-12</t>
  </si>
  <si>
    <t>2022-07-15</t>
  </si>
  <si>
    <t>2022-07-16</t>
  </si>
  <si>
    <t>2022-08-17</t>
  </si>
  <si>
    <t>2022-08-18</t>
  </si>
  <si>
    <t>2022-08-19</t>
  </si>
  <si>
    <t>2022-08-20</t>
  </si>
  <si>
    <t>2022-08-21</t>
  </si>
  <si>
    <t>2022-08-22</t>
  </si>
  <si>
    <t>2022-08-23</t>
  </si>
  <si>
    <t>2022-08-24</t>
  </si>
  <si>
    <t>2022-08-25</t>
  </si>
  <si>
    <t>2022-08-26</t>
  </si>
  <si>
    <t>2022-08-27</t>
  </si>
  <si>
    <t>2022-08-28</t>
  </si>
  <si>
    <t>2022-08-29</t>
  </si>
  <si>
    <t>2022-08-30</t>
  </si>
  <si>
    <t>2022-08-31</t>
  </si>
  <si>
    <t>2022-08-32</t>
  </si>
  <si>
    <t>2022-08-33</t>
  </si>
  <si>
    <t>2022-08-34</t>
  </si>
  <si>
    <t>2022-08-35</t>
  </si>
  <si>
    <t>2022-08-36</t>
  </si>
  <si>
    <t>2022-08-37</t>
  </si>
  <si>
    <t>2022-08-38</t>
  </si>
  <si>
    <t>2022-08-39</t>
  </si>
  <si>
    <t>2022-08-50</t>
  </si>
  <si>
    <t>ACH-`12532</t>
  </si>
  <si>
    <t>ck 14169</t>
  </si>
  <si>
    <t>to void stale dated ck 14169 Lindsey Sweeney calwood final labor</t>
  </si>
  <si>
    <t>14422</t>
  </si>
  <si>
    <t>14423</t>
  </si>
  <si>
    <t>14424</t>
  </si>
  <si>
    <t>14425</t>
  </si>
  <si>
    <t>14426</t>
  </si>
  <si>
    <t>CPS HR Consulting</t>
  </si>
  <si>
    <t>14427</t>
  </si>
  <si>
    <t>East Street Garage LLC</t>
  </si>
  <si>
    <t>14428</t>
  </si>
  <si>
    <t>Medline Industries</t>
  </si>
  <si>
    <t>14429</t>
  </si>
  <si>
    <t>ROI Fire &amp; Ballistics</t>
  </si>
  <si>
    <t>14430</t>
  </si>
  <si>
    <t>TargetSolutions Learning</t>
  </si>
  <si>
    <t>14431</t>
  </si>
  <si>
    <t>14432</t>
  </si>
  <si>
    <t>Galls, LLC</t>
  </si>
  <si>
    <t>14433</t>
  </si>
  <si>
    <t>ImageTrend</t>
  </si>
  <si>
    <t>14434</t>
  </si>
  <si>
    <t>J Hill</t>
  </si>
  <si>
    <t>14435</t>
  </si>
  <si>
    <t>14436</t>
  </si>
  <si>
    <t>Special District Assoc</t>
  </si>
  <si>
    <t>14438</t>
  </si>
  <si>
    <t>Colorado State Fire Fighters Assoc.</t>
  </si>
  <si>
    <t>14439</t>
  </si>
  <si>
    <t>14440</t>
  </si>
  <si>
    <t>acct #44</t>
  </si>
  <si>
    <t>14441</t>
  </si>
  <si>
    <t>14443</t>
  </si>
  <si>
    <t>14444</t>
  </si>
  <si>
    <t>14445</t>
  </si>
  <si>
    <t>14446</t>
  </si>
  <si>
    <t>14447</t>
  </si>
  <si>
    <t>14448</t>
  </si>
  <si>
    <t>Colorado State Fire Chief's Association</t>
  </si>
  <si>
    <t>membership 2022</t>
  </si>
  <si>
    <t>14449</t>
  </si>
  <si>
    <t>14450</t>
  </si>
  <si>
    <t>14451</t>
  </si>
  <si>
    <t>Larissa Briscombe</t>
  </si>
  <si>
    <t>14452</t>
  </si>
  <si>
    <t>Lindsey Sweeney</t>
  </si>
  <si>
    <t>14453</t>
  </si>
  <si>
    <t>VOID:</t>
  </si>
  <si>
    <t>14454</t>
  </si>
  <si>
    <t>14455</t>
  </si>
  <si>
    <t>**Collectioncenter Inc</t>
  </si>
  <si>
    <t>CASE NO 14CV31070</t>
  </si>
  <si>
    <t>14456</t>
  </si>
  <si>
    <t>14457</t>
  </si>
  <si>
    <t>14458</t>
  </si>
  <si>
    <t>Baumgartner, William R.</t>
  </si>
  <si>
    <t>14459</t>
  </si>
  <si>
    <t>14460</t>
  </si>
  <si>
    <t>Boulder County Regional Fire Training Ctr</t>
  </si>
  <si>
    <t>14461</t>
  </si>
  <si>
    <t>14462</t>
  </si>
  <si>
    <t>VOID: paid with personal mastercard LOST</t>
  </si>
  <si>
    <t>14463</t>
  </si>
  <si>
    <t>14464</t>
  </si>
  <si>
    <t>14465</t>
  </si>
  <si>
    <t>IamIT</t>
  </si>
  <si>
    <t>14466</t>
  </si>
  <si>
    <t>Ian Glycenfer</t>
  </si>
  <si>
    <t>Thank you for an Outstanding Year of Service!</t>
  </si>
  <si>
    <t>14467</t>
  </si>
  <si>
    <t>14468</t>
  </si>
  <si>
    <t>One Time</t>
  </si>
  <si>
    <t>Sarah Irwin-Powell</t>
  </si>
  <si>
    <t>14469</t>
  </si>
  <si>
    <t>RPO0594074</t>
  </si>
  <si>
    <t>14470</t>
  </si>
  <si>
    <t>Prairie Mountain Media</t>
  </si>
  <si>
    <t>14471</t>
  </si>
  <si>
    <t>14472</t>
  </si>
  <si>
    <t>Philip R. Dirr</t>
  </si>
  <si>
    <t>14474</t>
  </si>
  <si>
    <t>Boulder County Sherif's Department</t>
  </si>
  <si>
    <t>14476</t>
  </si>
  <si>
    <t>14477</t>
  </si>
  <si>
    <t>14478</t>
  </si>
  <si>
    <t>acct 15204.0001</t>
  </si>
  <si>
    <t>14479</t>
  </si>
  <si>
    <t>14480</t>
  </si>
  <si>
    <t>14481</t>
  </si>
  <si>
    <t>VOID: Daily Dispatch</t>
  </si>
  <si>
    <t>14482</t>
  </si>
  <si>
    <t>Daily Dispatch</t>
  </si>
  <si>
    <t>14484</t>
  </si>
  <si>
    <t>Boulder County Fire Chief's Assoc</t>
  </si>
  <si>
    <t>14485</t>
  </si>
  <si>
    <t>14486</t>
  </si>
  <si>
    <t>14487</t>
  </si>
  <si>
    <t>14488</t>
  </si>
  <si>
    <t>14489</t>
  </si>
  <si>
    <t>14490</t>
  </si>
  <si>
    <t>14491</t>
  </si>
  <si>
    <t>14492</t>
  </si>
  <si>
    <t>14493</t>
  </si>
  <si>
    <t>Mountain Service and Repair</t>
  </si>
  <si>
    <t>14494</t>
  </si>
  <si>
    <t>Napa Auto Supply</t>
  </si>
  <si>
    <t>14495</t>
  </si>
  <si>
    <t>14496</t>
  </si>
  <si>
    <t>14497</t>
  </si>
  <si>
    <t>14498</t>
  </si>
  <si>
    <t>14499</t>
  </si>
  <si>
    <t>14500</t>
  </si>
  <si>
    <t>14501</t>
  </si>
  <si>
    <t>B&amp;M Roofing</t>
  </si>
  <si>
    <t>14502</t>
  </si>
  <si>
    <t>14503</t>
  </si>
  <si>
    <t>14504</t>
  </si>
  <si>
    <t>14505</t>
  </si>
  <si>
    <t>Laurelyn Sayah</t>
  </si>
  <si>
    <t>14506</t>
  </si>
  <si>
    <t>Mountain-Ear</t>
  </si>
  <si>
    <t>14507</t>
  </si>
  <si>
    <t>14508</t>
  </si>
  <si>
    <t>Suburban Toppers</t>
  </si>
  <si>
    <t>14509</t>
  </si>
  <si>
    <t>14510</t>
  </si>
  <si>
    <t>paid with personal mastercard</t>
  </si>
  <si>
    <t>14511</t>
  </si>
  <si>
    <t>14512</t>
  </si>
  <si>
    <t>BCFFA</t>
  </si>
  <si>
    <t>14513</t>
  </si>
  <si>
    <t>14514</t>
  </si>
  <si>
    <t>14515</t>
  </si>
  <si>
    <t>14516</t>
  </si>
  <si>
    <t>Mountain View Fire Protection District</t>
  </si>
  <si>
    <t>14517</t>
  </si>
  <si>
    <t>14518</t>
  </si>
  <si>
    <t>14519</t>
  </si>
  <si>
    <t>14520</t>
  </si>
  <si>
    <t>14521</t>
  </si>
  <si>
    <t>IAFC</t>
  </si>
  <si>
    <t>iafc one yr membership 3.4.22  to  3.31.23</t>
  </si>
  <si>
    <t>14522</t>
  </si>
  <si>
    <t>14523</t>
  </si>
  <si>
    <t>Adam Cotner</t>
  </si>
  <si>
    <t>14524</t>
  </si>
  <si>
    <t>Fire Wolf, LLC</t>
  </si>
  <si>
    <t>14525</t>
  </si>
  <si>
    <t>14526</t>
  </si>
  <si>
    <t>14527</t>
  </si>
  <si>
    <t>14528</t>
  </si>
  <si>
    <t>Dining</t>
  </si>
  <si>
    <t>VOID: red dolly</t>
  </si>
  <si>
    <t>14529</t>
  </si>
  <si>
    <t>Entenmann-Rovin CO</t>
  </si>
  <si>
    <t>14530</t>
  </si>
  <si>
    <t>Fuel</t>
  </si>
  <si>
    <t>14531</t>
  </si>
  <si>
    <t>14532</t>
  </si>
  <si>
    <t>14533</t>
  </si>
  <si>
    <t>14534</t>
  </si>
  <si>
    <t>14536</t>
  </si>
  <si>
    <t>14537</t>
  </si>
  <si>
    <t>14538</t>
  </si>
  <si>
    <t>14539</t>
  </si>
  <si>
    <t>14540</t>
  </si>
  <si>
    <t>14541</t>
  </si>
  <si>
    <t>14542</t>
  </si>
  <si>
    <t>14543</t>
  </si>
  <si>
    <t>14544</t>
  </si>
  <si>
    <t>14545</t>
  </si>
  <si>
    <t>14546</t>
  </si>
  <si>
    <t>14547</t>
  </si>
  <si>
    <t>14548</t>
  </si>
  <si>
    <t>14549</t>
  </si>
  <si>
    <t>Andrew Joslin</t>
  </si>
  <si>
    <t>14550</t>
  </si>
  <si>
    <t>14551</t>
  </si>
  <si>
    <t>14552</t>
  </si>
  <si>
    <t>14553</t>
  </si>
  <si>
    <t>14554</t>
  </si>
  <si>
    <t>14555</t>
  </si>
  <si>
    <t>14556</t>
  </si>
  <si>
    <t>14557</t>
  </si>
  <si>
    <t>14558</t>
  </si>
  <si>
    <t>14559</t>
  </si>
  <si>
    <t>14560</t>
  </si>
  <si>
    <t>14561</t>
  </si>
  <si>
    <t>14562</t>
  </si>
  <si>
    <t>14563</t>
  </si>
  <si>
    <t>Bretlyn Schmidtmann</t>
  </si>
  <si>
    <t>14564</t>
  </si>
  <si>
    <t>Lopez Smolens Associates</t>
  </si>
  <si>
    <t>14565</t>
  </si>
  <si>
    <t>14566</t>
  </si>
  <si>
    <t>Kathmandu Restaurant</t>
  </si>
  <si>
    <t>VOID: this was paid by credit card</t>
  </si>
  <si>
    <t>14567</t>
  </si>
  <si>
    <t>CFTOA</t>
  </si>
  <si>
    <t>14569</t>
  </si>
  <si>
    <t>14570</t>
  </si>
  <si>
    <t>14571</t>
  </si>
  <si>
    <t>14572</t>
  </si>
  <si>
    <t>14573</t>
  </si>
  <si>
    <t>14574</t>
  </si>
  <si>
    <t>14575</t>
  </si>
  <si>
    <t>OOOLALLA Custom Fronts</t>
  </si>
  <si>
    <t>14576</t>
  </si>
  <si>
    <t>14577</t>
  </si>
  <si>
    <t>14578</t>
  </si>
  <si>
    <t>14579</t>
  </si>
  <si>
    <t>14580</t>
  </si>
  <si>
    <t>Dive Rescue International</t>
  </si>
  <si>
    <t>14581</t>
  </si>
  <si>
    <t>Complete Door Systems Inc</t>
  </si>
  <si>
    <t>14582</t>
  </si>
  <si>
    <t>14583</t>
  </si>
  <si>
    <t>14584</t>
  </si>
  <si>
    <t>14585</t>
  </si>
  <si>
    <t>14586</t>
  </si>
  <si>
    <t>14587</t>
  </si>
  <si>
    <t>Aaron Henriquez</t>
  </si>
  <si>
    <t>14588</t>
  </si>
  <si>
    <t>Scott Papich</t>
  </si>
  <si>
    <t>14589</t>
  </si>
  <si>
    <t>Peter Moon</t>
  </si>
  <si>
    <t>14590</t>
  </si>
  <si>
    <t>Mandi Papich</t>
  </si>
  <si>
    <t>14591</t>
  </si>
  <si>
    <t>14592</t>
  </si>
  <si>
    <t>14593</t>
  </si>
  <si>
    <t>14594</t>
  </si>
  <si>
    <t>14595</t>
  </si>
  <si>
    <t>14597</t>
  </si>
  <si>
    <t>14598</t>
  </si>
  <si>
    <t>14599</t>
  </si>
  <si>
    <t>14600</t>
  </si>
  <si>
    <t>Salto Coffee Works</t>
  </si>
  <si>
    <t>14601</t>
  </si>
  <si>
    <t>14602</t>
  </si>
  <si>
    <t>14603</t>
  </si>
  <si>
    <t>14604</t>
  </si>
  <si>
    <t>14605</t>
  </si>
  <si>
    <t>14606</t>
  </si>
  <si>
    <t>14607</t>
  </si>
  <si>
    <t>14608</t>
  </si>
  <si>
    <t>14609</t>
  </si>
  <si>
    <t>14610</t>
  </si>
  <si>
    <t>14611</t>
  </si>
  <si>
    <t>MES</t>
  </si>
  <si>
    <t>14612</t>
  </si>
  <si>
    <t>14613</t>
  </si>
  <si>
    <t>14614</t>
  </si>
  <si>
    <t>14615</t>
  </si>
  <si>
    <t>Garage Door Systems</t>
  </si>
  <si>
    <t>14616</t>
  </si>
  <si>
    <t>14617</t>
  </si>
  <si>
    <t>14619</t>
  </si>
  <si>
    <t>14620</t>
  </si>
  <si>
    <t>14621</t>
  </si>
  <si>
    <t>14623</t>
  </si>
  <si>
    <t>14624</t>
  </si>
  <si>
    <t>14625</t>
  </si>
  <si>
    <t>14626</t>
  </si>
  <si>
    <t>14627</t>
  </si>
  <si>
    <t>14629</t>
  </si>
  <si>
    <t>14631</t>
  </si>
  <si>
    <t>14632</t>
  </si>
  <si>
    <t>Alex Olivas</t>
  </si>
  <si>
    <t>14633</t>
  </si>
  <si>
    <t>Alexis Dubois</t>
  </si>
  <si>
    <t>14634</t>
  </si>
  <si>
    <t>14635</t>
  </si>
  <si>
    <t>14636</t>
  </si>
  <si>
    <t>Brock Dennis.</t>
  </si>
  <si>
    <t>14637</t>
  </si>
  <si>
    <t>Cameron Moran.</t>
  </si>
  <si>
    <t>14638</t>
  </si>
  <si>
    <t>14639</t>
  </si>
  <si>
    <t>Chris Lynch</t>
  </si>
  <si>
    <t>14640</t>
  </si>
  <si>
    <t>Chuck Chadakoff</t>
  </si>
  <si>
    <t>14641</t>
  </si>
  <si>
    <t>Corey Sutton</t>
  </si>
  <si>
    <t>14642</t>
  </si>
  <si>
    <t>14643</t>
  </si>
  <si>
    <t>Eric Lucas.</t>
  </si>
  <si>
    <t>14644</t>
  </si>
  <si>
    <t>14645</t>
  </si>
  <si>
    <t>14646</t>
  </si>
  <si>
    <t>James Richardson</t>
  </si>
  <si>
    <t>14647</t>
  </si>
  <si>
    <t>Jamie Carpenter</t>
  </si>
  <si>
    <t>14648</t>
  </si>
  <si>
    <t>Joe Ipsen</t>
  </si>
  <si>
    <t>14649</t>
  </si>
  <si>
    <t>Joseph Luna</t>
  </si>
  <si>
    <t>14650</t>
  </si>
  <si>
    <t>Ken Kehoe</t>
  </si>
  <si>
    <t>14651</t>
  </si>
  <si>
    <t>14652</t>
  </si>
  <si>
    <t>14653</t>
  </si>
  <si>
    <t>14654</t>
  </si>
  <si>
    <t>14655</t>
  </si>
  <si>
    <t>Nick Faes.</t>
  </si>
  <si>
    <t>14656</t>
  </si>
  <si>
    <t>14657</t>
  </si>
  <si>
    <t>Sam Brunetta</t>
  </si>
  <si>
    <t>14658</t>
  </si>
  <si>
    <t>ACH 123469</t>
  </si>
  <si>
    <t>ACH 123470</t>
  </si>
  <si>
    <t>ACH 123480</t>
  </si>
  <si>
    <t>ACH 123481</t>
  </si>
  <si>
    <t>ACH 123482</t>
  </si>
  <si>
    <t>ACH 123483</t>
  </si>
  <si>
    <t>Colorado Division of Fire Prevention-FT C</t>
  </si>
  <si>
    <t>ACH 123484</t>
  </si>
  <si>
    <t>ACH 123485</t>
  </si>
  <si>
    <t>ACH 123486</t>
  </si>
  <si>
    <t>ACH 123488</t>
  </si>
  <si>
    <t>ACH 123489</t>
  </si>
  <si>
    <t>ACH 123490</t>
  </si>
  <si>
    <t>Pearcy's Landscaping LLC</t>
  </si>
  <si>
    <t>ACH 123491</t>
  </si>
  <si>
    <t>ACH 123492</t>
  </si>
  <si>
    <t>ACH 123493</t>
  </si>
  <si>
    <t>ACH 123494</t>
  </si>
  <si>
    <t>ACH 123495</t>
  </si>
  <si>
    <t>ACH 123496</t>
  </si>
  <si>
    <t>Asa Capsouto</t>
  </si>
  <si>
    <t>ACH 123497</t>
  </si>
  <si>
    <t>ACH 123498</t>
  </si>
  <si>
    <t>ACH 123499</t>
  </si>
  <si>
    <t>ACH 123500</t>
  </si>
  <si>
    <t>ACH 123501</t>
  </si>
  <si>
    <t>ACH 123502</t>
  </si>
  <si>
    <t>ACH-123503</t>
  </si>
  <si>
    <t>ACH-123504</t>
  </si>
  <si>
    <t>ACH-123505</t>
  </si>
  <si>
    <t>ACH-123506</t>
  </si>
  <si>
    <t>ACH-123507</t>
  </si>
  <si>
    <t>ACH-123508</t>
  </si>
  <si>
    <t>ACH-123524</t>
  </si>
  <si>
    <t>ACH-123525</t>
  </si>
  <si>
    <t>ACH-123526</t>
  </si>
  <si>
    <t>ACH-123527</t>
  </si>
  <si>
    <t>ACH-123528</t>
  </si>
  <si>
    <t>ACH-123529</t>
  </si>
  <si>
    <t>ACH-123530</t>
  </si>
  <si>
    <t>ACH-123531</t>
  </si>
  <si>
    <t>ACH-123533</t>
  </si>
  <si>
    <t>ACH-123534</t>
  </si>
  <si>
    <t>ACH-123535</t>
  </si>
  <si>
    <t>ACH-123536</t>
  </si>
  <si>
    <t>ACH-123537</t>
  </si>
  <si>
    <t>ACH-123538</t>
  </si>
  <si>
    <t>ACH-123539</t>
  </si>
  <si>
    <t>ACH-123540</t>
  </si>
  <si>
    <t>John Cutler and Associates</t>
  </si>
  <si>
    <t>ACH-123541</t>
  </si>
  <si>
    <t>ACH-123542</t>
  </si>
  <si>
    <t>ACH-123543</t>
  </si>
  <si>
    <t>ACH-123544</t>
  </si>
  <si>
    <t>Employers Council Services, Inc,</t>
  </si>
  <si>
    <t>453070</t>
  </si>
  <si>
    <t>ACH-123545</t>
  </si>
  <si>
    <t>ACH-123546</t>
  </si>
  <si>
    <t>ACH-123547</t>
  </si>
  <si>
    <t>ACH-123548</t>
  </si>
  <si>
    <t>ACH-123549</t>
  </si>
  <si>
    <t>Brown &amp; Joseph, LLC</t>
  </si>
  <si>
    <t>791001072</t>
  </si>
  <si>
    <t>ACH-123550</t>
  </si>
  <si>
    <t>ACH-123551</t>
  </si>
  <si>
    <t>ACH-123552</t>
  </si>
  <si>
    <t>Mile-High RETAC Foundation</t>
  </si>
  <si>
    <t>ACH-123553</t>
  </si>
  <si>
    <t>ACH-123554</t>
  </si>
  <si>
    <t>ACH-123555</t>
  </si>
  <si>
    <t>ACH-123556</t>
  </si>
  <si>
    <t>ACH-123557</t>
  </si>
  <si>
    <t>ACH-123558</t>
  </si>
  <si>
    <t>ACH-123559</t>
  </si>
  <si>
    <t>Bob Swanson</t>
  </si>
  <si>
    <t>ACH-123560</t>
  </si>
  <si>
    <t>ACH-123561</t>
  </si>
  <si>
    <t>reflective decals</t>
  </si>
  <si>
    <t>TOTAL UNRESERVED</t>
  </si>
  <si>
    <t>TOTAL</t>
  </si>
  <si>
    <t>Total 8400 · Wild Fire - Other</t>
  </si>
  <si>
    <t>Inv prep 14512 Abramson</t>
  </si>
  <si>
    <t>220005</t>
  </si>
  <si>
    <t>Bill</t>
  </si>
  <si>
    <t>Inv prep 14505 Abramson</t>
  </si>
  <si>
    <t>Inv prep14498 Abramson</t>
  </si>
  <si>
    <t>Total 8430 · Volunteer/Employee Direct Costs</t>
  </si>
  <si>
    <t>85% of Per Diem bal owed $33.84</t>
  </si>
  <si>
    <t>2022 SCC GACC</t>
  </si>
  <si>
    <t>85% of Per Diem bal owed $151.91</t>
  </si>
  <si>
    <t>Morman Bend</t>
  </si>
  <si>
    <t>85% of Per Diem bal owed $307.66</t>
  </si>
  <si>
    <t>Rum Creek</t>
  </si>
  <si>
    <t>Total 8410 · Volunteer Labor</t>
  </si>
  <si>
    <t>85% @ 12 @ $62.07 bal owed $111.72</t>
  </si>
  <si>
    <t>85% of 29 hrs @ $41.38 bal owed $180</t>
  </si>
  <si>
    <t>85% @ 64 @ $62.07 bal owed $596.47</t>
  </si>
  <si>
    <t>85% of 48 hrs @ $41.38 bal owed $297.94</t>
  </si>
  <si>
    <t>85% @ 112.5 @ $62.07 bal owed $1,047.43</t>
  </si>
  <si>
    <t>85% of 75 hrs @ $41.38 bal owed $465.52</t>
  </si>
  <si>
    <t>Total 4480 · Billable overhead</t>
  </si>
  <si>
    <t>Wildland Billing Exp Prep</t>
  </si>
  <si>
    <t>1-State of Colorado AR</t>
  </si>
  <si>
    <t>11867</t>
  </si>
  <si>
    <t>Invoice</t>
  </si>
  <si>
    <t>11866</t>
  </si>
  <si>
    <t>Total 4475 · Workman's Comp Volunteer</t>
  </si>
  <si>
    <t>Wildland Benefit Reimbursement</t>
  </si>
  <si>
    <t>11869</t>
  </si>
  <si>
    <t>11868</t>
  </si>
  <si>
    <t>Total 4430 · Wildland Exp Reimb</t>
  </si>
  <si>
    <t>Wildland Expense Reimbursements - Incidentals</t>
  </si>
  <si>
    <t>Wildland Expense Reimbursements - POV, Parking and Mileage</t>
  </si>
  <si>
    <t>Wildland Expense Reimbursements - Air Travel and Baggage</t>
  </si>
  <si>
    <t>Wildland Expense Reimbursements - Meals</t>
  </si>
  <si>
    <t>Wildland Expense Reimbursements - Lodging</t>
  </si>
  <si>
    <t>Wildland Expense Reimbursements - POV</t>
  </si>
  <si>
    <t>Wildland Expense Reimbursements - Meal</t>
  </si>
  <si>
    <t>Wildland Expense Reimbursements POV</t>
  </si>
  <si>
    <t>Wildland Expense Reimbursements Meals</t>
  </si>
  <si>
    <t>Wildland Expense Reimbursements Lodging</t>
  </si>
  <si>
    <t>Total 4410 · Wildland Labor Volunteer</t>
  </si>
  <si>
    <t>Wildland Billable Labor - $64.98 OT</t>
  </si>
  <si>
    <t>Wildland Billable Labor - $48.32 PIOF</t>
  </si>
  <si>
    <t>Wildland Billable Labor - $62.07 OT</t>
  </si>
  <si>
    <t>Wildland Billable Labor - $41.38 Abramson Rum Creek</t>
  </si>
  <si>
    <t>Wildland Billable Labor - $41.38 Abramson 2022 SCC GACC Support</t>
  </si>
  <si>
    <t>Wildland Billable Labor - 64 OT Hours PIOF</t>
  </si>
  <si>
    <t>Wildland Billable Labor - 48 Hours PIOF</t>
  </si>
  <si>
    <t>Total 6890 · Training - Other</t>
  </si>
  <si>
    <t>Richardson, FOII</t>
  </si>
  <si>
    <t>22-59174</t>
  </si>
  <si>
    <t>Richardson, FFII</t>
  </si>
  <si>
    <t>Papich, Amanda - FFI</t>
  </si>
  <si>
    <t>22-58991</t>
  </si>
  <si>
    <t>Papich, Scott - FFI</t>
  </si>
  <si>
    <t>Moon - FFI</t>
  </si>
  <si>
    <t>Glycenfer - FFI</t>
  </si>
  <si>
    <t>Citywide</t>
  </si>
  <si>
    <t>Fire Inspector Exam</t>
  </si>
  <si>
    <t>International Code Council</t>
  </si>
  <si>
    <t>Credit Card Charge</t>
  </si>
  <si>
    <t>Fire Inspector I Cert</t>
  </si>
  <si>
    <t>Colorado Department of Public Safety</t>
  </si>
  <si>
    <t>Total 6891 · FDIC</t>
  </si>
  <si>
    <t>Registration - Chief Scott</t>
  </si>
  <si>
    <t>FDIC</t>
  </si>
  <si>
    <t>Total 6882 · Meals</t>
  </si>
  <si>
    <t>Chief lunch meeting</t>
  </si>
  <si>
    <t>JKQ BBQ</t>
  </si>
  <si>
    <t>Lunch for volunteers - prevention week</t>
  </si>
  <si>
    <t>Covered Wagon</t>
  </si>
  <si>
    <t>Lunch</t>
  </si>
  <si>
    <t>The Deli</t>
  </si>
  <si>
    <t>Drinks and coffee for volunteers</t>
  </si>
  <si>
    <t>Xmas party gift buckles</t>
  </si>
  <si>
    <t>Western Heritage Company</t>
  </si>
  <si>
    <t>Holiday Party</t>
  </si>
  <si>
    <t>Big Red</t>
  </si>
  <si>
    <t>Coffee</t>
  </si>
  <si>
    <t>Clock Tower LLC</t>
  </si>
  <si>
    <t>Total 5653-Chevy Plow Truck</t>
  </si>
  <si>
    <t>Hydraulic line and fluid</t>
  </si>
  <si>
    <t>October</t>
  </si>
  <si>
    <t>Total 5650-Dodge Durango</t>
  </si>
  <si>
    <t>Def</t>
  </si>
  <si>
    <t>Kwik Mart</t>
  </si>
  <si>
    <t>Wheels</t>
  </si>
  <si>
    <t>Discount Tires</t>
  </si>
  <si>
    <t>Total 5631 Brush 1</t>
  </si>
  <si>
    <t>Shipping - 400 Gallon Defender for 5631</t>
  </si>
  <si>
    <t>2004237</t>
  </si>
  <si>
    <t>Total 5624 Rescue 12-SOLD</t>
  </si>
  <si>
    <t>Balance due on striping and cheverons</t>
  </si>
  <si>
    <t>20061</t>
  </si>
  <si>
    <t>Total 5621 · 5621(Lifeline) Ambulance</t>
  </si>
  <si>
    <t>Eingine Oil</t>
  </si>
  <si>
    <t>Total 6732 · Uniform</t>
  </si>
  <si>
    <t>Boots</t>
  </si>
  <si>
    <t>HAIX</t>
  </si>
  <si>
    <t>(2) Polos</t>
  </si>
  <si>
    <t>1641-1</t>
  </si>
  <si>
    <t>Total 6726 · PPE Structure</t>
  </si>
  <si>
    <t>Helmet Shields</t>
  </si>
  <si>
    <t>Conway Shield</t>
  </si>
  <si>
    <t>Total 6686 · Medical Supplies</t>
  </si>
  <si>
    <t>Med Supplies</t>
  </si>
  <si>
    <t>84754268</t>
  </si>
  <si>
    <t>84761980</t>
  </si>
  <si>
    <t>84765046</t>
  </si>
  <si>
    <t>Total 6664 · Waste Disposal</t>
  </si>
  <si>
    <t>October- 650 w 4th</t>
  </si>
  <si>
    <t>Total 6640 · Station 3-Eldora 9555</t>
  </si>
  <si>
    <t>November</t>
  </si>
  <si>
    <t>Total 6638 · Station 2-Ridge 0310</t>
  </si>
  <si>
    <t>Total 6636 · Station 1 9161</t>
  </si>
  <si>
    <t>Internet</t>
  </si>
  <si>
    <t>TMobile</t>
  </si>
  <si>
    <t>Total 6634 · Cellular Data</t>
  </si>
  <si>
    <t>Charlie - 0014</t>
  </si>
  <si>
    <t>10282022</t>
  </si>
  <si>
    <t>Ned - 1161</t>
  </si>
  <si>
    <t>Total 6632 · Mobile</t>
  </si>
  <si>
    <t>Bretlyn - 8319</t>
  </si>
  <si>
    <t>Ned - 1129</t>
  </si>
  <si>
    <t>Charlie - 3243</t>
  </si>
  <si>
    <t>Fire Marshall - 9687</t>
  </si>
  <si>
    <t>bretlyn-6021</t>
  </si>
  <si>
    <t>Mike-6097</t>
  </si>
  <si>
    <t>Total 6612 · Station #1 - Other</t>
  </si>
  <si>
    <t>Exterior light bulbs and pink mark paint?</t>
  </si>
  <si>
    <t>Flas for 5617 during events</t>
  </si>
  <si>
    <t>Amazon</t>
  </si>
  <si>
    <t>Exterior Motion detector parts</t>
  </si>
  <si>
    <t>Total 6612.1 · Station #1 Operating Suppllies</t>
  </si>
  <si>
    <t>Trash bags</t>
  </si>
  <si>
    <t>Home Depot</t>
  </si>
  <si>
    <t>Total 6512 · HR Consulting</t>
  </si>
  <si>
    <t>11302022</t>
  </si>
  <si>
    <t>10312022</t>
  </si>
  <si>
    <t>Total 6488 · SUI</t>
  </si>
  <si>
    <t>Total 6486 · Medicare</t>
  </si>
  <si>
    <t>Total 6484 · FICA</t>
  </si>
  <si>
    <t>Total 6472 · Payroll Fees</t>
  </si>
  <si>
    <t>Fee for 1 direct deposit(s) at $1.75 each</t>
  </si>
  <si>
    <t>Payroll fees</t>
  </si>
  <si>
    <t>Intuit</t>
  </si>
  <si>
    <t>Total 6456 · Health Insurance Staff</t>
  </si>
  <si>
    <t>443855427622</t>
  </si>
  <si>
    <t>Conor</t>
  </si>
  <si>
    <t>750825</t>
  </si>
  <si>
    <t>Scott</t>
  </si>
  <si>
    <t>Andrew</t>
  </si>
  <si>
    <t>Schmidtmann</t>
  </si>
  <si>
    <t>Kyle November</t>
  </si>
  <si>
    <t>Total 6454 · Disability Staff</t>
  </si>
  <si>
    <t>Total 6452 · Pension Fund Staff</t>
  </si>
  <si>
    <t>Total Liability Adjustment</t>
  </si>
  <si>
    <t>Total 6446 · Fire Inspection</t>
  </si>
  <si>
    <t>Total 6444 · Bookkeeping</t>
  </si>
  <si>
    <t>2022-006</t>
  </si>
  <si>
    <t>Total 6440 · Administrator</t>
  </si>
  <si>
    <t>Total 6430 · Fire Fighters</t>
  </si>
  <si>
    <t>Total 6416 · Disability Chief</t>
  </si>
  <si>
    <t>Total 6414 · Pension Fund Chief</t>
  </si>
  <si>
    <t>Total 6412 · Gross wages - chief</t>
  </si>
  <si>
    <t>Total 6200 · Dues and Subscriptions - Other</t>
  </si>
  <si>
    <t>Microsoft for April</t>
  </si>
  <si>
    <t>Microsoft</t>
  </si>
  <si>
    <t>Microsoft for March</t>
  </si>
  <si>
    <t>Microsoft for February</t>
  </si>
  <si>
    <t>Microsoft for January</t>
  </si>
  <si>
    <t>Total 6210 · Software</t>
  </si>
  <si>
    <t>October Lucy, Andrew and Sherry</t>
  </si>
  <si>
    <t>Adobe Systems</t>
  </si>
  <si>
    <t>0031</t>
  </si>
  <si>
    <t>Total 6030 · Bank Fees - Other</t>
  </si>
  <si>
    <t>Total 6035 · Treasurer &amp; Bank Fees</t>
  </si>
  <si>
    <t>Treasurer Fees - Gen Op</t>
  </si>
  <si>
    <t>Treasurer Fees - Other</t>
  </si>
  <si>
    <t>Treasurer Fees - Refund/Abatement</t>
  </si>
  <si>
    <t>Treasurer Fees - Pension</t>
  </si>
  <si>
    <t>Total 6025 · Election</t>
  </si>
  <si>
    <t>Election</t>
  </si>
  <si>
    <t>0000-12</t>
  </si>
  <si>
    <t>Total 6005 · Office Supplies</t>
  </si>
  <si>
    <t>Highlighters</t>
  </si>
  <si>
    <t>Ziploc bags, tide, kleenex and wipes</t>
  </si>
  <si>
    <t>Target</t>
  </si>
  <si>
    <t>Total 4175 · Prior Year Abatement Pension</t>
  </si>
  <si>
    <t>Prior Year Abatement</t>
  </si>
  <si>
    <t>Prior Year Abatement - Pension</t>
  </si>
  <si>
    <t>Total 4170 · Prior Year Abatement</t>
  </si>
  <si>
    <t>Prior Year Abatement - Gen Op</t>
  </si>
  <si>
    <t>Prior year abatement</t>
  </si>
  <si>
    <t>Total 4155 · RAR Impact Reduction</t>
  </si>
  <si>
    <t>Total 4176 · Prior Year Abatement Refund</t>
  </si>
  <si>
    <t>Prior Abatements - Refund/Abatement</t>
  </si>
  <si>
    <t>Current Tax - Refund/Abatement</t>
  </si>
  <si>
    <t>Total 4135 · Delinquent Tax</t>
  </si>
  <si>
    <t>Delinquent Tax - Gen Op</t>
  </si>
  <si>
    <t>Delinquent Tax</t>
  </si>
  <si>
    <t>Delinquent Tax - Other</t>
  </si>
  <si>
    <t>Delinquent Tax - Refund/Abatement</t>
  </si>
  <si>
    <t>Delinquent Tax - Pension</t>
  </si>
  <si>
    <t>Total 4130 · Current Interest</t>
  </si>
  <si>
    <t>Interest - Gen Op</t>
  </si>
  <si>
    <t>Current Interest - Other</t>
  </si>
  <si>
    <t>Current Interest - Refund/Abatement</t>
  </si>
  <si>
    <t>Total 4121 · SOT-Pension %</t>
  </si>
  <si>
    <t>SOT - Other</t>
  </si>
  <si>
    <t>Total 4120 · Tax-Pension %</t>
  </si>
  <si>
    <t>Current Tax - Other</t>
  </si>
  <si>
    <t>Total 4115 · SOT</t>
  </si>
  <si>
    <t>SOT - Gen Op</t>
  </si>
  <si>
    <t>SOT - Refund/Abatement</t>
  </si>
  <si>
    <t>Total 4110 · Real Estate Tax</t>
  </si>
  <si>
    <t>Current Tax - Gen Op</t>
  </si>
  <si>
    <t>Total 4156 · RAR SOT</t>
  </si>
  <si>
    <t>Total 4025 · Interest Income</t>
  </si>
  <si>
    <t>Total 4020 · Donations</t>
  </si>
  <si>
    <t>Chili Cook off</t>
  </si>
  <si>
    <t>Very Nice Brewing</t>
  </si>
  <si>
    <t>5274</t>
  </si>
  <si>
    <t>Benevity</t>
  </si>
  <si>
    <t>Total 4010 · Cistern Revenue</t>
  </si>
  <si>
    <t>Peak to Peak Hwy</t>
  </si>
  <si>
    <t>Balance</t>
  </si>
  <si>
    <t>Split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</si>
</sst>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"/>
    <numFmt numFmtId="165" formatCode="mm/dd/yyyy"/>
    <numFmt numFmtId="166" formatCode="#,##0.0#%;\-#,##0.0#%"/>
  </numFmts>
  <fonts count="9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color rgb="FF000080"/>
      <name val="Arial"/>
      <family val="2"/>
    </font>
    <font>
      <b/>
      <sz val="8"/>
      <color rgb="FF0000FF"/>
      <name val="Arial"/>
      <family val="2"/>
    </font>
    <font>
      <b/>
      <sz val="7"/>
      <color rgb="FF000000"/>
      <name val="Arial"/>
      <family val="2"/>
    </font>
    <font>
      <sz val="7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0" borderId="0" xfId="0" applyNumberFormat="1"/>
    <xf numFmtId="49" fontId="2" fillId="0" borderId="0" xfId="0" applyNumberFormat="1" applyFont="1"/>
    <xf numFmtId="164" fontId="0" fillId="0" borderId="0" xfId="0" applyNumberFormat="1"/>
    <xf numFmtId="164" fontId="4" fillId="0" borderId="0" xfId="0" applyNumberFormat="1" applyFont="1"/>
    <xf numFmtId="164" fontId="4" fillId="0" borderId="3" xfId="0" applyNumberFormat="1" applyFont="1" applyBorder="1"/>
    <xf numFmtId="164" fontId="4" fillId="0" borderId="2" xfId="0" applyNumberFormat="1" applyFont="1" applyBorder="1"/>
    <xf numFmtId="164" fontId="4" fillId="0" borderId="5" xfId="0" applyNumberFormat="1" applyFont="1" applyBorder="1"/>
    <xf numFmtId="164" fontId="2" fillId="0" borderId="4" xfId="0" applyNumberFormat="1" applyFont="1" applyBorder="1"/>
    <xf numFmtId="0" fontId="2" fillId="0" borderId="0" xfId="0" applyFont="1"/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65" fontId="2" fillId="0" borderId="0" xfId="0" applyNumberFormat="1" applyFont="1"/>
    <xf numFmtId="164" fontId="5" fillId="0" borderId="0" xfId="0" applyNumberFormat="1" applyFont="1"/>
    <xf numFmtId="49" fontId="5" fillId="0" borderId="0" xfId="0" applyNumberFormat="1" applyFont="1"/>
    <xf numFmtId="165" fontId="5" fillId="0" borderId="0" xfId="0" applyNumberFormat="1" applyFont="1"/>
    <xf numFmtId="164" fontId="6" fillId="0" borderId="0" xfId="0" applyNumberFormat="1" applyFont="1"/>
    <xf numFmtId="49" fontId="6" fillId="0" borderId="0" xfId="0" applyNumberFormat="1" applyFont="1"/>
    <xf numFmtId="165" fontId="6" fillId="0" borderId="0" xfId="0" applyNumberFormat="1" applyFont="1"/>
    <xf numFmtId="49" fontId="6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7" fillId="0" borderId="0" xfId="0" applyFont="1"/>
    <xf numFmtId="166" fontId="7" fillId="0" borderId="4" xfId="0" applyNumberFormat="1" applyFont="1" applyBorder="1"/>
    <xf numFmtId="49" fontId="7" fillId="0" borderId="0" xfId="0" applyNumberFormat="1" applyFont="1"/>
    <xf numFmtId="164" fontId="7" fillId="0" borderId="4" xfId="0" applyNumberFormat="1" applyFont="1" applyBorder="1"/>
    <xf numFmtId="166" fontId="8" fillId="0" borderId="5" xfId="0" applyNumberFormat="1" applyFont="1" applyBorder="1"/>
    <xf numFmtId="49" fontId="8" fillId="0" borderId="0" xfId="0" applyNumberFormat="1" applyFont="1"/>
    <xf numFmtId="164" fontId="8" fillId="0" borderId="5" xfId="0" applyNumberFormat="1" applyFont="1" applyBorder="1"/>
    <xf numFmtId="166" fontId="8" fillId="0" borderId="0" xfId="0" applyNumberFormat="1" applyFont="1"/>
    <xf numFmtId="164" fontId="8" fillId="0" borderId="0" xfId="0" applyNumberFormat="1" applyFont="1"/>
    <xf numFmtId="164" fontId="8" fillId="0" borderId="3" xfId="0" applyNumberFormat="1" applyFont="1" applyBorder="1"/>
    <xf numFmtId="164" fontId="8" fillId="0" borderId="2" xfId="0" applyNumberFormat="1" applyFont="1" applyBorder="1"/>
    <xf numFmtId="166" fontId="8" fillId="0" borderId="3" xfId="0" applyNumberFormat="1" applyFont="1" applyBorder="1"/>
    <xf numFmtId="166" fontId="8" fillId="0" borderId="2" xfId="0" applyNumberFormat="1" applyFont="1" applyBorder="1"/>
    <xf numFmtId="49" fontId="7" fillId="0" borderId="6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Continuous"/>
    </xf>
    <xf numFmtId="49" fontId="0" fillId="0" borderId="1" xfId="0" applyNumberFormat="1" applyBorder="1" applyAlignment="1">
      <alignment horizontal="centerContinuous"/>
    </xf>
    <xf numFmtId="0" fontId="3" fillId="0" borderId="0" xfId="0" applyFont="1"/>
    <xf numFmtId="164" fontId="1" fillId="0" borderId="0" xfId="0" applyNumberFormat="1" applyFont="1"/>
    <xf numFmtId="164" fontId="2" fillId="0" borderId="0" xfId="0" applyNumberFormat="1" applyFont="1"/>
    <xf numFmtId="39" fontId="1" fillId="0" borderId="0" xfId="0" applyNumberFormat="1" applyFont="1"/>
    <xf numFmtId="49" fontId="2" fillId="0" borderId="0" xfId="0" applyNumberFormat="1" applyFont="1" applyAlignment="1">
      <alignment horizontal="right"/>
    </xf>
    <xf numFmtId="49" fontId="4" fillId="0" borderId="0" xfId="0" applyNumberFormat="1" applyFont="1"/>
    <xf numFmtId="165" fontId="4" fillId="0" borderId="0" xfId="0" applyNumberFormat="1" applyFont="1"/>
    <xf numFmtId="164" fontId="5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9.emf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11.emf"/><Relationship Id="rId1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92529</xdr:colOff>
          <xdr:row>1</xdr:row>
          <xdr:rowOff>38100</xdr:rowOff>
        </xdr:to>
        <xdr:sp macro="" textlink="">
          <xdr:nvSpPr>
            <xdr:cNvPr id="14337" name="FILTER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4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92529</xdr:colOff>
          <xdr:row>1</xdr:row>
          <xdr:rowOff>38100</xdr:rowOff>
        </xdr:to>
        <xdr:sp macro="" textlink="">
          <xdr:nvSpPr>
            <xdr:cNvPr id="14338" name="HEADER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4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87086</xdr:colOff>
          <xdr:row>1</xdr:row>
          <xdr:rowOff>38100</xdr:rowOff>
        </xdr:to>
        <xdr:sp macro="" textlink="">
          <xdr:nvSpPr>
            <xdr:cNvPr id="15361" name="FILTER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1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87086</xdr:colOff>
          <xdr:row>1</xdr:row>
          <xdr:rowOff>38100</xdr:rowOff>
        </xdr:to>
        <xdr:sp macro="" textlink="">
          <xdr:nvSpPr>
            <xdr:cNvPr id="15362" name="HEADER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1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76200</xdr:colOff>
          <xdr:row>1</xdr:row>
          <xdr:rowOff>38100</xdr:rowOff>
        </xdr:to>
        <xdr:sp macro="" textlink="">
          <xdr:nvSpPr>
            <xdr:cNvPr id="23553" name="FILTER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0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76200</xdr:colOff>
          <xdr:row>1</xdr:row>
          <xdr:rowOff>38100</xdr:rowOff>
        </xdr:to>
        <xdr:sp macro="" textlink="">
          <xdr:nvSpPr>
            <xdr:cNvPr id="23554" name="HEADER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0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76200</xdr:colOff>
          <xdr:row>1</xdr:row>
          <xdr:rowOff>38100</xdr:rowOff>
        </xdr:to>
        <xdr:sp macro="" textlink="">
          <xdr:nvSpPr>
            <xdr:cNvPr id="22529" name="FILTER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3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76200</xdr:colOff>
          <xdr:row>1</xdr:row>
          <xdr:rowOff>38100</xdr:rowOff>
        </xdr:to>
        <xdr:sp macro="" textlink="">
          <xdr:nvSpPr>
            <xdr:cNvPr id="22530" name="HEADER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3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87086</xdr:colOff>
          <xdr:row>1</xdr:row>
          <xdr:rowOff>38100</xdr:rowOff>
        </xdr:to>
        <xdr:sp macro="" textlink="">
          <xdr:nvSpPr>
            <xdr:cNvPr id="20481" name="FILTER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5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87086</xdr:colOff>
          <xdr:row>1</xdr:row>
          <xdr:rowOff>38100</xdr:rowOff>
        </xdr:to>
        <xdr:sp macro="" textlink="">
          <xdr:nvSpPr>
            <xdr:cNvPr id="20482" name="HEADER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5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0</xdr:row>
          <xdr:rowOff>0</xdr:rowOff>
        </xdr:from>
        <xdr:ext cx="914400" cy="228600"/>
        <xdr:sp macro="" textlink="">
          <xdr:nvSpPr>
            <xdr:cNvPr id="28673" name="FILTER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83F21763-422E-44DE-8FCF-AA97E2EBD4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0</xdr:row>
          <xdr:rowOff>0</xdr:rowOff>
        </xdr:from>
        <xdr:ext cx="914400" cy="228600"/>
        <xdr:sp macro="" textlink="">
          <xdr:nvSpPr>
            <xdr:cNvPr id="28674" name="HEADER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7AAEADDF-7961-4FFB-9002-75B39383AB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one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8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10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10.xml"/><Relationship Id="rId5" Type="http://schemas.openxmlformats.org/officeDocument/2006/relationships/image" Target="../media/image9.emf"/><Relationship Id="rId4" Type="http://schemas.openxmlformats.org/officeDocument/2006/relationships/control" Target="../activeX/activeX9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7" Type="http://schemas.openxmlformats.org/officeDocument/2006/relationships/image" Target="../media/image12.emf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6" Type="http://schemas.openxmlformats.org/officeDocument/2006/relationships/control" Target="../activeX/activeX12.xml"/><Relationship Id="rId5" Type="http://schemas.openxmlformats.org/officeDocument/2006/relationships/image" Target="../media/image11.emf"/><Relationship Id="rId4" Type="http://schemas.openxmlformats.org/officeDocument/2006/relationships/control" Target="../activeX/activeX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D89E3-A26F-450F-8ED1-DF0A5B1C9E4E}">
  <sheetPr codeName="Sheet6"/>
  <dimension ref="A1:N696"/>
  <sheetViews>
    <sheetView workbookViewId="0">
      <pane xSplit="1" ySplit="1" topLeftCell="B663" activePane="bottomRight" state="frozenSplit"/>
      <selection pane="topRight" activeCell="B1" sqref="B1"/>
      <selection pane="bottomLeft" activeCell="A2" sqref="A2"/>
      <selection pane="bottomRight"/>
    </sheetView>
  </sheetViews>
  <sheetFormatPr defaultRowHeight="14.6" x14ac:dyDescent="0.4"/>
  <cols>
    <col min="1" max="1" width="9.3828125" bestFit="1" customWidth="1"/>
    <col min="2" max="3" width="2.23046875" customWidth="1"/>
    <col min="4" max="4" width="10.921875" bestFit="1" customWidth="1"/>
    <col min="5" max="5" width="2.23046875" customWidth="1"/>
    <col min="6" max="6" width="8.23046875" bestFit="1" customWidth="1"/>
    <col min="7" max="7" width="2.23046875" customWidth="1"/>
    <col min="8" max="8" width="9.3046875" bestFit="1" customWidth="1"/>
    <col min="9" max="9" width="2.23046875" customWidth="1"/>
    <col min="10" max="10" width="28.15234375" bestFit="1" customWidth="1"/>
    <col min="11" max="11" width="2.23046875" customWidth="1"/>
    <col min="12" max="12" width="30.69140625" customWidth="1"/>
    <col min="13" max="13" width="2.23046875" customWidth="1"/>
    <col min="14" max="14" width="7.84375" bestFit="1" customWidth="1"/>
  </cols>
  <sheetData>
    <row r="1" spans="1:14" s="12" customFormat="1" ht="15" thickBot="1" x14ac:dyDescent="0.45">
      <c r="A1" s="21"/>
      <c r="B1" s="21"/>
      <c r="C1" s="21"/>
      <c r="D1" s="20" t="s">
        <v>238</v>
      </c>
      <c r="E1" s="21"/>
      <c r="F1" s="20" t="s">
        <v>237</v>
      </c>
      <c r="G1" s="21"/>
      <c r="H1" s="20" t="s">
        <v>236</v>
      </c>
      <c r="I1" s="21"/>
      <c r="J1" s="20" t="s">
        <v>235</v>
      </c>
      <c r="K1" s="21"/>
      <c r="L1" s="20" t="s">
        <v>234</v>
      </c>
      <c r="M1" s="21"/>
      <c r="N1" s="20" t="s">
        <v>233</v>
      </c>
    </row>
    <row r="2" spans="1:14" ht="15" thickTop="1" x14ac:dyDescent="0.4">
      <c r="A2" s="18" t="s">
        <v>385</v>
      </c>
      <c r="B2" s="18"/>
      <c r="C2" s="18"/>
      <c r="D2" s="18"/>
      <c r="E2" s="18"/>
      <c r="F2" s="19"/>
      <c r="G2" s="18"/>
      <c r="H2" s="18"/>
      <c r="I2" s="18"/>
      <c r="J2" s="18"/>
      <c r="K2" s="18"/>
      <c r="L2" s="18"/>
      <c r="M2" s="18"/>
      <c r="N2" s="17"/>
    </row>
    <row r="3" spans="1:14" x14ac:dyDescent="0.4">
      <c r="A3" s="15"/>
      <c r="B3" s="15"/>
      <c r="C3" s="15"/>
      <c r="D3" s="15" t="s">
        <v>209</v>
      </c>
      <c r="E3" s="15"/>
      <c r="F3" s="16">
        <v>44572</v>
      </c>
      <c r="G3" s="15"/>
      <c r="H3" s="15"/>
      <c r="I3" s="15"/>
      <c r="J3" s="15"/>
      <c r="K3" s="15"/>
      <c r="L3" s="15" t="s">
        <v>209</v>
      </c>
      <c r="M3" s="15"/>
      <c r="N3" s="14">
        <v>2232.69</v>
      </c>
    </row>
    <row r="4" spans="1:14" x14ac:dyDescent="0.4">
      <c r="A4" s="15"/>
      <c r="B4" s="15"/>
      <c r="C4" s="15"/>
      <c r="D4" s="15" t="s">
        <v>209</v>
      </c>
      <c r="E4" s="15"/>
      <c r="F4" s="16">
        <v>44572</v>
      </c>
      <c r="G4" s="15"/>
      <c r="H4" s="15"/>
      <c r="I4" s="15"/>
      <c r="J4" s="15"/>
      <c r="K4" s="15"/>
      <c r="L4" s="15" t="s">
        <v>209</v>
      </c>
      <c r="M4" s="15"/>
      <c r="N4" s="14">
        <v>22947</v>
      </c>
    </row>
    <row r="5" spans="1:14" x14ac:dyDescent="0.4">
      <c r="A5" s="15"/>
      <c r="B5" s="15"/>
      <c r="C5" s="15"/>
      <c r="D5" s="15" t="s">
        <v>386</v>
      </c>
      <c r="E5" s="15"/>
      <c r="F5" s="16">
        <v>44575</v>
      </c>
      <c r="G5" s="15"/>
      <c r="H5" s="15"/>
      <c r="I5" s="15"/>
      <c r="J5" s="15"/>
      <c r="K5" s="15"/>
      <c r="L5" s="15" t="s">
        <v>387</v>
      </c>
      <c r="M5" s="15"/>
      <c r="N5" s="14">
        <v>10000</v>
      </c>
    </row>
    <row r="6" spans="1:14" x14ac:dyDescent="0.4">
      <c r="A6" s="15"/>
      <c r="B6" s="15"/>
      <c r="C6" s="15"/>
      <c r="D6" s="15" t="s">
        <v>388</v>
      </c>
      <c r="E6" s="15"/>
      <c r="F6" s="16">
        <v>44589</v>
      </c>
      <c r="G6" s="15"/>
      <c r="H6" s="15"/>
      <c r="I6" s="15"/>
      <c r="J6" s="15" t="s">
        <v>177</v>
      </c>
      <c r="K6" s="15"/>
      <c r="L6" s="15" t="s">
        <v>389</v>
      </c>
      <c r="M6" s="15"/>
      <c r="N6" s="14">
        <v>-34414.94</v>
      </c>
    </row>
    <row r="7" spans="1:14" x14ac:dyDescent="0.4">
      <c r="A7" s="15"/>
      <c r="B7" s="15"/>
      <c r="C7" s="15"/>
      <c r="D7" s="15" t="s">
        <v>388</v>
      </c>
      <c r="E7" s="15"/>
      <c r="F7" s="16">
        <v>44589</v>
      </c>
      <c r="G7" s="15"/>
      <c r="H7" s="15"/>
      <c r="I7" s="15"/>
      <c r="J7" s="15" t="s">
        <v>177</v>
      </c>
      <c r="K7" s="15"/>
      <c r="L7" s="15" t="s">
        <v>389</v>
      </c>
      <c r="M7" s="15"/>
      <c r="N7" s="14">
        <v>-340.67</v>
      </c>
    </row>
    <row r="8" spans="1:14" x14ac:dyDescent="0.4">
      <c r="A8" s="15"/>
      <c r="B8" s="15"/>
      <c r="C8" s="15"/>
      <c r="D8" s="15" t="s">
        <v>386</v>
      </c>
      <c r="E8" s="15"/>
      <c r="F8" s="16">
        <v>44588</v>
      </c>
      <c r="G8" s="15"/>
      <c r="H8" s="15"/>
      <c r="I8" s="15"/>
      <c r="J8" s="15"/>
      <c r="K8" s="15"/>
      <c r="L8" s="15" t="s">
        <v>387</v>
      </c>
      <c r="M8" s="15"/>
      <c r="N8" s="14">
        <v>80000</v>
      </c>
    </row>
    <row r="9" spans="1:14" x14ac:dyDescent="0.4">
      <c r="A9" s="15"/>
      <c r="B9" s="15"/>
      <c r="C9" s="15"/>
      <c r="D9" s="15" t="s">
        <v>209</v>
      </c>
      <c r="E9" s="15"/>
      <c r="F9" s="16">
        <v>44592</v>
      </c>
      <c r="G9" s="15"/>
      <c r="H9" s="15"/>
      <c r="I9" s="15"/>
      <c r="J9" s="15"/>
      <c r="K9" s="15"/>
      <c r="L9" s="15" t="s">
        <v>230</v>
      </c>
      <c r="M9" s="15"/>
      <c r="N9" s="14">
        <v>0.35</v>
      </c>
    </row>
    <row r="10" spans="1:14" x14ac:dyDescent="0.4">
      <c r="A10" s="15"/>
      <c r="B10" s="15"/>
      <c r="C10" s="15"/>
      <c r="D10" s="15" t="s">
        <v>209</v>
      </c>
      <c r="E10" s="15"/>
      <c r="F10" s="16">
        <v>44595</v>
      </c>
      <c r="G10" s="15"/>
      <c r="H10" s="15"/>
      <c r="I10" s="15"/>
      <c r="J10" s="15"/>
      <c r="K10" s="15"/>
      <c r="L10" s="15" t="s">
        <v>209</v>
      </c>
      <c r="M10" s="15"/>
      <c r="N10" s="14">
        <v>313.45999999999998</v>
      </c>
    </row>
    <row r="11" spans="1:14" x14ac:dyDescent="0.4">
      <c r="A11" s="15"/>
      <c r="B11" s="15"/>
      <c r="C11" s="15"/>
      <c r="D11" s="15" t="s">
        <v>386</v>
      </c>
      <c r="E11" s="15"/>
      <c r="F11" s="16">
        <v>44601</v>
      </c>
      <c r="G11" s="15"/>
      <c r="H11" s="15"/>
      <c r="I11" s="15"/>
      <c r="J11" s="15"/>
      <c r="K11" s="15"/>
      <c r="L11" s="15" t="s">
        <v>387</v>
      </c>
      <c r="M11" s="15"/>
      <c r="N11" s="14">
        <v>40000</v>
      </c>
    </row>
    <row r="12" spans="1:14" x14ac:dyDescent="0.4">
      <c r="A12" s="15"/>
      <c r="B12" s="15"/>
      <c r="C12" s="15"/>
      <c r="D12" s="15" t="s">
        <v>209</v>
      </c>
      <c r="E12" s="15"/>
      <c r="F12" s="16">
        <v>44607</v>
      </c>
      <c r="G12" s="15"/>
      <c r="H12" s="15"/>
      <c r="I12" s="15"/>
      <c r="J12" s="15"/>
      <c r="K12" s="15"/>
      <c r="L12" s="15" t="s">
        <v>209</v>
      </c>
      <c r="M12" s="15"/>
      <c r="N12" s="14">
        <v>38743.269999999997</v>
      </c>
    </row>
    <row r="13" spans="1:14" x14ac:dyDescent="0.4">
      <c r="A13" s="15"/>
      <c r="B13" s="15"/>
      <c r="C13" s="15"/>
      <c r="D13" s="15" t="s">
        <v>388</v>
      </c>
      <c r="E13" s="15"/>
      <c r="F13" s="16">
        <v>44617</v>
      </c>
      <c r="G13" s="15"/>
      <c r="H13" s="15"/>
      <c r="I13" s="15"/>
      <c r="J13" s="15" t="s">
        <v>177</v>
      </c>
      <c r="K13" s="15"/>
      <c r="L13" s="15" t="s">
        <v>390</v>
      </c>
      <c r="M13" s="15"/>
      <c r="N13" s="14">
        <v>-40371.279999999999</v>
      </c>
    </row>
    <row r="14" spans="1:14" x14ac:dyDescent="0.4">
      <c r="A14" s="15"/>
      <c r="B14" s="15"/>
      <c r="C14" s="15"/>
      <c r="D14" s="15" t="s">
        <v>386</v>
      </c>
      <c r="E14" s="15"/>
      <c r="F14" s="16">
        <v>44616</v>
      </c>
      <c r="G14" s="15"/>
      <c r="H14" s="15"/>
      <c r="I14" s="15"/>
      <c r="J14" s="15"/>
      <c r="K14" s="15"/>
      <c r="L14" s="15" t="s">
        <v>387</v>
      </c>
      <c r="M14" s="15"/>
      <c r="N14" s="14">
        <v>60000</v>
      </c>
    </row>
    <row r="15" spans="1:14" x14ac:dyDescent="0.4">
      <c r="A15" s="15"/>
      <c r="B15" s="15"/>
      <c r="C15" s="15"/>
      <c r="D15" s="15" t="s">
        <v>209</v>
      </c>
      <c r="E15" s="15"/>
      <c r="F15" s="16">
        <v>44620</v>
      </c>
      <c r="G15" s="15"/>
      <c r="H15" s="15"/>
      <c r="I15" s="15"/>
      <c r="J15" s="15"/>
      <c r="K15" s="15"/>
      <c r="L15" s="15" t="s">
        <v>230</v>
      </c>
      <c r="M15" s="15"/>
      <c r="N15" s="14">
        <v>0.38</v>
      </c>
    </row>
    <row r="16" spans="1:14" x14ac:dyDescent="0.4">
      <c r="A16" s="15"/>
      <c r="B16" s="15"/>
      <c r="C16" s="15"/>
      <c r="D16" s="15" t="s">
        <v>386</v>
      </c>
      <c r="E16" s="15"/>
      <c r="F16" s="16">
        <v>44627</v>
      </c>
      <c r="G16" s="15"/>
      <c r="H16" s="15"/>
      <c r="I16" s="15"/>
      <c r="J16" s="15"/>
      <c r="K16" s="15"/>
      <c r="L16" s="15" t="s">
        <v>391</v>
      </c>
      <c r="M16" s="15"/>
      <c r="N16" s="14">
        <v>25000</v>
      </c>
    </row>
    <row r="17" spans="1:14" x14ac:dyDescent="0.4">
      <c r="A17" s="15"/>
      <c r="B17" s="15"/>
      <c r="C17" s="15"/>
      <c r="D17" s="15" t="s">
        <v>386</v>
      </c>
      <c r="E17" s="15"/>
      <c r="F17" s="16">
        <v>44634</v>
      </c>
      <c r="G17" s="15"/>
      <c r="H17" s="15"/>
      <c r="I17" s="15"/>
      <c r="J17" s="15"/>
      <c r="K17" s="15"/>
      <c r="L17" s="15" t="s">
        <v>387</v>
      </c>
      <c r="M17" s="15"/>
      <c r="N17" s="14">
        <v>12000</v>
      </c>
    </row>
    <row r="18" spans="1:14" x14ac:dyDescent="0.4">
      <c r="A18" s="15"/>
      <c r="B18" s="15"/>
      <c r="C18" s="15"/>
      <c r="D18" s="15" t="s">
        <v>386</v>
      </c>
      <c r="E18" s="15"/>
      <c r="F18" s="16">
        <v>44643</v>
      </c>
      <c r="G18" s="15"/>
      <c r="H18" s="15"/>
      <c r="I18" s="15"/>
      <c r="J18" s="15"/>
      <c r="K18" s="15"/>
      <c r="L18" s="15" t="s">
        <v>387</v>
      </c>
      <c r="M18" s="15"/>
      <c r="N18" s="14">
        <v>20000</v>
      </c>
    </row>
    <row r="19" spans="1:14" x14ac:dyDescent="0.4">
      <c r="A19" s="15"/>
      <c r="B19" s="15"/>
      <c r="C19" s="15"/>
      <c r="D19" s="15" t="s">
        <v>209</v>
      </c>
      <c r="E19" s="15"/>
      <c r="F19" s="16">
        <v>44651</v>
      </c>
      <c r="G19" s="15"/>
      <c r="H19" s="15"/>
      <c r="I19" s="15"/>
      <c r="J19" s="15"/>
      <c r="K19" s="15"/>
      <c r="L19" s="15" t="s">
        <v>209</v>
      </c>
      <c r="M19" s="15"/>
      <c r="N19" s="14">
        <v>902</v>
      </c>
    </row>
    <row r="20" spans="1:14" x14ac:dyDescent="0.4">
      <c r="A20" s="15"/>
      <c r="B20" s="15"/>
      <c r="C20" s="15"/>
      <c r="D20" s="15" t="s">
        <v>386</v>
      </c>
      <c r="E20" s="15"/>
      <c r="F20" s="16">
        <v>44649</v>
      </c>
      <c r="G20" s="15"/>
      <c r="H20" s="15"/>
      <c r="I20" s="15"/>
      <c r="J20" s="15"/>
      <c r="K20" s="15"/>
      <c r="L20" s="15" t="s">
        <v>387</v>
      </c>
      <c r="M20" s="15"/>
      <c r="N20" s="14">
        <v>40000</v>
      </c>
    </row>
    <row r="21" spans="1:14" x14ac:dyDescent="0.4">
      <c r="A21" s="15"/>
      <c r="B21" s="15"/>
      <c r="C21" s="15"/>
      <c r="D21" s="15" t="s">
        <v>388</v>
      </c>
      <c r="E21" s="15"/>
      <c r="F21" s="16">
        <v>44650</v>
      </c>
      <c r="G21" s="15"/>
      <c r="H21" s="15"/>
      <c r="I21" s="15"/>
      <c r="J21" s="15" t="s">
        <v>177</v>
      </c>
      <c r="K21" s="15"/>
      <c r="L21" s="15" t="s">
        <v>392</v>
      </c>
      <c r="M21" s="15"/>
      <c r="N21" s="14">
        <v>-31009.32</v>
      </c>
    </row>
    <row r="22" spans="1:14" x14ac:dyDescent="0.4">
      <c r="A22" s="15"/>
      <c r="B22" s="15"/>
      <c r="C22" s="15"/>
      <c r="D22" s="15" t="s">
        <v>386</v>
      </c>
      <c r="E22" s="15"/>
      <c r="F22" s="16">
        <v>44651</v>
      </c>
      <c r="G22" s="15"/>
      <c r="H22" s="15"/>
      <c r="I22" s="15"/>
      <c r="J22" s="15"/>
      <c r="K22" s="15"/>
      <c r="L22" s="15" t="s">
        <v>387</v>
      </c>
      <c r="M22" s="15"/>
      <c r="N22" s="14">
        <v>20000</v>
      </c>
    </row>
    <row r="23" spans="1:14" x14ac:dyDescent="0.4">
      <c r="A23" s="15"/>
      <c r="B23" s="15"/>
      <c r="C23" s="15"/>
      <c r="D23" s="15" t="s">
        <v>209</v>
      </c>
      <c r="E23" s="15"/>
      <c r="F23" s="16">
        <v>44656</v>
      </c>
      <c r="G23" s="15"/>
      <c r="H23" s="15"/>
      <c r="I23" s="15"/>
      <c r="J23" s="15"/>
      <c r="K23" s="15"/>
      <c r="L23" s="15" t="s">
        <v>209</v>
      </c>
      <c r="M23" s="15"/>
      <c r="N23" s="14">
        <v>4646.25</v>
      </c>
    </row>
    <row r="24" spans="1:14" x14ac:dyDescent="0.4">
      <c r="A24" s="15"/>
      <c r="B24" s="15"/>
      <c r="C24" s="15"/>
      <c r="D24" s="15" t="s">
        <v>386</v>
      </c>
      <c r="E24" s="15"/>
      <c r="F24" s="16">
        <v>44658</v>
      </c>
      <c r="G24" s="15"/>
      <c r="H24" s="15"/>
      <c r="I24" s="15"/>
      <c r="J24" s="15"/>
      <c r="K24" s="15"/>
      <c r="L24" s="15" t="s">
        <v>387</v>
      </c>
      <c r="M24" s="15"/>
      <c r="N24" s="14">
        <v>30000</v>
      </c>
    </row>
    <row r="25" spans="1:14" x14ac:dyDescent="0.4">
      <c r="A25" s="15"/>
      <c r="B25" s="15"/>
      <c r="C25" s="15"/>
      <c r="D25" s="15" t="s">
        <v>209</v>
      </c>
      <c r="E25" s="15"/>
      <c r="F25" s="16">
        <v>44651</v>
      </c>
      <c r="G25" s="15"/>
      <c r="H25" s="15"/>
      <c r="I25" s="15"/>
      <c r="J25" s="15"/>
      <c r="K25" s="15"/>
      <c r="L25" s="15" t="s">
        <v>230</v>
      </c>
      <c r="M25" s="15"/>
      <c r="N25" s="14">
        <v>0.21</v>
      </c>
    </row>
    <row r="26" spans="1:14" x14ac:dyDescent="0.4">
      <c r="A26" s="15"/>
      <c r="B26" s="15"/>
      <c r="C26" s="15"/>
      <c r="D26" s="15" t="s">
        <v>388</v>
      </c>
      <c r="E26" s="15"/>
      <c r="F26" s="16">
        <v>44679</v>
      </c>
      <c r="G26" s="15"/>
      <c r="H26" s="15"/>
      <c r="I26" s="15"/>
      <c r="J26" s="15" t="s">
        <v>177</v>
      </c>
      <c r="K26" s="15"/>
      <c r="L26" s="15" t="s">
        <v>393</v>
      </c>
      <c r="M26" s="15"/>
      <c r="N26" s="14">
        <v>-33947.279999999999</v>
      </c>
    </row>
    <row r="27" spans="1:14" x14ac:dyDescent="0.4">
      <c r="A27" s="15"/>
      <c r="B27" s="15"/>
      <c r="C27" s="15"/>
      <c r="D27" s="15" t="s">
        <v>386</v>
      </c>
      <c r="E27" s="15"/>
      <c r="F27" s="16">
        <v>44678</v>
      </c>
      <c r="G27" s="15"/>
      <c r="H27" s="15"/>
      <c r="I27" s="15"/>
      <c r="J27" s="15"/>
      <c r="K27" s="15"/>
      <c r="L27" s="15" t="s">
        <v>387</v>
      </c>
      <c r="M27" s="15"/>
      <c r="N27" s="14">
        <v>45000</v>
      </c>
    </row>
    <row r="28" spans="1:14" x14ac:dyDescent="0.4">
      <c r="A28" s="15"/>
      <c r="B28" s="15"/>
      <c r="C28" s="15"/>
      <c r="D28" s="15" t="s">
        <v>209</v>
      </c>
      <c r="E28" s="15"/>
      <c r="F28" s="16">
        <v>44683</v>
      </c>
      <c r="G28" s="15"/>
      <c r="H28" s="15"/>
      <c r="I28" s="15"/>
      <c r="J28" s="15"/>
      <c r="K28" s="15"/>
      <c r="L28" s="15" t="s">
        <v>209</v>
      </c>
      <c r="M28" s="15"/>
      <c r="N28" s="14">
        <v>583.33000000000004</v>
      </c>
    </row>
    <row r="29" spans="1:14" x14ac:dyDescent="0.4">
      <c r="A29" s="15"/>
      <c r="B29" s="15"/>
      <c r="C29" s="15"/>
      <c r="D29" s="15" t="s">
        <v>209</v>
      </c>
      <c r="E29" s="15"/>
      <c r="F29" s="16">
        <v>44686</v>
      </c>
      <c r="G29" s="15"/>
      <c r="H29" s="15"/>
      <c r="I29" s="15"/>
      <c r="J29" s="15"/>
      <c r="K29" s="15"/>
      <c r="L29" s="15" t="s">
        <v>209</v>
      </c>
      <c r="M29" s="15"/>
      <c r="N29" s="14">
        <v>75</v>
      </c>
    </row>
    <row r="30" spans="1:14" x14ac:dyDescent="0.4">
      <c r="A30" s="15"/>
      <c r="B30" s="15"/>
      <c r="C30" s="15"/>
      <c r="D30" s="15" t="s">
        <v>209</v>
      </c>
      <c r="E30" s="15"/>
      <c r="F30" s="16">
        <v>44670</v>
      </c>
      <c r="G30" s="15"/>
      <c r="H30" s="15"/>
      <c r="I30" s="15"/>
      <c r="J30" s="15"/>
      <c r="K30" s="15"/>
      <c r="L30" s="15" t="s">
        <v>209</v>
      </c>
      <c r="M30" s="15"/>
      <c r="N30" s="14">
        <v>7367.8</v>
      </c>
    </row>
    <row r="31" spans="1:14" x14ac:dyDescent="0.4">
      <c r="A31" s="15"/>
      <c r="B31" s="15"/>
      <c r="C31" s="15"/>
      <c r="D31" s="15" t="s">
        <v>209</v>
      </c>
      <c r="E31" s="15"/>
      <c r="F31" s="16">
        <v>44681</v>
      </c>
      <c r="G31" s="15"/>
      <c r="H31" s="15"/>
      <c r="I31" s="15"/>
      <c r="J31" s="15"/>
      <c r="K31" s="15"/>
      <c r="L31" s="15" t="s">
        <v>230</v>
      </c>
      <c r="M31" s="15"/>
      <c r="N31" s="14">
        <v>0.27</v>
      </c>
    </row>
    <row r="32" spans="1:14" x14ac:dyDescent="0.4">
      <c r="A32" s="15"/>
      <c r="B32" s="15"/>
      <c r="C32" s="15"/>
      <c r="D32" s="15" t="s">
        <v>386</v>
      </c>
      <c r="E32" s="15"/>
      <c r="F32" s="16">
        <v>44692</v>
      </c>
      <c r="G32" s="15"/>
      <c r="H32" s="15"/>
      <c r="I32" s="15"/>
      <c r="J32" s="15"/>
      <c r="K32" s="15"/>
      <c r="L32" s="15" t="s">
        <v>387</v>
      </c>
      <c r="M32" s="15"/>
      <c r="N32" s="14">
        <v>20000</v>
      </c>
    </row>
    <row r="33" spans="1:14" x14ac:dyDescent="0.4">
      <c r="A33" s="15"/>
      <c r="B33" s="15"/>
      <c r="C33" s="15"/>
      <c r="D33" s="15" t="s">
        <v>386</v>
      </c>
      <c r="E33" s="15"/>
      <c r="F33" s="16">
        <v>44694</v>
      </c>
      <c r="G33" s="15"/>
      <c r="H33" s="15"/>
      <c r="I33" s="15"/>
      <c r="J33" s="15"/>
      <c r="K33" s="15"/>
      <c r="L33" s="15" t="s">
        <v>387</v>
      </c>
      <c r="M33" s="15"/>
      <c r="N33" s="14">
        <v>20000</v>
      </c>
    </row>
    <row r="34" spans="1:14" x14ac:dyDescent="0.4">
      <c r="A34" s="15"/>
      <c r="B34" s="15"/>
      <c r="C34" s="15"/>
      <c r="D34" s="15" t="s">
        <v>209</v>
      </c>
      <c r="E34" s="15"/>
      <c r="F34" s="16">
        <v>44701</v>
      </c>
      <c r="G34" s="15"/>
      <c r="H34" s="15"/>
      <c r="I34" s="15"/>
      <c r="J34" s="15"/>
      <c r="K34" s="15"/>
      <c r="L34" s="15" t="s">
        <v>209</v>
      </c>
      <c r="M34" s="15"/>
      <c r="N34" s="14">
        <v>93.59</v>
      </c>
    </row>
    <row r="35" spans="1:14" x14ac:dyDescent="0.4">
      <c r="A35" s="15"/>
      <c r="B35" s="15"/>
      <c r="C35" s="15"/>
      <c r="D35" s="15" t="s">
        <v>388</v>
      </c>
      <c r="E35" s="15"/>
      <c r="F35" s="16">
        <v>44708</v>
      </c>
      <c r="G35" s="15"/>
      <c r="H35" s="15"/>
      <c r="I35" s="15"/>
      <c r="J35" s="15" t="s">
        <v>177</v>
      </c>
      <c r="K35" s="15"/>
      <c r="L35" s="15" t="s">
        <v>394</v>
      </c>
      <c r="M35" s="15"/>
      <c r="N35" s="14">
        <v>-37533.94</v>
      </c>
    </row>
    <row r="36" spans="1:14" x14ac:dyDescent="0.4">
      <c r="A36" s="15"/>
      <c r="B36" s="15"/>
      <c r="C36" s="15"/>
      <c r="D36" s="15" t="s">
        <v>386</v>
      </c>
      <c r="E36" s="15"/>
      <c r="F36" s="16">
        <v>44706</v>
      </c>
      <c r="G36" s="15"/>
      <c r="H36" s="15"/>
      <c r="I36" s="15"/>
      <c r="J36" s="15"/>
      <c r="K36" s="15"/>
      <c r="L36" s="15" t="s">
        <v>387</v>
      </c>
      <c r="M36" s="15"/>
      <c r="N36" s="14">
        <v>55000</v>
      </c>
    </row>
    <row r="37" spans="1:14" x14ac:dyDescent="0.4">
      <c r="A37" s="15"/>
      <c r="B37" s="15"/>
      <c r="C37" s="15"/>
      <c r="D37" s="15" t="s">
        <v>209</v>
      </c>
      <c r="E37" s="15"/>
      <c r="F37" s="16">
        <v>44698</v>
      </c>
      <c r="G37" s="15"/>
      <c r="H37" s="15"/>
      <c r="I37" s="15"/>
      <c r="J37" s="15"/>
      <c r="K37" s="15"/>
      <c r="L37" s="15" t="s">
        <v>209</v>
      </c>
      <c r="M37" s="15"/>
      <c r="N37" s="14">
        <v>14445.62</v>
      </c>
    </row>
    <row r="38" spans="1:14" x14ac:dyDescent="0.4">
      <c r="A38" s="15"/>
      <c r="B38" s="15"/>
      <c r="C38" s="15"/>
      <c r="D38" s="15" t="s">
        <v>209</v>
      </c>
      <c r="E38" s="15"/>
      <c r="F38" s="16">
        <v>44715</v>
      </c>
      <c r="G38" s="15"/>
      <c r="H38" s="15"/>
      <c r="I38" s="15"/>
      <c r="J38" s="15"/>
      <c r="K38" s="15"/>
      <c r="L38" s="15" t="s">
        <v>209</v>
      </c>
      <c r="M38" s="15"/>
      <c r="N38" s="14">
        <v>80</v>
      </c>
    </row>
    <row r="39" spans="1:14" x14ac:dyDescent="0.4">
      <c r="A39" s="15"/>
      <c r="B39" s="15"/>
      <c r="C39" s="15"/>
      <c r="D39" s="15" t="s">
        <v>209</v>
      </c>
      <c r="E39" s="15"/>
      <c r="F39" s="16">
        <v>44715</v>
      </c>
      <c r="G39" s="15"/>
      <c r="H39" s="15"/>
      <c r="I39" s="15"/>
      <c r="J39" s="15"/>
      <c r="K39" s="15"/>
      <c r="L39" s="15" t="s">
        <v>209</v>
      </c>
      <c r="M39" s="15"/>
      <c r="N39" s="14">
        <v>735.42</v>
      </c>
    </row>
    <row r="40" spans="1:14" x14ac:dyDescent="0.4">
      <c r="A40" s="15"/>
      <c r="B40" s="15"/>
      <c r="C40" s="15"/>
      <c r="D40" s="15" t="s">
        <v>209</v>
      </c>
      <c r="E40" s="15"/>
      <c r="F40" s="16">
        <v>44712</v>
      </c>
      <c r="G40" s="15"/>
      <c r="H40" s="15"/>
      <c r="I40" s="15"/>
      <c r="J40" s="15"/>
      <c r="K40" s="15"/>
      <c r="L40" s="15" t="s">
        <v>230</v>
      </c>
      <c r="M40" s="15"/>
      <c r="N40" s="14">
        <v>0.36</v>
      </c>
    </row>
    <row r="41" spans="1:14" x14ac:dyDescent="0.4">
      <c r="A41" s="15"/>
      <c r="B41" s="15"/>
      <c r="C41" s="15"/>
      <c r="D41" s="15" t="s">
        <v>386</v>
      </c>
      <c r="E41" s="15"/>
      <c r="F41" s="16">
        <v>44729</v>
      </c>
      <c r="G41" s="15"/>
      <c r="H41" s="15"/>
      <c r="I41" s="15"/>
      <c r="J41" s="15"/>
      <c r="K41" s="15"/>
      <c r="L41" s="15" t="s">
        <v>387</v>
      </c>
      <c r="M41" s="15"/>
      <c r="N41" s="14">
        <v>15000</v>
      </c>
    </row>
    <row r="42" spans="1:14" x14ac:dyDescent="0.4">
      <c r="A42" s="15"/>
      <c r="B42" s="15"/>
      <c r="C42" s="15"/>
      <c r="D42" s="15" t="s">
        <v>209</v>
      </c>
      <c r="E42" s="15"/>
      <c r="F42" s="16">
        <v>44734</v>
      </c>
      <c r="G42" s="15"/>
      <c r="H42" s="15"/>
      <c r="I42" s="15"/>
      <c r="J42" s="15"/>
      <c r="K42" s="15"/>
      <c r="L42" s="15" t="s">
        <v>209</v>
      </c>
      <c r="M42" s="15"/>
      <c r="N42" s="14">
        <v>1440</v>
      </c>
    </row>
    <row r="43" spans="1:14" x14ac:dyDescent="0.4">
      <c r="A43" s="15"/>
      <c r="B43" s="15"/>
      <c r="C43" s="15"/>
      <c r="D43" s="15" t="s">
        <v>388</v>
      </c>
      <c r="E43" s="15"/>
      <c r="F43" s="16">
        <v>44741</v>
      </c>
      <c r="G43" s="15"/>
      <c r="H43" s="15"/>
      <c r="I43" s="15"/>
      <c r="J43" s="15" t="s">
        <v>177</v>
      </c>
      <c r="K43" s="15"/>
      <c r="L43" s="15" t="s">
        <v>395</v>
      </c>
      <c r="M43" s="15"/>
      <c r="N43" s="14">
        <v>-38588.58</v>
      </c>
    </row>
    <row r="44" spans="1:14" x14ac:dyDescent="0.4">
      <c r="A44" s="15"/>
      <c r="B44" s="15"/>
      <c r="C44" s="15"/>
      <c r="D44" s="15" t="s">
        <v>386</v>
      </c>
      <c r="E44" s="15"/>
      <c r="F44" s="16">
        <v>44739</v>
      </c>
      <c r="G44" s="15"/>
      <c r="H44" s="15"/>
      <c r="I44" s="15"/>
      <c r="J44" s="15"/>
      <c r="K44" s="15"/>
      <c r="L44" s="15" t="s">
        <v>387</v>
      </c>
      <c r="M44" s="15"/>
      <c r="N44" s="14">
        <v>75000</v>
      </c>
    </row>
    <row r="45" spans="1:14" x14ac:dyDescent="0.4">
      <c r="A45" s="15"/>
      <c r="B45" s="15"/>
      <c r="C45" s="15"/>
      <c r="D45" s="15" t="s">
        <v>209</v>
      </c>
      <c r="E45" s="15"/>
      <c r="F45" s="16">
        <v>44742</v>
      </c>
      <c r="G45" s="15"/>
      <c r="H45" s="15"/>
      <c r="I45" s="15"/>
      <c r="J45" s="15"/>
      <c r="K45" s="15"/>
      <c r="L45" s="15" t="s">
        <v>230</v>
      </c>
      <c r="M45" s="15"/>
      <c r="N45" s="14">
        <v>0.26</v>
      </c>
    </row>
    <row r="46" spans="1:14" x14ac:dyDescent="0.4">
      <c r="A46" s="15"/>
      <c r="B46" s="15"/>
      <c r="C46" s="15"/>
      <c r="D46" s="15" t="s">
        <v>386</v>
      </c>
      <c r="E46" s="15"/>
      <c r="F46" s="16">
        <v>44762</v>
      </c>
      <c r="G46" s="15"/>
      <c r="H46" s="15"/>
      <c r="I46" s="15"/>
      <c r="J46" s="15"/>
      <c r="K46" s="15"/>
      <c r="L46" s="15" t="s">
        <v>387</v>
      </c>
      <c r="M46" s="15"/>
      <c r="N46" s="14">
        <v>5000</v>
      </c>
    </row>
    <row r="47" spans="1:14" x14ac:dyDescent="0.4">
      <c r="A47" s="15"/>
      <c r="B47" s="15"/>
      <c r="C47" s="15"/>
      <c r="D47" s="15" t="s">
        <v>209</v>
      </c>
      <c r="E47" s="15"/>
      <c r="F47" s="16">
        <v>44764</v>
      </c>
      <c r="G47" s="15"/>
      <c r="H47" s="15"/>
      <c r="I47" s="15"/>
      <c r="J47" s="15"/>
      <c r="K47" s="15"/>
      <c r="L47" s="15" t="s">
        <v>209</v>
      </c>
      <c r="M47" s="15"/>
      <c r="N47" s="14">
        <v>1034</v>
      </c>
    </row>
    <row r="48" spans="1:14" x14ac:dyDescent="0.4">
      <c r="A48" s="15"/>
      <c r="B48" s="15"/>
      <c r="C48" s="15"/>
      <c r="D48" s="15" t="s">
        <v>386</v>
      </c>
      <c r="E48" s="15"/>
      <c r="F48" s="16">
        <v>44750</v>
      </c>
      <c r="G48" s="15"/>
      <c r="H48" s="15"/>
      <c r="I48" s="15"/>
      <c r="J48" s="15"/>
      <c r="K48" s="15"/>
      <c r="L48" s="15" t="s">
        <v>387</v>
      </c>
      <c r="M48" s="15"/>
      <c r="N48" s="14">
        <v>20000</v>
      </c>
    </row>
    <row r="49" spans="1:14" x14ac:dyDescent="0.4">
      <c r="A49" s="15"/>
      <c r="B49" s="15"/>
      <c r="C49" s="15"/>
      <c r="D49" s="15" t="s">
        <v>386</v>
      </c>
      <c r="E49" s="15"/>
      <c r="F49" s="16">
        <v>44764</v>
      </c>
      <c r="G49" s="15"/>
      <c r="H49" s="15"/>
      <c r="I49" s="15"/>
      <c r="J49" s="15"/>
      <c r="K49" s="15"/>
      <c r="L49" s="15" t="s">
        <v>387</v>
      </c>
      <c r="M49" s="15"/>
      <c r="N49" s="14">
        <v>10000</v>
      </c>
    </row>
    <row r="50" spans="1:14" x14ac:dyDescent="0.4">
      <c r="A50" s="15"/>
      <c r="B50" s="15"/>
      <c r="C50" s="15"/>
      <c r="D50" s="15" t="s">
        <v>178</v>
      </c>
      <c r="E50" s="15"/>
      <c r="F50" s="16">
        <v>44710</v>
      </c>
      <c r="G50" s="15"/>
      <c r="H50" s="15"/>
      <c r="I50" s="15"/>
      <c r="J50" s="15" t="s">
        <v>396</v>
      </c>
      <c r="K50" s="15"/>
      <c r="L50" s="15" t="s">
        <v>397</v>
      </c>
      <c r="M50" s="15"/>
      <c r="N50" s="14">
        <v>-1381.74</v>
      </c>
    </row>
    <row r="51" spans="1:14" x14ac:dyDescent="0.4">
      <c r="A51" s="15"/>
      <c r="B51" s="15"/>
      <c r="C51" s="15"/>
      <c r="D51" s="15" t="s">
        <v>386</v>
      </c>
      <c r="E51" s="15"/>
      <c r="F51" s="16">
        <v>44766</v>
      </c>
      <c r="G51" s="15"/>
      <c r="H51" s="15"/>
      <c r="I51" s="15"/>
      <c r="J51" s="15"/>
      <c r="K51" s="15"/>
      <c r="L51" s="15" t="s">
        <v>398</v>
      </c>
      <c r="M51" s="15"/>
      <c r="N51" s="14">
        <v>14426.6</v>
      </c>
    </row>
    <row r="52" spans="1:14" x14ac:dyDescent="0.4">
      <c r="A52" s="15"/>
      <c r="B52" s="15"/>
      <c r="C52" s="15"/>
      <c r="D52" s="15" t="s">
        <v>386</v>
      </c>
      <c r="E52" s="15"/>
      <c r="F52" s="16">
        <v>44766</v>
      </c>
      <c r="G52" s="15"/>
      <c r="H52" s="15"/>
      <c r="I52" s="15"/>
      <c r="J52" s="15"/>
      <c r="K52" s="15"/>
      <c r="L52" s="15" t="s">
        <v>399</v>
      </c>
      <c r="M52" s="15"/>
      <c r="N52" s="14">
        <v>75000</v>
      </c>
    </row>
    <row r="53" spans="1:14" x14ac:dyDescent="0.4">
      <c r="A53" s="15"/>
      <c r="B53" s="15"/>
      <c r="C53" s="15"/>
      <c r="D53" s="15" t="s">
        <v>388</v>
      </c>
      <c r="E53" s="15"/>
      <c r="F53" s="16">
        <v>44770</v>
      </c>
      <c r="G53" s="15"/>
      <c r="H53" s="15"/>
      <c r="I53" s="15"/>
      <c r="J53" s="15" t="s">
        <v>177</v>
      </c>
      <c r="K53" s="15"/>
      <c r="L53" s="15" t="s">
        <v>400</v>
      </c>
      <c r="M53" s="15"/>
      <c r="N53" s="14">
        <v>-49936.800000000003</v>
      </c>
    </row>
    <row r="54" spans="1:14" x14ac:dyDescent="0.4">
      <c r="A54" s="15"/>
      <c r="B54" s="15"/>
      <c r="C54" s="15"/>
      <c r="D54" s="15" t="s">
        <v>388</v>
      </c>
      <c r="E54" s="15"/>
      <c r="F54" s="16">
        <v>44770</v>
      </c>
      <c r="G54" s="15"/>
      <c r="H54" s="15"/>
      <c r="I54" s="15"/>
      <c r="J54" s="15" t="s">
        <v>177</v>
      </c>
      <c r="K54" s="15"/>
      <c r="L54" s="15" t="s">
        <v>401</v>
      </c>
      <c r="M54" s="15"/>
      <c r="N54" s="14">
        <v>-712.52</v>
      </c>
    </row>
    <row r="55" spans="1:14" x14ac:dyDescent="0.4">
      <c r="A55" s="15"/>
      <c r="B55" s="15"/>
      <c r="C55" s="15"/>
      <c r="D55" s="15" t="s">
        <v>209</v>
      </c>
      <c r="E55" s="15"/>
      <c r="F55" s="16">
        <v>44773</v>
      </c>
      <c r="G55" s="15"/>
      <c r="H55" s="15"/>
      <c r="I55" s="15"/>
      <c r="J55" s="15"/>
      <c r="K55" s="15"/>
      <c r="L55" s="15" t="s">
        <v>230</v>
      </c>
      <c r="M55" s="15"/>
      <c r="N55" s="14">
        <v>0.34</v>
      </c>
    </row>
    <row r="56" spans="1:14" x14ac:dyDescent="0.4">
      <c r="A56" s="15"/>
      <c r="B56" s="15"/>
      <c r="C56" s="15"/>
      <c r="D56" s="15" t="s">
        <v>386</v>
      </c>
      <c r="E56" s="15"/>
      <c r="F56" s="16">
        <v>44775</v>
      </c>
      <c r="G56" s="15"/>
      <c r="H56" s="15"/>
      <c r="I56" s="15"/>
      <c r="J56" s="15"/>
      <c r="K56" s="15"/>
      <c r="L56" s="15" t="s">
        <v>387</v>
      </c>
      <c r="M56" s="15"/>
      <c r="N56" s="14">
        <v>20000</v>
      </c>
    </row>
    <row r="57" spans="1:14" x14ac:dyDescent="0.4">
      <c r="A57" s="15"/>
      <c r="B57" s="15"/>
      <c r="C57" s="15"/>
      <c r="D57" s="15" t="s">
        <v>178</v>
      </c>
      <c r="E57" s="15"/>
      <c r="F57" s="16">
        <v>44781</v>
      </c>
      <c r="G57" s="15"/>
      <c r="H57" s="15"/>
      <c r="I57" s="15"/>
      <c r="J57" s="15" t="s">
        <v>402</v>
      </c>
      <c r="K57" s="15"/>
      <c r="L57" s="15" t="s">
        <v>403</v>
      </c>
      <c r="M57" s="15"/>
      <c r="N57" s="14"/>
    </row>
    <row r="58" spans="1:14" x14ac:dyDescent="0.4">
      <c r="A58" s="15"/>
      <c r="B58" s="15"/>
      <c r="C58" s="15"/>
      <c r="D58" s="15" t="s">
        <v>386</v>
      </c>
      <c r="E58" s="15"/>
      <c r="F58" s="16">
        <v>44782</v>
      </c>
      <c r="G58" s="15"/>
      <c r="H58" s="15"/>
      <c r="I58" s="15"/>
      <c r="J58" s="15"/>
      <c r="K58" s="15"/>
      <c r="L58" s="15" t="s">
        <v>387</v>
      </c>
      <c r="M58" s="15"/>
      <c r="N58" s="14">
        <v>11000</v>
      </c>
    </row>
    <row r="59" spans="1:14" x14ac:dyDescent="0.4">
      <c r="A59" s="15"/>
      <c r="B59" s="15"/>
      <c r="C59" s="15"/>
      <c r="D59" s="15" t="s">
        <v>386</v>
      </c>
      <c r="E59" s="15"/>
      <c r="F59" s="16">
        <v>44792</v>
      </c>
      <c r="G59" s="15"/>
      <c r="H59" s="15"/>
      <c r="I59" s="15"/>
      <c r="J59" s="15"/>
      <c r="K59" s="15"/>
      <c r="L59" s="15" t="s">
        <v>387</v>
      </c>
      <c r="M59" s="15"/>
      <c r="N59" s="14">
        <v>15000</v>
      </c>
    </row>
    <row r="60" spans="1:14" x14ac:dyDescent="0.4">
      <c r="A60" s="15"/>
      <c r="B60" s="15"/>
      <c r="C60" s="15"/>
      <c r="D60" s="15" t="s">
        <v>209</v>
      </c>
      <c r="E60" s="15"/>
      <c r="F60" s="16">
        <v>44799</v>
      </c>
      <c r="G60" s="15"/>
      <c r="H60" s="15"/>
      <c r="I60" s="15"/>
      <c r="J60" s="15"/>
      <c r="K60" s="15"/>
      <c r="L60" s="15" t="s">
        <v>209</v>
      </c>
      <c r="M60" s="15"/>
      <c r="N60" s="14">
        <v>12230</v>
      </c>
    </row>
    <row r="61" spans="1:14" x14ac:dyDescent="0.4">
      <c r="A61" s="15"/>
      <c r="B61" s="15"/>
      <c r="C61" s="15"/>
      <c r="D61" s="15" t="s">
        <v>209</v>
      </c>
      <c r="E61" s="15"/>
      <c r="F61" s="16">
        <v>44800</v>
      </c>
      <c r="G61" s="15"/>
      <c r="H61" s="15"/>
      <c r="I61" s="15"/>
      <c r="J61" s="15"/>
      <c r="K61" s="15"/>
      <c r="L61" s="15" t="s">
        <v>209</v>
      </c>
      <c r="M61" s="15"/>
      <c r="N61" s="14">
        <v>162.5</v>
      </c>
    </row>
    <row r="62" spans="1:14" x14ac:dyDescent="0.4">
      <c r="A62" s="15"/>
      <c r="B62" s="15"/>
      <c r="C62" s="15"/>
      <c r="D62" s="15" t="s">
        <v>388</v>
      </c>
      <c r="E62" s="15"/>
      <c r="F62" s="16">
        <v>44804</v>
      </c>
      <c r="G62" s="15"/>
      <c r="H62" s="15"/>
      <c r="I62" s="15"/>
      <c r="J62" s="15" t="s">
        <v>177</v>
      </c>
      <c r="K62" s="15"/>
      <c r="L62" s="15" t="s">
        <v>404</v>
      </c>
      <c r="M62" s="15"/>
      <c r="N62" s="14">
        <v>-28903.200000000001</v>
      </c>
    </row>
    <row r="63" spans="1:14" x14ac:dyDescent="0.4">
      <c r="A63" s="15"/>
      <c r="B63" s="15"/>
      <c r="C63" s="15"/>
      <c r="D63" s="15" t="s">
        <v>388</v>
      </c>
      <c r="E63" s="15"/>
      <c r="F63" s="16">
        <v>44804</v>
      </c>
      <c r="G63" s="15"/>
      <c r="H63" s="15"/>
      <c r="I63" s="15"/>
      <c r="J63" s="15" t="s">
        <v>177</v>
      </c>
      <c r="K63" s="15"/>
      <c r="L63" s="15" t="s">
        <v>404</v>
      </c>
      <c r="M63" s="15"/>
      <c r="N63" s="14">
        <v>-7060.47</v>
      </c>
    </row>
    <row r="64" spans="1:14" x14ac:dyDescent="0.4">
      <c r="A64" s="15"/>
      <c r="B64" s="15"/>
      <c r="C64" s="15"/>
      <c r="D64" s="15" t="s">
        <v>388</v>
      </c>
      <c r="E64" s="15"/>
      <c r="F64" s="16">
        <v>44804</v>
      </c>
      <c r="G64" s="15"/>
      <c r="H64" s="15"/>
      <c r="I64" s="15"/>
      <c r="J64" s="15" t="s">
        <v>177</v>
      </c>
      <c r="K64" s="15"/>
      <c r="L64" s="15" t="s">
        <v>405</v>
      </c>
      <c r="M64" s="15"/>
      <c r="N64" s="14">
        <v>-6726.1</v>
      </c>
    </row>
    <row r="65" spans="1:14" x14ac:dyDescent="0.4">
      <c r="A65" s="15"/>
      <c r="B65" s="15"/>
      <c r="C65" s="15"/>
      <c r="D65" s="15" t="s">
        <v>386</v>
      </c>
      <c r="E65" s="15"/>
      <c r="F65" s="16">
        <v>44805</v>
      </c>
      <c r="G65" s="15"/>
      <c r="H65" s="15"/>
      <c r="I65" s="15"/>
      <c r="J65" s="15"/>
      <c r="K65" s="15"/>
      <c r="L65" s="15" t="s">
        <v>387</v>
      </c>
      <c r="M65" s="15"/>
      <c r="N65" s="14">
        <v>80000</v>
      </c>
    </row>
    <row r="66" spans="1:14" x14ac:dyDescent="0.4">
      <c r="A66" s="15"/>
      <c r="B66" s="15"/>
      <c r="C66" s="15"/>
      <c r="D66" s="15" t="s">
        <v>209</v>
      </c>
      <c r="E66" s="15"/>
      <c r="F66" s="16">
        <v>44803</v>
      </c>
      <c r="G66" s="15"/>
      <c r="H66" s="15"/>
      <c r="I66" s="15"/>
      <c r="J66" s="15"/>
      <c r="K66" s="15"/>
      <c r="L66" s="15" t="s">
        <v>209</v>
      </c>
      <c r="M66" s="15"/>
      <c r="N66" s="14">
        <v>17032.37</v>
      </c>
    </row>
    <row r="67" spans="1:14" x14ac:dyDescent="0.4">
      <c r="A67" s="15"/>
      <c r="B67" s="15"/>
      <c r="C67" s="15"/>
      <c r="D67" s="15" t="s">
        <v>406</v>
      </c>
      <c r="E67" s="15"/>
      <c r="F67" s="16">
        <v>44573</v>
      </c>
      <c r="G67" s="15"/>
      <c r="H67" s="15"/>
      <c r="I67" s="15"/>
      <c r="J67" s="15" t="s">
        <v>407</v>
      </c>
      <c r="K67" s="15"/>
      <c r="L67" s="15"/>
      <c r="M67" s="15"/>
      <c r="N67" s="14">
        <v>-2641.82</v>
      </c>
    </row>
    <row r="68" spans="1:14" x14ac:dyDescent="0.4">
      <c r="A68" s="15"/>
      <c r="B68" s="15"/>
      <c r="C68" s="15"/>
      <c r="D68" s="15" t="s">
        <v>406</v>
      </c>
      <c r="E68" s="15"/>
      <c r="F68" s="16">
        <v>44700</v>
      </c>
      <c r="G68" s="15"/>
      <c r="H68" s="15"/>
      <c r="I68" s="15"/>
      <c r="J68" s="15" t="s">
        <v>407</v>
      </c>
      <c r="K68" s="15"/>
      <c r="L68" s="15"/>
      <c r="M68" s="15"/>
      <c r="N68" s="14">
        <v>-292.12</v>
      </c>
    </row>
    <row r="69" spans="1:14" x14ac:dyDescent="0.4">
      <c r="A69" s="15"/>
      <c r="B69" s="15"/>
      <c r="C69" s="15"/>
      <c r="D69" s="15" t="s">
        <v>406</v>
      </c>
      <c r="E69" s="15"/>
      <c r="F69" s="16">
        <v>44657</v>
      </c>
      <c r="G69" s="15"/>
      <c r="H69" s="15"/>
      <c r="I69" s="15"/>
      <c r="J69" s="15" t="s">
        <v>407</v>
      </c>
      <c r="K69" s="15"/>
      <c r="L69" s="15"/>
      <c r="M69" s="15"/>
      <c r="N69" s="14">
        <v>-173.98</v>
      </c>
    </row>
    <row r="70" spans="1:14" x14ac:dyDescent="0.4">
      <c r="A70" s="15"/>
      <c r="B70" s="15"/>
      <c r="C70" s="15"/>
      <c r="D70" s="15" t="s">
        <v>406</v>
      </c>
      <c r="E70" s="15"/>
      <c r="F70" s="16">
        <v>44626</v>
      </c>
      <c r="G70" s="15"/>
      <c r="H70" s="15"/>
      <c r="I70" s="15"/>
      <c r="J70" s="15" t="s">
        <v>407</v>
      </c>
      <c r="K70" s="15"/>
      <c r="L70" s="15"/>
      <c r="M70" s="15"/>
      <c r="N70" s="14">
        <v>-93.98</v>
      </c>
    </row>
    <row r="71" spans="1:14" x14ac:dyDescent="0.4">
      <c r="A71" s="15"/>
      <c r="B71" s="15"/>
      <c r="C71" s="15"/>
      <c r="D71" s="15" t="s">
        <v>406</v>
      </c>
      <c r="E71" s="15"/>
      <c r="F71" s="16">
        <v>44733</v>
      </c>
      <c r="G71" s="15"/>
      <c r="H71" s="15"/>
      <c r="I71" s="15"/>
      <c r="J71" s="15" t="s">
        <v>407</v>
      </c>
      <c r="K71" s="15"/>
      <c r="L71" s="15"/>
      <c r="M71" s="15"/>
      <c r="N71" s="14">
        <v>-103.98</v>
      </c>
    </row>
    <row r="72" spans="1:14" x14ac:dyDescent="0.4">
      <c r="A72" s="15"/>
      <c r="B72" s="15"/>
      <c r="C72" s="15"/>
      <c r="D72" s="15" t="s">
        <v>178</v>
      </c>
      <c r="E72" s="15"/>
      <c r="F72" s="16">
        <v>44687</v>
      </c>
      <c r="G72" s="15"/>
      <c r="H72" s="15"/>
      <c r="I72" s="15"/>
      <c r="J72" s="15" t="s">
        <v>408</v>
      </c>
      <c r="K72" s="15"/>
      <c r="L72" s="15"/>
      <c r="M72" s="15"/>
      <c r="N72" s="14">
        <v>-21.98</v>
      </c>
    </row>
    <row r="73" spans="1:14" x14ac:dyDescent="0.4">
      <c r="A73" s="15"/>
      <c r="B73" s="15"/>
      <c r="C73" s="15"/>
      <c r="D73" s="15" t="s">
        <v>209</v>
      </c>
      <c r="E73" s="15"/>
      <c r="F73" s="16">
        <v>44804</v>
      </c>
      <c r="G73" s="15"/>
      <c r="H73" s="15"/>
      <c r="I73" s="15"/>
      <c r="J73" s="15"/>
      <c r="K73" s="15"/>
      <c r="L73" s="15" t="s">
        <v>230</v>
      </c>
      <c r="M73" s="15"/>
      <c r="N73" s="14">
        <v>0.25</v>
      </c>
    </row>
    <row r="74" spans="1:14" x14ac:dyDescent="0.4">
      <c r="A74" s="15"/>
      <c r="B74" s="15"/>
      <c r="C74" s="15"/>
      <c r="D74" s="15" t="s">
        <v>406</v>
      </c>
      <c r="E74" s="15"/>
      <c r="F74" s="16">
        <v>44816</v>
      </c>
      <c r="G74" s="15"/>
      <c r="H74" s="15"/>
      <c r="I74" s="15"/>
      <c r="J74" s="15" t="s">
        <v>409</v>
      </c>
      <c r="K74" s="15"/>
      <c r="L74" s="15"/>
      <c r="M74" s="15"/>
      <c r="N74" s="14">
        <v>-954</v>
      </c>
    </row>
    <row r="75" spans="1:14" x14ac:dyDescent="0.4">
      <c r="A75" s="15"/>
      <c r="B75" s="15"/>
      <c r="C75" s="15"/>
      <c r="D75" s="15" t="s">
        <v>209</v>
      </c>
      <c r="E75" s="15"/>
      <c r="F75" s="16">
        <v>44816</v>
      </c>
      <c r="G75" s="15"/>
      <c r="H75" s="15"/>
      <c r="I75" s="15"/>
      <c r="J75" s="15"/>
      <c r="K75" s="15"/>
      <c r="L75" s="15" t="s">
        <v>209</v>
      </c>
      <c r="M75" s="15"/>
      <c r="N75" s="14">
        <v>12225</v>
      </c>
    </row>
    <row r="76" spans="1:14" x14ac:dyDescent="0.4">
      <c r="A76" s="15"/>
      <c r="B76" s="15"/>
      <c r="C76" s="15"/>
      <c r="D76" s="15" t="s">
        <v>410</v>
      </c>
      <c r="E76" s="15"/>
      <c r="F76" s="16">
        <v>44826</v>
      </c>
      <c r="G76" s="15"/>
      <c r="H76" s="15"/>
      <c r="I76" s="15"/>
      <c r="J76" s="15"/>
      <c r="K76" s="15"/>
      <c r="L76" s="15" t="s">
        <v>411</v>
      </c>
      <c r="M76" s="15"/>
      <c r="N76" s="14">
        <v>30</v>
      </c>
    </row>
    <row r="77" spans="1:14" x14ac:dyDescent="0.4">
      <c r="A77" s="15"/>
      <c r="B77" s="15"/>
      <c r="C77" s="15"/>
      <c r="D77" s="15" t="s">
        <v>388</v>
      </c>
      <c r="E77" s="15"/>
      <c r="F77" s="16">
        <v>44833</v>
      </c>
      <c r="G77" s="15"/>
      <c r="H77" s="15"/>
      <c r="I77" s="15"/>
      <c r="J77" s="15" t="s">
        <v>177</v>
      </c>
      <c r="K77" s="15"/>
      <c r="L77" s="15" t="s">
        <v>412</v>
      </c>
      <c r="M77" s="15"/>
      <c r="N77" s="14">
        <v>-29570.39</v>
      </c>
    </row>
    <row r="78" spans="1:14" x14ac:dyDescent="0.4">
      <c r="A78" s="15"/>
      <c r="B78" s="15"/>
      <c r="C78" s="15"/>
      <c r="D78" s="15" t="s">
        <v>386</v>
      </c>
      <c r="E78" s="15"/>
      <c r="F78" s="16">
        <v>44830</v>
      </c>
      <c r="G78" s="15"/>
      <c r="H78" s="15"/>
      <c r="I78" s="15"/>
      <c r="J78" s="15"/>
      <c r="K78" s="15"/>
      <c r="L78" s="15" t="s">
        <v>387</v>
      </c>
      <c r="M78" s="15"/>
      <c r="N78" s="14">
        <v>30000</v>
      </c>
    </row>
    <row r="79" spans="1:14" x14ac:dyDescent="0.4">
      <c r="A79" s="15"/>
      <c r="B79" s="15"/>
      <c r="C79" s="15"/>
      <c r="D79" s="15" t="s">
        <v>209</v>
      </c>
      <c r="E79" s="15"/>
      <c r="F79" s="16">
        <v>44830</v>
      </c>
      <c r="G79" s="15"/>
      <c r="H79" s="15"/>
      <c r="I79" s="15"/>
      <c r="J79" s="15"/>
      <c r="K79" s="15"/>
      <c r="L79" s="15" t="s">
        <v>209</v>
      </c>
      <c r="M79" s="15"/>
      <c r="N79" s="14">
        <v>1119</v>
      </c>
    </row>
    <row r="80" spans="1:14" x14ac:dyDescent="0.4">
      <c r="A80" s="15"/>
      <c r="B80" s="15"/>
      <c r="C80" s="15"/>
      <c r="D80" s="15" t="s">
        <v>388</v>
      </c>
      <c r="E80" s="15"/>
      <c r="F80" s="16">
        <v>44833</v>
      </c>
      <c r="G80" s="15"/>
      <c r="H80" s="15"/>
      <c r="I80" s="15"/>
      <c r="J80" s="15" t="s">
        <v>177</v>
      </c>
      <c r="K80" s="15"/>
      <c r="L80" s="15" t="s">
        <v>413</v>
      </c>
      <c r="M80" s="15"/>
      <c r="N80" s="14">
        <v>-600.30999999999995</v>
      </c>
    </row>
    <row r="81" spans="1:14" x14ac:dyDescent="0.4">
      <c r="A81" s="15"/>
      <c r="B81" s="15"/>
      <c r="C81" s="15"/>
      <c r="D81" s="15" t="s">
        <v>209</v>
      </c>
      <c r="E81" s="15"/>
      <c r="F81" s="16">
        <v>44833</v>
      </c>
      <c r="G81" s="15"/>
      <c r="H81" s="15"/>
      <c r="I81" s="15"/>
      <c r="J81" s="15"/>
      <c r="K81" s="15"/>
      <c r="L81" s="15" t="s">
        <v>209</v>
      </c>
      <c r="M81" s="15"/>
      <c r="N81" s="14">
        <v>15891.81</v>
      </c>
    </row>
    <row r="82" spans="1:14" x14ac:dyDescent="0.4">
      <c r="A82" s="15"/>
      <c r="B82" s="15"/>
      <c r="C82" s="15"/>
      <c r="D82" s="15" t="s">
        <v>178</v>
      </c>
      <c r="E82" s="15"/>
      <c r="F82" s="16">
        <v>44834</v>
      </c>
      <c r="G82" s="15"/>
      <c r="H82" s="15"/>
      <c r="I82" s="15"/>
      <c r="J82" s="15"/>
      <c r="K82" s="15"/>
      <c r="L82" s="15" t="s">
        <v>207</v>
      </c>
      <c r="M82" s="15"/>
      <c r="N82" s="14">
        <v>-3</v>
      </c>
    </row>
    <row r="83" spans="1:14" x14ac:dyDescent="0.4">
      <c r="A83" s="15"/>
      <c r="B83" s="15"/>
      <c r="C83" s="15"/>
      <c r="D83" s="15" t="s">
        <v>209</v>
      </c>
      <c r="E83" s="15"/>
      <c r="F83" s="16">
        <v>44834</v>
      </c>
      <c r="G83" s="15"/>
      <c r="H83" s="15"/>
      <c r="I83" s="15"/>
      <c r="J83" s="15"/>
      <c r="K83" s="15"/>
      <c r="L83" s="15" t="s">
        <v>230</v>
      </c>
      <c r="M83" s="15"/>
      <c r="N83" s="14">
        <v>0.5</v>
      </c>
    </row>
    <row r="84" spans="1:14" x14ac:dyDescent="0.4">
      <c r="A84" s="15"/>
      <c r="B84" s="15"/>
      <c r="C84" s="15"/>
      <c r="D84" s="15" t="s">
        <v>386</v>
      </c>
      <c r="E84" s="15"/>
      <c r="F84" s="16">
        <v>44838</v>
      </c>
      <c r="G84" s="15"/>
      <c r="H84" s="15"/>
      <c r="I84" s="15"/>
      <c r="J84" s="15"/>
      <c r="K84" s="15"/>
      <c r="L84" s="15" t="s">
        <v>387</v>
      </c>
      <c r="M84" s="15"/>
      <c r="N84" s="14">
        <v>-10</v>
      </c>
    </row>
    <row r="85" spans="1:14" x14ac:dyDescent="0.4">
      <c r="A85" s="15"/>
      <c r="B85" s="15"/>
      <c r="C85" s="15"/>
      <c r="D85" s="15" t="s">
        <v>209</v>
      </c>
      <c r="E85" s="15"/>
      <c r="F85" s="16">
        <v>44840</v>
      </c>
      <c r="G85" s="15"/>
      <c r="H85" s="15"/>
      <c r="I85" s="15"/>
      <c r="J85" s="15"/>
      <c r="K85" s="15"/>
      <c r="L85" s="15" t="s">
        <v>209</v>
      </c>
      <c r="M85" s="15"/>
      <c r="N85" s="14">
        <v>175</v>
      </c>
    </row>
    <row r="86" spans="1:14" x14ac:dyDescent="0.4">
      <c r="A86" s="15"/>
      <c r="B86" s="15"/>
      <c r="C86" s="15"/>
      <c r="D86" s="15" t="s">
        <v>209</v>
      </c>
      <c r="E86" s="15"/>
      <c r="F86" s="16">
        <v>44845</v>
      </c>
      <c r="G86" s="15"/>
      <c r="H86" s="15"/>
      <c r="I86" s="15"/>
      <c r="J86" s="15"/>
      <c r="K86" s="15"/>
      <c r="L86" s="15" t="s">
        <v>209</v>
      </c>
      <c r="M86" s="15"/>
      <c r="N86" s="14">
        <v>3000</v>
      </c>
    </row>
    <row r="87" spans="1:14" x14ac:dyDescent="0.4">
      <c r="A87" s="15"/>
      <c r="B87" s="15"/>
      <c r="C87" s="15"/>
      <c r="D87" s="15" t="s">
        <v>209</v>
      </c>
      <c r="E87" s="15"/>
      <c r="F87" s="16">
        <v>44848</v>
      </c>
      <c r="G87" s="15"/>
      <c r="H87" s="15"/>
      <c r="I87" s="15"/>
      <c r="J87" s="15"/>
      <c r="K87" s="15"/>
      <c r="L87" s="15" t="s">
        <v>209</v>
      </c>
      <c r="M87" s="15"/>
      <c r="N87" s="14">
        <v>486</v>
      </c>
    </row>
    <row r="88" spans="1:14" x14ac:dyDescent="0.4">
      <c r="A88" s="15"/>
      <c r="B88" s="15"/>
      <c r="C88" s="15"/>
      <c r="D88" s="15" t="s">
        <v>386</v>
      </c>
      <c r="E88" s="15"/>
      <c r="F88" s="16">
        <v>44848</v>
      </c>
      <c r="G88" s="15"/>
      <c r="H88" s="15"/>
      <c r="I88" s="15"/>
      <c r="J88" s="15"/>
      <c r="K88" s="15"/>
      <c r="L88" s="15" t="s">
        <v>387</v>
      </c>
      <c r="M88" s="15"/>
      <c r="N88" s="14">
        <v>-3000</v>
      </c>
    </row>
    <row r="89" spans="1:14" x14ac:dyDescent="0.4">
      <c r="A89" s="15"/>
      <c r="B89" s="15"/>
      <c r="C89" s="15"/>
      <c r="D89" s="15" t="s">
        <v>388</v>
      </c>
      <c r="E89" s="15"/>
      <c r="F89" s="16">
        <v>44862</v>
      </c>
      <c r="G89" s="15"/>
      <c r="H89" s="15"/>
      <c r="I89" s="15"/>
      <c r="J89" s="15" t="s">
        <v>177</v>
      </c>
      <c r="K89" s="15"/>
      <c r="L89" s="15" t="s">
        <v>414</v>
      </c>
      <c r="M89" s="15"/>
      <c r="N89" s="14">
        <v>-35344.19</v>
      </c>
    </row>
    <row r="90" spans="1:14" x14ac:dyDescent="0.4">
      <c r="A90" s="15"/>
      <c r="B90" s="15"/>
      <c r="C90" s="15"/>
      <c r="D90" s="15" t="s">
        <v>209</v>
      </c>
      <c r="E90" s="15"/>
      <c r="F90" s="16">
        <v>44859</v>
      </c>
      <c r="G90" s="15"/>
      <c r="H90" s="15"/>
      <c r="I90" s="15"/>
      <c r="J90" s="15"/>
      <c r="K90" s="15"/>
      <c r="L90" s="15" t="s">
        <v>209</v>
      </c>
      <c r="M90" s="15"/>
      <c r="N90" s="14">
        <v>2168.61</v>
      </c>
    </row>
    <row r="91" spans="1:14" x14ac:dyDescent="0.4">
      <c r="A91" s="15"/>
      <c r="B91" s="15"/>
      <c r="C91" s="15"/>
      <c r="D91" s="15" t="s">
        <v>386</v>
      </c>
      <c r="E91" s="15"/>
      <c r="F91" s="16">
        <v>44859</v>
      </c>
      <c r="G91" s="15"/>
      <c r="H91" s="15"/>
      <c r="I91" s="15"/>
      <c r="J91" s="15"/>
      <c r="K91" s="15"/>
      <c r="L91" s="15" t="s">
        <v>387</v>
      </c>
      <c r="M91" s="15"/>
      <c r="N91" s="14">
        <v>58000</v>
      </c>
    </row>
    <row r="92" spans="1:14" x14ac:dyDescent="0.4">
      <c r="A92" s="15"/>
      <c r="B92" s="15"/>
      <c r="C92" s="15"/>
      <c r="D92" s="15" t="s">
        <v>209</v>
      </c>
      <c r="E92" s="15"/>
      <c r="F92" s="16">
        <v>44865</v>
      </c>
      <c r="G92" s="15"/>
      <c r="H92" s="15"/>
      <c r="I92" s="15"/>
      <c r="J92" s="15"/>
      <c r="K92" s="15"/>
      <c r="L92" s="15" t="s">
        <v>230</v>
      </c>
      <c r="M92" s="15"/>
      <c r="N92" s="14">
        <v>0.3</v>
      </c>
    </row>
    <row r="93" spans="1:14" x14ac:dyDescent="0.4">
      <c r="A93" s="15"/>
      <c r="B93" s="15"/>
      <c r="C93" s="15"/>
      <c r="D93" s="15" t="s">
        <v>209</v>
      </c>
      <c r="E93" s="15"/>
      <c r="F93" s="16">
        <v>44868</v>
      </c>
      <c r="G93" s="15"/>
      <c r="H93" s="15"/>
      <c r="I93" s="15"/>
      <c r="J93" s="15"/>
      <c r="K93" s="15"/>
      <c r="L93" s="15" t="s">
        <v>209</v>
      </c>
      <c r="M93" s="15"/>
      <c r="N93" s="14">
        <v>2500</v>
      </c>
    </row>
    <row r="94" spans="1:14" x14ac:dyDescent="0.4">
      <c r="A94" s="15"/>
      <c r="B94" s="15"/>
      <c r="C94" s="15"/>
      <c r="D94" s="15" t="s">
        <v>178</v>
      </c>
      <c r="E94" s="15"/>
      <c r="F94" s="16">
        <v>44872</v>
      </c>
      <c r="G94" s="15"/>
      <c r="H94" s="15"/>
      <c r="I94" s="15"/>
      <c r="J94" s="15" t="s">
        <v>177</v>
      </c>
      <c r="K94" s="15"/>
      <c r="L94" s="15" t="s">
        <v>415</v>
      </c>
      <c r="M94" s="15"/>
      <c r="N94" s="14">
        <v>-1.75</v>
      </c>
    </row>
    <row r="95" spans="1:14" x14ac:dyDescent="0.4">
      <c r="A95" s="15"/>
      <c r="B95" s="15"/>
      <c r="C95" s="15"/>
      <c r="D95" s="15" t="s">
        <v>209</v>
      </c>
      <c r="E95" s="15"/>
      <c r="F95" s="16">
        <v>44880</v>
      </c>
      <c r="G95" s="15"/>
      <c r="H95" s="15"/>
      <c r="I95" s="15"/>
      <c r="J95" s="15"/>
      <c r="K95" s="15"/>
      <c r="L95" s="15" t="s">
        <v>209</v>
      </c>
      <c r="M95" s="15"/>
      <c r="N95" s="14">
        <v>85</v>
      </c>
    </row>
    <row r="96" spans="1:14" x14ac:dyDescent="0.4">
      <c r="A96" s="15"/>
      <c r="B96" s="15"/>
      <c r="C96" s="15"/>
      <c r="D96" s="15" t="s">
        <v>178</v>
      </c>
      <c r="E96" s="15"/>
      <c r="F96" s="16">
        <v>44886</v>
      </c>
      <c r="G96" s="15"/>
      <c r="H96" s="15"/>
      <c r="I96" s="15"/>
      <c r="J96" s="15" t="s">
        <v>177</v>
      </c>
      <c r="K96" s="15"/>
      <c r="L96" s="15" t="s">
        <v>416</v>
      </c>
      <c r="M96" s="15"/>
      <c r="N96" s="14">
        <v>-1.75</v>
      </c>
    </row>
    <row r="97" spans="1:14" x14ac:dyDescent="0.4">
      <c r="A97" s="15"/>
      <c r="B97" s="15"/>
      <c r="C97" s="15"/>
      <c r="D97" s="15" t="s">
        <v>386</v>
      </c>
      <c r="E97" s="15"/>
      <c r="F97" s="16">
        <v>44883</v>
      </c>
      <c r="G97" s="15"/>
      <c r="H97" s="15"/>
      <c r="I97" s="15"/>
      <c r="J97" s="15"/>
      <c r="K97" s="15"/>
      <c r="L97" s="15" t="s">
        <v>387</v>
      </c>
      <c r="M97" s="15"/>
      <c r="N97" s="14">
        <v>30000</v>
      </c>
    </row>
    <row r="98" spans="1:14" x14ac:dyDescent="0.4">
      <c r="A98" s="15"/>
      <c r="B98" s="15"/>
      <c r="C98" s="15"/>
      <c r="D98" s="15" t="s">
        <v>209</v>
      </c>
      <c r="E98" s="15"/>
      <c r="F98" s="16">
        <v>44890</v>
      </c>
      <c r="G98" s="15"/>
      <c r="H98" s="15"/>
      <c r="I98" s="15"/>
      <c r="J98" s="15"/>
      <c r="K98" s="15"/>
      <c r="L98" s="15" t="s">
        <v>209</v>
      </c>
      <c r="M98" s="15"/>
      <c r="N98" s="14">
        <v>9607.65</v>
      </c>
    </row>
    <row r="99" spans="1:14" x14ac:dyDescent="0.4">
      <c r="A99" s="15"/>
      <c r="B99" s="15"/>
      <c r="C99" s="15"/>
      <c r="D99" s="15" t="s">
        <v>388</v>
      </c>
      <c r="E99" s="15"/>
      <c r="F99" s="16">
        <v>44894</v>
      </c>
      <c r="G99" s="15"/>
      <c r="H99" s="15"/>
      <c r="I99" s="15"/>
      <c r="J99" s="15" t="s">
        <v>177</v>
      </c>
      <c r="K99" s="15"/>
      <c r="L99" s="15" t="s">
        <v>417</v>
      </c>
      <c r="M99" s="15"/>
      <c r="N99" s="14">
        <v>-32349.52</v>
      </c>
    </row>
    <row r="100" spans="1:14" x14ac:dyDescent="0.4">
      <c r="A100" s="15"/>
      <c r="B100" s="15"/>
      <c r="C100" s="15"/>
      <c r="D100" s="15" t="s">
        <v>386</v>
      </c>
      <c r="E100" s="15"/>
      <c r="F100" s="16">
        <v>44893</v>
      </c>
      <c r="G100" s="15"/>
      <c r="H100" s="15"/>
      <c r="I100" s="15"/>
      <c r="J100" s="15"/>
      <c r="K100" s="15"/>
      <c r="L100" s="15" t="s">
        <v>387</v>
      </c>
      <c r="M100" s="15"/>
      <c r="N100" s="14">
        <v>50000</v>
      </c>
    </row>
    <row r="101" spans="1:14" x14ac:dyDescent="0.4">
      <c r="A101" s="15"/>
      <c r="B101" s="15"/>
      <c r="C101" s="15"/>
      <c r="D101" s="15" t="s">
        <v>388</v>
      </c>
      <c r="E101" s="15"/>
      <c r="F101" s="16">
        <v>44894</v>
      </c>
      <c r="G101" s="15"/>
      <c r="H101" s="15"/>
      <c r="I101" s="15"/>
      <c r="J101" s="15" t="s">
        <v>177</v>
      </c>
      <c r="K101" s="15"/>
      <c r="L101" s="15" t="s">
        <v>417</v>
      </c>
      <c r="M101" s="15"/>
      <c r="N101" s="14">
        <v>-77.59</v>
      </c>
    </row>
    <row r="102" spans="1:14" x14ac:dyDescent="0.4">
      <c r="A102" s="15"/>
      <c r="B102" s="15"/>
      <c r="C102" s="15"/>
      <c r="D102" s="15" t="s">
        <v>388</v>
      </c>
      <c r="E102" s="15"/>
      <c r="F102" s="16">
        <v>44895</v>
      </c>
      <c r="G102" s="15"/>
      <c r="H102" s="15"/>
      <c r="I102" s="15"/>
      <c r="J102" s="15" t="s">
        <v>177</v>
      </c>
      <c r="K102" s="15"/>
      <c r="L102" s="15" t="s">
        <v>418</v>
      </c>
      <c r="M102" s="15"/>
      <c r="N102" s="14">
        <v>-234.04</v>
      </c>
    </row>
    <row r="103" spans="1:14" x14ac:dyDescent="0.4">
      <c r="A103" s="15"/>
      <c r="B103" s="15"/>
      <c r="C103" s="15"/>
      <c r="D103" s="15" t="s">
        <v>209</v>
      </c>
      <c r="E103" s="15"/>
      <c r="F103" s="16">
        <v>44869</v>
      </c>
      <c r="G103" s="15"/>
      <c r="H103" s="15"/>
      <c r="I103" s="15"/>
      <c r="J103" s="15"/>
      <c r="K103" s="15"/>
      <c r="L103" s="15" t="s">
        <v>209</v>
      </c>
      <c r="M103" s="15"/>
      <c r="N103" s="14">
        <v>187.5</v>
      </c>
    </row>
    <row r="104" spans="1:14" x14ac:dyDescent="0.4">
      <c r="A104" s="15"/>
      <c r="B104" s="15"/>
      <c r="C104" s="15"/>
      <c r="D104" s="15" t="s">
        <v>209</v>
      </c>
      <c r="E104" s="15"/>
      <c r="F104" s="16">
        <v>44894</v>
      </c>
      <c r="G104" s="15"/>
      <c r="H104" s="15"/>
      <c r="I104" s="15"/>
      <c r="J104" s="15"/>
      <c r="K104" s="15"/>
      <c r="L104" s="15" t="s">
        <v>209</v>
      </c>
      <c r="M104" s="15"/>
      <c r="N104" s="14">
        <v>814</v>
      </c>
    </row>
    <row r="105" spans="1:14" x14ac:dyDescent="0.4">
      <c r="A105" s="15"/>
      <c r="B105" s="15"/>
      <c r="C105" s="15"/>
      <c r="D105" s="15" t="s">
        <v>178</v>
      </c>
      <c r="E105" s="15"/>
      <c r="F105" s="16">
        <v>44895</v>
      </c>
      <c r="G105" s="15"/>
      <c r="H105" s="15"/>
      <c r="I105" s="15"/>
      <c r="J105" s="15"/>
      <c r="K105" s="15"/>
      <c r="L105" s="15" t="s">
        <v>207</v>
      </c>
      <c r="M105" s="15"/>
      <c r="N105" s="14">
        <v>-35</v>
      </c>
    </row>
    <row r="106" spans="1:14" x14ac:dyDescent="0.4">
      <c r="A106" s="15"/>
      <c r="B106" s="15"/>
      <c r="C106" s="15"/>
      <c r="D106" s="15" t="s">
        <v>209</v>
      </c>
      <c r="E106" s="15"/>
      <c r="F106" s="16">
        <v>44895</v>
      </c>
      <c r="G106" s="15"/>
      <c r="H106" s="15"/>
      <c r="I106" s="15"/>
      <c r="J106" s="15"/>
      <c r="K106" s="15"/>
      <c r="L106" s="15" t="s">
        <v>230</v>
      </c>
      <c r="M106" s="15"/>
      <c r="N106" s="14">
        <v>0.2</v>
      </c>
    </row>
    <row r="107" spans="1:14" x14ac:dyDescent="0.4">
      <c r="A107" s="15"/>
      <c r="B107" s="15"/>
      <c r="C107" s="15"/>
      <c r="D107" s="15" t="s">
        <v>406</v>
      </c>
      <c r="E107" s="15"/>
      <c r="F107" s="16">
        <v>44897</v>
      </c>
      <c r="G107" s="15"/>
      <c r="H107" s="15"/>
      <c r="I107" s="15"/>
      <c r="J107" s="15" t="s">
        <v>106</v>
      </c>
      <c r="K107" s="15"/>
      <c r="L107" s="15" t="s">
        <v>419</v>
      </c>
      <c r="M107" s="15"/>
      <c r="N107" s="14">
        <v>-219.96</v>
      </c>
    </row>
    <row r="108" spans="1:14" x14ac:dyDescent="0.4">
      <c r="A108" s="15"/>
      <c r="B108" s="15"/>
      <c r="C108" s="15"/>
      <c r="D108" s="15" t="s">
        <v>406</v>
      </c>
      <c r="E108" s="15"/>
      <c r="F108" s="16">
        <v>44897</v>
      </c>
      <c r="G108" s="15"/>
      <c r="H108" s="15"/>
      <c r="I108" s="15"/>
      <c r="J108" s="15" t="s">
        <v>90</v>
      </c>
      <c r="K108" s="15"/>
      <c r="L108" s="15"/>
      <c r="M108" s="15"/>
      <c r="N108" s="14">
        <v>-40</v>
      </c>
    </row>
    <row r="109" spans="1:14" x14ac:dyDescent="0.4">
      <c r="A109" s="15"/>
      <c r="B109" s="15"/>
      <c r="C109" s="15"/>
      <c r="D109" s="15" t="s">
        <v>406</v>
      </c>
      <c r="E109" s="15"/>
      <c r="F109" s="16">
        <v>44897</v>
      </c>
      <c r="G109" s="15"/>
      <c r="H109" s="15"/>
      <c r="I109" s="15"/>
      <c r="J109" s="15" t="s">
        <v>420</v>
      </c>
      <c r="K109" s="15"/>
      <c r="L109" s="15"/>
      <c r="M109" s="15"/>
      <c r="N109" s="14">
        <v>-288</v>
      </c>
    </row>
    <row r="110" spans="1:14" x14ac:dyDescent="0.4">
      <c r="A110" s="15"/>
      <c r="B110" s="15"/>
      <c r="C110" s="15"/>
      <c r="D110" s="15" t="s">
        <v>406</v>
      </c>
      <c r="E110" s="15"/>
      <c r="F110" s="16">
        <v>44901</v>
      </c>
      <c r="G110" s="15"/>
      <c r="H110" s="15"/>
      <c r="I110" s="15"/>
      <c r="J110" s="15" t="s">
        <v>150</v>
      </c>
      <c r="K110" s="15"/>
      <c r="L110" s="15"/>
      <c r="M110" s="15"/>
      <c r="N110" s="14">
        <v>-1224.17</v>
      </c>
    </row>
    <row r="111" spans="1:14" x14ac:dyDescent="0.4">
      <c r="A111" s="15"/>
      <c r="B111" s="15"/>
      <c r="C111" s="15"/>
      <c r="D111" s="15" t="s">
        <v>406</v>
      </c>
      <c r="E111" s="15"/>
      <c r="F111" s="16">
        <v>44901</v>
      </c>
      <c r="G111" s="15"/>
      <c r="H111" s="15"/>
      <c r="I111" s="15"/>
      <c r="J111" s="15" t="s">
        <v>189</v>
      </c>
      <c r="K111" s="15"/>
      <c r="L111" s="15"/>
      <c r="M111" s="15"/>
      <c r="N111" s="14">
        <v>-1449.5</v>
      </c>
    </row>
    <row r="112" spans="1:14" x14ac:dyDescent="0.4">
      <c r="A112" s="15"/>
      <c r="B112" s="15"/>
      <c r="C112" s="15"/>
      <c r="D112" s="15" t="s">
        <v>178</v>
      </c>
      <c r="E112" s="15"/>
      <c r="F112" s="16">
        <v>44900</v>
      </c>
      <c r="G112" s="15"/>
      <c r="H112" s="15"/>
      <c r="I112" s="15"/>
      <c r="J112" s="15" t="s">
        <v>177</v>
      </c>
      <c r="K112" s="15"/>
      <c r="L112" s="15" t="s">
        <v>421</v>
      </c>
      <c r="M112" s="15"/>
      <c r="N112" s="14">
        <v>-3.5</v>
      </c>
    </row>
    <row r="113" spans="1:14" x14ac:dyDescent="0.4">
      <c r="A113" s="15"/>
      <c r="B113" s="15"/>
      <c r="C113" s="15"/>
      <c r="D113" s="15" t="s">
        <v>406</v>
      </c>
      <c r="E113" s="15"/>
      <c r="F113" s="16">
        <v>44901</v>
      </c>
      <c r="G113" s="15"/>
      <c r="H113" s="15"/>
      <c r="I113" s="15"/>
      <c r="J113" s="15" t="s">
        <v>101</v>
      </c>
      <c r="K113" s="15"/>
      <c r="L113" s="15" t="s">
        <v>422</v>
      </c>
      <c r="M113" s="15"/>
      <c r="N113" s="14">
        <v>-245.85</v>
      </c>
    </row>
    <row r="114" spans="1:14" x14ac:dyDescent="0.4">
      <c r="A114" s="15"/>
      <c r="B114" s="15"/>
      <c r="C114" s="15"/>
      <c r="D114" s="15" t="s">
        <v>209</v>
      </c>
      <c r="E114" s="15"/>
      <c r="F114" s="16">
        <v>44896</v>
      </c>
      <c r="G114" s="15"/>
      <c r="H114" s="15"/>
      <c r="I114" s="15"/>
      <c r="J114" s="15"/>
      <c r="K114" s="15"/>
      <c r="L114" s="15" t="s">
        <v>209</v>
      </c>
      <c r="M114" s="15"/>
      <c r="N114" s="14">
        <v>12736.43</v>
      </c>
    </row>
    <row r="115" spans="1:14" x14ac:dyDescent="0.4">
      <c r="A115" s="15"/>
      <c r="B115" s="15"/>
      <c r="C115" s="15"/>
      <c r="D115" s="15" t="s">
        <v>406</v>
      </c>
      <c r="E115" s="15"/>
      <c r="F115" s="16">
        <v>44564</v>
      </c>
      <c r="G115" s="15"/>
      <c r="H115" s="15" t="s">
        <v>423</v>
      </c>
      <c r="I115" s="15"/>
      <c r="J115" s="15" t="s">
        <v>181</v>
      </c>
      <c r="K115" s="15"/>
      <c r="L115" s="15" t="s">
        <v>424</v>
      </c>
      <c r="M115" s="15"/>
      <c r="N115" s="14">
        <v>-289.45</v>
      </c>
    </row>
    <row r="116" spans="1:14" x14ac:dyDescent="0.4">
      <c r="A116" s="15"/>
      <c r="B116" s="15"/>
      <c r="C116" s="15"/>
      <c r="D116" s="15" t="s">
        <v>406</v>
      </c>
      <c r="E116" s="15"/>
      <c r="F116" s="16">
        <v>44571</v>
      </c>
      <c r="G116" s="15"/>
      <c r="H116" s="15" t="s">
        <v>423</v>
      </c>
      <c r="I116" s="15"/>
      <c r="J116" s="15" t="s">
        <v>180</v>
      </c>
      <c r="K116" s="15"/>
      <c r="L116" s="15"/>
      <c r="M116" s="15"/>
      <c r="N116" s="14">
        <v>-2666.67</v>
      </c>
    </row>
    <row r="117" spans="1:14" x14ac:dyDescent="0.4">
      <c r="A117" s="15"/>
      <c r="B117" s="15"/>
      <c r="C117" s="15"/>
      <c r="D117" s="15" t="s">
        <v>406</v>
      </c>
      <c r="E117" s="15"/>
      <c r="F117" s="16">
        <v>44580</v>
      </c>
      <c r="G117" s="15"/>
      <c r="H117" s="15" t="s">
        <v>423</v>
      </c>
      <c r="I117" s="15"/>
      <c r="J117" s="15" t="s">
        <v>425</v>
      </c>
      <c r="K117" s="15"/>
      <c r="L117" s="15" t="s">
        <v>426</v>
      </c>
      <c r="M117" s="15"/>
      <c r="N117" s="14">
        <v>-1236.43</v>
      </c>
    </row>
    <row r="118" spans="1:14" x14ac:dyDescent="0.4">
      <c r="A118" s="15"/>
      <c r="B118" s="15"/>
      <c r="C118" s="15"/>
      <c r="D118" s="15" t="s">
        <v>388</v>
      </c>
      <c r="E118" s="15"/>
      <c r="F118" s="16">
        <v>44572</v>
      </c>
      <c r="G118" s="15"/>
      <c r="H118" s="15" t="s">
        <v>423</v>
      </c>
      <c r="I118" s="15"/>
      <c r="J118" s="15" t="s">
        <v>40</v>
      </c>
      <c r="K118" s="15"/>
      <c r="L118" s="15" t="s">
        <v>427</v>
      </c>
      <c r="M118" s="15"/>
      <c r="N118" s="14">
        <v>-126.36</v>
      </c>
    </row>
    <row r="119" spans="1:14" x14ac:dyDescent="0.4">
      <c r="A119" s="15"/>
      <c r="B119" s="15"/>
      <c r="C119" s="15"/>
      <c r="D119" s="15" t="s">
        <v>406</v>
      </c>
      <c r="E119" s="15"/>
      <c r="F119" s="16">
        <v>44568</v>
      </c>
      <c r="G119" s="15"/>
      <c r="H119" s="15" t="s">
        <v>423</v>
      </c>
      <c r="I119" s="15"/>
      <c r="J119" s="15" t="s">
        <v>428</v>
      </c>
      <c r="K119" s="15"/>
      <c r="L119" s="15" t="s">
        <v>429</v>
      </c>
      <c r="M119" s="15"/>
      <c r="N119" s="14">
        <v>-2777</v>
      </c>
    </row>
    <row r="120" spans="1:14" x14ac:dyDescent="0.4">
      <c r="A120" s="15"/>
      <c r="B120" s="15"/>
      <c r="C120" s="15"/>
      <c r="D120" s="15" t="s">
        <v>406</v>
      </c>
      <c r="E120" s="15"/>
      <c r="F120" s="16">
        <v>44602</v>
      </c>
      <c r="G120" s="15"/>
      <c r="H120" s="15" t="s">
        <v>423</v>
      </c>
      <c r="I120" s="15"/>
      <c r="J120" s="15" t="s">
        <v>180</v>
      </c>
      <c r="K120" s="15"/>
      <c r="L120" s="15"/>
      <c r="M120" s="15"/>
      <c r="N120" s="14">
        <v>-11253.79</v>
      </c>
    </row>
    <row r="121" spans="1:14" x14ac:dyDescent="0.4">
      <c r="A121" s="15"/>
      <c r="B121" s="15"/>
      <c r="C121" s="15"/>
      <c r="D121" s="15" t="s">
        <v>388</v>
      </c>
      <c r="E121" s="15"/>
      <c r="F121" s="16">
        <v>44595</v>
      </c>
      <c r="G121" s="15"/>
      <c r="H121" s="15" t="s">
        <v>423</v>
      </c>
      <c r="I121" s="15"/>
      <c r="J121" s="15" t="s">
        <v>430</v>
      </c>
      <c r="K121" s="15"/>
      <c r="L121" s="15"/>
      <c r="M121" s="15"/>
      <c r="N121" s="14">
        <v>-9267.57</v>
      </c>
    </row>
    <row r="122" spans="1:14" x14ac:dyDescent="0.4">
      <c r="A122" s="15"/>
      <c r="B122" s="15"/>
      <c r="C122" s="15"/>
      <c r="D122" s="15" t="s">
        <v>388</v>
      </c>
      <c r="E122" s="15"/>
      <c r="F122" s="16">
        <v>44606</v>
      </c>
      <c r="G122" s="15"/>
      <c r="H122" s="15" t="s">
        <v>423</v>
      </c>
      <c r="I122" s="15"/>
      <c r="J122" s="15" t="s">
        <v>40</v>
      </c>
      <c r="K122" s="15"/>
      <c r="L122" s="15" t="s">
        <v>427</v>
      </c>
      <c r="M122" s="15"/>
      <c r="N122" s="14">
        <v>-126.36</v>
      </c>
    </row>
    <row r="123" spans="1:14" x14ac:dyDescent="0.4">
      <c r="A123" s="15"/>
      <c r="B123" s="15"/>
      <c r="C123" s="15"/>
      <c r="D123" s="15" t="s">
        <v>406</v>
      </c>
      <c r="E123" s="15"/>
      <c r="F123" s="16">
        <v>44609</v>
      </c>
      <c r="G123" s="15"/>
      <c r="H123" s="15" t="s">
        <v>423</v>
      </c>
      <c r="I123" s="15"/>
      <c r="J123" s="15" t="s">
        <v>425</v>
      </c>
      <c r="K123" s="15"/>
      <c r="L123" s="15" t="s">
        <v>426</v>
      </c>
      <c r="M123" s="15"/>
      <c r="N123" s="14">
        <v>-1625.6</v>
      </c>
    </row>
    <row r="124" spans="1:14" x14ac:dyDescent="0.4">
      <c r="A124" s="15"/>
      <c r="B124" s="15"/>
      <c r="C124" s="15"/>
      <c r="D124" s="15" t="s">
        <v>406</v>
      </c>
      <c r="E124" s="15"/>
      <c r="F124" s="16">
        <v>44621</v>
      </c>
      <c r="G124" s="15"/>
      <c r="H124" s="15" t="s">
        <v>423</v>
      </c>
      <c r="I124" s="15"/>
      <c r="J124" s="15" t="s">
        <v>428</v>
      </c>
      <c r="K124" s="15"/>
      <c r="L124" s="15" t="s">
        <v>429</v>
      </c>
      <c r="M124" s="15"/>
      <c r="N124" s="14">
        <v>-2781</v>
      </c>
    </row>
    <row r="125" spans="1:14" x14ac:dyDescent="0.4">
      <c r="A125" s="15"/>
      <c r="B125" s="15"/>
      <c r="C125" s="15"/>
      <c r="D125" s="15" t="s">
        <v>406</v>
      </c>
      <c r="E125" s="15"/>
      <c r="F125" s="16">
        <v>44630</v>
      </c>
      <c r="G125" s="15"/>
      <c r="H125" s="15" t="s">
        <v>423</v>
      </c>
      <c r="I125" s="15"/>
      <c r="J125" s="15" t="s">
        <v>180</v>
      </c>
      <c r="K125" s="15"/>
      <c r="L125" s="15"/>
      <c r="M125" s="15"/>
      <c r="N125" s="14">
        <v>-6960.23</v>
      </c>
    </row>
    <row r="126" spans="1:14" x14ac:dyDescent="0.4">
      <c r="A126" s="15"/>
      <c r="B126" s="15"/>
      <c r="C126" s="15"/>
      <c r="D126" s="15" t="s">
        <v>388</v>
      </c>
      <c r="E126" s="15"/>
      <c r="F126" s="16">
        <v>44622</v>
      </c>
      <c r="G126" s="15"/>
      <c r="H126" s="15" t="s">
        <v>423</v>
      </c>
      <c r="I126" s="15"/>
      <c r="J126" s="15" t="s">
        <v>430</v>
      </c>
      <c r="K126" s="15"/>
      <c r="L126" s="15"/>
      <c r="M126" s="15"/>
      <c r="N126" s="14">
        <v>-9350.01</v>
      </c>
    </row>
    <row r="127" spans="1:14" x14ac:dyDescent="0.4">
      <c r="A127" s="15"/>
      <c r="B127" s="15"/>
      <c r="C127" s="15"/>
      <c r="D127" s="15" t="s">
        <v>406</v>
      </c>
      <c r="E127" s="15"/>
      <c r="F127" s="16">
        <v>44594</v>
      </c>
      <c r="G127" s="15"/>
      <c r="H127" s="15" t="s">
        <v>423</v>
      </c>
      <c r="I127" s="15"/>
      <c r="J127" s="15" t="s">
        <v>181</v>
      </c>
      <c r="K127" s="15"/>
      <c r="L127" s="15" t="s">
        <v>424</v>
      </c>
      <c r="M127" s="15"/>
      <c r="N127" s="14">
        <v>-676.75</v>
      </c>
    </row>
    <row r="128" spans="1:14" x14ac:dyDescent="0.4">
      <c r="A128" s="15"/>
      <c r="B128" s="15"/>
      <c r="C128" s="15"/>
      <c r="D128" s="15" t="s">
        <v>406</v>
      </c>
      <c r="E128" s="15"/>
      <c r="F128" s="16">
        <v>44638</v>
      </c>
      <c r="G128" s="15"/>
      <c r="H128" s="15" t="s">
        <v>423</v>
      </c>
      <c r="I128" s="15"/>
      <c r="J128" s="15" t="s">
        <v>425</v>
      </c>
      <c r="K128" s="15"/>
      <c r="L128" s="15" t="s">
        <v>426</v>
      </c>
      <c r="M128" s="15"/>
      <c r="N128" s="14">
        <v>-1605.38</v>
      </c>
    </row>
    <row r="129" spans="1:14" x14ac:dyDescent="0.4">
      <c r="A129" s="15"/>
      <c r="B129" s="15"/>
      <c r="C129" s="15"/>
      <c r="D129" s="15" t="s">
        <v>406</v>
      </c>
      <c r="E129" s="15"/>
      <c r="F129" s="16">
        <v>44648</v>
      </c>
      <c r="G129" s="15"/>
      <c r="H129" s="15" t="s">
        <v>423</v>
      </c>
      <c r="I129" s="15"/>
      <c r="J129" s="15" t="s">
        <v>428</v>
      </c>
      <c r="K129" s="15"/>
      <c r="L129" s="15" t="s">
        <v>429</v>
      </c>
      <c r="M129" s="15"/>
      <c r="N129" s="14">
        <v>-2781</v>
      </c>
    </row>
    <row r="130" spans="1:14" x14ac:dyDescent="0.4">
      <c r="A130" s="15"/>
      <c r="B130" s="15"/>
      <c r="C130" s="15"/>
      <c r="D130" s="15" t="s">
        <v>388</v>
      </c>
      <c r="E130" s="15"/>
      <c r="F130" s="16">
        <v>44635</v>
      </c>
      <c r="G130" s="15"/>
      <c r="H130" s="15" t="s">
        <v>423</v>
      </c>
      <c r="I130" s="15"/>
      <c r="J130" s="15" t="s">
        <v>40</v>
      </c>
      <c r="K130" s="15"/>
      <c r="L130" s="15" t="s">
        <v>427</v>
      </c>
      <c r="M130" s="15"/>
      <c r="N130" s="14">
        <v>-126.36</v>
      </c>
    </row>
    <row r="131" spans="1:14" x14ac:dyDescent="0.4">
      <c r="A131" s="15"/>
      <c r="B131" s="15"/>
      <c r="C131" s="15"/>
      <c r="D131" s="15" t="s">
        <v>406</v>
      </c>
      <c r="E131" s="15"/>
      <c r="F131" s="16">
        <v>44652</v>
      </c>
      <c r="G131" s="15"/>
      <c r="H131" s="15" t="s">
        <v>423</v>
      </c>
      <c r="I131" s="15"/>
      <c r="J131" s="15" t="s">
        <v>181</v>
      </c>
      <c r="K131" s="15"/>
      <c r="L131" s="15" t="s">
        <v>424</v>
      </c>
      <c r="M131" s="15"/>
      <c r="N131" s="14">
        <v>-1035.02</v>
      </c>
    </row>
    <row r="132" spans="1:14" x14ac:dyDescent="0.4">
      <c r="A132" s="15"/>
      <c r="B132" s="15"/>
      <c r="C132" s="15"/>
      <c r="D132" s="15" t="s">
        <v>406</v>
      </c>
      <c r="E132" s="15"/>
      <c r="F132" s="16">
        <v>44663</v>
      </c>
      <c r="G132" s="15"/>
      <c r="H132" s="15" t="s">
        <v>423</v>
      </c>
      <c r="I132" s="15"/>
      <c r="J132" s="15" t="s">
        <v>180</v>
      </c>
      <c r="K132" s="15"/>
      <c r="L132" s="15"/>
      <c r="M132" s="15"/>
      <c r="N132" s="14">
        <v>-6960.23</v>
      </c>
    </row>
    <row r="133" spans="1:14" x14ac:dyDescent="0.4">
      <c r="A133" s="15"/>
      <c r="B133" s="15"/>
      <c r="C133" s="15"/>
      <c r="D133" s="15" t="s">
        <v>388</v>
      </c>
      <c r="E133" s="15"/>
      <c r="F133" s="16">
        <v>44651</v>
      </c>
      <c r="G133" s="15"/>
      <c r="H133" s="15" t="s">
        <v>423</v>
      </c>
      <c r="I133" s="15"/>
      <c r="J133" s="15" t="s">
        <v>430</v>
      </c>
      <c r="K133" s="15"/>
      <c r="L133" s="15"/>
      <c r="M133" s="15"/>
      <c r="N133" s="14">
        <v>-9407.91</v>
      </c>
    </row>
    <row r="134" spans="1:14" x14ac:dyDescent="0.4">
      <c r="A134" s="15"/>
      <c r="B134" s="15"/>
      <c r="C134" s="15"/>
      <c r="D134" s="15" t="s">
        <v>406</v>
      </c>
      <c r="E134" s="15"/>
      <c r="F134" s="16">
        <v>44669</v>
      </c>
      <c r="G134" s="15"/>
      <c r="H134" s="15" t="s">
        <v>423</v>
      </c>
      <c r="I134" s="15"/>
      <c r="J134" s="15" t="s">
        <v>425</v>
      </c>
      <c r="K134" s="15"/>
      <c r="L134" s="15" t="s">
        <v>426</v>
      </c>
      <c r="M134" s="15"/>
      <c r="N134" s="14">
        <v>-1742.46</v>
      </c>
    </row>
    <row r="135" spans="1:14" x14ac:dyDescent="0.4">
      <c r="A135" s="15"/>
      <c r="B135" s="15"/>
      <c r="C135" s="15"/>
      <c r="D135" s="15" t="s">
        <v>406</v>
      </c>
      <c r="E135" s="15"/>
      <c r="F135" s="16">
        <v>44677</v>
      </c>
      <c r="G135" s="15"/>
      <c r="H135" s="15" t="s">
        <v>423</v>
      </c>
      <c r="I135" s="15"/>
      <c r="J135" s="15" t="s">
        <v>428</v>
      </c>
      <c r="K135" s="15"/>
      <c r="L135" s="15" t="s">
        <v>429</v>
      </c>
      <c r="M135" s="15"/>
      <c r="N135" s="14">
        <v>-2781</v>
      </c>
    </row>
    <row r="136" spans="1:14" x14ac:dyDescent="0.4">
      <c r="A136" s="15"/>
      <c r="B136" s="15"/>
      <c r="C136" s="15"/>
      <c r="D136" s="15" t="s">
        <v>388</v>
      </c>
      <c r="E136" s="15"/>
      <c r="F136" s="16">
        <v>44666</v>
      </c>
      <c r="G136" s="15"/>
      <c r="H136" s="15" t="s">
        <v>423</v>
      </c>
      <c r="I136" s="15"/>
      <c r="J136" s="15" t="s">
        <v>40</v>
      </c>
      <c r="K136" s="15"/>
      <c r="L136" s="15" t="s">
        <v>427</v>
      </c>
      <c r="M136" s="15"/>
      <c r="N136" s="14">
        <v>-126.36</v>
      </c>
    </row>
    <row r="137" spans="1:14" x14ac:dyDescent="0.4">
      <c r="A137" s="15"/>
      <c r="B137" s="15"/>
      <c r="C137" s="15"/>
      <c r="D137" s="15" t="s">
        <v>388</v>
      </c>
      <c r="E137" s="15"/>
      <c r="F137" s="16">
        <v>44680</v>
      </c>
      <c r="G137" s="15"/>
      <c r="H137" s="15" t="s">
        <v>423</v>
      </c>
      <c r="I137" s="15"/>
      <c r="J137" s="15" t="s">
        <v>430</v>
      </c>
      <c r="K137" s="15"/>
      <c r="L137" s="15"/>
      <c r="M137" s="15"/>
      <c r="N137" s="14">
        <v>-9344.74</v>
      </c>
    </row>
    <row r="138" spans="1:14" x14ac:dyDescent="0.4">
      <c r="A138" s="15"/>
      <c r="B138" s="15"/>
      <c r="C138" s="15"/>
      <c r="D138" s="15" t="s">
        <v>388</v>
      </c>
      <c r="E138" s="15"/>
      <c r="F138" s="16">
        <v>44699</v>
      </c>
      <c r="G138" s="15"/>
      <c r="H138" s="15" t="s">
        <v>423</v>
      </c>
      <c r="I138" s="15"/>
      <c r="J138" s="15" t="s">
        <v>40</v>
      </c>
      <c r="K138" s="15"/>
      <c r="L138" s="15" t="s">
        <v>427</v>
      </c>
      <c r="M138" s="15"/>
      <c r="N138" s="14">
        <v>-126.36</v>
      </c>
    </row>
    <row r="139" spans="1:14" x14ac:dyDescent="0.4">
      <c r="A139" s="15"/>
      <c r="B139" s="15"/>
      <c r="C139" s="15"/>
      <c r="D139" s="15" t="s">
        <v>406</v>
      </c>
      <c r="E139" s="15"/>
      <c r="F139" s="16">
        <v>44700</v>
      </c>
      <c r="G139" s="15"/>
      <c r="H139" s="15" t="s">
        <v>423</v>
      </c>
      <c r="I139" s="15"/>
      <c r="J139" s="15" t="s">
        <v>425</v>
      </c>
      <c r="K139" s="15"/>
      <c r="L139" s="15" t="s">
        <v>426</v>
      </c>
      <c r="M139" s="15"/>
      <c r="N139" s="14">
        <v>-1455.31</v>
      </c>
    </row>
    <row r="140" spans="1:14" x14ac:dyDescent="0.4">
      <c r="A140" s="15"/>
      <c r="B140" s="15"/>
      <c r="C140" s="15"/>
      <c r="D140" s="15" t="s">
        <v>388</v>
      </c>
      <c r="E140" s="15"/>
      <c r="F140" s="16">
        <v>44715</v>
      </c>
      <c r="G140" s="15"/>
      <c r="H140" s="15" t="s">
        <v>423</v>
      </c>
      <c r="I140" s="15"/>
      <c r="J140" s="15" t="s">
        <v>430</v>
      </c>
      <c r="K140" s="15"/>
      <c r="L140" s="15"/>
      <c r="M140" s="15"/>
      <c r="N140" s="14">
        <v>-9927.18</v>
      </c>
    </row>
    <row r="141" spans="1:14" x14ac:dyDescent="0.4">
      <c r="A141" s="15"/>
      <c r="B141" s="15"/>
      <c r="C141" s="15"/>
      <c r="D141" s="15" t="s">
        <v>406</v>
      </c>
      <c r="E141" s="15"/>
      <c r="F141" s="16">
        <v>44707</v>
      </c>
      <c r="G141" s="15"/>
      <c r="H141" s="15" t="s">
        <v>423</v>
      </c>
      <c r="I141" s="15"/>
      <c r="J141" s="15" t="s">
        <v>428</v>
      </c>
      <c r="K141" s="15"/>
      <c r="L141" s="15" t="s">
        <v>429</v>
      </c>
      <c r="M141" s="15"/>
      <c r="N141" s="14">
        <v>-2781</v>
      </c>
    </row>
    <row r="142" spans="1:14" x14ac:dyDescent="0.4">
      <c r="A142" s="15"/>
      <c r="B142" s="15"/>
      <c r="C142" s="15"/>
      <c r="D142" s="15" t="s">
        <v>406</v>
      </c>
      <c r="E142" s="15"/>
      <c r="F142" s="16">
        <v>44733</v>
      </c>
      <c r="G142" s="15"/>
      <c r="H142" s="15" t="s">
        <v>423</v>
      </c>
      <c r="I142" s="15"/>
      <c r="J142" s="15" t="s">
        <v>425</v>
      </c>
      <c r="K142" s="15"/>
      <c r="L142" s="15" t="s">
        <v>426</v>
      </c>
      <c r="M142" s="15"/>
      <c r="N142" s="14">
        <v>-1183.96</v>
      </c>
    </row>
    <row r="143" spans="1:14" x14ac:dyDescent="0.4">
      <c r="A143" s="15"/>
      <c r="B143" s="15"/>
      <c r="C143" s="15"/>
      <c r="D143" s="15" t="s">
        <v>406</v>
      </c>
      <c r="E143" s="15"/>
      <c r="F143" s="16">
        <v>44739</v>
      </c>
      <c r="G143" s="15"/>
      <c r="H143" s="15" t="s">
        <v>423</v>
      </c>
      <c r="I143" s="15"/>
      <c r="J143" s="15" t="s">
        <v>428</v>
      </c>
      <c r="K143" s="15"/>
      <c r="L143" s="15" t="s">
        <v>429</v>
      </c>
      <c r="M143" s="15"/>
      <c r="N143" s="14">
        <v>-1455</v>
      </c>
    </row>
    <row r="144" spans="1:14" x14ac:dyDescent="0.4">
      <c r="A144" s="15"/>
      <c r="B144" s="15"/>
      <c r="C144" s="15"/>
      <c r="D144" s="15" t="s">
        <v>406</v>
      </c>
      <c r="E144" s="15"/>
      <c r="F144" s="16">
        <v>44754</v>
      </c>
      <c r="G144" s="15"/>
      <c r="H144" s="15" t="s">
        <v>423</v>
      </c>
      <c r="I144" s="15"/>
      <c r="J144" s="15" t="s">
        <v>180</v>
      </c>
      <c r="K144" s="15"/>
      <c r="L144" s="15"/>
      <c r="M144" s="15"/>
      <c r="N144" s="14">
        <v>-6950.66</v>
      </c>
    </row>
    <row r="145" spans="1:14" x14ac:dyDescent="0.4">
      <c r="A145" s="15"/>
      <c r="B145" s="15"/>
      <c r="C145" s="15"/>
      <c r="D145" s="15" t="s">
        <v>388</v>
      </c>
      <c r="E145" s="15"/>
      <c r="F145" s="16">
        <v>44729</v>
      </c>
      <c r="G145" s="15"/>
      <c r="H145" s="15" t="s">
        <v>423</v>
      </c>
      <c r="I145" s="15"/>
      <c r="J145" s="15" t="s">
        <v>40</v>
      </c>
      <c r="K145" s="15"/>
      <c r="L145" s="15" t="s">
        <v>427</v>
      </c>
      <c r="M145" s="15"/>
      <c r="N145" s="14">
        <v>-126.36</v>
      </c>
    </row>
    <row r="146" spans="1:14" x14ac:dyDescent="0.4">
      <c r="A146" s="15"/>
      <c r="B146" s="15"/>
      <c r="C146" s="15"/>
      <c r="D146" s="15" t="s">
        <v>406</v>
      </c>
      <c r="E146" s="15"/>
      <c r="F146" s="16">
        <v>44718</v>
      </c>
      <c r="G146" s="15"/>
      <c r="H146" s="15" t="s">
        <v>423</v>
      </c>
      <c r="I146" s="15"/>
      <c r="J146" s="15" t="s">
        <v>181</v>
      </c>
      <c r="K146" s="15"/>
      <c r="L146" s="15" t="s">
        <v>424</v>
      </c>
      <c r="M146" s="15"/>
      <c r="N146" s="14">
        <v>-483.1</v>
      </c>
    </row>
    <row r="147" spans="1:14" x14ac:dyDescent="0.4">
      <c r="A147" s="15"/>
      <c r="B147" s="15"/>
      <c r="C147" s="15"/>
      <c r="D147" s="15" t="s">
        <v>406</v>
      </c>
      <c r="E147" s="15"/>
      <c r="F147" s="16">
        <v>44722</v>
      </c>
      <c r="G147" s="15"/>
      <c r="H147" s="15" t="s">
        <v>423</v>
      </c>
      <c r="I147" s="15"/>
      <c r="J147" s="15" t="s">
        <v>180</v>
      </c>
      <c r="K147" s="15"/>
      <c r="L147" s="15"/>
      <c r="M147" s="15"/>
      <c r="N147" s="14">
        <v>-6950.66</v>
      </c>
    </row>
    <row r="148" spans="1:14" x14ac:dyDescent="0.4">
      <c r="A148" s="15"/>
      <c r="B148" s="15"/>
      <c r="C148" s="15"/>
      <c r="D148" s="15" t="s">
        <v>388</v>
      </c>
      <c r="E148" s="15"/>
      <c r="F148" s="16">
        <v>44747</v>
      </c>
      <c r="G148" s="15"/>
      <c r="H148" s="15" t="s">
        <v>423</v>
      </c>
      <c r="I148" s="15"/>
      <c r="J148" s="15" t="s">
        <v>430</v>
      </c>
      <c r="K148" s="15"/>
      <c r="L148" s="15"/>
      <c r="M148" s="15"/>
      <c r="N148" s="14">
        <v>-10006.82</v>
      </c>
    </row>
    <row r="149" spans="1:14" x14ac:dyDescent="0.4">
      <c r="A149" s="15"/>
      <c r="B149" s="15"/>
      <c r="C149" s="15"/>
      <c r="D149" s="15" t="s">
        <v>406</v>
      </c>
      <c r="E149" s="15"/>
      <c r="F149" s="16">
        <v>44622</v>
      </c>
      <c r="G149" s="15"/>
      <c r="H149" s="15" t="s">
        <v>431</v>
      </c>
      <c r="I149" s="15"/>
      <c r="J149" s="15" t="s">
        <v>181</v>
      </c>
      <c r="K149" s="15"/>
      <c r="L149" s="15" t="s">
        <v>424</v>
      </c>
      <c r="M149" s="15"/>
      <c r="N149" s="14">
        <v>-483.1</v>
      </c>
    </row>
    <row r="150" spans="1:14" x14ac:dyDescent="0.4">
      <c r="A150" s="15"/>
      <c r="B150" s="15"/>
      <c r="C150" s="15"/>
      <c r="D150" s="15" t="s">
        <v>406</v>
      </c>
      <c r="E150" s="15"/>
      <c r="F150" s="16">
        <v>44691</v>
      </c>
      <c r="G150" s="15"/>
      <c r="H150" s="15" t="s">
        <v>431</v>
      </c>
      <c r="I150" s="15"/>
      <c r="J150" s="15" t="s">
        <v>180</v>
      </c>
      <c r="K150" s="15"/>
      <c r="L150" s="15"/>
      <c r="M150" s="15"/>
      <c r="N150" s="14">
        <v>-6921.95</v>
      </c>
    </row>
    <row r="151" spans="1:14" x14ac:dyDescent="0.4">
      <c r="A151" s="15"/>
      <c r="B151" s="15"/>
      <c r="C151" s="15"/>
      <c r="D151" s="15" t="s">
        <v>406</v>
      </c>
      <c r="E151" s="15"/>
      <c r="F151" s="16">
        <v>44686</v>
      </c>
      <c r="G151" s="15"/>
      <c r="H151" s="15" t="s">
        <v>431</v>
      </c>
      <c r="I151" s="15"/>
      <c r="J151" s="15" t="s">
        <v>181</v>
      </c>
      <c r="K151" s="15"/>
      <c r="L151" s="15" t="s">
        <v>424</v>
      </c>
      <c r="M151" s="15"/>
      <c r="N151" s="14">
        <v>-236.17</v>
      </c>
    </row>
    <row r="152" spans="1:14" x14ac:dyDescent="0.4">
      <c r="A152" s="15"/>
      <c r="B152" s="15"/>
      <c r="C152" s="15"/>
      <c r="D152" s="15" t="s">
        <v>406</v>
      </c>
      <c r="E152" s="15"/>
      <c r="F152" s="16">
        <v>44736</v>
      </c>
      <c r="G152" s="15"/>
      <c r="H152" s="15" t="s">
        <v>432</v>
      </c>
      <c r="I152" s="15"/>
      <c r="J152" s="15" t="s">
        <v>433</v>
      </c>
      <c r="K152" s="15"/>
      <c r="L152" s="15"/>
      <c r="M152" s="15"/>
      <c r="N152" s="14">
        <v>-13073.99</v>
      </c>
    </row>
    <row r="153" spans="1:14" x14ac:dyDescent="0.4">
      <c r="A153" s="15"/>
      <c r="B153" s="15"/>
      <c r="C153" s="15"/>
      <c r="D153" s="15" t="s">
        <v>406</v>
      </c>
      <c r="E153" s="15"/>
      <c r="F153" s="16">
        <v>44736</v>
      </c>
      <c r="G153" s="15"/>
      <c r="H153" s="15" t="s">
        <v>432</v>
      </c>
      <c r="I153" s="15"/>
      <c r="J153" s="15" t="s">
        <v>434</v>
      </c>
      <c r="K153" s="15"/>
      <c r="L153" s="15"/>
      <c r="M153" s="15"/>
      <c r="N153" s="14">
        <v>-219.84</v>
      </c>
    </row>
    <row r="154" spans="1:14" x14ac:dyDescent="0.4">
      <c r="A154" s="15"/>
      <c r="B154" s="15"/>
      <c r="C154" s="15"/>
      <c r="D154" s="15" t="s">
        <v>406</v>
      </c>
      <c r="E154" s="15"/>
      <c r="F154" s="16">
        <v>44742</v>
      </c>
      <c r="G154" s="15"/>
      <c r="H154" s="15" t="s">
        <v>432</v>
      </c>
      <c r="I154" s="15"/>
      <c r="J154" s="15" t="s">
        <v>106</v>
      </c>
      <c r="K154" s="15"/>
      <c r="L154" s="15" t="s">
        <v>435</v>
      </c>
      <c r="M154" s="15"/>
      <c r="N154" s="14">
        <v>-650.54999999999995</v>
      </c>
    </row>
    <row r="155" spans="1:14" x14ac:dyDescent="0.4">
      <c r="A155" s="15"/>
      <c r="B155" s="15"/>
      <c r="C155" s="15"/>
      <c r="D155" s="15" t="s">
        <v>406</v>
      </c>
      <c r="E155" s="15"/>
      <c r="F155" s="16">
        <v>44742</v>
      </c>
      <c r="G155" s="15"/>
      <c r="H155" s="15" t="s">
        <v>432</v>
      </c>
      <c r="I155" s="15"/>
      <c r="J155" s="15" t="s">
        <v>436</v>
      </c>
      <c r="K155" s="15"/>
      <c r="L155" s="15" t="s">
        <v>437</v>
      </c>
      <c r="M155" s="15"/>
      <c r="N155" s="14">
        <v>-7170</v>
      </c>
    </row>
    <row r="156" spans="1:14" x14ac:dyDescent="0.4">
      <c r="A156" s="15"/>
      <c r="B156" s="15"/>
      <c r="C156" s="15"/>
      <c r="D156" s="15" t="s">
        <v>406</v>
      </c>
      <c r="E156" s="15"/>
      <c r="F156" s="16">
        <v>44742</v>
      </c>
      <c r="G156" s="15"/>
      <c r="H156" s="15" t="s">
        <v>432</v>
      </c>
      <c r="I156" s="15"/>
      <c r="J156" s="15" t="s">
        <v>122</v>
      </c>
      <c r="K156" s="15"/>
      <c r="L156" s="15"/>
      <c r="M156" s="15"/>
      <c r="N156" s="14">
        <v>-185.7</v>
      </c>
    </row>
    <row r="157" spans="1:14" x14ac:dyDescent="0.4">
      <c r="A157" s="15"/>
      <c r="B157" s="15"/>
      <c r="C157" s="15"/>
      <c r="D157" s="15" t="s">
        <v>406</v>
      </c>
      <c r="E157" s="15"/>
      <c r="F157" s="16">
        <v>44742</v>
      </c>
      <c r="G157" s="15"/>
      <c r="H157" s="15" t="s">
        <v>432</v>
      </c>
      <c r="I157" s="15"/>
      <c r="J157" s="15" t="s">
        <v>396</v>
      </c>
      <c r="K157" s="15"/>
      <c r="L157" s="15"/>
      <c r="M157" s="15"/>
      <c r="N157" s="14">
        <v>-5364.12</v>
      </c>
    </row>
    <row r="158" spans="1:14" x14ac:dyDescent="0.4">
      <c r="A158" s="15"/>
      <c r="B158" s="15"/>
      <c r="C158" s="15"/>
      <c r="D158" s="15" t="s">
        <v>406</v>
      </c>
      <c r="E158" s="15"/>
      <c r="F158" s="16">
        <v>44742</v>
      </c>
      <c r="G158" s="15"/>
      <c r="H158" s="15" t="s">
        <v>432</v>
      </c>
      <c r="I158" s="15"/>
      <c r="J158" s="15" t="s">
        <v>438</v>
      </c>
      <c r="K158" s="15"/>
      <c r="L158" s="15"/>
      <c r="M158" s="15"/>
      <c r="N158" s="14">
        <v>-35</v>
      </c>
    </row>
    <row r="159" spans="1:14" x14ac:dyDescent="0.4">
      <c r="A159" s="15"/>
      <c r="B159" s="15"/>
      <c r="C159" s="15"/>
      <c r="D159" s="15" t="s">
        <v>406</v>
      </c>
      <c r="E159" s="15"/>
      <c r="F159" s="16">
        <v>44742</v>
      </c>
      <c r="G159" s="15"/>
      <c r="H159" s="15" t="s">
        <v>432</v>
      </c>
      <c r="I159" s="15"/>
      <c r="J159" s="15" t="s">
        <v>116</v>
      </c>
      <c r="K159" s="15"/>
      <c r="L159" s="15"/>
      <c r="M159" s="15"/>
      <c r="N159" s="14">
        <v>-193.99</v>
      </c>
    </row>
    <row r="160" spans="1:14" x14ac:dyDescent="0.4">
      <c r="A160" s="15"/>
      <c r="B160" s="15"/>
      <c r="C160" s="15"/>
      <c r="D160" s="15" t="s">
        <v>406</v>
      </c>
      <c r="E160" s="15"/>
      <c r="F160" s="16">
        <v>44742</v>
      </c>
      <c r="G160" s="15"/>
      <c r="H160" s="15" t="s">
        <v>432</v>
      </c>
      <c r="I160" s="15"/>
      <c r="J160" s="15" t="s">
        <v>150</v>
      </c>
      <c r="K160" s="15"/>
      <c r="L160" s="15"/>
      <c r="M160" s="15"/>
      <c r="N160" s="14">
        <v>-633.75</v>
      </c>
    </row>
    <row r="161" spans="1:14" x14ac:dyDescent="0.4">
      <c r="A161" s="15"/>
      <c r="B161" s="15"/>
      <c r="C161" s="15"/>
      <c r="D161" s="15" t="s">
        <v>406</v>
      </c>
      <c r="E161" s="15"/>
      <c r="F161" s="16">
        <v>44742</v>
      </c>
      <c r="G161" s="15"/>
      <c r="H161" s="15" t="s">
        <v>432</v>
      </c>
      <c r="I161" s="15"/>
      <c r="J161" s="15" t="s">
        <v>212</v>
      </c>
      <c r="K161" s="15"/>
      <c r="L161" s="15" t="s">
        <v>439</v>
      </c>
      <c r="M161" s="15"/>
      <c r="N161" s="14">
        <v>-573.6</v>
      </c>
    </row>
    <row r="162" spans="1:14" x14ac:dyDescent="0.4">
      <c r="A162" s="15"/>
      <c r="B162" s="15"/>
      <c r="C162" s="15"/>
      <c r="D162" s="15" t="s">
        <v>406</v>
      </c>
      <c r="E162" s="15"/>
      <c r="F162" s="16">
        <v>44742</v>
      </c>
      <c r="G162" s="15"/>
      <c r="H162" s="15" t="s">
        <v>432</v>
      </c>
      <c r="I162" s="15"/>
      <c r="J162" s="15" t="s">
        <v>440</v>
      </c>
      <c r="K162" s="15"/>
      <c r="L162" s="15"/>
      <c r="M162" s="15"/>
      <c r="N162" s="14">
        <v>-40</v>
      </c>
    </row>
    <row r="163" spans="1:14" x14ac:dyDescent="0.4">
      <c r="A163" s="15"/>
      <c r="B163" s="15"/>
      <c r="C163" s="15"/>
      <c r="D163" s="15" t="s">
        <v>406</v>
      </c>
      <c r="E163" s="15"/>
      <c r="F163" s="16">
        <v>44742</v>
      </c>
      <c r="G163" s="15"/>
      <c r="H163" s="15" t="s">
        <v>432</v>
      </c>
      <c r="I163" s="15"/>
      <c r="J163" s="15" t="s">
        <v>189</v>
      </c>
      <c r="K163" s="15"/>
      <c r="L163" s="15"/>
      <c r="M163" s="15"/>
      <c r="N163" s="14">
        <v>-1324.75</v>
      </c>
    </row>
    <row r="164" spans="1:14" x14ac:dyDescent="0.4">
      <c r="A164" s="15"/>
      <c r="B164" s="15"/>
      <c r="C164" s="15"/>
      <c r="D164" s="15" t="s">
        <v>406</v>
      </c>
      <c r="E164" s="15"/>
      <c r="F164" s="16">
        <v>44742</v>
      </c>
      <c r="G164" s="15"/>
      <c r="H164" s="15" t="s">
        <v>432</v>
      </c>
      <c r="I164" s="15"/>
      <c r="J164" s="15" t="s">
        <v>203</v>
      </c>
      <c r="K164" s="15"/>
      <c r="L164" s="15"/>
      <c r="M164" s="15"/>
      <c r="N164" s="14">
        <v>-100</v>
      </c>
    </row>
    <row r="165" spans="1:14" x14ac:dyDescent="0.4">
      <c r="A165" s="15"/>
      <c r="B165" s="15"/>
      <c r="C165" s="15"/>
      <c r="D165" s="15" t="s">
        <v>406</v>
      </c>
      <c r="E165" s="15"/>
      <c r="F165" s="16">
        <v>44764</v>
      </c>
      <c r="G165" s="15"/>
      <c r="H165" s="15" t="s">
        <v>432</v>
      </c>
      <c r="I165" s="15"/>
      <c r="J165" s="15" t="s">
        <v>441</v>
      </c>
      <c r="K165" s="15"/>
      <c r="L165" s="15"/>
      <c r="M165" s="15"/>
      <c r="N165" s="14">
        <v>-2897.6</v>
      </c>
    </row>
    <row r="166" spans="1:14" x14ac:dyDescent="0.4">
      <c r="A166" s="15"/>
      <c r="B166" s="15"/>
      <c r="C166" s="15"/>
      <c r="D166" s="15" t="s">
        <v>406</v>
      </c>
      <c r="E166" s="15"/>
      <c r="F166" s="16">
        <v>44764</v>
      </c>
      <c r="G166" s="15"/>
      <c r="H166" s="15" t="s">
        <v>432</v>
      </c>
      <c r="I166" s="15"/>
      <c r="J166" s="15" t="s">
        <v>442</v>
      </c>
      <c r="K166" s="15"/>
      <c r="L166" s="15"/>
      <c r="M166" s="15"/>
      <c r="N166" s="14">
        <v>-4184</v>
      </c>
    </row>
    <row r="167" spans="1:14" x14ac:dyDescent="0.4">
      <c r="A167" s="15"/>
      <c r="B167" s="15"/>
      <c r="C167" s="15"/>
      <c r="D167" s="15" t="s">
        <v>406</v>
      </c>
      <c r="E167" s="15"/>
      <c r="F167" s="16">
        <v>44764</v>
      </c>
      <c r="G167" s="15"/>
      <c r="H167" s="15" t="s">
        <v>432</v>
      </c>
      <c r="I167" s="15"/>
      <c r="J167" s="15" t="s">
        <v>122</v>
      </c>
      <c r="K167" s="15"/>
      <c r="L167" s="15"/>
      <c r="M167" s="15"/>
      <c r="N167" s="14">
        <v>-780.21</v>
      </c>
    </row>
    <row r="168" spans="1:14" x14ac:dyDescent="0.4">
      <c r="A168" s="15"/>
      <c r="B168" s="15"/>
      <c r="C168" s="15"/>
      <c r="D168" s="15" t="s">
        <v>406</v>
      </c>
      <c r="E168" s="15"/>
      <c r="F168" s="16">
        <v>44764</v>
      </c>
      <c r="G168" s="15"/>
      <c r="H168" s="15" t="s">
        <v>432</v>
      </c>
      <c r="I168" s="15"/>
      <c r="J168" s="15" t="s">
        <v>130</v>
      </c>
      <c r="K168" s="15"/>
      <c r="L168" s="15"/>
      <c r="M168" s="15"/>
      <c r="N168" s="14">
        <v>-163.80000000000001</v>
      </c>
    </row>
    <row r="169" spans="1:14" x14ac:dyDescent="0.4">
      <c r="A169" s="15"/>
      <c r="B169" s="15"/>
      <c r="C169" s="15"/>
      <c r="D169" s="15" t="s">
        <v>406</v>
      </c>
      <c r="E169" s="15"/>
      <c r="F169" s="16">
        <v>44764</v>
      </c>
      <c r="G169" s="15"/>
      <c r="H169" s="15" t="s">
        <v>432</v>
      </c>
      <c r="I169" s="15"/>
      <c r="J169" s="15" t="s">
        <v>443</v>
      </c>
      <c r="K169" s="15"/>
      <c r="L169" s="15"/>
      <c r="M169" s="15"/>
      <c r="N169" s="14">
        <v>-374.6</v>
      </c>
    </row>
    <row r="170" spans="1:14" x14ac:dyDescent="0.4">
      <c r="A170" s="15"/>
      <c r="B170" s="15"/>
      <c r="C170" s="15"/>
      <c r="D170" s="15" t="s">
        <v>406</v>
      </c>
      <c r="E170" s="15"/>
      <c r="F170" s="16">
        <v>44764</v>
      </c>
      <c r="G170" s="15"/>
      <c r="H170" s="15" t="s">
        <v>432</v>
      </c>
      <c r="I170" s="15"/>
      <c r="J170" s="15" t="s">
        <v>444</v>
      </c>
      <c r="K170" s="15"/>
      <c r="L170" s="15"/>
      <c r="M170" s="15"/>
      <c r="N170" s="14">
        <v>-116.15</v>
      </c>
    </row>
    <row r="171" spans="1:14" x14ac:dyDescent="0.4">
      <c r="A171" s="15"/>
      <c r="B171" s="15"/>
      <c r="C171" s="15"/>
      <c r="D171" s="15" t="s">
        <v>406</v>
      </c>
      <c r="E171" s="15"/>
      <c r="F171" s="16">
        <v>44764</v>
      </c>
      <c r="G171" s="15"/>
      <c r="H171" s="15" t="s">
        <v>432</v>
      </c>
      <c r="I171" s="15"/>
      <c r="J171" s="15" t="s">
        <v>428</v>
      </c>
      <c r="K171" s="15"/>
      <c r="L171" s="15" t="s">
        <v>429</v>
      </c>
      <c r="M171" s="15"/>
      <c r="N171" s="14">
        <v>-2781</v>
      </c>
    </row>
    <row r="172" spans="1:14" x14ac:dyDescent="0.4">
      <c r="A172" s="15"/>
      <c r="B172" s="15"/>
      <c r="C172" s="15"/>
      <c r="D172" s="15" t="s">
        <v>406</v>
      </c>
      <c r="E172" s="15"/>
      <c r="F172" s="16">
        <v>44764</v>
      </c>
      <c r="G172" s="15"/>
      <c r="H172" s="15" t="s">
        <v>432</v>
      </c>
      <c r="I172" s="15"/>
      <c r="J172" s="15" t="s">
        <v>434</v>
      </c>
      <c r="K172" s="15"/>
      <c r="L172" s="15"/>
      <c r="M172" s="15"/>
      <c r="N172" s="14">
        <v>-124.18</v>
      </c>
    </row>
    <row r="173" spans="1:14" x14ac:dyDescent="0.4">
      <c r="A173" s="15"/>
      <c r="B173" s="15"/>
      <c r="C173" s="15"/>
      <c r="D173" s="15" t="s">
        <v>406</v>
      </c>
      <c r="E173" s="15"/>
      <c r="F173" s="16">
        <v>44764</v>
      </c>
      <c r="G173" s="15"/>
      <c r="H173" s="15" t="s">
        <v>432</v>
      </c>
      <c r="I173" s="15"/>
      <c r="J173" s="15" t="s">
        <v>445</v>
      </c>
      <c r="K173" s="15"/>
      <c r="L173" s="15"/>
      <c r="M173" s="15"/>
      <c r="N173" s="14">
        <v>-506.94</v>
      </c>
    </row>
    <row r="174" spans="1:14" x14ac:dyDescent="0.4">
      <c r="A174" s="15"/>
      <c r="B174" s="15"/>
      <c r="C174" s="15"/>
      <c r="D174" s="15" t="s">
        <v>406</v>
      </c>
      <c r="E174" s="15"/>
      <c r="F174" s="16">
        <v>44764</v>
      </c>
      <c r="G174" s="15"/>
      <c r="H174" s="15" t="s">
        <v>432</v>
      </c>
      <c r="I174" s="15"/>
      <c r="J174" s="15" t="s">
        <v>446</v>
      </c>
      <c r="K174" s="15"/>
      <c r="L174" s="15"/>
      <c r="M174" s="15"/>
      <c r="N174" s="14">
        <v>-326.64</v>
      </c>
    </row>
    <row r="175" spans="1:14" x14ac:dyDescent="0.4">
      <c r="A175" s="15"/>
      <c r="B175" s="15"/>
      <c r="C175" s="15"/>
      <c r="D175" s="15" t="s">
        <v>406</v>
      </c>
      <c r="E175" s="15"/>
      <c r="F175" s="16">
        <v>44764</v>
      </c>
      <c r="G175" s="15"/>
      <c r="H175" s="15" t="s">
        <v>432</v>
      </c>
      <c r="I175" s="15"/>
      <c r="J175" s="15" t="s">
        <v>127</v>
      </c>
      <c r="K175" s="15"/>
      <c r="L175" s="15" t="s">
        <v>447</v>
      </c>
      <c r="M175" s="15"/>
      <c r="N175" s="14">
        <v>-84.5</v>
      </c>
    </row>
    <row r="176" spans="1:14" x14ac:dyDescent="0.4">
      <c r="A176" s="15"/>
      <c r="B176" s="15"/>
      <c r="C176" s="15"/>
      <c r="D176" s="15" t="s">
        <v>406</v>
      </c>
      <c r="E176" s="15"/>
      <c r="F176" s="16">
        <v>44764</v>
      </c>
      <c r="G176" s="15"/>
      <c r="H176" s="15" t="s">
        <v>432</v>
      </c>
      <c r="I176" s="15"/>
      <c r="J176" s="15" t="s">
        <v>425</v>
      </c>
      <c r="K176" s="15"/>
      <c r="L176" s="15" t="s">
        <v>426</v>
      </c>
      <c r="M176" s="15"/>
      <c r="N176" s="14">
        <v>-947.24</v>
      </c>
    </row>
    <row r="177" spans="1:14" x14ac:dyDescent="0.4">
      <c r="A177" s="15"/>
      <c r="B177" s="15"/>
      <c r="C177" s="15"/>
      <c r="D177" s="15" t="s">
        <v>406</v>
      </c>
      <c r="E177" s="15"/>
      <c r="F177" s="16">
        <v>44769</v>
      </c>
      <c r="G177" s="15"/>
      <c r="H177" s="15" t="s">
        <v>432</v>
      </c>
      <c r="I177" s="15"/>
      <c r="J177" s="15" t="s">
        <v>396</v>
      </c>
      <c r="K177" s="15"/>
      <c r="L177" s="15"/>
      <c r="M177" s="15"/>
      <c r="N177" s="14">
        <v>-14426.6</v>
      </c>
    </row>
    <row r="178" spans="1:14" x14ac:dyDescent="0.4">
      <c r="A178" s="15"/>
      <c r="B178" s="15"/>
      <c r="C178" s="15"/>
      <c r="D178" s="15" t="s">
        <v>406</v>
      </c>
      <c r="E178" s="15"/>
      <c r="F178" s="16">
        <v>44774</v>
      </c>
      <c r="G178" s="15"/>
      <c r="H178" s="15" t="s">
        <v>432</v>
      </c>
      <c r="I178" s="15"/>
      <c r="J178" s="15" t="s">
        <v>181</v>
      </c>
      <c r="K178" s="15"/>
      <c r="L178" s="15" t="s">
        <v>424</v>
      </c>
      <c r="M178" s="15"/>
      <c r="N178" s="14">
        <v>-483.1</v>
      </c>
    </row>
    <row r="179" spans="1:14" x14ac:dyDescent="0.4">
      <c r="A179" s="15"/>
      <c r="B179" s="15"/>
      <c r="C179" s="15"/>
      <c r="D179" s="15" t="s">
        <v>406</v>
      </c>
      <c r="E179" s="15"/>
      <c r="F179" s="16">
        <v>44774</v>
      </c>
      <c r="G179" s="15"/>
      <c r="H179" s="15" t="s">
        <v>432</v>
      </c>
      <c r="I179" s="15"/>
      <c r="J179" s="15" t="s">
        <v>180</v>
      </c>
      <c r="K179" s="15"/>
      <c r="L179" s="15"/>
      <c r="M179" s="15"/>
      <c r="N179" s="14">
        <v>-8794.2800000000007</v>
      </c>
    </row>
    <row r="180" spans="1:14" x14ac:dyDescent="0.4">
      <c r="A180" s="15"/>
      <c r="B180" s="15"/>
      <c r="C180" s="15"/>
      <c r="D180" s="15" t="s">
        <v>406</v>
      </c>
      <c r="E180" s="15"/>
      <c r="F180" s="16">
        <v>44766</v>
      </c>
      <c r="G180" s="15"/>
      <c r="H180" s="15" t="s">
        <v>432</v>
      </c>
      <c r="I180" s="15"/>
      <c r="J180" s="15" t="s">
        <v>101</v>
      </c>
      <c r="K180" s="15"/>
      <c r="L180" s="15" t="s">
        <v>435</v>
      </c>
      <c r="M180" s="15"/>
      <c r="N180" s="14">
        <v>-294.54000000000002</v>
      </c>
    </row>
    <row r="181" spans="1:14" x14ac:dyDescent="0.4">
      <c r="A181" s="15"/>
      <c r="B181" s="15"/>
      <c r="C181" s="15"/>
      <c r="D181" s="15" t="s">
        <v>406</v>
      </c>
      <c r="E181" s="15"/>
      <c r="F181" s="16">
        <v>44747</v>
      </c>
      <c r="G181" s="15"/>
      <c r="H181" s="15" t="s">
        <v>432</v>
      </c>
      <c r="I181" s="15"/>
      <c r="J181" s="15" t="s">
        <v>181</v>
      </c>
      <c r="K181" s="15"/>
      <c r="L181" s="15" t="s">
        <v>424</v>
      </c>
      <c r="M181" s="15"/>
      <c r="N181" s="14">
        <v>-601.84</v>
      </c>
    </row>
    <row r="182" spans="1:14" x14ac:dyDescent="0.4">
      <c r="A182" s="15"/>
      <c r="B182" s="15"/>
      <c r="C182" s="15"/>
      <c r="D182" s="15" t="s">
        <v>406</v>
      </c>
      <c r="E182" s="15"/>
      <c r="F182" s="16">
        <v>44766</v>
      </c>
      <c r="G182" s="15"/>
      <c r="H182" s="15" t="s">
        <v>432</v>
      </c>
      <c r="I182" s="15"/>
      <c r="J182" s="15" t="s">
        <v>116</v>
      </c>
      <c r="K182" s="15"/>
      <c r="L182" s="15"/>
      <c r="M182" s="15"/>
      <c r="N182" s="14">
        <v>-45</v>
      </c>
    </row>
    <row r="183" spans="1:14" x14ac:dyDescent="0.4">
      <c r="A183" s="15"/>
      <c r="B183" s="15"/>
      <c r="C183" s="15"/>
      <c r="D183" s="15" t="s">
        <v>406</v>
      </c>
      <c r="E183" s="15"/>
      <c r="F183" s="16">
        <v>44766</v>
      </c>
      <c r="G183" s="15"/>
      <c r="H183" s="15" t="s">
        <v>432</v>
      </c>
      <c r="I183" s="15"/>
      <c r="J183" s="15" t="s">
        <v>448</v>
      </c>
      <c r="K183" s="15"/>
      <c r="L183" s="15" t="s">
        <v>449</v>
      </c>
      <c r="M183" s="15"/>
      <c r="N183" s="14">
        <v>-721.76</v>
      </c>
    </row>
    <row r="184" spans="1:14" x14ac:dyDescent="0.4">
      <c r="A184" s="15"/>
      <c r="B184" s="15"/>
      <c r="C184" s="15"/>
      <c r="D184" s="15" t="s">
        <v>406</v>
      </c>
      <c r="E184" s="15"/>
      <c r="F184" s="16">
        <v>44766</v>
      </c>
      <c r="G184" s="15"/>
      <c r="H184" s="15" t="s">
        <v>432</v>
      </c>
      <c r="I184" s="15"/>
      <c r="J184" s="15" t="s">
        <v>450</v>
      </c>
      <c r="K184" s="15"/>
      <c r="L184" s="15"/>
      <c r="M184" s="15"/>
      <c r="N184" s="14">
        <v>-6670.22</v>
      </c>
    </row>
    <row r="185" spans="1:14" x14ac:dyDescent="0.4">
      <c r="A185" s="15"/>
      <c r="B185" s="15"/>
      <c r="C185" s="15"/>
      <c r="D185" s="15" t="s">
        <v>406</v>
      </c>
      <c r="E185" s="15"/>
      <c r="F185" s="16">
        <v>44767</v>
      </c>
      <c r="G185" s="15"/>
      <c r="H185" s="15" t="s">
        <v>432</v>
      </c>
      <c r="I185" s="15"/>
      <c r="J185" s="15" t="s">
        <v>451</v>
      </c>
      <c r="K185" s="15"/>
      <c r="L185" s="15"/>
      <c r="M185" s="15"/>
      <c r="N185" s="14">
        <v>-6680</v>
      </c>
    </row>
    <row r="186" spans="1:14" x14ac:dyDescent="0.4">
      <c r="A186" s="15"/>
      <c r="B186" s="15"/>
      <c r="C186" s="15"/>
      <c r="D186" s="15" t="s">
        <v>388</v>
      </c>
      <c r="E186" s="15"/>
      <c r="F186" s="16">
        <v>44757</v>
      </c>
      <c r="G186" s="15"/>
      <c r="H186" s="15" t="s">
        <v>432</v>
      </c>
      <c r="I186" s="15"/>
      <c r="J186" s="15" t="s">
        <v>40</v>
      </c>
      <c r="K186" s="15"/>
      <c r="L186" s="15" t="s">
        <v>427</v>
      </c>
      <c r="M186" s="15"/>
      <c r="N186" s="14">
        <v>-126.36</v>
      </c>
    </row>
    <row r="187" spans="1:14" x14ac:dyDescent="0.4">
      <c r="A187" s="15"/>
      <c r="B187" s="15"/>
      <c r="C187" s="15"/>
      <c r="D187" s="15" t="s">
        <v>388</v>
      </c>
      <c r="E187" s="15"/>
      <c r="F187" s="16">
        <v>44771</v>
      </c>
      <c r="G187" s="15"/>
      <c r="H187" s="15" t="s">
        <v>432</v>
      </c>
      <c r="I187" s="15"/>
      <c r="J187" s="15" t="s">
        <v>430</v>
      </c>
      <c r="K187" s="15"/>
      <c r="L187" s="15"/>
      <c r="M187" s="15"/>
      <c r="N187" s="14">
        <v>-9637.65</v>
      </c>
    </row>
    <row r="188" spans="1:14" x14ac:dyDescent="0.4">
      <c r="A188" s="15"/>
      <c r="B188" s="15"/>
      <c r="C188" s="15"/>
      <c r="D188" s="15" t="s">
        <v>388</v>
      </c>
      <c r="E188" s="15"/>
      <c r="F188" s="16">
        <v>44770</v>
      </c>
      <c r="G188" s="15"/>
      <c r="H188" s="15" t="s">
        <v>432</v>
      </c>
      <c r="I188" s="15"/>
      <c r="J188" s="15" t="s">
        <v>452</v>
      </c>
      <c r="K188" s="15"/>
      <c r="L188" s="15" t="s">
        <v>453</v>
      </c>
      <c r="M188" s="15"/>
      <c r="N188" s="14">
        <v>-289.22000000000003</v>
      </c>
    </row>
    <row r="189" spans="1:14" x14ac:dyDescent="0.4">
      <c r="A189" s="15"/>
      <c r="B189" s="15"/>
      <c r="C189" s="15"/>
      <c r="D189" s="15" t="s">
        <v>406</v>
      </c>
      <c r="E189" s="15"/>
      <c r="F189" s="16">
        <v>44768</v>
      </c>
      <c r="G189" s="15"/>
      <c r="H189" s="15" t="s">
        <v>432</v>
      </c>
      <c r="I189" s="15"/>
      <c r="J189" s="15" t="s">
        <v>425</v>
      </c>
      <c r="K189" s="15"/>
      <c r="L189" s="15" t="s">
        <v>426</v>
      </c>
      <c r="M189" s="15"/>
      <c r="N189" s="14">
        <v>-947.24</v>
      </c>
    </row>
    <row r="190" spans="1:14" x14ac:dyDescent="0.4">
      <c r="A190" s="15"/>
      <c r="B190" s="15"/>
      <c r="C190" s="15"/>
      <c r="D190" s="15" t="s">
        <v>406</v>
      </c>
      <c r="E190" s="15"/>
      <c r="F190" s="16">
        <v>44768</v>
      </c>
      <c r="G190" s="15"/>
      <c r="H190" s="15" t="s">
        <v>432</v>
      </c>
      <c r="I190" s="15"/>
      <c r="J190" s="15" t="s">
        <v>130</v>
      </c>
      <c r="K190" s="15"/>
      <c r="L190" s="15" t="s">
        <v>454</v>
      </c>
      <c r="M190" s="15"/>
      <c r="N190" s="14">
        <v>-329.15</v>
      </c>
    </row>
    <row r="191" spans="1:14" x14ac:dyDescent="0.4">
      <c r="A191" s="15"/>
      <c r="B191" s="15"/>
      <c r="C191" s="15"/>
      <c r="D191" s="15" t="s">
        <v>406</v>
      </c>
      <c r="E191" s="15"/>
      <c r="F191" s="16">
        <v>44775</v>
      </c>
      <c r="G191" s="15"/>
      <c r="H191" s="15" t="s">
        <v>432</v>
      </c>
      <c r="I191" s="15"/>
      <c r="J191" s="15" t="s">
        <v>444</v>
      </c>
      <c r="K191" s="15"/>
      <c r="L191" s="15"/>
      <c r="M191" s="15"/>
      <c r="N191" s="14">
        <v>-120.04</v>
      </c>
    </row>
    <row r="192" spans="1:14" x14ac:dyDescent="0.4">
      <c r="A192" s="15"/>
      <c r="B192" s="15"/>
      <c r="C192" s="15"/>
      <c r="D192" s="15" t="s">
        <v>388</v>
      </c>
      <c r="E192" s="15"/>
      <c r="F192" s="16">
        <v>44788</v>
      </c>
      <c r="G192" s="15"/>
      <c r="H192" s="15" t="s">
        <v>432</v>
      </c>
      <c r="I192" s="15"/>
      <c r="J192" s="15" t="s">
        <v>40</v>
      </c>
      <c r="K192" s="15"/>
      <c r="L192" s="15" t="s">
        <v>427</v>
      </c>
      <c r="M192" s="15"/>
      <c r="N192" s="14">
        <v>-81.12</v>
      </c>
    </row>
    <row r="193" spans="1:14" x14ac:dyDescent="0.4">
      <c r="A193" s="15"/>
      <c r="B193" s="15"/>
      <c r="C193" s="15"/>
      <c r="D193" s="15" t="s">
        <v>406</v>
      </c>
      <c r="E193" s="15"/>
      <c r="F193" s="16">
        <v>44782</v>
      </c>
      <c r="G193" s="15"/>
      <c r="H193" s="15" t="s">
        <v>432</v>
      </c>
      <c r="I193" s="15"/>
      <c r="J193" s="15" t="s">
        <v>130</v>
      </c>
      <c r="K193" s="15"/>
      <c r="L193" s="15"/>
      <c r="M193" s="15"/>
      <c r="N193" s="14">
        <v>-166.54</v>
      </c>
    </row>
    <row r="194" spans="1:14" x14ac:dyDescent="0.4">
      <c r="A194" s="15"/>
      <c r="B194" s="15"/>
      <c r="C194" s="15"/>
      <c r="D194" s="15" t="s">
        <v>406</v>
      </c>
      <c r="E194" s="15"/>
      <c r="F194" s="16">
        <v>44782</v>
      </c>
      <c r="G194" s="15"/>
      <c r="H194" s="15" t="s">
        <v>432</v>
      </c>
      <c r="I194" s="15"/>
      <c r="J194" s="15" t="s">
        <v>212</v>
      </c>
      <c r="K194" s="15"/>
      <c r="L194" s="15"/>
      <c r="M194" s="15"/>
      <c r="N194" s="14">
        <v>-453</v>
      </c>
    </row>
    <row r="195" spans="1:14" x14ac:dyDescent="0.4">
      <c r="A195" s="15"/>
      <c r="B195" s="15"/>
      <c r="C195" s="15"/>
      <c r="D195" s="15" t="s">
        <v>406</v>
      </c>
      <c r="E195" s="15"/>
      <c r="F195" s="16">
        <v>44792</v>
      </c>
      <c r="G195" s="15"/>
      <c r="H195" s="15" t="s">
        <v>432</v>
      </c>
      <c r="I195" s="15"/>
      <c r="J195" s="15" t="s">
        <v>428</v>
      </c>
      <c r="K195" s="15"/>
      <c r="L195" s="15" t="s">
        <v>429</v>
      </c>
      <c r="M195" s="15"/>
      <c r="N195" s="14">
        <v>-2781</v>
      </c>
    </row>
    <row r="196" spans="1:14" x14ac:dyDescent="0.4">
      <c r="A196" s="15"/>
      <c r="B196" s="15"/>
      <c r="C196" s="15"/>
      <c r="D196" s="15" t="s">
        <v>406</v>
      </c>
      <c r="E196" s="15"/>
      <c r="F196" s="16">
        <v>44764</v>
      </c>
      <c r="G196" s="15"/>
      <c r="H196" s="15" t="s">
        <v>432</v>
      </c>
      <c r="I196" s="15"/>
      <c r="J196" s="15" t="s">
        <v>455</v>
      </c>
      <c r="K196" s="15"/>
      <c r="L196" s="15"/>
      <c r="M196" s="15"/>
      <c r="N196" s="14">
        <v>-33.65</v>
      </c>
    </row>
    <row r="197" spans="1:14" x14ac:dyDescent="0.4">
      <c r="A197" s="15"/>
      <c r="B197" s="15"/>
      <c r="C197" s="15"/>
      <c r="D197" s="15" t="s">
        <v>406</v>
      </c>
      <c r="E197" s="15"/>
      <c r="F197" s="16">
        <v>44792</v>
      </c>
      <c r="G197" s="15"/>
      <c r="H197" s="15" t="s">
        <v>432</v>
      </c>
      <c r="I197" s="15"/>
      <c r="J197" s="15" t="s">
        <v>445</v>
      </c>
      <c r="K197" s="15"/>
      <c r="L197" s="15"/>
      <c r="M197" s="15"/>
      <c r="N197" s="14">
        <v>-291.06</v>
      </c>
    </row>
    <row r="198" spans="1:14" x14ac:dyDescent="0.4">
      <c r="A198" s="15"/>
      <c r="B198" s="15"/>
      <c r="C198" s="15"/>
      <c r="D198" s="15" t="s">
        <v>406</v>
      </c>
      <c r="E198" s="15"/>
      <c r="F198" s="16">
        <v>44792</v>
      </c>
      <c r="G198" s="15"/>
      <c r="H198" s="15" t="s">
        <v>432</v>
      </c>
      <c r="I198" s="15"/>
      <c r="J198" s="15" t="s">
        <v>127</v>
      </c>
      <c r="K198" s="15"/>
      <c r="L198" s="15" t="s">
        <v>447</v>
      </c>
      <c r="M198" s="15"/>
      <c r="N198" s="14">
        <v>-229</v>
      </c>
    </row>
    <row r="199" spans="1:14" x14ac:dyDescent="0.4">
      <c r="A199" s="15"/>
      <c r="B199" s="15"/>
      <c r="C199" s="15"/>
      <c r="D199" s="15" t="s">
        <v>406</v>
      </c>
      <c r="E199" s="15"/>
      <c r="F199" s="16">
        <v>44799</v>
      </c>
      <c r="G199" s="15"/>
      <c r="H199" s="15" t="s">
        <v>432</v>
      </c>
      <c r="I199" s="15"/>
      <c r="J199" s="15" t="s">
        <v>396</v>
      </c>
      <c r="K199" s="15"/>
      <c r="L199" s="15"/>
      <c r="M199" s="15"/>
      <c r="N199" s="14">
        <v>-10995.54</v>
      </c>
    </row>
    <row r="200" spans="1:14" x14ac:dyDescent="0.4">
      <c r="A200" s="15"/>
      <c r="B200" s="15"/>
      <c r="C200" s="15"/>
      <c r="D200" s="15" t="s">
        <v>388</v>
      </c>
      <c r="E200" s="15"/>
      <c r="F200" s="16">
        <v>44804</v>
      </c>
      <c r="G200" s="15"/>
      <c r="H200" s="15" t="s">
        <v>432</v>
      </c>
      <c r="I200" s="15"/>
      <c r="J200" s="15" t="s">
        <v>430</v>
      </c>
      <c r="K200" s="15"/>
      <c r="L200" s="15"/>
      <c r="M200" s="15"/>
      <c r="N200" s="14">
        <v>-9839.76</v>
      </c>
    </row>
    <row r="201" spans="1:14" x14ac:dyDescent="0.4">
      <c r="A201" s="15"/>
      <c r="B201" s="15"/>
      <c r="C201" s="15"/>
      <c r="D201" s="15" t="s">
        <v>178</v>
      </c>
      <c r="E201" s="15"/>
      <c r="F201" s="16">
        <v>44751</v>
      </c>
      <c r="G201" s="15"/>
      <c r="H201" s="15" t="s">
        <v>432</v>
      </c>
      <c r="I201" s="15"/>
      <c r="J201" s="15" t="s">
        <v>407</v>
      </c>
      <c r="K201" s="15"/>
      <c r="L201" s="15"/>
      <c r="M201" s="15"/>
      <c r="N201" s="14">
        <v>-103.98</v>
      </c>
    </row>
    <row r="202" spans="1:14" x14ac:dyDescent="0.4">
      <c r="A202" s="15"/>
      <c r="B202" s="15"/>
      <c r="C202" s="15"/>
      <c r="D202" s="15" t="s">
        <v>178</v>
      </c>
      <c r="E202" s="15"/>
      <c r="F202" s="16">
        <v>44788</v>
      </c>
      <c r="G202" s="15"/>
      <c r="H202" s="15" t="s">
        <v>432</v>
      </c>
      <c r="I202" s="15"/>
      <c r="J202" s="15" t="s">
        <v>407</v>
      </c>
      <c r="K202" s="15"/>
      <c r="L202" s="15"/>
      <c r="M202" s="15"/>
      <c r="N202" s="14">
        <v>-180</v>
      </c>
    </row>
    <row r="203" spans="1:14" x14ac:dyDescent="0.4">
      <c r="A203" s="15"/>
      <c r="B203" s="15"/>
      <c r="C203" s="15"/>
      <c r="D203" s="15" t="s">
        <v>406</v>
      </c>
      <c r="E203" s="15"/>
      <c r="F203" s="16">
        <v>44806</v>
      </c>
      <c r="G203" s="15"/>
      <c r="H203" s="15" t="s">
        <v>432</v>
      </c>
      <c r="I203" s="15"/>
      <c r="J203" s="15" t="s">
        <v>180</v>
      </c>
      <c r="K203" s="15"/>
      <c r="L203" s="15"/>
      <c r="M203" s="15"/>
      <c r="N203" s="14">
        <v>-4375.18</v>
      </c>
    </row>
    <row r="204" spans="1:14" x14ac:dyDescent="0.4">
      <c r="A204" s="15"/>
      <c r="B204" s="15"/>
      <c r="C204" s="15"/>
      <c r="D204" s="15" t="s">
        <v>406</v>
      </c>
      <c r="E204" s="15"/>
      <c r="F204" s="16">
        <v>44806</v>
      </c>
      <c r="G204" s="15"/>
      <c r="H204" s="15" t="s">
        <v>432</v>
      </c>
      <c r="I204" s="15"/>
      <c r="J204" s="15" t="s">
        <v>181</v>
      </c>
      <c r="K204" s="15"/>
      <c r="L204" s="15" t="s">
        <v>424</v>
      </c>
      <c r="M204" s="15"/>
      <c r="N204" s="14">
        <v>-483.1</v>
      </c>
    </row>
    <row r="205" spans="1:14" x14ac:dyDescent="0.4">
      <c r="A205" s="15"/>
      <c r="B205" s="15"/>
      <c r="C205" s="15"/>
      <c r="D205" s="15" t="s">
        <v>406</v>
      </c>
      <c r="E205" s="15"/>
      <c r="F205" s="16">
        <v>44806</v>
      </c>
      <c r="G205" s="15"/>
      <c r="H205" s="15" t="s">
        <v>432</v>
      </c>
      <c r="I205" s="15"/>
      <c r="J205" s="15" t="s">
        <v>456</v>
      </c>
      <c r="K205" s="15"/>
      <c r="L205" s="15"/>
      <c r="M205" s="15"/>
      <c r="N205" s="14">
        <v>-98.99</v>
      </c>
    </row>
    <row r="206" spans="1:14" x14ac:dyDescent="0.4">
      <c r="A206" s="15"/>
      <c r="B206" s="15"/>
      <c r="C206" s="15"/>
      <c r="D206" s="15" t="s">
        <v>406</v>
      </c>
      <c r="E206" s="15"/>
      <c r="F206" s="16">
        <v>44806</v>
      </c>
      <c r="G206" s="15"/>
      <c r="H206" s="15" t="s">
        <v>432</v>
      </c>
      <c r="I206" s="15"/>
      <c r="J206" s="15" t="s">
        <v>444</v>
      </c>
      <c r="K206" s="15"/>
      <c r="L206" s="15"/>
      <c r="M206" s="15"/>
      <c r="N206" s="14">
        <v>-120.04</v>
      </c>
    </row>
    <row r="207" spans="1:14" x14ac:dyDescent="0.4">
      <c r="A207" s="15"/>
      <c r="B207" s="15"/>
      <c r="C207" s="15"/>
      <c r="D207" s="15" t="s">
        <v>406</v>
      </c>
      <c r="E207" s="15"/>
      <c r="F207" s="16">
        <v>44792</v>
      </c>
      <c r="G207" s="15"/>
      <c r="H207" s="15" t="s">
        <v>432</v>
      </c>
      <c r="I207" s="15"/>
      <c r="J207" s="15" t="s">
        <v>130</v>
      </c>
      <c r="K207" s="15"/>
      <c r="L207" s="15" t="s">
        <v>457</v>
      </c>
      <c r="M207" s="15"/>
      <c r="N207" s="14">
        <v>-329.15</v>
      </c>
    </row>
    <row r="208" spans="1:14" x14ac:dyDescent="0.4">
      <c r="A208" s="15"/>
      <c r="B208" s="15"/>
      <c r="C208" s="15"/>
      <c r="D208" s="15" t="s">
        <v>406</v>
      </c>
      <c r="E208" s="15"/>
      <c r="F208" s="16">
        <v>44792</v>
      </c>
      <c r="G208" s="15"/>
      <c r="H208" s="15" t="s">
        <v>432</v>
      </c>
      <c r="I208" s="15"/>
      <c r="J208" s="15" t="s">
        <v>90</v>
      </c>
      <c r="K208" s="15"/>
      <c r="L208" s="15"/>
      <c r="M208" s="15"/>
      <c r="N208" s="14">
        <v>-30</v>
      </c>
    </row>
    <row r="209" spans="1:14" x14ac:dyDescent="0.4">
      <c r="A209" s="15"/>
      <c r="B209" s="15"/>
      <c r="C209" s="15"/>
      <c r="D209" s="15" t="s">
        <v>406</v>
      </c>
      <c r="E209" s="15"/>
      <c r="F209" s="16">
        <v>44812</v>
      </c>
      <c r="G209" s="15"/>
      <c r="H209" s="15" t="s">
        <v>432</v>
      </c>
      <c r="I209" s="15"/>
      <c r="J209" s="15" t="s">
        <v>441</v>
      </c>
      <c r="K209" s="15"/>
      <c r="L209" s="15"/>
      <c r="M209" s="15"/>
      <c r="N209" s="14">
        <v>-71.930000000000007</v>
      </c>
    </row>
    <row r="210" spans="1:14" x14ac:dyDescent="0.4">
      <c r="A210" s="15"/>
      <c r="B210" s="15"/>
      <c r="C210" s="15"/>
      <c r="D210" s="15" t="s">
        <v>406</v>
      </c>
      <c r="E210" s="15"/>
      <c r="F210" s="16">
        <v>44813</v>
      </c>
      <c r="G210" s="15"/>
      <c r="H210" s="15" t="s">
        <v>432</v>
      </c>
      <c r="I210" s="15"/>
      <c r="J210" s="15" t="s">
        <v>106</v>
      </c>
      <c r="K210" s="15"/>
      <c r="L210" s="15" t="s">
        <v>419</v>
      </c>
      <c r="M210" s="15"/>
      <c r="N210" s="14">
        <v>-244.47</v>
      </c>
    </row>
    <row r="211" spans="1:14" x14ac:dyDescent="0.4">
      <c r="A211" s="15"/>
      <c r="B211" s="15"/>
      <c r="C211" s="15"/>
      <c r="D211" s="15" t="s">
        <v>406</v>
      </c>
      <c r="E211" s="15"/>
      <c r="F211" s="16">
        <v>44813</v>
      </c>
      <c r="G211" s="15"/>
      <c r="H211" s="15" t="s">
        <v>432</v>
      </c>
      <c r="I211" s="15"/>
      <c r="J211" s="15" t="s">
        <v>122</v>
      </c>
      <c r="K211" s="15"/>
      <c r="L211" s="15"/>
      <c r="M211" s="15"/>
      <c r="N211" s="14">
        <v>-209.19</v>
      </c>
    </row>
    <row r="212" spans="1:14" x14ac:dyDescent="0.4">
      <c r="A212" s="15"/>
      <c r="B212" s="15"/>
      <c r="C212" s="15"/>
      <c r="D212" s="15" t="s">
        <v>406</v>
      </c>
      <c r="E212" s="15"/>
      <c r="F212" s="16">
        <v>44813</v>
      </c>
      <c r="G212" s="15"/>
      <c r="H212" s="15" t="s">
        <v>432</v>
      </c>
      <c r="I212" s="15"/>
      <c r="J212" s="15" t="s">
        <v>458</v>
      </c>
      <c r="K212" s="15"/>
      <c r="L212" s="15"/>
      <c r="M212" s="15"/>
      <c r="N212" s="14">
        <v>-1252.0999999999999</v>
      </c>
    </row>
    <row r="213" spans="1:14" x14ac:dyDescent="0.4">
      <c r="A213" s="15"/>
      <c r="B213" s="15"/>
      <c r="C213" s="15"/>
      <c r="D213" s="15" t="s">
        <v>406</v>
      </c>
      <c r="E213" s="15"/>
      <c r="F213" s="16">
        <v>44813</v>
      </c>
      <c r="G213" s="15"/>
      <c r="H213" s="15" t="s">
        <v>432</v>
      </c>
      <c r="I213" s="15"/>
      <c r="J213" s="15" t="s">
        <v>212</v>
      </c>
      <c r="K213" s="15"/>
      <c r="L213" s="15"/>
      <c r="M213" s="15"/>
      <c r="N213" s="14">
        <v>-342.2</v>
      </c>
    </row>
    <row r="214" spans="1:14" x14ac:dyDescent="0.4">
      <c r="A214" s="15"/>
      <c r="B214" s="15"/>
      <c r="C214" s="15"/>
      <c r="D214" s="15" t="s">
        <v>406</v>
      </c>
      <c r="E214" s="15"/>
      <c r="F214" s="16">
        <v>44813</v>
      </c>
      <c r="G214" s="15"/>
      <c r="H214" s="15" t="s">
        <v>432</v>
      </c>
      <c r="I214" s="15"/>
      <c r="J214" s="15" t="s">
        <v>130</v>
      </c>
      <c r="K214" s="15"/>
      <c r="L214" s="15" t="s">
        <v>457</v>
      </c>
      <c r="M214" s="15"/>
      <c r="N214" s="14">
        <v>-329.15</v>
      </c>
    </row>
    <row r="215" spans="1:14" x14ac:dyDescent="0.4">
      <c r="A215" s="15"/>
      <c r="B215" s="15"/>
      <c r="C215" s="15"/>
      <c r="D215" s="15" t="s">
        <v>406</v>
      </c>
      <c r="E215" s="15"/>
      <c r="F215" s="16">
        <v>44813</v>
      </c>
      <c r="G215" s="15"/>
      <c r="H215" s="15" t="s">
        <v>432</v>
      </c>
      <c r="I215" s="15"/>
      <c r="J215" s="15" t="s">
        <v>130</v>
      </c>
      <c r="K215" s="15"/>
      <c r="L215" s="15" t="s">
        <v>457</v>
      </c>
      <c r="M215" s="15"/>
      <c r="N215" s="14">
        <v>-83.27</v>
      </c>
    </row>
    <row r="216" spans="1:14" x14ac:dyDescent="0.4">
      <c r="A216" s="15"/>
      <c r="B216" s="15"/>
      <c r="C216" s="15"/>
      <c r="D216" s="15" t="s">
        <v>406</v>
      </c>
      <c r="E216" s="15"/>
      <c r="F216" s="16">
        <v>44813</v>
      </c>
      <c r="G216" s="15"/>
      <c r="H216" s="15" t="s">
        <v>432</v>
      </c>
      <c r="I216" s="15"/>
      <c r="J216" s="15" t="s">
        <v>130</v>
      </c>
      <c r="K216" s="15"/>
      <c r="L216" s="15" t="s">
        <v>457</v>
      </c>
      <c r="M216" s="15"/>
      <c r="N216" s="14">
        <v>-83.27</v>
      </c>
    </row>
    <row r="217" spans="1:14" x14ac:dyDescent="0.4">
      <c r="A217" s="15"/>
      <c r="B217" s="15"/>
      <c r="C217" s="15"/>
      <c r="D217" s="15" t="s">
        <v>406</v>
      </c>
      <c r="E217" s="15"/>
      <c r="F217" s="16">
        <v>44816</v>
      </c>
      <c r="G217" s="15"/>
      <c r="H217" s="15" t="s">
        <v>432</v>
      </c>
      <c r="I217" s="15"/>
      <c r="J217" s="15" t="s">
        <v>134</v>
      </c>
      <c r="K217" s="15"/>
      <c r="L217" s="15"/>
      <c r="M217" s="15"/>
      <c r="N217" s="14">
        <v>-1232.67</v>
      </c>
    </row>
    <row r="218" spans="1:14" x14ac:dyDescent="0.4">
      <c r="A218" s="15"/>
      <c r="B218" s="15"/>
      <c r="C218" s="15"/>
      <c r="D218" s="15" t="s">
        <v>406</v>
      </c>
      <c r="E218" s="15"/>
      <c r="F218" s="16">
        <v>44820</v>
      </c>
      <c r="G218" s="15"/>
      <c r="H218" s="15" t="s">
        <v>432</v>
      </c>
      <c r="I218" s="15"/>
      <c r="J218" s="15" t="s">
        <v>101</v>
      </c>
      <c r="K218" s="15"/>
      <c r="L218" s="15" t="s">
        <v>422</v>
      </c>
      <c r="M218" s="15"/>
      <c r="N218" s="14">
        <v>-163.27000000000001</v>
      </c>
    </row>
    <row r="219" spans="1:14" x14ac:dyDescent="0.4">
      <c r="A219" s="15"/>
      <c r="B219" s="15"/>
      <c r="C219" s="15"/>
      <c r="D219" s="15" t="s">
        <v>406</v>
      </c>
      <c r="E219" s="15"/>
      <c r="F219" s="16">
        <v>44820</v>
      </c>
      <c r="G219" s="15"/>
      <c r="H219" s="15" t="s">
        <v>432</v>
      </c>
      <c r="I219" s="15"/>
      <c r="J219" s="15" t="s">
        <v>459</v>
      </c>
      <c r="K219" s="15"/>
      <c r="L219" s="15"/>
      <c r="M219" s="15"/>
      <c r="N219" s="14">
        <v>-1970.16</v>
      </c>
    </row>
    <row r="220" spans="1:14" x14ac:dyDescent="0.4">
      <c r="A220" s="15"/>
      <c r="B220" s="15"/>
      <c r="C220" s="15"/>
      <c r="D220" s="15" t="s">
        <v>406</v>
      </c>
      <c r="E220" s="15"/>
      <c r="F220" s="16">
        <v>44820</v>
      </c>
      <c r="G220" s="15"/>
      <c r="H220" s="15" t="s">
        <v>432</v>
      </c>
      <c r="I220" s="15"/>
      <c r="J220" s="15" t="s">
        <v>460</v>
      </c>
      <c r="K220" s="15"/>
      <c r="L220" s="15"/>
      <c r="M220" s="15"/>
      <c r="N220" s="14">
        <v>-5.0999999999999996</v>
      </c>
    </row>
    <row r="221" spans="1:14" x14ac:dyDescent="0.4">
      <c r="A221" s="15"/>
      <c r="B221" s="15"/>
      <c r="C221" s="15"/>
      <c r="D221" s="15" t="s">
        <v>406</v>
      </c>
      <c r="E221" s="15"/>
      <c r="F221" s="16">
        <v>44820</v>
      </c>
      <c r="G221" s="15"/>
      <c r="H221" s="15" t="s">
        <v>432</v>
      </c>
      <c r="I221" s="15"/>
      <c r="J221" s="15" t="s">
        <v>455</v>
      </c>
      <c r="K221" s="15"/>
      <c r="L221" s="15"/>
      <c r="M221" s="15"/>
      <c r="N221" s="14">
        <v>-84.07</v>
      </c>
    </row>
    <row r="222" spans="1:14" x14ac:dyDescent="0.4">
      <c r="A222" s="15"/>
      <c r="B222" s="15"/>
      <c r="C222" s="15"/>
      <c r="D222" s="15" t="s">
        <v>406</v>
      </c>
      <c r="E222" s="15"/>
      <c r="F222" s="16">
        <v>44820</v>
      </c>
      <c r="G222" s="15"/>
      <c r="H222" s="15" t="s">
        <v>432</v>
      </c>
      <c r="I222" s="15"/>
      <c r="J222" s="15" t="s">
        <v>428</v>
      </c>
      <c r="K222" s="15"/>
      <c r="L222" s="15" t="s">
        <v>429</v>
      </c>
      <c r="M222" s="15"/>
      <c r="N222" s="14">
        <v>-2781</v>
      </c>
    </row>
    <row r="223" spans="1:14" x14ac:dyDescent="0.4">
      <c r="A223" s="15"/>
      <c r="B223" s="15"/>
      <c r="C223" s="15"/>
      <c r="D223" s="15" t="s">
        <v>406</v>
      </c>
      <c r="E223" s="15"/>
      <c r="F223" s="16">
        <v>44820</v>
      </c>
      <c r="G223" s="15"/>
      <c r="H223" s="15" t="s">
        <v>432</v>
      </c>
      <c r="I223" s="15"/>
      <c r="J223" s="15" t="s">
        <v>446</v>
      </c>
      <c r="K223" s="15"/>
      <c r="L223" s="15"/>
      <c r="M223" s="15"/>
      <c r="N223" s="14">
        <v>-378.24</v>
      </c>
    </row>
    <row r="224" spans="1:14" x14ac:dyDescent="0.4">
      <c r="A224" s="15"/>
      <c r="B224" s="15"/>
      <c r="C224" s="15"/>
      <c r="D224" s="15" t="s">
        <v>406</v>
      </c>
      <c r="E224" s="15"/>
      <c r="F224" s="16">
        <v>44820</v>
      </c>
      <c r="G224" s="15"/>
      <c r="H224" s="15" t="s">
        <v>432</v>
      </c>
      <c r="I224" s="15"/>
      <c r="J224" s="15" t="s">
        <v>461</v>
      </c>
      <c r="K224" s="15"/>
      <c r="L224" s="15" t="s">
        <v>462</v>
      </c>
      <c r="M224" s="15"/>
      <c r="N224" s="14">
        <v>-3323</v>
      </c>
    </row>
    <row r="225" spans="1:14" x14ac:dyDescent="0.4">
      <c r="A225" s="15"/>
      <c r="B225" s="15"/>
      <c r="C225" s="15"/>
      <c r="D225" s="15" t="s">
        <v>406</v>
      </c>
      <c r="E225" s="15"/>
      <c r="F225" s="16">
        <v>44820</v>
      </c>
      <c r="G225" s="15"/>
      <c r="H225" s="15" t="s">
        <v>432</v>
      </c>
      <c r="I225" s="15"/>
      <c r="J225" s="15" t="s">
        <v>425</v>
      </c>
      <c r="K225" s="15"/>
      <c r="L225" s="15" t="s">
        <v>426</v>
      </c>
      <c r="M225" s="15"/>
      <c r="N225" s="14">
        <v>-799.17</v>
      </c>
    </row>
    <row r="226" spans="1:14" x14ac:dyDescent="0.4">
      <c r="A226" s="15"/>
      <c r="B226" s="15"/>
      <c r="C226" s="15"/>
      <c r="D226" s="15" t="s">
        <v>178</v>
      </c>
      <c r="E226" s="15"/>
      <c r="F226" s="16">
        <v>44827</v>
      </c>
      <c r="G226" s="15"/>
      <c r="H226" s="15" t="s">
        <v>432</v>
      </c>
      <c r="I226" s="15"/>
      <c r="J226" s="15" t="s">
        <v>463</v>
      </c>
      <c r="K226" s="15"/>
      <c r="L226" s="15"/>
      <c r="M226" s="15"/>
      <c r="N226" s="14">
        <v>-27.89</v>
      </c>
    </row>
    <row r="227" spans="1:14" x14ac:dyDescent="0.4">
      <c r="A227" s="15"/>
      <c r="B227" s="15"/>
      <c r="C227" s="15"/>
      <c r="D227" s="15" t="s">
        <v>406</v>
      </c>
      <c r="E227" s="15"/>
      <c r="F227" s="16">
        <v>44830</v>
      </c>
      <c r="G227" s="15"/>
      <c r="H227" s="15" t="s">
        <v>432</v>
      </c>
      <c r="I227" s="15"/>
      <c r="J227" s="15" t="s">
        <v>396</v>
      </c>
      <c r="K227" s="15"/>
      <c r="L227" s="15"/>
      <c r="M227" s="15"/>
      <c r="N227" s="14">
        <v>-2411.81</v>
      </c>
    </row>
    <row r="228" spans="1:14" x14ac:dyDescent="0.4">
      <c r="A228" s="15"/>
      <c r="B228" s="15"/>
      <c r="C228" s="15"/>
      <c r="D228" s="15" t="s">
        <v>178</v>
      </c>
      <c r="E228" s="15"/>
      <c r="F228" s="16">
        <v>44827</v>
      </c>
      <c r="G228" s="15"/>
      <c r="H228" s="15" t="s">
        <v>432</v>
      </c>
      <c r="I228" s="15"/>
      <c r="J228" s="15" t="s">
        <v>464</v>
      </c>
      <c r="K228" s="15"/>
      <c r="L228" s="15"/>
      <c r="M228" s="15"/>
      <c r="N228" s="14">
        <v>-70</v>
      </c>
    </row>
    <row r="229" spans="1:14" x14ac:dyDescent="0.4">
      <c r="A229" s="15"/>
      <c r="B229" s="15"/>
      <c r="C229" s="15"/>
      <c r="D229" s="15" t="s">
        <v>388</v>
      </c>
      <c r="E229" s="15"/>
      <c r="F229" s="16">
        <v>44832</v>
      </c>
      <c r="G229" s="15"/>
      <c r="H229" s="15" t="s">
        <v>432</v>
      </c>
      <c r="I229" s="15"/>
      <c r="J229" s="15" t="s">
        <v>430</v>
      </c>
      <c r="K229" s="15"/>
      <c r="L229" s="15"/>
      <c r="M229" s="15"/>
      <c r="N229" s="14">
        <v>-9743.7800000000007</v>
      </c>
    </row>
    <row r="230" spans="1:14" x14ac:dyDescent="0.4">
      <c r="A230" s="15"/>
      <c r="B230" s="15"/>
      <c r="C230" s="15"/>
      <c r="D230" s="15" t="s">
        <v>406</v>
      </c>
      <c r="E230" s="15"/>
      <c r="F230" s="16">
        <v>44839</v>
      </c>
      <c r="G230" s="15"/>
      <c r="H230" s="15" t="s">
        <v>432</v>
      </c>
      <c r="I230" s="15"/>
      <c r="J230" s="15" t="s">
        <v>465</v>
      </c>
      <c r="K230" s="15"/>
      <c r="L230" s="15"/>
      <c r="M230" s="15"/>
      <c r="N230" s="14">
        <v>-86.6</v>
      </c>
    </row>
    <row r="231" spans="1:14" x14ac:dyDescent="0.4">
      <c r="A231" s="15"/>
      <c r="B231" s="15"/>
      <c r="C231" s="15"/>
      <c r="D231" s="15" t="s">
        <v>406</v>
      </c>
      <c r="E231" s="15"/>
      <c r="F231" s="16">
        <v>44839</v>
      </c>
      <c r="G231" s="15"/>
      <c r="H231" s="15" t="s">
        <v>432</v>
      </c>
      <c r="I231" s="15"/>
      <c r="J231" s="15" t="s">
        <v>181</v>
      </c>
      <c r="K231" s="15"/>
      <c r="L231" s="15" t="s">
        <v>424</v>
      </c>
      <c r="M231" s="15"/>
      <c r="N231" s="14">
        <v>-483.1</v>
      </c>
    </row>
    <row r="232" spans="1:14" x14ac:dyDescent="0.4">
      <c r="A232" s="15"/>
      <c r="B232" s="15"/>
      <c r="C232" s="15"/>
      <c r="D232" s="15" t="s">
        <v>406</v>
      </c>
      <c r="E232" s="15"/>
      <c r="F232" s="16">
        <v>44839</v>
      </c>
      <c r="G232" s="15"/>
      <c r="H232" s="15" t="s">
        <v>432</v>
      </c>
      <c r="I232" s="15"/>
      <c r="J232" s="15" t="s">
        <v>456</v>
      </c>
      <c r="K232" s="15"/>
      <c r="L232" s="15"/>
      <c r="M232" s="15"/>
      <c r="N232" s="14">
        <v>-98.99</v>
      </c>
    </row>
    <row r="233" spans="1:14" x14ac:dyDescent="0.4">
      <c r="A233" s="15"/>
      <c r="B233" s="15"/>
      <c r="C233" s="15"/>
      <c r="D233" s="15" t="s">
        <v>406</v>
      </c>
      <c r="E233" s="15"/>
      <c r="F233" s="16">
        <v>44839</v>
      </c>
      <c r="G233" s="15"/>
      <c r="H233" s="15" t="s">
        <v>432</v>
      </c>
      <c r="I233" s="15"/>
      <c r="J233" s="15" t="s">
        <v>444</v>
      </c>
      <c r="K233" s="15"/>
      <c r="L233" s="15"/>
      <c r="M233" s="15"/>
      <c r="N233" s="14">
        <v>-116.15</v>
      </c>
    </row>
    <row r="234" spans="1:14" x14ac:dyDescent="0.4">
      <c r="A234" s="15"/>
      <c r="B234" s="15"/>
      <c r="C234" s="15"/>
      <c r="D234" s="15" t="s">
        <v>406</v>
      </c>
      <c r="E234" s="15"/>
      <c r="F234" s="16">
        <v>44839</v>
      </c>
      <c r="G234" s="15"/>
      <c r="H234" s="15" t="s">
        <v>432</v>
      </c>
      <c r="I234" s="15"/>
      <c r="J234" s="15" t="s">
        <v>434</v>
      </c>
      <c r="K234" s="15"/>
      <c r="L234" s="15"/>
      <c r="M234" s="15"/>
      <c r="N234" s="14">
        <v>-54.85</v>
      </c>
    </row>
    <row r="235" spans="1:14" x14ac:dyDescent="0.4">
      <c r="A235" s="15"/>
      <c r="B235" s="15"/>
      <c r="C235" s="15"/>
      <c r="D235" s="15" t="s">
        <v>406</v>
      </c>
      <c r="E235" s="15"/>
      <c r="F235" s="16">
        <v>44778</v>
      </c>
      <c r="G235" s="15"/>
      <c r="H235" s="15" t="s">
        <v>432</v>
      </c>
      <c r="I235" s="15"/>
      <c r="J235" s="15" t="s">
        <v>407</v>
      </c>
      <c r="K235" s="15"/>
      <c r="L235" s="15" t="s">
        <v>466</v>
      </c>
      <c r="M235" s="15"/>
      <c r="N235" s="14">
        <v>-103.98</v>
      </c>
    </row>
    <row r="236" spans="1:14" x14ac:dyDescent="0.4">
      <c r="A236" s="15"/>
      <c r="B236" s="15"/>
      <c r="C236" s="15"/>
      <c r="D236" s="15" t="s">
        <v>406</v>
      </c>
      <c r="E236" s="15"/>
      <c r="F236" s="16">
        <v>44848</v>
      </c>
      <c r="G236" s="15"/>
      <c r="H236" s="15" t="s">
        <v>432</v>
      </c>
      <c r="I236" s="15"/>
      <c r="J236" s="15" t="s">
        <v>130</v>
      </c>
      <c r="K236" s="15"/>
      <c r="L236" s="15" t="s">
        <v>457</v>
      </c>
      <c r="M236" s="15"/>
      <c r="N236" s="14">
        <v>-329.15</v>
      </c>
    </row>
    <row r="237" spans="1:14" x14ac:dyDescent="0.4">
      <c r="A237" s="15"/>
      <c r="B237" s="15"/>
      <c r="C237" s="15"/>
      <c r="D237" s="15" t="s">
        <v>406</v>
      </c>
      <c r="E237" s="15"/>
      <c r="F237" s="16">
        <v>44848</v>
      </c>
      <c r="G237" s="15"/>
      <c r="H237" s="15" t="s">
        <v>432</v>
      </c>
      <c r="I237" s="15"/>
      <c r="J237" s="15" t="s">
        <v>465</v>
      </c>
      <c r="K237" s="15"/>
      <c r="L237" s="15"/>
      <c r="M237" s="15"/>
      <c r="N237" s="14">
        <v>-215.4</v>
      </c>
    </row>
    <row r="238" spans="1:14" x14ac:dyDescent="0.4">
      <c r="A238" s="15"/>
      <c r="B238" s="15"/>
      <c r="C238" s="15"/>
      <c r="D238" s="15" t="s">
        <v>406</v>
      </c>
      <c r="E238" s="15"/>
      <c r="F238" s="16">
        <v>44848</v>
      </c>
      <c r="G238" s="15"/>
      <c r="H238" s="15" t="s">
        <v>432</v>
      </c>
      <c r="I238" s="15"/>
      <c r="J238" s="15" t="s">
        <v>212</v>
      </c>
      <c r="K238" s="15"/>
      <c r="L238" s="15"/>
      <c r="M238" s="15"/>
      <c r="N238" s="14">
        <v>-489.1</v>
      </c>
    </row>
    <row r="239" spans="1:14" x14ac:dyDescent="0.4">
      <c r="A239" s="15"/>
      <c r="B239" s="15"/>
      <c r="C239" s="15"/>
      <c r="D239" s="15" t="s">
        <v>406</v>
      </c>
      <c r="E239" s="15"/>
      <c r="F239" s="16">
        <v>44848</v>
      </c>
      <c r="G239" s="15"/>
      <c r="H239" s="15" t="s">
        <v>432</v>
      </c>
      <c r="I239" s="15"/>
      <c r="J239" s="15" t="s">
        <v>127</v>
      </c>
      <c r="K239" s="15"/>
      <c r="L239" s="15" t="s">
        <v>447</v>
      </c>
      <c r="M239" s="15"/>
      <c r="N239" s="14">
        <v>-92</v>
      </c>
    </row>
    <row r="240" spans="1:14" x14ac:dyDescent="0.4">
      <c r="A240" s="15"/>
      <c r="B240" s="15"/>
      <c r="C240" s="15"/>
      <c r="D240" s="15" t="s">
        <v>406</v>
      </c>
      <c r="E240" s="15"/>
      <c r="F240" s="16">
        <v>44848</v>
      </c>
      <c r="G240" s="15"/>
      <c r="H240" s="15" t="s">
        <v>432</v>
      </c>
      <c r="I240" s="15"/>
      <c r="J240" s="15" t="s">
        <v>130</v>
      </c>
      <c r="K240" s="15"/>
      <c r="L240" s="15"/>
      <c r="M240" s="15"/>
      <c r="N240" s="14">
        <v>-165.78</v>
      </c>
    </row>
    <row r="241" spans="1:14" x14ac:dyDescent="0.4">
      <c r="A241" s="15"/>
      <c r="B241" s="15"/>
      <c r="C241" s="15"/>
      <c r="D241" s="15" t="s">
        <v>178</v>
      </c>
      <c r="E241" s="15"/>
      <c r="F241" s="16">
        <v>44854</v>
      </c>
      <c r="G241" s="15"/>
      <c r="H241" s="15" t="s">
        <v>432</v>
      </c>
      <c r="I241" s="15"/>
      <c r="J241" s="15" t="s">
        <v>396</v>
      </c>
      <c r="K241" s="15"/>
      <c r="L241" s="15"/>
      <c r="M241" s="15"/>
      <c r="N241" s="14">
        <v>-3366.52</v>
      </c>
    </row>
    <row r="242" spans="1:14" x14ac:dyDescent="0.4">
      <c r="A242" s="15"/>
      <c r="B242" s="15"/>
      <c r="C242" s="15"/>
      <c r="D242" s="15" t="s">
        <v>388</v>
      </c>
      <c r="E242" s="15"/>
      <c r="F242" s="16">
        <v>44859</v>
      </c>
      <c r="G242" s="15"/>
      <c r="H242" s="15" t="s">
        <v>432</v>
      </c>
      <c r="I242" s="15"/>
      <c r="J242" s="15" t="s">
        <v>430</v>
      </c>
      <c r="K242" s="15"/>
      <c r="L242" s="15"/>
      <c r="M242" s="15"/>
      <c r="N242" s="14">
        <v>-10403.26</v>
      </c>
    </row>
    <row r="243" spans="1:14" x14ac:dyDescent="0.4">
      <c r="A243" s="15"/>
      <c r="B243" s="15"/>
      <c r="C243" s="15"/>
      <c r="D243" s="15" t="s">
        <v>406</v>
      </c>
      <c r="E243" s="15"/>
      <c r="F243" s="16">
        <v>44859</v>
      </c>
      <c r="G243" s="15"/>
      <c r="H243" s="15" t="s">
        <v>432</v>
      </c>
      <c r="I243" s="15"/>
      <c r="J243" s="15" t="s">
        <v>467</v>
      </c>
      <c r="K243" s="15"/>
      <c r="L243" s="15" t="s">
        <v>468</v>
      </c>
      <c r="M243" s="15"/>
      <c r="N243" s="14">
        <v>-120</v>
      </c>
    </row>
    <row r="244" spans="1:14" x14ac:dyDescent="0.4">
      <c r="A244" s="15"/>
      <c r="B244" s="15"/>
      <c r="C244" s="15"/>
      <c r="D244" s="15" t="s">
        <v>406</v>
      </c>
      <c r="E244" s="15"/>
      <c r="F244" s="16">
        <v>44865</v>
      </c>
      <c r="G244" s="15"/>
      <c r="H244" s="15" t="s">
        <v>432</v>
      </c>
      <c r="I244" s="15"/>
      <c r="J244" s="15" t="s">
        <v>456</v>
      </c>
      <c r="K244" s="15"/>
      <c r="L244" s="15"/>
      <c r="M244" s="15"/>
      <c r="N244" s="14">
        <v>-98.99</v>
      </c>
    </row>
    <row r="245" spans="1:14" x14ac:dyDescent="0.4">
      <c r="A245" s="15"/>
      <c r="B245" s="15"/>
      <c r="C245" s="15"/>
      <c r="D245" s="15" t="s">
        <v>406</v>
      </c>
      <c r="E245" s="15"/>
      <c r="F245" s="16">
        <v>44865</v>
      </c>
      <c r="G245" s="15"/>
      <c r="H245" s="15" t="s">
        <v>432</v>
      </c>
      <c r="I245" s="15"/>
      <c r="J245" s="15" t="s">
        <v>445</v>
      </c>
      <c r="K245" s="15"/>
      <c r="L245" s="15"/>
      <c r="M245" s="15"/>
      <c r="N245" s="14">
        <v>-87</v>
      </c>
    </row>
    <row r="246" spans="1:14" x14ac:dyDescent="0.4">
      <c r="A246" s="15"/>
      <c r="B246" s="15"/>
      <c r="C246" s="15"/>
      <c r="D246" s="15" t="s">
        <v>406</v>
      </c>
      <c r="E246" s="15"/>
      <c r="F246" s="16">
        <v>44865</v>
      </c>
      <c r="G246" s="15"/>
      <c r="H246" s="15" t="s">
        <v>432</v>
      </c>
      <c r="I246" s="15"/>
      <c r="J246" s="15" t="s">
        <v>430</v>
      </c>
      <c r="K246" s="15"/>
      <c r="L246" s="15" t="s">
        <v>469</v>
      </c>
      <c r="M246" s="15"/>
      <c r="N246" s="14">
        <v>-5000</v>
      </c>
    </row>
    <row r="247" spans="1:14" x14ac:dyDescent="0.4">
      <c r="A247" s="15"/>
      <c r="B247" s="15"/>
      <c r="C247" s="15"/>
      <c r="D247" s="15" t="s">
        <v>406</v>
      </c>
      <c r="E247" s="15"/>
      <c r="F247" s="16">
        <v>44869</v>
      </c>
      <c r="G247" s="15"/>
      <c r="H247" s="15" t="s">
        <v>432</v>
      </c>
      <c r="I247" s="15"/>
      <c r="J247" s="15" t="s">
        <v>444</v>
      </c>
      <c r="K247" s="15"/>
      <c r="L247" s="15"/>
      <c r="M247" s="15"/>
      <c r="N247" s="14">
        <v>-121.3</v>
      </c>
    </row>
    <row r="248" spans="1:14" x14ac:dyDescent="0.4">
      <c r="A248" s="15"/>
      <c r="B248" s="15"/>
      <c r="C248" s="15"/>
      <c r="D248" s="15" t="s">
        <v>406</v>
      </c>
      <c r="E248" s="15"/>
      <c r="F248" s="16">
        <v>44887</v>
      </c>
      <c r="G248" s="15"/>
      <c r="H248" s="15" t="s">
        <v>432</v>
      </c>
      <c r="I248" s="15"/>
      <c r="J248" s="15" t="s">
        <v>130</v>
      </c>
      <c r="K248" s="15"/>
      <c r="L248" s="15"/>
      <c r="M248" s="15"/>
      <c r="N248" s="14">
        <v>-493.69</v>
      </c>
    </row>
    <row r="249" spans="1:14" x14ac:dyDescent="0.4">
      <c r="A249" s="15"/>
      <c r="B249" s="15"/>
      <c r="C249" s="15"/>
      <c r="D249" s="15" t="s">
        <v>406</v>
      </c>
      <c r="E249" s="15"/>
      <c r="F249" s="16">
        <v>44887</v>
      </c>
      <c r="G249" s="15"/>
      <c r="H249" s="15" t="s">
        <v>432</v>
      </c>
      <c r="I249" s="15"/>
      <c r="J249" s="15" t="s">
        <v>212</v>
      </c>
      <c r="K249" s="15"/>
      <c r="L249" s="15" t="s">
        <v>439</v>
      </c>
      <c r="M249" s="15"/>
      <c r="N249" s="14">
        <v>-24.4</v>
      </c>
    </row>
    <row r="250" spans="1:14" x14ac:dyDescent="0.4">
      <c r="A250" s="15"/>
      <c r="B250" s="15"/>
      <c r="C250" s="15"/>
      <c r="D250" s="15" t="s">
        <v>406</v>
      </c>
      <c r="E250" s="15"/>
      <c r="F250" s="16">
        <v>44887</v>
      </c>
      <c r="G250" s="15"/>
      <c r="H250" s="15" t="s">
        <v>432</v>
      </c>
      <c r="I250" s="15"/>
      <c r="J250" s="15" t="s">
        <v>127</v>
      </c>
      <c r="K250" s="15"/>
      <c r="L250" s="15" t="s">
        <v>447</v>
      </c>
      <c r="M250" s="15"/>
      <c r="N250" s="14">
        <v>-29.5</v>
      </c>
    </row>
    <row r="251" spans="1:14" x14ac:dyDescent="0.4">
      <c r="A251" s="15"/>
      <c r="B251" s="15"/>
      <c r="C251" s="15"/>
      <c r="D251" s="15" t="s">
        <v>406</v>
      </c>
      <c r="E251" s="15"/>
      <c r="F251" s="16">
        <v>44891</v>
      </c>
      <c r="G251" s="15"/>
      <c r="H251" s="15" t="s">
        <v>432</v>
      </c>
      <c r="I251" s="15"/>
      <c r="J251" s="15" t="s">
        <v>134</v>
      </c>
      <c r="K251" s="15"/>
      <c r="L251" s="15"/>
      <c r="M251" s="15"/>
      <c r="N251" s="14">
        <v>-372.97</v>
      </c>
    </row>
    <row r="252" spans="1:14" x14ac:dyDescent="0.4">
      <c r="A252" s="15"/>
      <c r="B252" s="15"/>
      <c r="C252" s="15"/>
      <c r="D252" s="15" t="s">
        <v>406</v>
      </c>
      <c r="E252" s="15"/>
      <c r="F252" s="16">
        <v>44891</v>
      </c>
      <c r="G252" s="15"/>
      <c r="H252" s="15" t="s">
        <v>432</v>
      </c>
      <c r="I252" s="15"/>
      <c r="J252" s="15" t="s">
        <v>396</v>
      </c>
      <c r="K252" s="15"/>
      <c r="L252" s="15"/>
      <c r="M252" s="15"/>
      <c r="N252" s="14">
        <v>-9750.0400000000009</v>
      </c>
    </row>
    <row r="253" spans="1:14" x14ac:dyDescent="0.4">
      <c r="A253" s="15"/>
      <c r="B253" s="15"/>
      <c r="C253" s="15"/>
      <c r="D253" s="15" t="s">
        <v>388</v>
      </c>
      <c r="E253" s="15"/>
      <c r="F253" s="16">
        <v>44894</v>
      </c>
      <c r="G253" s="15"/>
      <c r="H253" s="15" t="s">
        <v>432</v>
      </c>
      <c r="I253" s="15"/>
      <c r="J253" s="15" t="s">
        <v>430</v>
      </c>
      <c r="K253" s="15"/>
      <c r="L253" s="15"/>
      <c r="M253" s="15"/>
      <c r="N253" s="14">
        <v>-9618.7199999999993</v>
      </c>
    </row>
    <row r="254" spans="1:14" x14ac:dyDescent="0.4">
      <c r="A254" s="15"/>
      <c r="B254" s="15"/>
      <c r="C254" s="15"/>
      <c r="D254" s="15" t="s">
        <v>406</v>
      </c>
      <c r="E254" s="15"/>
      <c r="F254" s="16">
        <v>44897</v>
      </c>
      <c r="G254" s="15"/>
      <c r="H254" s="15" t="s">
        <v>470</v>
      </c>
      <c r="I254" s="15"/>
      <c r="J254" s="15" t="s">
        <v>181</v>
      </c>
      <c r="K254" s="15"/>
      <c r="L254" s="15" t="s">
        <v>424</v>
      </c>
      <c r="M254" s="15"/>
      <c r="N254" s="14">
        <v>-483.1</v>
      </c>
    </row>
    <row r="255" spans="1:14" x14ac:dyDescent="0.4">
      <c r="A255" s="15"/>
      <c r="B255" s="15"/>
      <c r="C255" s="15"/>
      <c r="D255" s="15" t="s">
        <v>388</v>
      </c>
      <c r="E255" s="15"/>
      <c r="F255" s="16">
        <v>44844</v>
      </c>
      <c r="G255" s="15"/>
      <c r="H255" s="15" t="s">
        <v>471</v>
      </c>
      <c r="I255" s="15"/>
      <c r="J255" s="15" t="s">
        <v>40</v>
      </c>
      <c r="K255" s="15"/>
      <c r="L255" s="15" t="s">
        <v>427</v>
      </c>
      <c r="M255" s="15"/>
      <c r="N255" s="14">
        <v>-81.12</v>
      </c>
    </row>
    <row r="256" spans="1:14" x14ac:dyDescent="0.4">
      <c r="A256" s="15"/>
      <c r="B256" s="15"/>
      <c r="C256" s="15"/>
      <c r="D256" s="15" t="s">
        <v>388</v>
      </c>
      <c r="E256" s="15"/>
      <c r="F256" s="16">
        <v>44844</v>
      </c>
      <c r="G256" s="15"/>
      <c r="H256" s="15" t="s">
        <v>471</v>
      </c>
      <c r="I256" s="15"/>
      <c r="J256" s="15" t="s">
        <v>452</v>
      </c>
      <c r="K256" s="15"/>
      <c r="L256" s="15" t="s">
        <v>453</v>
      </c>
      <c r="M256" s="15"/>
      <c r="N256" s="14">
        <v>-336.95</v>
      </c>
    </row>
    <row r="257" spans="1:14" x14ac:dyDescent="0.4">
      <c r="A257" s="15"/>
      <c r="B257" s="15"/>
      <c r="C257" s="15"/>
      <c r="D257" s="15" t="s">
        <v>406</v>
      </c>
      <c r="E257" s="15"/>
      <c r="F257" s="16">
        <v>44867</v>
      </c>
      <c r="G257" s="15"/>
      <c r="H257" s="15" t="s">
        <v>471</v>
      </c>
      <c r="I257" s="15"/>
      <c r="J257" s="15" t="s">
        <v>181</v>
      </c>
      <c r="K257" s="15"/>
      <c r="L257" s="15" t="s">
        <v>424</v>
      </c>
      <c r="M257" s="15"/>
      <c r="N257" s="14">
        <v>-483.1</v>
      </c>
    </row>
    <row r="258" spans="1:14" x14ac:dyDescent="0.4">
      <c r="A258" s="15"/>
      <c r="B258" s="15"/>
      <c r="C258" s="15"/>
      <c r="D258" s="15" t="s">
        <v>406</v>
      </c>
      <c r="E258" s="15"/>
      <c r="F258" s="16">
        <v>44869</v>
      </c>
      <c r="G258" s="15"/>
      <c r="H258" s="15" t="s">
        <v>471</v>
      </c>
      <c r="I258" s="15"/>
      <c r="J258" s="15" t="s">
        <v>425</v>
      </c>
      <c r="K258" s="15"/>
      <c r="L258" s="15" t="s">
        <v>426</v>
      </c>
      <c r="M258" s="15"/>
      <c r="N258" s="14">
        <v>-928.81</v>
      </c>
    </row>
    <row r="259" spans="1:14" x14ac:dyDescent="0.4">
      <c r="A259" s="15"/>
      <c r="B259" s="15"/>
      <c r="C259" s="15"/>
      <c r="D259" s="15" t="s">
        <v>388</v>
      </c>
      <c r="E259" s="15"/>
      <c r="F259" s="16">
        <v>44865</v>
      </c>
      <c r="G259" s="15"/>
      <c r="H259" s="15" t="s">
        <v>471</v>
      </c>
      <c r="I259" s="15"/>
      <c r="J259" s="15" t="s">
        <v>40</v>
      </c>
      <c r="K259" s="15"/>
      <c r="L259" s="15" t="s">
        <v>427</v>
      </c>
      <c r="M259" s="15"/>
      <c r="N259" s="14">
        <v>-81.12</v>
      </c>
    </row>
    <row r="260" spans="1:14" x14ac:dyDescent="0.4">
      <c r="A260" s="15"/>
      <c r="B260" s="15"/>
      <c r="C260" s="15"/>
      <c r="D260" s="15" t="s">
        <v>406</v>
      </c>
      <c r="E260" s="15"/>
      <c r="F260" s="16">
        <v>44869</v>
      </c>
      <c r="G260" s="15"/>
      <c r="H260" s="15" t="s">
        <v>471</v>
      </c>
      <c r="I260" s="15"/>
      <c r="J260" s="15" t="s">
        <v>180</v>
      </c>
      <c r="K260" s="15"/>
      <c r="L260" s="15"/>
      <c r="M260" s="15"/>
      <c r="N260" s="14">
        <v>-6228.84</v>
      </c>
    </row>
    <row r="261" spans="1:14" x14ac:dyDescent="0.4">
      <c r="A261" s="15"/>
      <c r="B261" s="15"/>
      <c r="C261" s="15"/>
      <c r="D261" s="15" t="s">
        <v>406</v>
      </c>
      <c r="E261" s="15"/>
      <c r="F261" s="16">
        <v>44854</v>
      </c>
      <c r="G261" s="15"/>
      <c r="H261" s="15" t="s">
        <v>472</v>
      </c>
      <c r="I261" s="15"/>
      <c r="J261" s="15" t="s">
        <v>425</v>
      </c>
      <c r="K261" s="15"/>
      <c r="L261" s="15" t="s">
        <v>426</v>
      </c>
      <c r="M261" s="15"/>
      <c r="N261" s="14">
        <v>-678.85</v>
      </c>
    </row>
    <row r="262" spans="1:14" x14ac:dyDescent="0.4">
      <c r="A262" s="15"/>
      <c r="B262" s="15"/>
      <c r="C262" s="15"/>
      <c r="D262" s="15" t="s">
        <v>406</v>
      </c>
      <c r="E262" s="15"/>
      <c r="F262" s="16">
        <v>44847</v>
      </c>
      <c r="G262" s="15"/>
      <c r="H262" s="15" t="s">
        <v>472</v>
      </c>
      <c r="I262" s="15"/>
      <c r="J262" s="15" t="s">
        <v>180</v>
      </c>
      <c r="K262" s="15"/>
      <c r="L262" s="15"/>
      <c r="M262" s="15"/>
      <c r="N262" s="14">
        <v>-6228.84</v>
      </c>
    </row>
    <row r="263" spans="1:14" x14ac:dyDescent="0.4">
      <c r="A263" s="15"/>
      <c r="B263" s="15"/>
      <c r="C263" s="15"/>
      <c r="D263" s="15" t="s">
        <v>406</v>
      </c>
      <c r="E263" s="15"/>
      <c r="F263" s="16">
        <v>44873</v>
      </c>
      <c r="G263" s="15"/>
      <c r="H263" s="15" t="s">
        <v>473</v>
      </c>
      <c r="I263" s="15"/>
      <c r="J263" s="15" t="s">
        <v>189</v>
      </c>
      <c r="K263" s="15"/>
      <c r="L263" s="15"/>
      <c r="M263" s="15"/>
      <c r="N263" s="14">
        <v>-1592.5</v>
      </c>
    </row>
    <row r="264" spans="1:14" x14ac:dyDescent="0.4">
      <c r="A264" s="15"/>
      <c r="B264" s="15"/>
      <c r="C264" s="15"/>
      <c r="D264" s="15" t="s">
        <v>406</v>
      </c>
      <c r="E264" s="15"/>
      <c r="F264" s="16">
        <v>44887</v>
      </c>
      <c r="G264" s="15"/>
      <c r="H264" s="15" t="s">
        <v>473</v>
      </c>
      <c r="I264" s="15"/>
      <c r="J264" s="15" t="s">
        <v>150</v>
      </c>
      <c r="K264" s="15"/>
      <c r="L264" s="15"/>
      <c r="M264" s="15"/>
      <c r="N264" s="14">
        <v>-780</v>
      </c>
    </row>
    <row r="265" spans="1:14" x14ac:dyDescent="0.4">
      <c r="A265" s="15"/>
      <c r="B265" s="15"/>
      <c r="C265" s="15"/>
      <c r="D265" s="15" t="s">
        <v>388</v>
      </c>
      <c r="E265" s="15"/>
      <c r="F265" s="16">
        <v>44564</v>
      </c>
      <c r="G265" s="15"/>
      <c r="H265" s="15" t="s">
        <v>474</v>
      </c>
      <c r="I265" s="15"/>
      <c r="J265" s="15" t="s">
        <v>475</v>
      </c>
      <c r="K265" s="15"/>
      <c r="L265" s="15" t="s">
        <v>476</v>
      </c>
      <c r="M265" s="15"/>
      <c r="N265" s="14">
        <v>-5471.3</v>
      </c>
    </row>
    <row r="266" spans="1:14" x14ac:dyDescent="0.4">
      <c r="A266" s="15"/>
      <c r="B266" s="15"/>
      <c r="C266" s="15"/>
      <c r="D266" s="15" t="s">
        <v>388</v>
      </c>
      <c r="E266" s="15"/>
      <c r="F266" s="16">
        <v>44585</v>
      </c>
      <c r="G266" s="15"/>
      <c r="H266" s="15" t="s">
        <v>474</v>
      </c>
      <c r="I266" s="15"/>
      <c r="J266" s="15" t="s">
        <v>477</v>
      </c>
      <c r="K266" s="15"/>
      <c r="L266" s="15" t="s">
        <v>478</v>
      </c>
      <c r="M266" s="15"/>
      <c r="N266" s="14">
        <v>-4431</v>
      </c>
    </row>
    <row r="267" spans="1:14" x14ac:dyDescent="0.4">
      <c r="A267" s="15"/>
      <c r="B267" s="15"/>
      <c r="C267" s="15"/>
      <c r="D267" s="15" t="s">
        <v>388</v>
      </c>
      <c r="E267" s="15"/>
      <c r="F267" s="16">
        <v>44594</v>
      </c>
      <c r="G267" s="15"/>
      <c r="H267" s="15" t="s">
        <v>474</v>
      </c>
      <c r="I267" s="15"/>
      <c r="J267" s="15" t="s">
        <v>475</v>
      </c>
      <c r="K267" s="15"/>
      <c r="L267" s="15" t="s">
        <v>479</v>
      </c>
      <c r="M267" s="15"/>
      <c r="N267" s="14">
        <v>0</v>
      </c>
    </row>
    <row r="268" spans="1:14" x14ac:dyDescent="0.4">
      <c r="A268" s="15"/>
      <c r="B268" s="15"/>
      <c r="C268" s="15"/>
      <c r="D268" s="15" t="s">
        <v>388</v>
      </c>
      <c r="E268" s="15"/>
      <c r="F268" s="16">
        <v>44603</v>
      </c>
      <c r="G268" s="15"/>
      <c r="H268" s="15" t="s">
        <v>474</v>
      </c>
      <c r="I268" s="15"/>
      <c r="J268" s="15" t="s">
        <v>477</v>
      </c>
      <c r="K268" s="15"/>
      <c r="L268" s="15" t="s">
        <v>480</v>
      </c>
      <c r="M268" s="15"/>
      <c r="N268" s="14">
        <v>-1884</v>
      </c>
    </row>
    <row r="269" spans="1:14" x14ac:dyDescent="0.4">
      <c r="A269" s="15"/>
      <c r="B269" s="15"/>
      <c r="C269" s="15"/>
      <c r="D269" s="15" t="s">
        <v>388</v>
      </c>
      <c r="E269" s="15"/>
      <c r="F269" s="16">
        <v>44594</v>
      </c>
      <c r="G269" s="15"/>
      <c r="H269" s="15" t="s">
        <v>474</v>
      </c>
      <c r="I269" s="15"/>
      <c r="J269" s="15" t="s">
        <v>475</v>
      </c>
      <c r="K269" s="15"/>
      <c r="L269" s="15" t="s">
        <v>481</v>
      </c>
      <c r="M269" s="15"/>
      <c r="N269" s="14">
        <v>-6175</v>
      </c>
    </row>
    <row r="270" spans="1:14" x14ac:dyDescent="0.4">
      <c r="A270" s="15"/>
      <c r="B270" s="15"/>
      <c r="C270" s="15"/>
      <c r="D270" s="15" t="s">
        <v>388</v>
      </c>
      <c r="E270" s="15"/>
      <c r="F270" s="16">
        <v>44621</v>
      </c>
      <c r="G270" s="15"/>
      <c r="H270" s="15" t="s">
        <v>474</v>
      </c>
      <c r="I270" s="15"/>
      <c r="J270" s="15" t="s">
        <v>475</v>
      </c>
      <c r="K270" s="15"/>
      <c r="L270" s="15" t="s">
        <v>482</v>
      </c>
      <c r="M270" s="15"/>
      <c r="N270" s="14">
        <v>-7481.28</v>
      </c>
    </row>
    <row r="271" spans="1:14" x14ac:dyDescent="0.4">
      <c r="A271" s="15"/>
      <c r="B271" s="15"/>
      <c r="C271" s="15"/>
      <c r="D271" s="15" t="s">
        <v>388</v>
      </c>
      <c r="E271" s="15"/>
      <c r="F271" s="16">
        <v>44631</v>
      </c>
      <c r="G271" s="15"/>
      <c r="H271" s="15" t="s">
        <v>474</v>
      </c>
      <c r="I271" s="15"/>
      <c r="J271" s="15" t="s">
        <v>477</v>
      </c>
      <c r="K271" s="15"/>
      <c r="L271" s="15" t="s">
        <v>483</v>
      </c>
      <c r="M271" s="15"/>
      <c r="N271" s="14">
        <v>-2272</v>
      </c>
    </row>
    <row r="272" spans="1:14" x14ac:dyDescent="0.4">
      <c r="A272" s="15"/>
      <c r="B272" s="15"/>
      <c r="C272" s="15"/>
      <c r="D272" s="15" t="s">
        <v>388</v>
      </c>
      <c r="E272" s="15"/>
      <c r="F272" s="16">
        <v>44652</v>
      </c>
      <c r="G272" s="15"/>
      <c r="H272" s="15" t="s">
        <v>474</v>
      </c>
      <c r="I272" s="15"/>
      <c r="J272" s="15" t="s">
        <v>475</v>
      </c>
      <c r="K272" s="15"/>
      <c r="L272" s="15" t="s">
        <v>484</v>
      </c>
      <c r="M272" s="15"/>
      <c r="N272" s="14">
        <v>-6423.1</v>
      </c>
    </row>
    <row r="273" spans="1:14" x14ac:dyDescent="0.4">
      <c r="A273" s="15"/>
      <c r="B273" s="15"/>
      <c r="C273" s="15"/>
      <c r="D273" s="15" t="s">
        <v>388</v>
      </c>
      <c r="E273" s="15"/>
      <c r="F273" s="16">
        <v>44663</v>
      </c>
      <c r="G273" s="15"/>
      <c r="H273" s="15" t="s">
        <v>474</v>
      </c>
      <c r="I273" s="15"/>
      <c r="J273" s="15" t="s">
        <v>477</v>
      </c>
      <c r="K273" s="15"/>
      <c r="L273" s="15" t="s">
        <v>485</v>
      </c>
      <c r="M273" s="15"/>
      <c r="N273" s="14">
        <v>-1957</v>
      </c>
    </row>
    <row r="274" spans="1:14" x14ac:dyDescent="0.4">
      <c r="A274" s="15"/>
      <c r="B274" s="15"/>
      <c r="C274" s="15"/>
      <c r="D274" s="15" t="s">
        <v>388</v>
      </c>
      <c r="E274" s="15"/>
      <c r="F274" s="16">
        <v>44680</v>
      </c>
      <c r="G274" s="15"/>
      <c r="H274" s="15" t="s">
        <v>474</v>
      </c>
      <c r="I274" s="15"/>
      <c r="J274" s="15" t="s">
        <v>475</v>
      </c>
      <c r="K274" s="15"/>
      <c r="L274" s="15" t="s">
        <v>486</v>
      </c>
      <c r="M274" s="15"/>
      <c r="N274" s="14">
        <v>-5159.68</v>
      </c>
    </row>
    <row r="275" spans="1:14" x14ac:dyDescent="0.4">
      <c r="A275" s="15"/>
      <c r="B275" s="15"/>
      <c r="C275" s="15"/>
      <c r="D275" s="15" t="s">
        <v>388</v>
      </c>
      <c r="E275" s="15"/>
      <c r="F275" s="16">
        <v>44692</v>
      </c>
      <c r="G275" s="15"/>
      <c r="H275" s="15" t="s">
        <v>474</v>
      </c>
      <c r="I275" s="15"/>
      <c r="J275" s="15" t="s">
        <v>477</v>
      </c>
      <c r="K275" s="15"/>
      <c r="L275" s="15" t="s">
        <v>487</v>
      </c>
      <c r="M275" s="15"/>
      <c r="N275" s="14">
        <v>-1722</v>
      </c>
    </row>
    <row r="276" spans="1:14" x14ac:dyDescent="0.4">
      <c r="A276" s="15"/>
      <c r="B276" s="15"/>
      <c r="C276" s="15"/>
      <c r="D276" s="15" t="s">
        <v>388</v>
      </c>
      <c r="E276" s="15"/>
      <c r="F276" s="16">
        <v>44712</v>
      </c>
      <c r="G276" s="15"/>
      <c r="H276" s="15" t="s">
        <v>474</v>
      </c>
      <c r="I276" s="15"/>
      <c r="J276" s="15" t="s">
        <v>475</v>
      </c>
      <c r="K276" s="15"/>
      <c r="L276" s="15" t="s">
        <v>488</v>
      </c>
      <c r="M276" s="15"/>
      <c r="N276" s="14">
        <v>-5339.48</v>
      </c>
    </row>
    <row r="277" spans="1:14" x14ac:dyDescent="0.4">
      <c r="A277" s="15"/>
      <c r="B277" s="15"/>
      <c r="C277" s="15"/>
      <c r="D277" s="15" t="s">
        <v>388</v>
      </c>
      <c r="E277" s="15"/>
      <c r="F277" s="16">
        <v>44725</v>
      </c>
      <c r="G277" s="15"/>
      <c r="H277" s="15" t="s">
        <v>474</v>
      </c>
      <c r="I277" s="15"/>
      <c r="J277" s="15" t="s">
        <v>477</v>
      </c>
      <c r="K277" s="15"/>
      <c r="L277" s="15" t="s">
        <v>489</v>
      </c>
      <c r="M277" s="15"/>
      <c r="N277" s="14">
        <v>-1847</v>
      </c>
    </row>
    <row r="278" spans="1:14" x14ac:dyDescent="0.4">
      <c r="A278" s="15"/>
      <c r="B278" s="15"/>
      <c r="C278" s="15"/>
      <c r="D278" s="15" t="s">
        <v>388</v>
      </c>
      <c r="E278" s="15"/>
      <c r="F278" s="16">
        <v>44743</v>
      </c>
      <c r="G278" s="15"/>
      <c r="H278" s="15" t="s">
        <v>474</v>
      </c>
      <c r="I278" s="15"/>
      <c r="J278" s="15" t="s">
        <v>475</v>
      </c>
      <c r="K278" s="15"/>
      <c r="L278" s="15" t="s">
        <v>490</v>
      </c>
      <c r="M278" s="15"/>
      <c r="N278" s="14">
        <v>-5943</v>
      </c>
    </row>
    <row r="279" spans="1:14" x14ac:dyDescent="0.4">
      <c r="A279" s="15"/>
      <c r="B279" s="15"/>
      <c r="C279" s="15"/>
      <c r="D279" s="15" t="s">
        <v>388</v>
      </c>
      <c r="E279" s="15"/>
      <c r="F279" s="16">
        <v>44743</v>
      </c>
      <c r="G279" s="15"/>
      <c r="H279" s="15" t="s">
        <v>474</v>
      </c>
      <c r="I279" s="15"/>
      <c r="J279" s="15" t="s">
        <v>477</v>
      </c>
      <c r="K279" s="15"/>
      <c r="L279" s="15" t="s">
        <v>491</v>
      </c>
      <c r="M279" s="15"/>
      <c r="N279" s="14">
        <v>-1955</v>
      </c>
    </row>
    <row r="280" spans="1:14" x14ac:dyDescent="0.4">
      <c r="A280" s="15"/>
      <c r="B280" s="15"/>
      <c r="C280" s="15"/>
      <c r="D280" s="15" t="s">
        <v>388</v>
      </c>
      <c r="E280" s="15"/>
      <c r="F280" s="16">
        <v>44770</v>
      </c>
      <c r="G280" s="15"/>
      <c r="H280" s="15" t="s">
        <v>474</v>
      </c>
      <c r="I280" s="15"/>
      <c r="J280" s="15" t="s">
        <v>475</v>
      </c>
      <c r="K280" s="15"/>
      <c r="L280" s="15" t="s">
        <v>492</v>
      </c>
      <c r="M280" s="15"/>
      <c r="N280" s="14">
        <v>0</v>
      </c>
    </row>
    <row r="281" spans="1:14" x14ac:dyDescent="0.4">
      <c r="A281" s="15"/>
      <c r="B281" s="15"/>
      <c r="C281" s="15"/>
      <c r="D281" s="15" t="s">
        <v>388</v>
      </c>
      <c r="E281" s="15"/>
      <c r="F281" s="16">
        <v>44770</v>
      </c>
      <c r="G281" s="15"/>
      <c r="H281" s="15" t="s">
        <v>474</v>
      </c>
      <c r="I281" s="15"/>
      <c r="J281" s="15" t="s">
        <v>477</v>
      </c>
      <c r="K281" s="15"/>
      <c r="L281" s="15" t="s">
        <v>493</v>
      </c>
      <c r="M281" s="15"/>
      <c r="N281" s="14">
        <v>-2522</v>
      </c>
    </row>
    <row r="282" spans="1:14" x14ac:dyDescent="0.4">
      <c r="A282" s="15"/>
      <c r="B282" s="15"/>
      <c r="C282" s="15"/>
      <c r="D282" s="15" t="s">
        <v>388</v>
      </c>
      <c r="E282" s="15"/>
      <c r="F282" s="16">
        <v>44770</v>
      </c>
      <c r="G282" s="15"/>
      <c r="H282" s="15" t="s">
        <v>474</v>
      </c>
      <c r="I282" s="15"/>
      <c r="J282" s="15" t="s">
        <v>475</v>
      </c>
      <c r="K282" s="15"/>
      <c r="L282" s="15" t="s">
        <v>494</v>
      </c>
      <c r="M282" s="15"/>
      <c r="N282" s="14">
        <v>0</v>
      </c>
    </row>
    <row r="283" spans="1:14" x14ac:dyDescent="0.4">
      <c r="A283" s="15"/>
      <c r="B283" s="15"/>
      <c r="C283" s="15"/>
      <c r="D283" s="15" t="s">
        <v>388</v>
      </c>
      <c r="E283" s="15"/>
      <c r="F283" s="16">
        <v>44770</v>
      </c>
      <c r="G283" s="15"/>
      <c r="H283" s="15" t="s">
        <v>474</v>
      </c>
      <c r="I283" s="15"/>
      <c r="J283" s="15" t="s">
        <v>475</v>
      </c>
      <c r="K283" s="15"/>
      <c r="L283" s="15" t="s">
        <v>495</v>
      </c>
      <c r="M283" s="15"/>
      <c r="N283" s="14">
        <v>-8933.7199999999993</v>
      </c>
    </row>
    <row r="284" spans="1:14" x14ac:dyDescent="0.4">
      <c r="A284" s="15"/>
      <c r="B284" s="15"/>
      <c r="C284" s="15"/>
      <c r="D284" s="15" t="s">
        <v>388</v>
      </c>
      <c r="E284" s="15"/>
      <c r="F284" s="16">
        <v>44804</v>
      </c>
      <c r="G284" s="15"/>
      <c r="H284" s="15" t="s">
        <v>474</v>
      </c>
      <c r="I284" s="15"/>
      <c r="J284" s="15" t="s">
        <v>477</v>
      </c>
      <c r="K284" s="15"/>
      <c r="L284" s="15" t="s">
        <v>496</v>
      </c>
      <c r="M284" s="15"/>
      <c r="N284" s="14">
        <v>-2485</v>
      </c>
    </row>
    <row r="285" spans="1:14" x14ac:dyDescent="0.4">
      <c r="A285" s="15"/>
      <c r="B285" s="15"/>
      <c r="C285" s="15"/>
      <c r="D285" s="15" t="s">
        <v>388</v>
      </c>
      <c r="E285" s="15"/>
      <c r="F285" s="16">
        <v>44804</v>
      </c>
      <c r="G285" s="15"/>
      <c r="H285" s="15" t="s">
        <v>474</v>
      </c>
      <c r="I285" s="15"/>
      <c r="J285" s="15" t="s">
        <v>475</v>
      </c>
      <c r="K285" s="15"/>
      <c r="L285" s="15" t="s">
        <v>497</v>
      </c>
      <c r="M285" s="15"/>
      <c r="N285" s="14">
        <v>-8787.36</v>
      </c>
    </row>
    <row r="286" spans="1:14" x14ac:dyDescent="0.4">
      <c r="A286" s="15"/>
      <c r="B286" s="15"/>
      <c r="C286" s="15"/>
      <c r="D286" s="15" t="s">
        <v>388</v>
      </c>
      <c r="E286" s="15"/>
      <c r="F286" s="16">
        <v>44832</v>
      </c>
      <c r="G286" s="15"/>
      <c r="H286" s="15" t="s">
        <v>474</v>
      </c>
      <c r="I286" s="15"/>
      <c r="J286" s="15" t="s">
        <v>475</v>
      </c>
      <c r="K286" s="15"/>
      <c r="L286" s="15" t="s">
        <v>498</v>
      </c>
      <c r="M286" s="15"/>
      <c r="N286" s="14">
        <v>-3746.18</v>
      </c>
    </row>
    <row r="287" spans="1:14" x14ac:dyDescent="0.4">
      <c r="A287" s="15"/>
      <c r="B287" s="15"/>
      <c r="C287" s="15"/>
      <c r="D287" s="15" t="s">
        <v>388</v>
      </c>
      <c r="E287" s="15"/>
      <c r="F287" s="16">
        <v>44832</v>
      </c>
      <c r="G287" s="15"/>
      <c r="H287" s="15" t="s">
        <v>474</v>
      </c>
      <c r="I287" s="15"/>
      <c r="J287" s="15" t="s">
        <v>477</v>
      </c>
      <c r="K287" s="15"/>
      <c r="L287" s="15" t="s">
        <v>499</v>
      </c>
      <c r="M287" s="15"/>
      <c r="N287" s="14">
        <v>-1413</v>
      </c>
    </row>
    <row r="288" spans="1:14" x14ac:dyDescent="0.4">
      <c r="A288" s="15"/>
      <c r="B288" s="15"/>
      <c r="C288" s="15"/>
      <c r="D288" s="15" t="s">
        <v>388</v>
      </c>
      <c r="E288" s="15"/>
      <c r="F288" s="16">
        <v>44862</v>
      </c>
      <c r="G288" s="15"/>
      <c r="H288" s="15" t="s">
        <v>474</v>
      </c>
      <c r="I288" s="15"/>
      <c r="J288" s="15" t="s">
        <v>475</v>
      </c>
      <c r="K288" s="15"/>
      <c r="L288" s="15" t="s">
        <v>500</v>
      </c>
      <c r="M288" s="15"/>
      <c r="N288" s="14">
        <v>-5182.96</v>
      </c>
    </row>
    <row r="289" spans="1:14" x14ac:dyDescent="0.4">
      <c r="A289" s="15"/>
      <c r="B289" s="15"/>
      <c r="C289" s="15"/>
      <c r="D289" s="15" t="s">
        <v>388</v>
      </c>
      <c r="E289" s="15"/>
      <c r="F289" s="16">
        <v>44862</v>
      </c>
      <c r="G289" s="15"/>
      <c r="H289" s="15" t="s">
        <v>474</v>
      </c>
      <c r="I289" s="15"/>
      <c r="J289" s="15" t="s">
        <v>477</v>
      </c>
      <c r="K289" s="15"/>
      <c r="L289" s="15" t="s">
        <v>501</v>
      </c>
      <c r="M289" s="15"/>
      <c r="N289" s="14">
        <v>-1736</v>
      </c>
    </row>
    <row r="290" spans="1:14" x14ac:dyDescent="0.4">
      <c r="A290" s="15"/>
      <c r="B290" s="15"/>
      <c r="C290" s="15"/>
      <c r="D290" s="15" t="s">
        <v>388</v>
      </c>
      <c r="E290" s="15"/>
      <c r="F290" s="16">
        <v>44894</v>
      </c>
      <c r="G290" s="15"/>
      <c r="H290" s="15" t="s">
        <v>474</v>
      </c>
      <c r="I290" s="15"/>
      <c r="J290" s="15" t="s">
        <v>475</v>
      </c>
      <c r="K290" s="15"/>
      <c r="L290" s="15" t="s">
        <v>502</v>
      </c>
      <c r="M290" s="15"/>
      <c r="N290" s="14">
        <v>-4255.5200000000004</v>
      </c>
    </row>
    <row r="291" spans="1:14" x14ac:dyDescent="0.4">
      <c r="A291" s="15"/>
      <c r="B291" s="15"/>
      <c r="C291" s="15"/>
      <c r="D291" s="15" t="s">
        <v>388</v>
      </c>
      <c r="E291" s="15"/>
      <c r="F291" s="16">
        <v>44894</v>
      </c>
      <c r="G291" s="15"/>
      <c r="H291" s="15" t="s">
        <v>474</v>
      </c>
      <c r="I291" s="15"/>
      <c r="J291" s="15" t="s">
        <v>477</v>
      </c>
      <c r="K291" s="15"/>
      <c r="L291" s="15" t="s">
        <v>503</v>
      </c>
      <c r="M291" s="15"/>
      <c r="N291" s="14">
        <v>-1558</v>
      </c>
    </row>
    <row r="292" spans="1:14" x14ac:dyDescent="0.4">
      <c r="A292" s="15"/>
      <c r="B292" s="15"/>
      <c r="C292" s="15"/>
      <c r="D292" s="15" t="s">
        <v>388</v>
      </c>
      <c r="E292" s="15"/>
      <c r="F292" s="16">
        <v>44894</v>
      </c>
      <c r="G292" s="15"/>
      <c r="H292" s="15" t="s">
        <v>474</v>
      </c>
      <c r="I292" s="15"/>
      <c r="J292" s="15" t="s">
        <v>475</v>
      </c>
      <c r="K292" s="15"/>
      <c r="L292" s="15" t="s">
        <v>504</v>
      </c>
      <c r="M292" s="15"/>
      <c r="N292" s="14">
        <v>-7.84</v>
      </c>
    </row>
    <row r="293" spans="1:14" x14ac:dyDescent="0.4">
      <c r="A293" s="15"/>
      <c r="B293" s="15"/>
      <c r="C293" s="15"/>
      <c r="D293" s="15" t="s">
        <v>388</v>
      </c>
      <c r="E293" s="15"/>
      <c r="F293" s="16">
        <v>44683</v>
      </c>
      <c r="G293" s="15"/>
      <c r="H293" s="15" t="s">
        <v>505</v>
      </c>
      <c r="I293" s="15"/>
      <c r="J293" s="15" t="s">
        <v>452</v>
      </c>
      <c r="K293" s="15"/>
      <c r="L293" s="15" t="s">
        <v>453</v>
      </c>
      <c r="M293" s="15"/>
      <c r="N293" s="14">
        <v>-303.99</v>
      </c>
    </row>
    <row r="294" spans="1:14" x14ac:dyDescent="0.4">
      <c r="A294" s="15"/>
      <c r="B294" s="15"/>
      <c r="C294" s="15"/>
      <c r="D294" s="15" t="s">
        <v>406</v>
      </c>
      <c r="E294" s="15"/>
      <c r="F294" s="16">
        <v>44588</v>
      </c>
      <c r="G294" s="15"/>
      <c r="H294" s="15" t="s">
        <v>506</v>
      </c>
      <c r="I294" s="15"/>
      <c r="J294" s="15" t="s">
        <v>408</v>
      </c>
      <c r="K294" s="15"/>
      <c r="L294" s="15" t="s">
        <v>466</v>
      </c>
      <c r="M294" s="15"/>
      <c r="N294" s="14">
        <v>-6094.45</v>
      </c>
    </row>
    <row r="295" spans="1:14" x14ac:dyDescent="0.4">
      <c r="A295" s="15"/>
      <c r="B295" s="15"/>
      <c r="C295" s="15"/>
      <c r="D295" s="15" t="s">
        <v>178</v>
      </c>
      <c r="E295" s="15"/>
      <c r="F295" s="16">
        <v>44610</v>
      </c>
      <c r="G295" s="15"/>
      <c r="H295" s="15" t="s">
        <v>507</v>
      </c>
      <c r="I295" s="15"/>
      <c r="J295" s="15" t="s">
        <v>408</v>
      </c>
      <c r="K295" s="15"/>
      <c r="L295" s="15"/>
      <c r="M295" s="15"/>
      <c r="N295" s="14">
        <v>-3000</v>
      </c>
    </row>
    <row r="296" spans="1:14" x14ac:dyDescent="0.4">
      <c r="A296" s="15"/>
      <c r="B296" s="15"/>
      <c r="C296" s="15"/>
      <c r="D296" s="15" t="s">
        <v>406</v>
      </c>
      <c r="E296" s="15"/>
      <c r="F296" s="16">
        <v>44734</v>
      </c>
      <c r="G296" s="15"/>
      <c r="H296" s="15" t="s">
        <v>508</v>
      </c>
      <c r="I296" s="15"/>
      <c r="J296" s="15" t="s">
        <v>509</v>
      </c>
      <c r="K296" s="15"/>
      <c r="L296" s="15" t="s">
        <v>510</v>
      </c>
      <c r="M296" s="15"/>
      <c r="N296" s="14">
        <v>-49.99</v>
      </c>
    </row>
    <row r="297" spans="1:14" x14ac:dyDescent="0.4">
      <c r="A297" s="15"/>
      <c r="B297" s="15"/>
      <c r="C297" s="15"/>
      <c r="D297" s="15" t="s">
        <v>406</v>
      </c>
      <c r="E297" s="15"/>
      <c r="F297" s="16">
        <v>44706</v>
      </c>
      <c r="G297" s="15"/>
      <c r="H297" s="15" t="s">
        <v>511</v>
      </c>
      <c r="I297" s="15"/>
      <c r="J297" s="15" t="s">
        <v>408</v>
      </c>
      <c r="K297" s="15"/>
      <c r="L297" s="15" t="s">
        <v>466</v>
      </c>
      <c r="M297" s="15"/>
      <c r="N297" s="14">
        <v>-1626.01</v>
      </c>
    </row>
    <row r="298" spans="1:14" x14ac:dyDescent="0.4">
      <c r="A298" s="15"/>
      <c r="B298" s="15"/>
      <c r="C298" s="15"/>
      <c r="D298" s="15" t="s">
        <v>406</v>
      </c>
      <c r="E298" s="15"/>
      <c r="F298" s="16">
        <v>44742</v>
      </c>
      <c r="G298" s="15"/>
      <c r="H298" s="15" t="s">
        <v>512</v>
      </c>
      <c r="I298" s="15"/>
      <c r="J298" s="15" t="s">
        <v>408</v>
      </c>
      <c r="K298" s="15"/>
      <c r="L298" s="15" t="s">
        <v>466</v>
      </c>
      <c r="M298" s="15"/>
      <c r="N298" s="14">
        <v>-111.58</v>
      </c>
    </row>
    <row r="299" spans="1:14" x14ac:dyDescent="0.4">
      <c r="A299" s="15"/>
      <c r="B299" s="15"/>
      <c r="C299" s="15"/>
      <c r="D299" s="15" t="s">
        <v>388</v>
      </c>
      <c r="E299" s="15"/>
      <c r="F299" s="16">
        <v>44830</v>
      </c>
      <c r="G299" s="15"/>
      <c r="H299" s="15" t="s">
        <v>513</v>
      </c>
      <c r="I299" s="15"/>
      <c r="J299" s="15" t="s">
        <v>40</v>
      </c>
      <c r="K299" s="15"/>
      <c r="L299" s="15" t="s">
        <v>427</v>
      </c>
      <c r="M299" s="15"/>
      <c r="N299" s="14">
        <v>-81.12</v>
      </c>
    </row>
    <row r="300" spans="1:14" x14ac:dyDescent="0.4">
      <c r="A300" s="15"/>
      <c r="B300" s="15"/>
      <c r="C300" s="15"/>
      <c r="D300" s="15" t="s">
        <v>410</v>
      </c>
      <c r="E300" s="15"/>
      <c r="F300" s="16">
        <v>44826</v>
      </c>
      <c r="G300" s="15"/>
      <c r="H300" s="15" t="s">
        <v>514</v>
      </c>
      <c r="I300" s="15"/>
      <c r="J300" s="15"/>
      <c r="K300" s="15"/>
      <c r="L300" s="15" t="s">
        <v>515</v>
      </c>
      <c r="M300" s="15"/>
      <c r="N300" s="14">
        <v>20</v>
      </c>
    </row>
    <row r="301" spans="1:14" x14ac:dyDescent="0.4">
      <c r="A301" s="15"/>
      <c r="B301" s="15"/>
      <c r="C301" s="15"/>
      <c r="D301" s="15" t="s">
        <v>410</v>
      </c>
      <c r="E301" s="15"/>
      <c r="F301" s="16">
        <v>44826</v>
      </c>
      <c r="G301" s="15"/>
      <c r="H301" s="15" t="s">
        <v>514</v>
      </c>
      <c r="I301" s="15"/>
      <c r="J301" s="15"/>
      <c r="K301" s="15"/>
      <c r="L301" s="15" t="s">
        <v>516</v>
      </c>
      <c r="M301" s="15"/>
      <c r="N301" s="14">
        <v>15</v>
      </c>
    </row>
    <row r="302" spans="1:14" x14ac:dyDescent="0.4">
      <c r="A302" s="15"/>
      <c r="B302" s="15"/>
      <c r="C302" s="15"/>
      <c r="D302" s="15" t="s">
        <v>410</v>
      </c>
      <c r="E302" s="15"/>
      <c r="F302" s="16">
        <v>44826</v>
      </c>
      <c r="G302" s="15"/>
      <c r="H302" s="15" t="s">
        <v>514</v>
      </c>
      <c r="I302" s="15"/>
      <c r="J302" s="15"/>
      <c r="K302" s="15"/>
      <c r="L302" s="15" t="s">
        <v>517</v>
      </c>
      <c r="M302" s="15"/>
      <c r="N302" s="14">
        <v>62.62</v>
      </c>
    </row>
    <row r="303" spans="1:14" x14ac:dyDescent="0.4">
      <c r="A303" s="15"/>
      <c r="B303" s="15"/>
      <c r="C303" s="15"/>
      <c r="D303" s="15" t="s">
        <v>410</v>
      </c>
      <c r="E303" s="15"/>
      <c r="F303" s="16">
        <v>44826</v>
      </c>
      <c r="G303" s="15"/>
      <c r="H303" s="15" t="s">
        <v>514</v>
      </c>
      <c r="I303" s="15"/>
      <c r="J303" s="15"/>
      <c r="K303" s="15"/>
      <c r="L303" s="15" t="s">
        <v>518</v>
      </c>
      <c r="M303" s="15"/>
      <c r="N303" s="14">
        <v>27.89</v>
      </c>
    </row>
    <row r="304" spans="1:14" x14ac:dyDescent="0.4">
      <c r="A304" s="15"/>
      <c r="B304" s="15"/>
      <c r="C304" s="15"/>
      <c r="D304" s="15" t="s">
        <v>410</v>
      </c>
      <c r="E304" s="15"/>
      <c r="F304" s="16">
        <v>44827</v>
      </c>
      <c r="G304" s="15"/>
      <c r="H304" s="15" t="s">
        <v>519</v>
      </c>
      <c r="I304" s="15"/>
      <c r="J304" s="15"/>
      <c r="K304" s="15"/>
      <c r="L304" s="15" t="s">
        <v>520</v>
      </c>
      <c r="M304" s="15"/>
      <c r="N304" s="14">
        <v>70</v>
      </c>
    </row>
    <row r="305" spans="1:14" x14ac:dyDescent="0.4">
      <c r="A305" s="15"/>
      <c r="B305" s="15"/>
      <c r="C305" s="15"/>
      <c r="D305" s="15" t="s">
        <v>139</v>
      </c>
      <c r="E305" s="15"/>
      <c r="F305" s="16">
        <v>44592</v>
      </c>
      <c r="G305" s="15"/>
      <c r="H305" s="15" t="s">
        <v>521</v>
      </c>
      <c r="I305" s="15"/>
      <c r="J305" s="15" t="s">
        <v>522</v>
      </c>
      <c r="K305" s="15"/>
      <c r="L305" s="15" t="s">
        <v>136</v>
      </c>
      <c r="M305" s="15"/>
      <c r="N305" s="14">
        <v>0</v>
      </c>
    </row>
    <row r="306" spans="1:14" x14ac:dyDescent="0.4">
      <c r="A306" s="15"/>
      <c r="B306" s="15"/>
      <c r="C306" s="15"/>
      <c r="D306" s="15" t="s">
        <v>139</v>
      </c>
      <c r="E306" s="15"/>
      <c r="F306" s="16">
        <v>44620</v>
      </c>
      <c r="G306" s="15"/>
      <c r="H306" s="15" t="s">
        <v>523</v>
      </c>
      <c r="I306" s="15"/>
      <c r="J306" s="15" t="s">
        <v>522</v>
      </c>
      <c r="K306" s="15"/>
      <c r="L306" s="15" t="s">
        <v>136</v>
      </c>
      <c r="M306" s="15"/>
      <c r="N306" s="14">
        <v>0</v>
      </c>
    </row>
    <row r="307" spans="1:14" x14ac:dyDescent="0.4">
      <c r="A307" s="15"/>
      <c r="B307" s="15"/>
      <c r="C307" s="15"/>
      <c r="D307" s="15" t="s">
        <v>139</v>
      </c>
      <c r="E307" s="15"/>
      <c r="F307" s="16">
        <v>44651</v>
      </c>
      <c r="G307" s="15"/>
      <c r="H307" s="15" t="s">
        <v>524</v>
      </c>
      <c r="I307" s="15"/>
      <c r="J307" s="15" t="s">
        <v>522</v>
      </c>
      <c r="K307" s="15"/>
      <c r="L307" s="15" t="s">
        <v>136</v>
      </c>
      <c r="M307" s="15"/>
      <c r="N307" s="14">
        <v>0</v>
      </c>
    </row>
    <row r="308" spans="1:14" x14ac:dyDescent="0.4">
      <c r="A308" s="15"/>
      <c r="B308" s="15"/>
      <c r="C308" s="15"/>
      <c r="D308" s="15" t="s">
        <v>139</v>
      </c>
      <c r="E308" s="15"/>
      <c r="F308" s="16">
        <v>44680</v>
      </c>
      <c r="G308" s="15"/>
      <c r="H308" s="15" t="s">
        <v>525</v>
      </c>
      <c r="I308" s="15"/>
      <c r="J308" s="15" t="s">
        <v>522</v>
      </c>
      <c r="K308" s="15"/>
      <c r="L308" s="15" t="s">
        <v>136</v>
      </c>
      <c r="M308" s="15"/>
      <c r="N308" s="14">
        <v>0</v>
      </c>
    </row>
    <row r="309" spans="1:14" x14ac:dyDescent="0.4">
      <c r="A309" s="15"/>
      <c r="B309" s="15"/>
      <c r="C309" s="15"/>
      <c r="D309" s="15" t="s">
        <v>139</v>
      </c>
      <c r="E309" s="15"/>
      <c r="F309" s="16">
        <v>44712</v>
      </c>
      <c r="G309" s="15"/>
      <c r="H309" s="15" t="s">
        <v>526</v>
      </c>
      <c r="I309" s="15"/>
      <c r="J309" s="15" t="s">
        <v>522</v>
      </c>
      <c r="K309" s="15"/>
      <c r="L309" s="15" t="s">
        <v>136</v>
      </c>
      <c r="M309" s="15"/>
      <c r="N309" s="14">
        <v>0</v>
      </c>
    </row>
    <row r="310" spans="1:14" x14ac:dyDescent="0.4">
      <c r="A310" s="15"/>
      <c r="B310" s="15"/>
      <c r="C310" s="15"/>
      <c r="D310" s="15" t="s">
        <v>139</v>
      </c>
      <c r="E310" s="15"/>
      <c r="F310" s="16">
        <v>44742</v>
      </c>
      <c r="G310" s="15"/>
      <c r="H310" s="15" t="s">
        <v>527</v>
      </c>
      <c r="I310" s="15"/>
      <c r="J310" s="15" t="s">
        <v>522</v>
      </c>
      <c r="K310" s="15"/>
      <c r="L310" s="15" t="s">
        <v>136</v>
      </c>
      <c r="M310" s="15"/>
      <c r="N310" s="14">
        <v>0</v>
      </c>
    </row>
    <row r="311" spans="1:14" x14ac:dyDescent="0.4">
      <c r="A311" s="15"/>
      <c r="B311" s="15"/>
      <c r="C311" s="15"/>
      <c r="D311" s="15" t="s">
        <v>139</v>
      </c>
      <c r="E311" s="15"/>
      <c r="F311" s="16">
        <v>44771</v>
      </c>
      <c r="G311" s="15"/>
      <c r="H311" s="15" t="s">
        <v>528</v>
      </c>
      <c r="I311" s="15"/>
      <c r="J311" s="15" t="s">
        <v>522</v>
      </c>
      <c r="K311" s="15"/>
      <c r="L311" s="15" t="s">
        <v>136</v>
      </c>
      <c r="M311" s="15"/>
      <c r="N311" s="14">
        <v>0</v>
      </c>
    </row>
    <row r="312" spans="1:14" x14ac:dyDescent="0.4">
      <c r="A312" s="15"/>
      <c r="B312" s="15"/>
      <c r="C312" s="15"/>
      <c r="D312" s="15" t="s">
        <v>139</v>
      </c>
      <c r="E312" s="15"/>
      <c r="F312" s="16">
        <v>44712</v>
      </c>
      <c r="G312" s="15"/>
      <c r="H312" s="15" t="s">
        <v>529</v>
      </c>
      <c r="I312" s="15"/>
      <c r="J312" s="15" t="s">
        <v>530</v>
      </c>
      <c r="K312" s="15"/>
      <c r="L312" s="15" t="s">
        <v>136</v>
      </c>
      <c r="M312" s="15"/>
      <c r="N312" s="14">
        <v>0</v>
      </c>
    </row>
    <row r="313" spans="1:14" x14ac:dyDescent="0.4">
      <c r="A313" s="15"/>
      <c r="B313" s="15"/>
      <c r="C313" s="15"/>
      <c r="D313" s="15" t="s">
        <v>139</v>
      </c>
      <c r="E313" s="15"/>
      <c r="F313" s="16">
        <v>44592</v>
      </c>
      <c r="G313" s="15"/>
      <c r="H313" s="15" t="s">
        <v>531</v>
      </c>
      <c r="I313" s="15"/>
      <c r="J313" s="15" t="s">
        <v>532</v>
      </c>
      <c r="K313" s="15"/>
      <c r="L313" s="15" t="s">
        <v>136</v>
      </c>
      <c r="M313" s="15"/>
      <c r="N313" s="14">
        <v>0</v>
      </c>
    </row>
    <row r="314" spans="1:14" x14ac:dyDescent="0.4">
      <c r="A314" s="15"/>
      <c r="B314" s="15"/>
      <c r="C314" s="15"/>
      <c r="D314" s="15" t="s">
        <v>139</v>
      </c>
      <c r="E314" s="15"/>
      <c r="F314" s="16">
        <v>44620</v>
      </c>
      <c r="G314" s="15"/>
      <c r="H314" s="15" t="s">
        <v>533</v>
      </c>
      <c r="I314" s="15"/>
      <c r="J314" s="15" t="s">
        <v>532</v>
      </c>
      <c r="K314" s="15"/>
      <c r="L314" s="15" t="s">
        <v>136</v>
      </c>
      <c r="M314" s="15"/>
      <c r="N314" s="14">
        <v>0</v>
      </c>
    </row>
    <row r="315" spans="1:14" x14ac:dyDescent="0.4">
      <c r="A315" s="15"/>
      <c r="B315" s="15"/>
      <c r="C315" s="15"/>
      <c r="D315" s="15" t="s">
        <v>139</v>
      </c>
      <c r="E315" s="15"/>
      <c r="F315" s="16">
        <v>44651</v>
      </c>
      <c r="G315" s="15"/>
      <c r="H315" s="15" t="s">
        <v>534</v>
      </c>
      <c r="I315" s="15"/>
      <c r="J315" s="15" t="s">
        <v>532</v>
      </c>
      <c r="K315" s="15"/>
      <c r="L315" s="15" t="s">
        <v>136</v>
      </c>
      <c r="M315" s="15"/>
      <c r="N315" s="14">
        <v>0</v>
      </c>
    </row>
    <row r="316" spans="1:14" x14ac:dyDescent="0.4">
      <c r="A316" s="15"/>
      <c r="B316" s="15"/>
      <c r="C316" s="15"/>
      <c r="D316" s="15" t="s">
        <v>139</v>
      </c>
      <c r="E316" s="15"/>
      <c r="F316" s="16">
        <v>44680</v>
      </c>
      <c r="G316" s="15"/>
      <c r="H316" s="15" t="s">
        <v>535</v>
      </c>
      <c r="I316" s="15"/>
      <c r="J316" s="15" t="s">
        <v>532</v>
      </c>
      <c r="K316" s="15"/>
      <c r="L316" s="15" t="s">
        <v>136</v>
      </c>
      <c r="M316" s="15"/>
      <c r="N316" s="14">
        <v>0</v>
      </c>
    </row>
    <row r="317" spans="1:14" x14ac:dyDescent="0.4">
      <c r="A317" s="15"/>
      <c r="B317" s="15"/>
      <c r="C317" s="15"/>
      <c r="D317" s="15" t="s">
        <v>139</v>
      </c>
      <c r="E317" s="15"/>
      <c r="F317" s="16">
        <v>44712</v>
      </c>
      <c r="G317" s="15"/>
      <c r="H317" s="15" t="s">
        <v>536</v>
      </c>
      <c r="I317" s="15"/>
      <c r="J317" s="15" t="s">
        <v>532</v>
      </c>
      <c r="K317" s="15"/>
      <c r="L317" s="15" t="s">
        <v>136</v>
      </c>
      <c r="M317" s="15"/>
      <c r="N317" s="14">
        <v>0</v>
      </c>
    </row>
    <row r="318" spans="1:14" x14ac:dyDescent="0.4">
      <c r="A318" s="15"/>
      <c r="B318" s="15"/>
      <c r="C318" s="15"/>
      <c r="D318" s="15" t="s">
        <v>139</v>
      </c>
      <c r="E318" s="15"/>
      <c r="F318" s="16">
        <v>44742</v>
      </c>
      <c r="G318" s="15"/>
      <c r="H318" s="15" t="s">
        <v>537</v>
      </c>
      <c r="I318" s="15"/>
      <c r="J318" s="15" t="s">
        <v>532</v>
      </c>
      <c r="K318" s="15"/>
      <c r="L318" s="15" t="s">
        <v>136</v>
      </c>
      <c r="M318" s="15"/>
      <c r="N318" s="14">
        <v>0</v>
      </c>
    </row>
    <row r="319" spans="1:14" x14ac:dyDescent="0.4">
      <c r="A319" s="15"/>
      <c r="B319" s="15"/>
      <c r="C319" s="15"/>
      <c r="D319" s="15" t="s">
        <v>139</v>
      </c>
      <c r="E319" s="15"/>
      <c r="F319" s="16">
        <v>44771</v>
      </c>
      <c r="G319" s="15"/>
      <c r="H319" s="15" t="s">
        <v>538</v>
      </c>
      <c r="I319" s="15"/>
      <c r="J319" s="15" t="s">
        <v>157</v>
      </c>
      <c r="K319" s="15"/>
      <c r="L319" s="15" t="s">
        <v>136</v>
      </c>
      <c r="M319" s="15"/>
      <c r="N319" s="14">
        <v>0</v>
      </c>
    </row>
    <row r="320" spans="1:14" x14ac:dyDescent="0.4">
      <c r="A320" s="15"/>
      <c r="B320" s="15"/>
      <c r="C320" s="15"/>
      <c r="D320" s="15" t="s">
        <v>139</v>
      </c>
      <c r="E320" s="15"/>
      <c r="F320" s="16">
        <v>44712</v>
      </c>
      <c r="G320" s="15"/>
      <c r="H320" s="15" t="s">
        <v>539</v>
      </c>
      <c r="I320" s="15"/>
      <c r="J320" s="15" t="s">
        <v>137</v>
      </c>
      <c r="K320" s="15"/>
      <c r="L320" s="15" t="s">
        <v>136</v>
      </c>
      <c r="M320" s="15"/>
      <c r="N320" s="14">
        <v>0</v>
      </c>
    </row>
    <row r="321" spans="1:14" x14ac:dyDescent="0.4">
      <c r="A321" s="15"/>
      <c r="B321" s="15"/>
      <c r="C321" s="15"/>
      <c r="D321" s="15" t="s">
        <v>139</v>
      </c>
      <c r="E321" s="15"/>
      <c r="F321" s="16">
        <v>44592</v>
      </c>
      <c r="G321" s="15"/>
      <c r="H321" s="15" t="s">
        <v>540</v>
      </c>
      <c r="I321" s="15"/>
      <c r="J321" s="15" t="s">
        <v>530</v>
      </c>
      <c r="K321" s="15"/>
      <c r="L321" s="15" t="s">
        <v>136</v>
      </c>
      <c r="M321" s="15"/>
      <c r="N321" s="14">
        <v>0</v>
      </c>
    </row>
    <row r="322" spans="1:14" x14ac:dyDescent="0.4">
      <c r="A322" s="15"/>
      <c r="B322" s="15"/>
      <c r="C322" s="15"/>
      <c r="D322" s="15" t="s">
        <v>139</v>
      </c>
      <c r="E322" s="15"/>
      <c r="F322" s="16">
        <v>44620</v>
      </c>
      <c r="G322" s="15"/>
      <c r="H322" s="15" t="s">
        <v>541</v>
      </c>
      <c r="I322" s="15"/>
      <c r="J322" s="15" t="s">
        <v>530</v>
      </c>
      <c r="K322" s="15"/>
      <c r="L322" s="15" t="s">
        <v>136</v>
      </c>
      <c r="M322" s="15"/>
      <c r="N322" s="14">
        <v>0</v>
      </c>
    </row>
    <row r="323" spans="1:14" x14ac:dyDescent="0.4">
      <c r="A323" s="15"/>
      <c r="B323" s="15"/>
      <c r="C323" s="15"/>
      <c r="D323" s="15" t="s">
        <v>139</v>
      </c>
      <c r="E323" s="15"/>
      <c r="F323" s="16">
        <v>44651</v>
      </c>
      <c r="G323" s="15"/>
      <c r="H323" s="15" t="s">
        <v>542</v>
      </c>
      <c r="I323" s="15"/>
      <c r="J323" s="15" t="s">
        <v>530</v>
      </c>
      <c r="K323" s="15"/>
      <c r="L323" s="15" t="s">
        <v>136</v>
      </c>
      <c r="M323" s="15"/>
      <c r="N323" s="14">
        <v>0</v>
      </c>
    </row>
    <row r="324" spans="1:14" x14ac:dyDescent="0.4">
      <c r="A324" s="15"/>
      <c r="B324" s="15"/>
      <c r="C324" s="15"/>
      <c r="D324" s="15" t="s">
        <v>139</v>
      </c>
      <c r="E324" s="15"/>
      <c r="F324" s="16">
        <v>44680</v>
      </c>
      <c r="G324" s="15"/>
      <c r="H324" s="15" t="s">
        <v>543</v>
      </c>
      <c r="I324" s="15"/>
      <c r="J324" s="15" t="s">
        <v>530</v>
      </c>
      <c r="K324" s="15"/>
      <c r="L324" s="15" t="s">
        <v>136</v>
      </c>
      <c r="M324" s="15"/>
      <c r="N324" s="14">
        <v>0</v>
      </c>
    </row>
    <row r="325" spans="1:14" x14ac:dyDescent="0.4">
      <c r="A325" s="15"/>
      <c r="B325" s="15"/>
      <c r="C325" s="15"/>
      <c r="D325" s="15" t="s">
        <v>139</v>
      </c>
      <c r="E325" s="15"/>
      <c r="F325" s="16">
        <v>44712</v>
      </c>
      <c r="G325" s="15"/>
      <c r="H325" s="15" t="s">
        <v>544</v>
      </c>
      <c r="I325" s="15"/>
      <c r="J325" s="15" t="s">
        <v>530</v>
      </c>
      <c r="K325" s="15"/>
      <c r="L325" s="15" t="s">
        <v>136</v>
      </c>
      <c r="M325" s="15"/>
      <c r="N325" s="14">
        <v>0</v>
      </c>
    </row>
    <row r="326" spans="1:14" x14ac:dyDescent="0.4">
      <c r="A326" s="15"/>
      <c r="B326" s="15"/>
      <c r="C326" s="15"/>
      <c r="D326" s="15" t="s">
        <v>139</v>
      </c>
      <c r="E326" s="15"/>
      <c r="F326" s="16">
        <v>44742</v>
      </c>
      <c r="G326" s="15"/>
      <c r="H326" s="15" t="s">
        <v>545</v>
      </c>
      <c r="I326" s="15"/>
      <c r="J326" s="15" t="s">
        <v>530</v>
      </c>
      <c r="K326" s="15"/>
      <c r="L326" s="15" t="s">
        <v>136</v>
      </c>
      <c r="M326" s="15"/>
      <c r="N326" s="14">
        <v>0</v>
      </c>
    </row>
    <row r="327" spans="1:14" x14ac:dyDescent="0.4">
      <c r="A327" s="15"/>
      <c r="B327" s="15"/>
      <c r="C327" s="15"/>
      <c r="D327" s="15" t="s">
        <v>139</v>
      </c>
      <c r="E327" s="15"/>
      <c r="F327" s="16">
        <v>44771</v>
      </c>
      <c r="G327" s="15"/>
      <c r="H327" s="15" t="s">
        <v>546</v>
      </c>
      <c r="I327" s="15"/>
      <c r="J327" s="15" t="s">
        <v>169</v>
      </c>
      <c r="K327" s="15"/>
      <c r="L327" s="15" t="s">
        <v>136</v>
      </c>
      <c r="M327" s="15"/>
      <c r="N327" s="14">
        <v>0</v>
      </c>
    </row>
    <row r="328" spans="1:14" x14ac:dyDescent="0.4">
      <c r="A328" s="15"/>
      <c r="B328" s="15"/>
      <c r="C328" s="15"/>
      <c r="D328" s="15" t="s">
        <v>139</v>
      </c>
      <c r="E328" s="15"/>
      <c r="F328" s="16">
        <v>44592</v>
      </c>
      <c r="G328" s="15"/>
      <c r="H328" s="15" t="s">
        <v>547</v>
      </c>
      <c r="I328" s="15"/>
      <c r="J328" s="15" t="s">
        <v>167</v>
      </c>
      <c r="K328" s="15"/>
      <c r="L328" s="15" t="s">
        <v>136</v>
      </c>
      <c r="M328" s="15"/>
      <c r="N328" s="14">
        <v>0</v>
      </c>
    </row>
    <row r="329" spans="1:14" x14ac:dyDescent="0.4">
      <c r="A329" s="15"/>
      <c r="B329" s="15"/>
      <c r="C329" s="15"/>
      <c r="D329" s="15" t="s">
        <v>139</v>
      </c>
      <c r="E329" s="15"/>
      <c r="F329" s="16">
        <v>44620</v>
      </c>
      <c r="G329" s="15"/>
      <c r="H329" s="15" t="s">
        <v>548</v>
      </c>
      <c r="I329" s="15"/>
      <c r="J329" s="15" t="s">
        <v>167</v>
      </c>
      <c r="K329" s="15"/>
      <c r="L329" s="15" t="s">
        <v>136</v>
      </c>
      <c r="M329" s="15"/>
      <c r="N329" s="14">
        <v>0</v>
      </c>
    </row>
    <row r="330" spans="1:14" x14ac:dyDescent="0.4">
      <c r="A330" s="15"/>
      <c r="B330" s="15"/>
      <c r="C330" s="15"/>
      <c r="D330" s="15" t="s">
        <v>139</v>
      </c>
      <c r="E330" s="15"/>
      <c r="F330" s="16">
        <v>44651</v>
      </c>
      <c r="G330" s="15"/>
      <c r="H330" s="15" t="s">
        <v>549</v>
      </c>
      <c r="I330" s="15"/>
      <c r="J330" s="15" t="s">
        <v>167</v>
      </c>
      <c r="K330" s="15"/>
      <c r="L330" s="15" t="s">
        <v>136</v>
      </c>
      <c r="M330" s="15"/>
      <c r="N330" s="14">
        <v>0</v>
      </c>
    </row>
    <row r="331" spans="1:14" x14ac:dyDescent="0.4">
      <c r="A331" s="15"/>
      <c r="B331" s="15"/>
      <c r="C331" s="15"/>
      <c r="D331" s="15" t="s">
        <v>139</v>
      </c>
      <c r="E331" s="15"/>
      <c r="F331" s="16">
        <v>44680</v>
      </c>
      <c r="G331" s="15"/>
      <c r="H331" s="15" t="s">
        <v>550</v>
      </c>
      <c r="I331" s="15"/>
      <c r="J331" s="15" t="s">
        <v>167</v>
      </c>
      <c r="K331" s="15"/>
      <c r="L331" s="15" t="s">
        <v>136</v>
      </c>
      <c r="M331" s="15"/>
      <c r="N331" s="14">
        <v>0</v>
      </c>
    </row>
    <row r="332" spans="1:14" x14ac:dyDescent="0.4">
      <c r="A332" s="15"/>
      <c r="B332" s="15"/>
      <c r="C332" s="15"/>
      <c r="D332" s="15" t="s">
        <v>139</v>
      </c>
      <c r="E332" s="15"/>
      <c r="F332" s="16">
        <v>44712</v>
      </c>
      <c r="G332" s="15"/>
      <c r="H332" s="15" t="s">
        <v>551</v>
      </c>
      <c r="I332" s="15"/>
      <c r="J332" s="15" t="s">
        <v>155</v>
      </c>
      <c r="K332" s="15"/>
      <c r="L332" s="15" t="s">
        <v>136</v>
      </c>
      <c r="M332" s="15"/>
      <c r="N332" s="14">
        <v>0</v>
      </c>
    </row>
    <row r="333" spans="1:14" x14ac:dyDescent="0.4">
      <c r="A333" s="15"/>
      <c r="B333" s="15"/>
      <c r="C333" s="15"/>
      <c r="D333" s="15" t="s">
        <v>139</v>
      </c>
      <c r="E333" s="15"/>
      <c r="F333" s="16">
        <v>44742</v>
      </c>
      <c r="G333" s="15"/>
      <c r="H333" s="15" t="s">
        <v>552</v>
      </c>
      <c r="I333" s="15"/>
      <c r="J333" s="15" t="s">
        <v>155</v>
      </c>
      <c r="K333" s="15"/>
      <c r="L333" s="15" t="s">
        <v>136</v>
      </c>
      <c r="M333" s="15"/>
      <c r="N333" s="14">
        <v>0</v>
      </c>
    </row>
    <row r="334" spans="1:14" x14ac:dyDescent="0.4">
      <c r="A334" s="15"/>
      <c r="B334" s="15"/>
      <c r="C334" s="15"/>
      <c r="D334" s="15" t="s">
        <v>139</v>
      </c>
      <c r="E334" s="15"/>
      <c r="F334" s="16">
        <v>44771</v>
      </c>
      <c r="G334" s="15"/>
      <c r="H334" s="15" t="s">
        <v>553</v>
      </c>
      <c r="I334" s="15"/>
      <c r="J334" s="15" t="s">
        <v>532</v>
      </c>
      <c r="K334" s="15"/>
      <c r="L334" s="15" t="s">
        <v>136</v>
      </c>
      <c r="M334" s="15"/>
      <c r="N334" s="14">
        <v>0</v>
      </c>
    </row>
    <row r="335" spans="1:14" x14ac:dyDescent="0.4">
      <c r="A335" s="15"/>
      <c r="B335" s="15"/>
      <c r="C335" s="15"/>
      <c r="D335" s="15" t="s">
        <v>139</v>
      </c>
      <c r="E335" s="15"/>
      <c r="F335" s="16">
        <v>44592</v>
      </c>
      <c r="G335" s="15"/>
      <c r="H335" s="15" t="s">
        <v>554</v>
      </c>
      <c r="I335" s="15"/>
      <c r="J335" s="15" t="s">
        <v>163</v>
      </c>
      <c r="K335" s="15"/>
      <c r="L335" s="15" t="s">
        <v>136</v>
      </c>
      <c r="M335" s="15"/>
      <c r="N335" s="14">
        <v>0</v>
      </c>
    </row>
    <row r="336" spans="1:14" x14ac:dyDescent="0.4">
      <c r="A336" s="15"/>
      <c r="B336" s="15"/>
      <c r="C336" s="15"/>
      <c r="D336" s="15" t="s">
        <v>139</v>
      </c>
      <c r="E336" s="15"/>
      <c r="F336" s="16">
        <v>44620</v>
      </c>
      <c r="G336" s="15"/>
      <c r="H336" s="15" t="s">
        <v>555</v>
      </c>
      <c r="I336" s="15"/>
      <c r="J336" s="15" t="s">
        <v>163</v>
      </c>
      <c r="K336" s="15"/>
      <c r="L336" s="15" t="s">
        <v>136</v>
      </c>
      <c r="M336" s="15"/>
      <c r="N336" s="14">
        <v>0</v>
      </c>
    </row>
    <row r="337" spans="1:14" x14ac:dyDescent="0.4">
      <c r="A337" s="15"/>
      <c r="B337" s="15"/>
      <c r="C337" s="15"/>
      <c r="D337" s="15" t="s">
        <v>139</v>
      </c>
      <c r="E337" s="15"/>
      <c r="F337" s="16">
        <v>44651</v>
      </c>
      <c r="G337" s="15"/>
      <c r="H337" s="15" t="s">
        <v>556</v>
      </c>
      <c r="I337" s="15"/>
      <c r="J337" s="15" t="s">
        <v>163</v>
      </c>
      <c r="K337" s="15"/>
      <c r="L337" s="15" t="s">
        <v>136</v>
      </c>
      <c r="M337" s="15"/>
      <c r="N337" s="14">
        <v>0</v>
      </c>
    </row>
    <row r="338" spans="1:14" x14ac:dyDescent="0.4">
      <c r="A338" s="15"/>
      <c r="B338" s="15"/>
      <c r="C338" s="15"/>
      <c r="D338" s="15" t="s">
        <v>139</v>
      </c>
      <c r="E338" s="15"/>
      <c r="F338" s="16">
        <v>44680</v>
      </c>
      <c r="G338" s="15"/>
      <c r="H338" s="15" t="s">
        <v>557</v>
      </c>
      <c r="I338" s="15"/>
      <c r="J338" s="15" t="s">
        <v>163</v>
      </c>
      <c r="K338" s="15"/>
      <c r="L338" s="15" t="s">
        <v>136</v>
      </c>
      <c r="M338" s="15"/>
      <c r="N338" s="14">
        <v>0</v>
      </c>
    </row>
    <row r="339" spans="1:14" x14ac:dyDescent="0.4">
      <c r="A339" s="15"/>
      <c r="B339" s="15"/>
      <c r="C339" s="15"/>
      <c r="D339" s="15" t="s">
        <v>139</v>
      </c>
      <c r="E339" s="15"/>
      <c r="F339" s="16">
        <v>44712</v>
      </c>
      <c r="G339" s="15"/>
      <c r="H339" s="15" t="s">
        <v>558</v>
      </c>
      <c r="I339" s="15"/>
      <c r="J339" s="15" t="s">
        <v>167</v>
      </c>
      <c r="K339" s="15"/>
      <c r="L339" s="15" t="s">
        <v>136</v>
      </c>
      <c r="M339" s="15"/>
      <c r="N339" s="14">
        <v>0</v>
      </c>
    </row>
    <row r="340" spans="1:14" x14ac:dyDescent="0.4">
      <c r="A340" s="15"/>
      <c r="B340" s="15"/>
      <c r="C340" s="15"/>
      <c r="D340" s="15" t="s">
        <v>139</v>
      </c>
      <c r="E340" s="15"/>
      <c r="F340" s="16">
        <v>44742</v>
      </c>
      <c r="G340" s="15"/>
      <c r="H340" s="15" t="s">
        <v>559</v>
      </c>
      <c r="I340" s="15"/>
      <c r="J340" s="15" t="s">
        <v>167</v>
      </c>
      <c r="K340" s="15"/>
      <c r="L340" s="15" t="s">
        <v>136</v>
      </c>
      <c r="M340" s="15"/>
      <c r="N340" s="14">
        <v>0</v>
      </c>
    </row>
    <row r="341" spans="1:14" x14ac:dyDescent="0.4">
      <c r="A341" s="15"/>
      <c r="B341" s="15"/>
      <c r="C341" s="15"/>
      <c r="D341" s="15" t="s">
        <v>139</v>
      </c>
      <c r="E341" s="15"/>
      <c r="F341" s="16">
        <v>44771</v>
      </c>
      <c r="G341" s="15"/>
      <c r="H341" s="15" t="s">
        <v>560</v>
      </c>
      <c r="I341" s="15"/>
      <c r="J341" s="15" t="s">
        <v>530</v>
      </c>
      <c r="K341" s="15"/>
      <c r="L341" s="15" t="s">
        <v>136</v>
      </c>
      <c r="M341" s="15"/>
      <c r="N341" s="14">
        <v>0</v>
      </c>
    </row>
    <row r="342" spans="1:14" x14ac:dyDescent="0.4">
      <c r="A342" s="15"/>
      <c r="B342" s="15"/>
      <c r="C342" s="15"/>
      <c r="D342" s="15" t="s">
        <v>139</v>
      </c>
      <c r="E342" s="15"/>
      <c r="F342" s="16">
        <v>44592</v>
      </c>
      <c r="G342" s="15"/>
      <c r="H342" s="15" t="s">
        <v>561</v>
      </c>
      <c r="I342" s="15"/>
      <c r="J342" s="15" t="s">
        <v>137</v>
      </c>
      <c r="K342" s="15"/>
      <c r="L342" s="15" t="s">
        <v>136</v>
      </c>
      <c r="M342" s="15"/>
      <c r="N342" s="14">
        <v>0</v>
      </c>
    </row>
    <row r="343" spans="1:14" x14ac:dyDescent="0.4">
      <c r="A343" s="15"/>
      <c r="B343" s="15"/>
      <c r="C343" s="15"/>
      <c r="D343" s="15" t="s">
        <v>139</v>
      </c>
      <c r="E343" s="15"/>
      <c r="F343" s="16">
        <v>44620</v>
      </c>
      <c r="G343" s="15"/>
      <c r="H343" s="15" t="s">
        <v>562</v>
      </c>
      <c r="I343" s="15"/>
      <c r="J343" s="15" t="s">
        <v>137</v>
      </c>
      <c r="K343" s="15"/>
      <c r="L343" s="15" t="s">
        <v>136</v>
      </c>
      <c r="M343" s="15"/>
      <c r="N343" s="14">
        <v>0</v>
      </c>
    </row>
    <row r="344" spans="1:14" x14ac:dyDescent="0.4">
      <c r="A344" s="15"/>
      <c r="B344" s="15"/>
      <c r="C344" s="15"/>
      <c r="D344" s="15" t="s">
        <v>139</v>
      </c>
      <c r="E344" s="15"/>
      <c r="F344" s="16">
        <v>44651</v>
      </c>
      <c r="G344" s="15"/>
      <c r="H344" s="15" t="s">
        <v>563</v>
      </c>
      <c r="I344" s="15"/>
      <c r="J344" s="15" t="s">
        <v>137</v>
      </c>
      <c r="K344" s="15"/>
      <c r="L344" s="15" t="s">
        <v>136</v>
      </c>
      <c r="M344" s="15"/>
      <c r="N344" s="14">
        <v>0</v>
      </c>
    </row>
    <row r="345" spans="1:14" x14ac:dyDescent="0.4">
      <c r="A345" s="15"/>
      <c r="B345" s="15"/>
      <c r="C345" s="15"/>
      <c r="D345" s="15" t="s">
        <v>139</v>
      </c>
      <c r="E345" s="15"/>
      <c r="F345" s="16">
        <v>44680</v>
      </c>
      <c r="G345" s="15"/>
      <c r="H345" s="15" t="s">
        <v>564</v>
      </c>
      <c r="I345" s="15"/>
      <c r="J345" s="15" t="s">
        <v>137</v>
      </c>
      <c r="K345" s="15"/>
      <c r="L345" s="15" t="s">
        <v>136</v>
      </c>
      <c r="M345" s="15"/>
      <c r="N345" s="14">
        <v>0</v>
      </c>
    </row>
    <row r="346" spans="1:14" x14ac:dyDescent="0.4">
      <c r="A346" s="15"/>
      <c r="B346" s="15"/>
      <c r="C346" s="15"/>
      <c r="D346" s="15" t="s">
        <v>139</v>
      </c>
      <c r="E346" s="15"/>
      <c r="F346" s="16">
        <v>44712</v>
      </c>
      <c r="G346" s="15"/>
      <c r="H346" s="15" t="s">
        <v>565</v>
      </c>
      <c r="I346" s="15"/>
      <c r="J346" s="15" t="s">
        <v>163</v>
      </c>
      <c r="K346" s="15"/>
      <c r="L346" s="15" t="s">
        <v>136</v>
      </c>
      <c r="M346" s="15"/>
      <c r="N346" s="14">
        <v>0</v>
      </c>
    </row>
    <row r="347" spans="1:14" x14ac:dyDescent="0.4">
      <c r="A347" s="15"/>
      <c r="B347" s="15"/>
      <c r="C347" s="15"/>
      <c r="D347" s="15" t="s">
        <v>139</v>
      </c>
      <c r="E347" s="15"/>
      <c r="F347" s="16">
        <v>44742</v>
      </c>
      <c r="G347" s="15"/>
      <c r="H347" s="15" t="s">
        <v>566</v>
      </c>
      <c r="I347" s="15"/>
      <c r="J347" s="15" t="s">
        <v>163</v>
      </c>
      <c r="K347" s="15"/>
      <c r="L347" s="15" t="s">
        <v>136</v>
      </c>
      <c r="M347" s="15"/>
      <c r="N347" s="14">
        <v>0</v>
      </c>
    </row>
    <row r="348" spans="1:14" x14ac:dyDescent="0.4">
      <c r="A348" s="15"/>
      <c r="B348" s="15"/>
      <c r="C348" s="15"/>
      <c r="D348" s="15" t="s">
        <v>139</v>
      </c>
      <c r="E348" s="15"/>
      <c r="F348" s="16">
        <v>44771</v>
      </c>
      <c r="G348" s="15"/>
      <c r="H348" s="15" t="s">
        <v>567</v>
      </c>
      <c r="I348" s="15"/>
      <c r="J348" s="15" t="s">
        <v>155</v>
      </c>
      <c r="K348" s="15"/>
      <c r="L348" s="15" t="s">
        <v>136</v>
      </c>
      <c r="M348" s="15"/>
      <c r="N348" s="14">
        <v>0</v>
      </c>
    </row>
    <row r="349" spans="1:14" x14ac:dyDescent="0.4">
      <c r="A349" s="15"/>
      <c r="B349" s="15"/>
      <c r="C349" s="15"/>
      <c r="D349" s="15" t="s">
        <v>139</v>
      </c>
      <c r="E349" s="15"/>
      <c r="F349" s="16">
        <v>44592</v>
      </c>
      <c r="G349" s="15"/>
      <c r="H349" s="15" t="s">
        <v>568</v>
      </c>
      <c r="I349" s="15"/>
      <c r="J349" s="15" t="s">
        <v>161</v>
      </c>
      <c r="K349" s="15"/>
      <c r="L349" s="15" t="s">
        <v>136</v>
      </c>
      <c r="M349" s="15"/>
      <c r="N349" s="14">
        <v>0</v>
      </c>
    </row>
    <row r="350" spans="1:14" x14ac:dyDescent="0.4">
      <c r="A350" s="15"/>
      <c r="B350" s="15"/>
      <c r="C350" s="15"/>
      <c r="D350" s="15" t="s">
        <v>139</v>
      </c>
      <c r="E350" s="15"/>
      <c r="F350" s="16">
        <v>44620</v>
      </c>
      <c r="G350" s="15"/>
      <c r="H350" s="15" t="s">
        <v>569</v>
      </c>
      <c r="I350" s="15"/>
      <c r="J350" s="15" t="s">
        <v>161</v>
      </c>
      <c r="K350" s="15"/>
      <c r="L350" s="15" t="s">
        <v>136</v>
      </c>
      <c r="M350" s="15"/>
      <c r="N350" s="14">
        <v>0</v>
      </c>
    </row>
    <row r="351" spans="1:14" x14ac:dyDescent="0.4">
      <c r="A351" s="15"/>
      <c r="B351" s="15"/>
      <c r="C351" s="15"/>
      <c r="D351" s="15" t="s">
        <v>139</v>
      </c>
      <c r="E351" s="15"/>
      <c r="F351" s="16">
        <v>44651</v>
      </c>
      <c r="G351" s="15"/>
      <c r="H351" s="15" t="s">
        <v>570</v>
      </c>
      <c r="I351" s="15"/>
      <c r="J351" s="15" t="s">
        <v>161</v>
      </c>
      <c r="K351" s="15"/>
      <c r="L351" s="15" t="s">
        <v>136</v>
      </c>
      <c r="M351" s="15"/>
      <c r="N351" s="14">
        <v>0</v>
      </c>
    </row>
    <row r="352" spans="1:14" x14ac:dyDescent="0.4">
      <c r="A352" s="15"/>
      <c r="B352" s="15"/>
      <c r="C352" s="15"/>
      <c r="D352" s="15" t="s">
        <v>139</v>
      </c>
      <c r="E352" s="15"/>
      <c r="F352" s="16">
        <v>44680</v>
      </c>
      <c r="G352" s="15"/>
      <c r="H352" s="15" t="s">
        <v>571</v>
      </c>
      <c r="I352" s="15"/>
      <c r="J352" s="15" t="s">
        <v>161</v>
      </c>
      <c r="K352" s="15"/>
      <c r="L352" s="15" t="s">
        <v>136</v>
      </c>
      <c r="M352" s="15"/>
      <c r="N352" s="14">
        <v>0</v>
      </c>
    </row>
    <row r="353" spans="1:14" x14ac:dyDescent="0.4">
      <c r="A353" s="15"/>
      <c r="B353" s="15"/>
      <c r="C353" s="15"/>
      <c r="D353" s="15" t="s">
        <v>139</v>
      </c>
      <c r="E353" s="15"/>
      <c r="F353" s="16">
        <v>44712</v>
      </c>
      <c r="G353" s="15"/>
      <c r="H353" s="15" t="s">
        <v>572</v>
      </c>
      <c r="I353" s="15"/>
      <c r="J353" s="15" t="s">
        <v>137</v>
      </c>
      <c r="K353" s="15"/>
      <c r="L353" s="15" t="s">
        <v>136</v>
      </c>
      <c r="M353" s="15"/>
      <c r="N353" s="14">
        <v>0</v>
      </c>
    </row>
    <row r="354" spans="1:14" x14ac:dyDescent="0.4">
      <c r="A354" s="15"/>
      <c r="B354" s="15"/>
      <c r="C354" s="15"/>
      <c r="D354" s="15" t="s">
        <v>139</v>
      </c>
      <c r="E354" s="15"/>
      <c r="F354" s="16">
        <v>44742</v>
      </c>
      <c r="G354" s="15"/>
      <c r="H354" s="15" t="s">
        <v>573</v>
      </c>
      <c r="I354" s="15"/>
      <c r="J354" s="15" t="s">
        <v>137</v>
      </c>
      <c r="K354" s="15"/>
      <c r="L354" s="15" t="s">
        <v>136</v>
      </c>
      <c r="M354" s="15"/>
      <c r="N354" s="14">
        <v>0</v>
      </c>
    </row>
    <row r="355" spans="1:14" x14ac:dyDescent="0.4">
      <c r="A355" s="15"/>
      <c r="B355" s="15"/>
      <c r="C355" s="15"/>
      <c r="D355" s="15" t="s">
        <v>139</v>
      </c>
      <c r="E355" s="15"/>
      <c r="F355" s="16">
        <v>44771</v>
      </c>
      <c r="G355" s="15"/>
      <c r="H355" s="15" t="s">
        <v>574</v>
      </c>
      <c r="I355" s="15"/>
      <c r="J355" s="15" t="s">
        <v>167</v>
      </c>
      <c r="K355" s="15"/>
      <c r="L355" s="15" t="s">
        <v>136</v>
      </c>
      <c r="M355" s="15"/>
      <c r="N355" s="14">
        <v>0</v>
      </c>
    </row>
    <row r="356" spans="1:14" x14ac:dyDescent="0.4">
      <c r="A356" s="15"/>
      <c r="B356" s="15"/>
      <c r="C356" s="15"/>
      <c r="D356" s="15" t="s">
        <v>139</v>
      </c>
      <c r="E356" s="15"/>
      <c r="F356" s="16">
        <v>44592</v>
      </c>
      <c r="G356" s="15"/>
      <c r="H356" s="15" t="s">
        <v>575</v>
      </c>
      <c r="I356" s="15"/>
      <c r="J356" s="15" t="s">
        <v>530</v>
      </c>
      <c r="K356" s="15"/>
      <c r="L356" s="15" t="s">
        <v>136</v>
      </c>
      <c r="M356" s="15"/>
      <c r="N356" s="14">
        <v>0</v>
      </c>
    </row>
    <row r="357" spans="1:14" x14ac:dyDescent="0.4">
      <c r="A357" s="15"/>
      <c r="B357" s="15"/>
      <c r="C357" s="15"/>
      <c r="D357" s="15" t="s">
        <v>139</v>
      </c>
      <c r="E357" s="15"/>
      <c r="F357" s="16">
        <v>44712</v>
      </c>
      <c r="G357" s="15"/>
      <c r="H357" s="15" t="s">
        <v>576</v>
      </c>
      <c r="I357" s="15"/>
      <c r="J357" s="15" t="s">
        <v>161</v>
      </c>
      <c r="K357" s="15"/>
      <c r="L357" s="15" t="s">
        <v>136</v>
      </c>
      <c r="M357" s="15"/>
      <c r="N357" s="14">
        <v>0</v>
      </c>
    </row>
    <row r="358" spans="1:14" x14ac:dyDescent="0.4">
      <c r="A358" s="15"/>
      <c r="B358" s="15"/>
      <c r="C358" s="15"/>
      <c r="D358" s="15" t="s">
        <v>139</v>
      </c>
      <c r="E358" s="15"/>
      <c r="F358" s="16">
        <v>44742</v>
      </c>
      <c r="G358" s="15"/>
      <c r="H358" s="15" t="s">
        <v>577</v>
      </c>
      <c r="I358" s="15"/>
      <c r="J358" s="15" t="s">
        <v>161</v>
      </c>
      <c r="K358" s="15"/>
      <c r="L358" s="15" t="s">
        <v>136</v>
      </c>
      <c r="M358" s="15"/>
      <c r="N358" s="14">
        <v>0</v>
      </c>
    </row>
    <row r="359" spans="1:14" x14ac:dyDescent="0.4">
      <c r="A359" s="15"/>
      <c r="B359" s="15"/>
      <c r="C359" s="15"/>
      <c r="D359" s="15" t="s">
        <v>139</v>
      </c>
      <c r="E359" s="15"/>
      <c r="F359" s="16">
        <v>44771</v>
      </c>
      <c r="G359" s="15"/>
      <c r="H359" s="15" t="s">
        <v>578</v>
      </c>
      <c r="I359" s="15"/>
      <c r="J359" s="15" t="s">
        <v>579</v>
      </c>
      <c r="K359" s="15"/>
      <c r="L359" s="15" t="s">
        <v>136</v>
      </c>
      <c r="M359" s="15"/>
      <c r="N359" s="14">
        <v>0</v>
      </c>
    </row>
    <row r="360" spans="1:14" x14ac:dyDescent="0.4">
      <c r="A360" s="15"/>
      <c r="B360" s="15"/>
      <c r="C360" s="15"/>
      <c r="D360" s="15" t="s">
        <v>139</v>
      </c>
      <c r="E360" s="15"/>
      <c r="F360" s="16">
        <v>44771</v>
      </c>
      <c r="G360" s="15"/>
      <c r="H360" s="15" t="s">
        <v>580</v>
      </c>
      <c r="I360" s="15"/>
      <c r="J360" s="15" t="s">
        <v>165</v>
      </c>
      <c r="K360" s="15"/>
      <c r="L360" s="15" t="s">
        <v>136</v>
      </c>
      <c r="M360" s="15"/>
      <c r="N360" s="14">
        <v>0</v>
      </c>
    </row>
    <row r="361" spans="1:14" x14ac:dyDescent="0.4">
      <c r="A361" s="15"/>
      <c r="B361" s="15"/>
      <c r="C361" s="15"/>
      <c r="D361" s="15" t="s">
        <v>139</v>
      </c>
      <c r="E361" s="15"/>
      <c r="F361" s="16">
        <v>44771</v>
      </c>
      <c r="G361" s="15"/>
      <c r="H361" s="15" t="s">
        <v>581</v>
      </c>
      <c r="I361" s="15"/>
      <c r="J361" s="15" t="s">
        <v>163</v>
      </c>
      <c r="K361" s="15"/>
      <c r="L361" s="15" t="s">
        <v>136</v>
      </c>
      <c r="M361" s="15"/>
      <c r="N361" s="14">
        <v>0</v>
      </c>
    </row>
    <row r="362" spans="1:14" x14ac:dyDescent="0.4">
      <c r="A362" s="15"/>
      <c r="B362" s="15"/>
      <c r="C362" s="15"/>
      <c r="D362" s="15" t="s">
        <v>139</v>
      </c>
      <c r="E362" s="15"/>
      <c r="F362" s="16">
        <v>44771</v>
      </c>
      <c r="G362" s="15"/>
      <c r="H362" s="15" t="s">
        <v>582</v>
      </c>
      <c r="I362" s="15"/>
      <c r="J362" s="15" t="s">
        <v>137</v>
      </c>
      <c r="K362" s="15"/>
      <c r="L362" s="15" t="s">
        <v>136</v>
      </c>
      <c r="M362" s="15"/>
      <c r="N362" s="14">
        <v>0</v>
      </c>
    </row>
    <row r="363" spans="1:14" x14ac:dyDescent="0.4">
      <c r="A363" s="15"/>
      <c r="B363" s="15"/>
      <c r="C363" s="15"/>
      <c r="D363" s="15" t="s">
        <v>139</v>
      </c>
      <c r="E363" s="15"/>
      <c r="F363" s="16">
        <v>44771</v>
      </c>
      <c r="G363" s="15"/>
      <c r="H363" s="15" t="s">
        <v>583</v>
      </c>
      <c r="I363" s="15"/>
      <c r="J363" s="15" t="s">
        <v>161</v>
      </c>
      <c r="K363" s="15"/>
      <c r="L363" s="15" t="s">
        <v>136</v>
      </c>
      <c r="M363" s="15"/>
      <c r="N363" s="14">
        <v>0</v>
      </c>
    </row>
    <row r="364" spans="1:14" x14ac:dyDescent="0.4">
      <c r="A364" s="15"/>
      <c r="B364" s="15"/>
      <c r="C364" s="15"/>
      <c r="D364" s="15" t="s">
        <v>139</v>
      </c>
      <c r="E364" s="15"/>
      <c r="F364" s="16">
        <v>44771</v>
      </c>
      <c r="G364" s="15"/>
      <c r="H364" s="15" t="s">
        <v>584</v>
      </c>
      <c r="I364" s="15"/>
      <c r="J364" s="15" t="s">
        <v>157</v>
      </c>
      <c r="K364" s="15"/>
      <c r="L364" s="15" t="s">
        <v>136</v>
      </c>
      <c r="M364" s="15"/>
      <c r="N364" s="14">
        <v>0</v>
      </c>
    </row>
    <row r="365" spans="1:14" x14ac:dyDescent="0.4">
      <c r="A365" s="15"/>
      <c r="B365" s="15"/>
      <c r="C365" s="15"/>
      <c r="D365" s="15" t="s">
        <v>139</v>
      </c>
      <c r="E365" s="15"/>
      <c r="F365" s="16">
        <v>44771</v>
      </c>
      <c r="G365" s="15"/>
      <c r="H365" s="15" t="s">
        <v>585</v>
      </c>
      <c r="I365" s="15"/>
      <c r="J365" s="15" t="s">
        <v>165</v>
      </c>
      <c r="K365" s="15"/>
      <c r="L365" s="15" t="s">
        <v>136</v>
      </c>
      <c r="M365" s="15"/>
      <c r="N365" s="14">
        <v>0</v>
      </c>
    </row>
    <row r="366" spans="1:14" x14ac:dyDescent="0.4">
      <c r="A366" s="15"/>
      <c r="B366" s="15"/>
      <c r="C366" s="15"/>
      <c r="D366" s="15" t="s">
        <v>139</v>
      </c>
      <c r="E366" s="15"/>
      <c r="F366" s="16">
        <v>44804</v>
      </c>
      <c r="G366" s="15"/>
      <c r="H366" s="15" t="s">
        <v>586</v>
      </c>
      <c r="I366" s="15"/>
      <c r="J366" s="15" t="s">
        <v>530</v>
      </c>
      <c r="K366" s="15"/>
      <c r="L366" s="15" t="s">
        <v>136</v>
      </c>
      <c r="M366" s="15"/>
      <c r="N366" s="14">
        <v>0</v>
      </c>
    </row>
    <row r="367" spans="1:14" x14ac:dyDescent="0.4">
      <c r="A367" s="15"/>
      <c r="B367" s="15"/>
      <c r="C367" s="15"/>
      <c r="D367" s="15" t="s">
        <v>139</v>
      </c>
      <c r="E367" s="15"/>
      <c r="F367" s="16">
        <v>44804</v>
      </c>
      <c r="G367" s="15"/>
      <c r="H367" s="15" t="s">
        <v>587</v>
      </c>
      <c r="I367" s="15"/>
      <c r="J367" s="15" t="s">
        <v>155</v>
      </c>
      <c r="K367" s="15"/>
      <c r="L367" s="15" t="s">
        <v>136</v>
      </c>
      <c r="M367" s="15"/>
      <c r="N367" s="14">
        <v>0</v>
      </c>
    </row>
    <row r="368" spans="1:14" x14ac:dyDescent="0.4">
      <c r="A368" s="15"/>
      <c r="B368" s="15"/>
      <c r="C368" s="15"/>
      <c r="D368" s="15" t="s">
        <v>139</v>
      </c>
      <c r="E368" s="15"/>
      <c r="F368" s="16">
        <v>44804</v>
      </c>
      <c r="G368" s="15"/>
      <c r="H368" s="15" t="s">
        <v>588</v>
      </c>
      <c r="I368" s="15"/>
      <c r="J368" s="15" t="s">
        <v>167</v>
      </c>
      <c r="K368" s="15"/>
      <c r="L368" s="15" t="s">
        <v>136</v>
      </c>
      <c r="M368" s="15"/>
      <c r="N368" s="14">
        <v>0</v>
      </c>
    </row>
    <row r="369" spans="1:14" x14ac:dyDescent="0.4">
      <c r="A369" s="15"/>
      <c r="B369" s="15"/>
      <c r="C369" s="15"/>
      <c r="D369" s="15" t="s">
        <v>139</v>
      </c>
      <c r="E369" s="15"/>
      <c r="F369" s="16">
        <v>44804</v>
      </c>
      <c r="G369" s="15"/>
      <c r="H369" s="15" t="s">
        <v>589</v>
      </c>
      <c r="I369" s="15"/>
      <c r="J369" s="15" t="s">
        <v>137</v>
      </c>
      <c r="K369" s="15"/>
      <c r="L369" s="15" t="s">
        <v>136</v>
      </c>
      <c r="M369" s="15"/>
      <c r="N369" s="14">
        <v>0</v>
      </c>
    </row>
    <row r="370" spans="1:14" x14ac:dyDescent="0.4">
      <c r="A370" s="15"/>
      <c r="B370" s="15"/>
      <c r="C370" s="15"/>
      <c r="D370" s="15" t="s">
        <v>139</v>
      </c>
      <c r="E370" s="15"/>
      <c r="F370" s="16">
        <v>44804</v>
      </c>
      <c r="G370" s="15"/>
      <c r="H370" s="15" t="s">
        <v>590</v>
      </c>
      <c r="I370" s="15"/>
      <c r="J370" s="15" t="s">
        <v>165</v>
      </c>
      <c r="K370" s="15"/>
      <c r="L370" s="15" t="s">
        <v>136</v>
      </c>
      <c r="M370" s="15"/>
      <c r="N370" s="14">
        <v>0</v>
      </c>
    </row>
    <row r="371" spans="1:14" x14ac:dyDescent="0.4">
      <c r="A371" s="15"/>
      <c r="B371" s="15"/>
      <c r="C371" s="15"/>
      <c r="D371" s="15" t="s">
        <v>139</v>
      </c>
      <c r="E371" s="15"/>
      <c r="F371" s="16">
        <v>44804</v>
      </c>
      <c r="G371" s="15"/>
      <c r="H371" s="15" t="s">
        <v>591</v>
      </c>
      <c r="I371" s="15"/>
      <c r="J371" s="15" t="s">
        <v>163</v>
      </c>
      <c r="K371" s="15"/>
      <c r="L371" s="15" t="s">
        <v>136</v>
      </c>
      <c r="M371" s="15"/>
      <c r="N371" s="14">
        <v>0</v>
      </c>
    </row>
    <row r="372" spans="1:14" x14ac:dyDescent="0.4">
      <c r="A372" s="15"/>
      <c r="B372" s="15"/>
      <c r="C372" s="15"/>
      <c r="D372" s="15" t="s">
        <v>139</v>
      </c>
      <c r="E372" s="15"/>
      <c r="F372" s="16">
        <v>44804</v>
      </c>
      <c r="G372" s="15"/>
      <c r="H372" s="15" t="s">
        <v>592</v>
      </c>
      <c r="I372" s="15"/>
      <c r="J372" s="15" t="s">
        <v>161</v>
      </c>
      <c r="K372" s="15"/>
      <c r="L372" s="15" t="s">
        <v>136</v>
      </c>
      <c r="M372" s="15"/>
      <c r="N372" s="14">
        <v>0</v>
      </c>
    </row>
    <row r="373" spans="1:14" x14ac:dyDescent="0.4">
      <c r="A373" s="15"/>
      <c r="B373" s="15"/>
      <c r="C373" s="15"/>
      <c r="D373" s="15" t="s">
        <v>139</v>
      </c>
      <c r="E373" s="15"/>
      <c r="F373" s="16">
        <v>44834</v>
      </c>
      <c r="G373" s="15"/>
      <c r="H373" s="15" t="s">
        <v>593</v>
      </c>
      <c r="I373" s="15"/>
      <c r="J373" s="15" t="s">
        <v>169</v>
      </c>
      <c r="K373" s="15"/>
      <c r="L373" s="15" t="s">
        <v>136</v>
      </c>
      <c r="M373" s="15"/>
      <c r="N373" s="14">
        <v>0</v>
      </c>
    </row>
    <row r="374" spans="1:14" x14ac:dyDescent="0.4">
      <c r="A374" s="15"/>
      <c r="B374" s="15"/>
      <c r="C374" s="15"/>
      <c r="D374" s="15" t="s">
        <v>139</v>
      </c>
      <c r="E374" s="15"/>
      <c r="F374" s="16">
        <v>44834</v>
      </c>
      <c r="G374" s="15"/>
      <c r="H374" s="15" t="s">
        <v>594</v>
      </c>
      <c r="I374" s="15"/>
      <c r="J374" s="15" t="s">
        <v>155</v>
      </c>
      <c r="K374" s="15"/>
      <c r="L374" s="15" t="s">
        <v>136</v>
      </c>
      <c r="M374" s="15"/>
      <c r="N374" s="14">
        <v>0</v>
      </c>
    </row>
    <row r="375" spans="1:14" x14ac:dyDescent="0.4">
      <c r="A375" s="15"/>
      <c r="B375" s="15"/>
      <c r="C375" s="15"/>
      <c r="D375" s="15" t="s">
        <v>139</v>
      </c>
      <c r="E375" s="15"/>
      <c r="F375" s="16">
        <v>44834</v>
      </c>
      <c r="G375" s="15"/>
      <c r="H375" s="15" t="s">
        <v>595</v>
      </c>
      <c r="I375" s="15"/>
      <c r="J375" s="15" t="s">
        <v>167</v>
      </c>
      <c r="K375" s="15"/>
      <c r="L375" s="15" t="s">
        <v>136</v>
      </c>
      <c r="M375" s="15"/>
      <c r="N375" s="14">
        <v>0</v>
      </c>
    </row>
    <row r="376" spans="1:14" x14ac:dyDescent="0.4">
      <c r="A376" s="15"/>
      <c r="B376" s="15"/>
      <c r="C376" s="15"/>
      <c r="D376" s="15" t="s">
        <v>139</v>
      </c>
      <c r="E376" s="15"/>
      <c r="F376" s="16">
        <v>44834</v>
      </c>
      <c r="G376" s="15"/>
      <c r="H376" s="15" t="s">
        <v>596</v>
      </c>
      <c r="I376" s="15"/>
      <c r="J376" s="15" t="s">
        <v>165</v>
      </c>
      <c r="K376" s="15"/>
      <c r="L376" s="15" t="s">
        <v>136</v>
      </c>
      <c r="M376" s="15"/>
      <c r="N376" s="14">
        <v>0</v>
      </c>
    </row>
    <row r="377" spans="1:14" x14ac:dyDescent="0.4">
      <c r="A377" s="15"/>
      <c r="B377" s="15"/>
      <c r="C377" s="15"/>
      <c r="D377" s="15" t="s">
        <v>139</v>
      </c>
      <c r="E377" s="15"/>
      <c r="F377" s="16">
        <v>44834</v>
      </c>
      <c r="G377" s="15"/>
      <c r="H377" s="15" t="s">
        <v>597</v>
      </c>
      <c r="I377" s="15"/>
      <c r="J377" s="15" t="s">
        <v>163</v>
      </c>
      <c r="K377" s="15"/>
      <c r="L377" s="15" t="s">
        <v>136</v>
      </c>
      <c r="M377" s="15"/>
      <c r="N377" s="14">
        <v>0</v>
      </c>
    </row>
    <row r="378" spans="1:14" x14ac:dyDescent="0.4">
      <c r="A378" s="15"/>
      <c r="B378" s="15"/>
      <c r="C378" s="15"/>
      <c r="D378" s="15" t="s">
        <v>139</v>
      </c>
      <c r="E378" s="15"/>
      <c r="F378" s="16">
        <v>44834</v>
      </c>
      <c r="G378" s="15"/>
      <c r="H378" s="15" t="s">
        <v>598</v>
      </c>
      <c r="I378" s="15"/>
      <c r="J378" s="15" t="s">
        <v>137</v>
      </c>
      <c r="K378" s="15"/>
      <c r="L378" s="15" t="s">
        <v>136</v>
      </c>
      <c r="M378" s="15"/>
      <c r="N378" s="14">
        <v>0</v>
      </c>
    </row>
    <row r="379" spans="1:14" x14ac:dyDescent="0.4">
      <c r="A379" s="15"/>
      <c r="B379" s="15"/>
      <c r="C379" s="15"/>
      <c r="D379" s="15" t="s">
        <v>139</v>
      </c>
      <c r="E379" s="15"/>
      <c r="F379" s="16">
        <v>44834</v>
      </c>
      <c r="G379" s="15"/>
      <c r="H379" s="15" t="s">
        <v>599</v>
      </c>
      <c r="I379" s="15"/>
      <c r="J379" s="15" t="s">
        <v>161</v>
      </c>
      <c r="K379" s="15"/>
      <c r="L379" s="15" t="s">
        <v>136</v>
      </c>
      <c r="M379" s="15"/>
      <c r="N379" s="14">
        <v>0</v>
      </c>
    </row>
    <row r="380" spans="1:14" x14ac:dyDescent="0.4">
      <c r="A380" s="15"/>
      <c r="B380" s="15"/>
      <c r="C380" s="15"/>
      <c r="D380" s="15" t="s">
        <v>139</v>
      </c>
      <c r="E380" s="15"/>
      <c r="F380" s="16">
        <v>44834</v>
      </c>
      <c r="G380" s="15"/>
      <c r="H380" s="15" t="s">
        <v>600</v>
      </c>
      <c r="I380" s="15"/>
      <c r="J380" s="15" t="s">
        <v>530</v>
      </c>
      <c r="K380" s="15"/>
      <c r="L380" s="15" t="s">
        <v>136</v>
      </c>
      <c r="M380" s="15"/>
      <c r="N380" s="14">
        <v>0</v>
      </c>
    </row>
    <row r="381" spans="1:14" x14ac:dyDescent="0.4">
      <c r="A381" s="15"/>
      <c r="B381" s="15"/>
      <c r="C381" s="15"/>
      <c r="D381" s="15" t="s">
        <v>139</v>
      </c>
      <c r="E381" s="15"/>
      <c r="F381" s="16">
        <v>44865</v>
      </c>
      <c r="G381" s="15"/>
      <c r="H381" s="15" t="s">
        <v>601</v>
      </c>
      <c r="I381" s="15"/>
      <c r="J381" s="15" t="s">
        <v>157</v>
      </c>
      <c r="K381" s="15"/>
      <c r="L381" s="15" t="s">
        <v>136</v>
      </c>
      <c r="M381" s="15"/>
      <c r="N381" s="14">
        <v>0</v>
      </c>
    </row>
    <row r="382" spans="1:14" x14ac:dyDescent="0.4">
      <c r="A382" s="15"/>
      <c r="B382" s="15"/>
      <c r="C382" s="15"/>
      <c r="D382" s="15" t="s">
        <v>139</v>
      </c>
      <c r="E382" s="15"/>
      <c r="F382" s="16">
        <v>44865</v>
      </c>
      <c r="G382" s="15"/>
      <c r="H382" s="15" t="s">
        <v>602</v>
      </c>
      <c r="I382" s="15"/>
      <c r="J382" s="15" t="s">
        <v>169</v>
      </c>
      <c r="K382" s="15"/>
      <c r="L382" s="15" t="s">
        <v>136</v>
      </c>
      <c r="M382" s="15"/>
      <c r="N382" s="14">
        <v>0</v>
      </c>
    </row>
    <row r="383" spans="1:14" x14ac:dyDescent="0.4">
      <c r="A383" s="15"/>
      <c r="B383" s="15"/>
      <c r="C383" s="15"/>
      <c r="D383" s="15" t="s">
        <v>139</v>
      </c>
      <c r="E383" s="15"/>
      <c r="F383" s="16">
        <v>44865</v>
      </c>
      <c r="G383" s="15"/>
      <c r="H383" s="15" t="s">
        <v>603</v>
      </c>
      <c r="I383" s="15"/>
      <c r="J383" s="15" t="s">
        <v>530</v>
      </c>
      <c r="K383" s="15"/>
      <c r="L383" s="15" t="s">
        <v>136</v>
      </c>
      <c r="M383" s="15"/>
      <c r="N383" s="14">
        <v>0</v>
      </c>
    </row>
    <row r="384" spans="1:14" x14ac:dyDescent="0.4">
      <c r="A384" s="15"/>
      <c r="B384" s="15"/>
      <c r="C384" s="15"/>
      <c r="D384" s="15" t="s">
        <v>139</v>
      </c>
      <c r="E384" s="15"/>
      <c r="F384" s="16">
        <v>44865</v>
      </c>
      <c r="G384" s="15"/>
      <c r="H384" s="15" t="s">
        <v>604</v>
      </c>
      <c r="I384" s="15"/>
      <c r="J384" s="15" t="s">
        <v>155</v>
      </c>
      <c r="K384" s="15"/>
      <c r="L384" s="15" t="s">
        <v>136</v>
      </c>
      <c r="M384" s="15"/>
      <c r="N384" s="14">
        <v>0</v>
      </c>
    </row>
    <row r="385" spans="1:14" x14ac:dyDescent="0.4">
      <c r="A385" s="15"/>
      <c r="B385" s="15"/>
      <c r="C385" s="15"/>
      <c r="D385" s="15" t="s">
        <v>139</v>
      </c>
      <c r="E385" s="15"/>
      <c r="F385" s="16">
        <v>44865</v>
      </c>
      <c r="G385" s="15"/>
      <c r="H385" s="15" t="s">
        <v>605</v>
      </c>
      <c r="I385" s="15"/>
      <c r="J385" s="15" t="s">
        <v>167</v>
      </c>
      <c r="K385" s="15"/>
      <c r="L385" s="15" t="s">
        <v>136</v>
      </c>
      <c r="M385" s="15"/>
      <c r="N385" s="14">
        <v>0</v>
      </c>
    </row>
    <row r="386" spans="1:14" x14ac:dyDescent="0.4">
      <c r="A386" s="15"/>
      <c r="B386" s="15"/>
      <c r="C386" s="15"/>
      <c r="D386" s="15" t="s">
        <v>139</v>
      </c>
      <c r="E386" s="15"/>
      <c r="F386" s="16">
        <v>44865</v>
      </c>
      <c r="G386" s="15"/>
      <c r="H386" s="15" t="s">
        <v>606</v>
      </c>
      <c r="I386" s="15"/>
      <c r="J386" s="15" t="s">
        <v>163</v>
      </c>
      <c r="K386" s="15"/>
      <c r="L386" s="15" t="s">
        <v>136</v>
      </c>
      <c r="M386" s="15"/>
      <c r="N386" s="14">
        <v>0</v>
      </c>
    </row>
    <row r="387" spans="1:14" x14ac:dyDescent="0.4">
      <c r="A387" s="15"/>
      <c r="B387" s="15"/>
      <c r="C387" s="15"/>
      <c r="D387" s="15" t="s">
        <v>139</v>
      </c>
      <c r="E387" s="15"/>
      <c r="F387" s="16">
        <v>44865</v>
      </c>
      <c r="G387" s="15"/>
      <c r="H387" s="15" t="s">
        <v>607</v>
      </c>
      <c r="I387" s="15"/>
      <c r="J387" s="15" t="s">
        <v>137</v>
      </c>
      <c r="K387" s="15"/>
      <c r="L387" s="15" t="s">
        <v>136</v>
      </c>
      <c r="M387" s="15"/>
      <c r="N387" s="14">
        <v>0</v>
      </c>
    </row>
    <row r="388" spans="1:14" x14ac:dyDescent="0.4">
      <c r="A388" s="15"/>
      <c r="B388" s="15"/>
      <c r="C388" s="15"/>
      <c r="D388" s="15" t="s">
        <v>139</v>
      </c>
      <c r="E388" s="15"/>
      <c r="F388" s="16">
        <v>44865</v>
      </c>
      <c r="G388" s="15"/>
      <c r="H388" s="15" t="s">
        <v>608</v>
      </c>
      <c r="I388" s="15"/>
      <c r="J388" s="15" t="s">
        <v>161</v>
      </c>
      <c r="K388" s="15"/>
      <c r="L388" s="15" t="s">
        <v>136</v>
      </c>
      <c r="M388" s="15"/>
      <c r="N388" s="14">
        <v>0</v>
      </c>
    </row>
    <row r="389" spans="1:14" x14ac:dyDescent="0.4">
      <c r="A389" s="15"/>
      <c r="B389" s="15"/>
      <c r="C389" s="15"/>
      <c r="D389" s="15" t="s">
        <v>139</v>
      </c>
      <c r="E389" s="15"/>
      <c r="F389" s="16">
        <v>44895</v>
      </c>
      <c r="G389" s="15"/>
      <c r="H389" s="15" t="s">
        <v>171</v>
      </c>
      <c r="I389" s="15"/>
      <c r="J389" s="15" t="s">
        <v>157</v>
      </c>
      <c r="K389" s="15"/>
      <c r="L389" s="15" t="s">
        <v>136</v>
      </c>
      <c r="M389" s="15"/>
      <c r="N389" s="14">
        <v>0</v>
      </c>
    </row>
    <row r="390" spans="1:14" x14ac:dyDescent="0.4">
      <c r="A390" s="15"/>
      <c r="B390" s="15"/>
      <c r="C390" s="15"/>
      <c r="D390" s="15" t="s">
        <v>139</v>
      </c>
      <c r="E390" s="15"/>
      <c r="F390" s="16">
        <v>44895</v>
      </c>
      <c r="G390" s="15"/>
      <c r="H390" s="15" t="s">
        <v>170</v>
      </c>
      <c r="I390" s="15"/>
      <c r="J390" s="15" t="s">
        <v>169</v>
      </c>
      <c r="K390" s="15"/>
      <c r="L390" s="15" t="s">
        <v>136</v>
      </c>
      <c r="M390" s="15"/>
      <c r="N390" s="14">
        <v>0</v>
      </c>
    </row>
    <row r="391" spans="1:14" x14ac:dyDescent="0.4">
      <c r="A391" s="15"/>
      <c r="B391" s="15"/>
      <c r="C391" s="15"/>
      <c r="D391" s="15" t="s">
        <v>139</v>
      </c>
      <c r="E391" s="15"/>
      <c r="F391" s="16">
        <v>44895</v>
      </c>
      <c r="G391" s="15"/>
      <c r="H391" s="15" t="s">
        <v>156</v>
      </c>
      <c r="I391" s="15"/>
      <c r="J391" s="15" t="s">
        <v>155</v>
      </c>
      <c r="K391" s="15"/>
      <c r="L391" s="15" t="s">
        <v>136</v>
      </c>
      <c r="M391" s="15"/>
      <c r="N391" s="14">
        <v>0</v>
      </c>
    </row>
    <row r="392" spans="1:14" x14ac:dyDescent="0.4">
      <c r="A392" s="15"/>
      <c r="B392" s="15"/>
      <c r="C392" s="15"/>
      <c r="D392" s="15" t="s">
        <v>139</v>
      </c>
      <c r="E392" s="15"/>
      <c r="F392" s="16">
        <v>44895</v>
      </c>
      <c r="G392" s="15"/>
      <c r="H392" s="15" t="s">
        <v>168</v>
      </c>
      <c r="I392" s="15"/>
      <c r="J392" s="15" t="s">
        <v>167</v>
      </c>
      <c r="K392" s="15"/>
      <c r="L392" s="15" t="s">
        <v>136</v>
      </c>
      <c r="M392" s="15"/>
      <c r="N392" s="14">
        <v>0</v>
      </c>
    </row>
    <row r="393" spans="1:14" x14ac:dyDescent="0.4">
      <c r="A393" s="15"/>
      <c r="B393" s="15"/>
      <c r="C393" s="15"/>
      <c r="D393" s="15" t="s">
        <v>139</v>
      </c>
      <c r="E393" s="15"/>
      <c r="F393" s="16">
        <v>44895</v>
      </c>
      <c r="G393" s="15"/>
      <c r="H393" s="15" t="s">
        <v>166</v>
      </c>
      <c r="I393" s="15"/>
      <c r="J393" s="15" t="s">
        <v>165</v>
      </c>
      <c r="K393" s="15"/>
      <c r="L393" s="15" t="s">
        <v>136</v>
      </c>
      <c r="M393" s="15"/>
      <c r="N393" s="14">
        <v>0</v>
      </c>
    </row>
    <row r="394" spans="1:14" x14ac:dyDescent="0.4">
      <c r="A394" s="15"/>
      <c r="B394" s="15"/>
      <c r="C394" s="15"/>
      <c r="D394" s="15" t="s">
        <v>139</v>
      </c>
      <c r="E394" s="15"/>
      <c r="F394" s="16">
        <v>44895</v>
      </c>
      <c r="G394" s="15"/>
      <c r="H394" s="15" t="s">
        <v>164</v>
      </c>
      <c r="I394" s="15"/>
      <c r="J394" s="15" t="s">
        <v>163</v>
      </c>
      <c r="K394" s="15"/>
      <c r="L394" s="15" t="s">
        <v>136</v>
      </c>
      <c r="M394" s="15"/>
      <c r="N394" s="14">
        <v>0</v>
      </c>
    </row>
    <row r="395" spans="1:14" x14ac:dyDescent="0.4">
      <c r="A395" s="15"/>
      <c r="B395" s="15"/>
      <c r="C395" s="15"/>
      <c r="D395" s="15" t="s">
        <v>139</v>
      </c>
      <c r="E395" s="15"/>
      <c r="F395" s="16">
        <v>44895</v>
      </c>
      <c r="G395" s="15"/>
      <c r="H395" s="15" t="s">
        <v>138</v>
      </c>
      <c r="I395" s="15"/>
      <c r="J395" s="15" t="s">
        <v>137</v>
      </c>
      <c r="K395" s="15"/>
      <c r="L395" s="15" t="s">
        <v>136</v>
      </c>
      <c r="M395" s="15"/>
      <c r="N395" s="14">
        <v>0</v>
      </c>
    </row>
    <row r="396" spans="1:14" x14ac:dyDescent="0.4">
      <c r="A396" s="15"/>
      <c r="B396" s="15"/>
      <c r="C396" s="15"/>
      <c r="D396" s="15" t="s">
        <v>139</v>
      </c>
      <c r="E396" s="15"/>
      <c r="F396" s="16">
        <v>44895</v>
      </c>
      <c r="G396" s="15"/>
      <c r="H396" s="15" t="s">
        <v>162</v>
      </c>
      <c r="I396" s="15"/>
      <c r="J396" s="15" t="s">
        <v>161</v>
      </c>
      <c r="K396" s="15"/>
      <c r="L396" s="15" t="s">
        <v>136</v>
      </c>
      <c r="M396" s="15"/>
      <c r="N396" s="14">
        <v>0</v>
      </c>
    </row>
    <row r="397" spans="1:14" x14ac:dyDescent="0.4">
      <c r="A397" s="15"/>
      <c r="B397" s="15"/>
      <c r="C397" s="15"/>
      <c r="D397" s="15" t="s">
        <v>139</v>
      </c>
      <c r="E397" s="15"/>
      <c r="F397" s="16">
        <v>44895</v>
      </c>
      <c r="G397" s="15"/>
      <c r="H397" s="15" t="s">
        <v>160</v>
      </c>
      <c r="I397" s="15"/>
      <c r="J397" s="15" t="s">
        <v>159</v>
      </c>
      <c r="K397" s="15"/>
      <c r="L397" s="15" t="s">
        <v>136</v>
      </c>
      <c r="M397" s="15"/>
      <c r="N397" s="14">
        <v>0</v>
      </c>
    </row>
    <row r="398" spans="1:14" x14ac:dyDescent="0.4">
      <c r="A398" s="15"/>
      <c r="B398" s="15"/>
      <c r="C398" s="15"/>
      <c r="D398" s="15" t="s">
        <v>139</v>
      </c>
      <c r="E398" s="15"/>
      <c r="F398" s="16">
        <v>44895</v>
      </c>
      <c r="G398" s="15"/>
      <c r="H398" s="15" t="s">
        <v>158</v>
      </c>
      <c r="I398" s="15"/>
      <c r="J398" s="15" t="s">
        <v>157</v>
      </c>
      <c r="K398" s="15"/>
      <c r="L398" s="15" t="s">
        <v>136</v>
      </c>
      <c r="M398" s="15"/>
      <c r="N398" s="14">
        <v>0</v>
      </c>
    </row>
    <row r="399" spans="1:14" x14ac:dyDescent="0.4">
      <c r="A399" s="15"/>
      <c r="B399" s="15"/>
      <c r="C399" s="15"/>
      <c r="D399" s="15" t="s">
        <v>139</v>
      </c>
      <c r="E399" s="15"/>
      <c r="F399" s="16">
        <v>44896</v>
      </c>
      <c r="G399" s="15"/>
      <c r="H399" s="15" t="s">
        <v>609</v>
      </c>
      <c r="I399" s="15"/>
      <c r="J399" s="15" t="s">
        <v>155</v>
      </c>
      <c r="K399" s="15"/>
      <c r="L399" s="15" t="s">
        <v>136</v>
      </c>
      <c r="M399" s="15"/>
      <c r="N399" s="14">
        <v>0</v>
      </c>
    </row>
    <row r="400" spans="1:14" x14ac:dyDescent="0.4">
      <c r="A400" s="15"/>
      <c r="B400" s="15"/>
      <c r="C400" s="15"/>
      <c r="D400" s="15" t="s">
        <v>406</v>
      </c>
      <c r="E400" s="15"/>
      <c r="F400" s="16">
        <v>44839</v>
      </c>
      <c r="G400" s="15"/>
      <c r="H400" s="15" t="s">
        <v>610</v>
      </c>
      <c r="I400" s="15"/>
      <c r="J400" s="15" t="s">
        <v>134</v>
      </c>
      <c r="K400" s="15"/>
      <c r="L400" s="15"/>
      <c r="M400" s="15"/>
      <c r="N400" s="14">
        <v>-373.42</v>
      </c>
    </row>
    <row r="401" spans="1:14" x14ac:dyDescent="0.4">
      <c r="A401" s="15"/>
      <c r="B401" s="15"/>
      <c r="C401" s="15"/>
      <c r="D401" s="15" t="s">
        <v>410</v>
      </c>
      <c r="E401" s="15"/>
      <c r="F401" s="16">
        <v>44588</v>
      </c>
      <c r="G401" s="15"/>
      <c r="H401" s="15" t="s">
        <v>611</v>
      </c>
      <c r="I401" s="15"/>
      <c r="J401" s="15"/>
      <c r="K401" s="15"/>
      <c r="L401" s="15" t="s">
        <v>612</v>
      </c>
      <c r="M401" s="15"/>
      <c r="N401" s="14">
        <v>116.63</v>
      </c>
    </row>
    <row r="402" spans="1:14" x14ac:dyDescent="0.4">
      <c r="A402" s="15"/>
      <c r="B402" s="15"/>
      <c r="C402" s="15"/>
      <c r="D402" s="15" t="s">
        <v>406</v>
      </c>
      <c r="E402" s="15"/>
      <c r="F402" s="16">
        <v>44566</v>
      </c>
      <c r="G402" s="15"/>
      <c r="H402" s="15" t="s">
        <v>613</v>
      </c>
      <c r="I402" s="15"/>
      <c r="J402" s="15" t="s">
        <v>106</v>
      </c>
      <c r="K402" s="15"/>
      <c r="L402" s="15" t="s">
        <v>435</v>
      </c>
      <c r="M402" s="15"/>
      <c r="N402" s="14">
        <v>-140.01</v>
      </c>
    </row>
    <row r="403" spans="1:14" x14ac:dyDescent="0.4">
      <c r="A403" s="15"/>
      <c r="B403" s="15"/>
      <c r="C403" s="15"/>
      <c r="D403" s="15" t="s">
        <v>406</v>
      </c>
      <c r="E403" s="15"/>
      <c r="F403" s="16">
        <v>44566</v>
      </c>
      <c r="G403" s="15"/>
      <c r="H403" s="15" t="s">
        <v>614</v>
      </c>
      <c r="I403" s="15"/>
      <c r="J403" s="15" t="s">
        <v>220</v>
      </c>
      <c r="K403" s="15"/>
      <c r="L403" s="15"/>
      <c r="M403" s="15"/>
      <c r="N403" s="14">
        <v>-1510.52</v>
      </c>
    </row>
    <row r="404" spans="1:14" x14ac:dyDescent="0.4">
      <c r="A404" s="15"/>
      <c r="B404" s="15"/>
      <c r="C404" s="15"/>
      <c r="D404" s="15" t="s">
        <v>406</v>
      </c>
      <c r="E404" s="15"/>
      <c r="F404" s="16">
        <v>44566</v>
      </c>
      <c r="G404" s="15"/>
      <c r="H404" s="15" t="s">
        <v>615</v>
      </c>
      <c r="I404" s="15"/>
      <c r="J404" s="15" t="s">
        <v>443</v>
      </c>
      <c r="K404" s="15"/>
      <c r="L404" s="15"/>
      <c r="M404" s="15"/>
      <c r="N404" s="14">
        <v>-2096.5</v>
      </c>
    </row>
    <row r="405" spans="1:14" x14ac:dyDescent="0.4">
      <c r="A405" s="15"/>
      <c r="B405" s="15"/>
      <c r="C405" s="15"/>
      <c r="D405" s="15" t="s">
        <v>406</v>
      </c>
      <c r="E405" s="15"/>
      <c r="F405" s="16">
        <v>44566</v>
      </c>
      <c r="G405" s="15"/>
      <c r="H405" s="15" t="s">
        <v>616</v>
      </c>
      <c r="I405" s="15"/>
      <c r="J405" s="15" t="s">
        <v>90</v>
      </c>
      <c r="K405" s="15"/>
      <c r="L405" s="15"/>
      <c r="M405" s="15"/>
      <c r="N405" s="14">
        <v>-240</v>
      </c>
    </row>
    <row r="406" spans="1:14" x14ac:dyDescent="0.4">
      <c r="A406" s="15"/>
      <c r="B406" s="15"/>
      <c r="C406" s="15"/>
      <c r="D406" s="15" t="s">
        <v>406</v>
      </c>
      <c r="E406" s="15"/>
      <c r="F406" s="16">
        <v>44566</v>
      </c>
      <c r="G406" s="15"/>
      <c r="H406" s="15" t="s">
        <v>617</v>
      </c>
      <c r="I406" s="15"/>
      <c r="J406" s="15" t="s">
        <v>618</v>
      </c>
      <c r="K406" s="15"/>
      <c r="L406" s="15"/>
      <c r="M406" s="15"/>
      <c r="N406" s="14">
        <v>-1450</v>
      </c>
    </row>
    <row r="407" spans="1:14" x14ac:dyDescent="0.4">
      <c r="A407" s="15"/>
      <c r="B407" s="15"/>
      <c r="C407" s="15"/>
      <c r="D407" s="15" t="s">
        <v>406</v>
      </c>
      <c r="E407" s="15"/>
      <c r="F407" s="16">
        <v>44566</v>
      </c>
      <c r="G407" s="15"/>
      <c r="H407" s="15" t="s">
        <v>619</v>
      </c>
      <c r="I407" s="15"/>
      <c r="J407" s="15" t="s">
        <v>620</v>
      </c>
      <c r="K407" s="15"/>
      <c r="L407" s="15"/>
      <c r="M407" s="15"/>
      <c r="N407" s="14">
        <v>-4158.95</v>
      </c>
    </row>
    <row r="408" spans="1:14" x14ac:dyDescent="0.4">
      <c r="A408" s="15"/>
      <c r="B408" s="15"/>
      <c r="C408" s="15"/>
      <c r="D408" s="15" t="s">
        <v>406</v>
      </c>
      <c r="E408" s="15"/>
      <c r="F408" s="16">
        <v>44566</v>
      </c>
      <c r="G408" s="15"/>
      <c r="H408" s="15" t="s">
        <v>621</v>
      </c>
      <c r="I408" s="15"/>
      <c r="J408" s="15" t="s">
        <v>622</v>
      </c>
      <c r="K408" s="15"/>
      <c r="L408" s="15"/>
      <c r="M408" s="15"/>
      <c r="N408" s="14">
        <v>-152.58000000000001</v>
      </c>
    </row>
    <row r="409" spans="1:14" x14ac:dyDescent="0.4">
      <c r="A409" s="15"/>
      <c r="B409" s="15"/>
      <c r="C409" s="15"/>
      <c r="D409" s="15" t="s">
        <v>406</v>
      </c>
      <c r="E409" s="15"/>
      <c r="F409" s="16">
        <v>44566</v>
      </c>
      <c r="G409" s="15"/>
      <c r="H409" s="15" t="s">
        <v>623</v>
      </c>
      <c r="I409" s="15"/>
      <c r="J409" s="15" t="s">
        <v>624</v>
      </c>
      <c r="K409" s="15"/>
      <c r="L409" s="15"/>
      <c r="M409" s="15"/>
      <c r="N409" s="14">
        <v>-2806</v>
      </c>
    </row>
    <row r="410" spans="1:14" x14ac:dyDescent="0.4">
      <c r="A410" s="15"/>
      <c r="B410" s="15"/>
      <c r="C410" s="15"/>
      <c r="D410" s="15" t="s">
        <v>406</v>
      </c>
      <c r="E410" s="15"/>
      <c r="F410" s="16">
        <v>44566</v>
      </c>
      <c r="G410" s="15"/>
      <c r="H410" s="15" t="s">
        <v>625</v>
      </c>
      <c r="I410" s="15"/>
      <c r="J410" s="15" t="s">
        <v>626</v>
      </c>
      <c r="K410" s="15"/>
      <c r="L410" s="15"/>
      <c r="M410" s="15"/>
      <c r="N410" s="14">
        <v>-4210</v>
      </c>
    </row>
    <row r="411" spans="1:14" x14ac:dyDescent="0.4">
      <c r="A411" s="15"/>
      <c r="B411" s="15"/>
      <c r="C411" s="15"/>
      <c r="D411" s="15" t="s">
        <v>406</v>
      </c>
      <c r="E411" s="15"/>
      <c r="F411" s="16">
        <v>44566</v>
      </c>
      <c r="G411" s="15"/>
      <c r="H411" s="15" t="s">
        <v>627</v>
      </c>
      <c r="I411" s="15"/>
      <c r="J411" s="15" t="s">
        <v>101</v>
      </c>
      <c r="K411" s="15"/>
      <c r="L411" s="15" t="s">
        <v>435</v>
      </c>
      <c r="M411" s="15"/>
      <c r="N411" s="14">
        <v>-250.34</v>
      </c>
    </row>
    <row r="412" spans="1:14" x14ac:dyDescent="0.4">
      <c r="A412" s="15"/>
      <c r="B412" s="15"/>
      <c r="C412" s="15"/>
      <c r="D412" s="15" t="s">
        <v>406</v>
      </c>
      <c r="E412" s="15"/>
      <c r="F412" s="16">
        <v>44566</v>
      </c>
      <c r="G412" s="15"/>
      <c r="H412" s="15" t="s">
        <v>628</v>
      </c>
      <c r="I412" s="15"/>
      <c r="J412" s="15" t="s">
        <v>629</v>
      </c>
      <c r="K412" s="15"/>
      <c r="L412" s="15"/>
      <c r="M412" s="15"/>
      <c r="N412" s="14">
        <v>-159.99</v>
      </c>
    </row>
    <row r="413" spans="1:14" x14ac:dyDescent="0.4">
      <c r="A413" s="15"/>
      <c r="B413" s="15"/>
      <c r="C413" s="15"/>
      <c r="D413" s="15" t="s">
        <v>406</v>
      </c>
      <c r="E413" s="15"/>
      <c r="F413" s="16">
        <v>44573</v>
      </c>
      <c r="G413" s="15"/>
      <c r="H413" s="15" t="s">
        <v>630</v>
      </c>
      <c r="I413" s="15"/>
      <c r="J413" s="15" t="s">
        <v>631</v>
      </c>
      <c r="K413" s="15"/>
      <c r="L413" s="15"/>
      <c r="M413" s="15"/>
      <c r="N413" s="14">
        <v>-7720</v>
      </c>
    </row>
    <row r="414" spans="1:14" x14ac:dyDescent="0.4">
      <c r="A414" s="15"/>
      <c r="B414" s="15"/>
      <c r="C414" s="15"/>
      <c r="D414" s="15" t="s">
        <v>406</v>
      </c>
      <c r="E414" s="15"/>
      <c r="F414" s="16">
        <v>44573</v>
      </c>
      <c r="G414" s="15"/>
      <c r="H414" s="15" t="s">
        <v>632</v>
      </c>
      <c r="I414" s="15"/>
      <c r="J414" s="15" t="s">
        <v>633</v>
      </c>
      <c r="K414" s="15"/>
      <c r="L414" s="15"/>
      <c r="M414" s="15"/>
      <c r="N414" s="14">
        <v>-510</v>
      </c>
    </row>
    <row r="415" spans="1:14" x14ac:dyDescent="0.4">
      <c r="A415" s="15"/>
      <c r="B415" s="15"/>
      <c r="C415" s="15"/>
      <c r="D415" s="15" t="s">
        <v>406</v>
      </c>
      <c r="E415" s="15"/>
      <c r="F415" s="16">
        <v>44573</v>
      </c>
      <c r="G415" s="15"/>
      <c r="H415" s="15" t="s">
        <v>634</v>
      </c>
      <c r="I415" s="15"/>
      <c r="J415" s="15" t="s">
        <v>622</v>
      </c>
      <c r="K415" s="15"/>
      <c r="L415" s="15"/>
      <c r="M415" s="15"/>
      <c r="N415" s="14">
        <v>-403.25</v>
      </c>
    </row>
    <row r="416" spans="1:14" x14ac:dyDescent="0.4">
      <c r="A416" s="15"/>
      <c r="B416" s="15"/>
      <c r="C416" s="15"/>
      <c r="D416" s="15" t="s">
        <v>406</v>
      </c>
      <c r="E416" s="15"/>
      <c r="F416" s="16">
        <v>44573</v>
      </c>
      <c r="G416" s="15"/>
      <c r="H416" s="15" t="s">
        <v>635</v>
      </c>
      <c r="I416" s="15"/>
      <c r="J416" s="15" t="s">
        <v>636</v>
      </c>
      <c r="K416" s="15"/>
      <c r="L416" s="15"/>
      <c r="M416" s="15"/>
      <c r="N416" s="14">
        <v>-1025.74</v>
      </c>
    </row>
    <row r="417" spans="1:14" x14ac:dyDescent="0.4">
      <c r="A417" s="15"/>
      <c r="B417" s="15"/>
      <c r="C417" s="15"/>
      <c r="D417" s="15" t="s">
        <v>406</v>
      </c>
      <c r="E417" s="15"/>
      <c r="F417" s="16">
        <v>44573</v>
      </c>
      <c r="G417" s="15"/>
      <c r="H417" s="15" t="s">
        <v>637</v>
      </c>
      <c r="I417" s="15"/>
      <c r="J417" s="15" t="s">
        <v>638</v>
      </c>
      <c r="K417" s="15"/>
      <c r="L417" s="15"/>
      <c r="M417" s="15"/>
      <c r="N417" s="14">
        <v>-200</v>
      </c>
    </row>
    <row r="418" spans="1:14" x14ac:dyDescent="0.4">
      <c r="A418" s="15"/>
      <c r="B418" s="15"/>
      <c r="C418" s="15"/>
      <c r="D418" s="15" t="s">
        <v>406</v>
      </c>
      <c r="E418" s="15"/>
      <c r="F418" s="16">
        <v>44573</v>
      </c>
      <c r="G418" s="15"/>
      <c r="H418" s="15" t="s">
        <v>639</v>
      </c>
      <c r="I418" s="15"/>
      <c r="J418" s="15" t="s">
        <v>444</v>
      </c>
      <c r="K418" s="15"/>
      <c r="L418" s="15"/>
      <c r="M418" s="15"/>
      <c r="N418" s="14">
        <v>-115</v>
      </c>
    </row>
    <row r="419" spans="1:14" x14ac:dyDescent="0.4">
      <c r="A419" s="15"/>
      <c r="B419" s="15"/>
      <c r="C419" s="15"/>
      <c r="D419" s="15" t="s">
        <v>406</v>
      </c>
      <c r="E419" s="15"/>
      <c r="F419" s="16">
        <v>44573</v>
      </c>
      <c r="G419" s="15"/>
      <c r="H419" s="15" t="s">
        <v>640</v>
      </c>
      <c r="I419" s="15"/>
      <c r="J419" s="15" t="s">
        <v>446</v>
      </c>
      <c r="K419" s="15"/>
      <c r="L419" s="15" t="s">
        <v>641</v>
      </c>
      <c r="M419" s="15"/>
      <c r="N419" s="14">
        <v>-139.34</v>
      </c>
    </row>
    <row r="420" spans="1:14" x14ac:dyDescent="0.4">
      <c r="A420" s="15"/>
      <c r="B420" s="15"/>
      <c r="C420" s="15"/>
      <c r="D420" s="15" t="s">
        <v>406</v>
      </c>
      <c r="E420" s="15"/>
      <c r="F420" s="16">
        <v>44573</v>
      </c>
      <c r="G420" s="15"/>
      <c r="H420" s="15" t="s">
        <v>642</v>
      </c>
      <c r="I420" s="15"/>
      <c r="J420" s="15" t="s">
        <v>127</v>
      </c>
      <c r="K420" s="15"/>
      <c r="L420" s="15" t="s">
        <v>447</v>
      </c>
      <c r="M420" s="15"/>
      <c r="N420" s="14">
        <v>-144.5</v>
      </c>
    </row>
    <row r="421" spans="1:14" x14ac:dyDescent="0.4">
      <c r="A421" s="15"/>
      <c r="B421" s="15"/>
      <c r="C421" s="15"/>
      <c r="D421" s="15" t="s">
        <v>406</v>
      </c>
      <c r="E421" s="15"/>
      <c r="F421" s="16">
        <v>44588</v>
      </c>
      <c r="G421" s="15"/>
      <c r="H421" s="15" t="s">
        <v>643</v>
      </c>
      <c r="I421" s="15"/>
      <c r="J421" s="15" t="s">
        <v>441</v>
      </c>
      <c r="K421" s="15"/>
      <c r="L421" s="15"/>
      <c r="M421" s="15"/>
      <c r="N421" s="14">
        <v>-638.02</v>
      </c>
    </row>
    <row r="422" spans="1:14" x14ac:dyDescent="0.4">
      <c r="A422" s="15"/>
      <c r="B422" s="15"/>
      <c r="C422" s="15"/>
      <c r="D422" s="15" t="s">
        <v>406</v>
      </c>
      <c r="E422" s="15"/>
      <c r="F422" s="16">
        <v>44588</v>
      </c>
      <c r="G422" s="15"/>
      <c r="H422" s="15" t="s">
        <v>644</v>
      </c>
      <c r="I422" s="15"/>
      <c r="J422" s="15" t="s">
        <v>122</v>
      </c>
      <c r="K422" s="15"/>
      <c r="L422" s="15"/>
      <c r="M422" s="15"/>
      <c r="N422" s="14">
        <v>-307.2</v>
      </c>
    </row>
    <row r="423" spans="1:14" x14ac:dyDescent="0.4">
      <c r="A423" s="15"/>
      <c r="B423" s="15"/>
      <c r="C423" s="15"/>
      <c r="D423" s="15" t="s">
        <v>406</v>
      </c>
      <c r="E423" s="15"/>
      <c r="F423" s="16">
        <v>44588</v>
      </c>
      <c r="G423" s="15"/>
      <c r="H423" s="15" t="s">
        <v>645</v>
      </c>
      <c r="I423" s="15"/>
      <c r="J423" s="15" t="s">
        <v>409</v>
      </c>
      <c r="K423" s="15"/>
      <c r="L423" s="15"/>
      <c r="M423" s="15"/>
      <c r="N423" s="14">
        <v>-152</v>
      </c>
    </row>
    <row r="424" spans="1:14" x14ac:dyDescent="0.4">
      <c r="A424" s="15"/>
      <c r="B424" s="15"/>
      <c r="C424" s="15"/>
      <c r="D424" s="15" t="s">
        <v>406</v>
      </c>
      <c r="E424" s="15"/>
      <c r="F424" s="16">
        <v>44588</v>
      </c>
      <c r="G424" s="15"/>
      <c r="H424" s="15" t="s">
        <v>646</v>
      </c>
      <c r="I424" s="15"/>
      <c r="J424" s="15" t="s">
        <v>130</v>
      </c>
      <c r="K424" s="15"/>
      <c r="L424" s="15"/>
      <c r="M424" s="15"/>
      <c r="N424" s="14">
        <v>-489.25</v>
      </c>
    </row>
    <row r="425" spans="1:14" x14ac:dyDescent="0.4">
      <c r="A425" s="15"/>
      <c r="B425" s="15"/>
      <c r="C425" s="15"/>
      <c r="D425" s="15" t="s">
        <v>406</v>
      </c>
      <c r="E425" s="15"/>
      <c r="F425" s="16">
        <v>44588</v>
      </c>
      <c r="G425" s="15"/>
      <c r="H425" s="15" t="s">
        <v>647</v>
      </c>
      <c r="I425" s="15"/>
      <c r="J425" s="15" t="s">
        <v>443</v>
      </c>
      <c r="K425" s="15"/>
      <c r="L425" s="15"/>
      <c r="M425" s="15"/>
      <c r="N425" s="14">
        <v>-918.06</v>
      </c>
    </row>
    <row r="426" spans="1:14" x14ac:dyDescent="0.4">
      <c r="A426" s="15"/>
      <c r="B426" s="15"/>
      <c r="C426" s="15"/>
      <c r="D426" s="15" t="s">
        <v>406</v>
      </c>
      <c r="E426" s="15"/>
      <c r="F426" s="16">
        <v>44588</v>
      </c>
      <c r="G426" s="15"/>
      <c r="H426" s="15" t="s">
        <v>648</v>
      </c>
      <c r="I426" s="15"/>
      <c r="J426" s="15" t="s">
        <v>649</v>
      </c>
      <c r="K426" s="15"/>
      <c r="L426" s="15" t="s">
        <v>650</v>
      </c>
      <c r="M426" s="15"/>
      <c r="N426" s="14">
        <v>-566</v>
      </c>
    </row>
    <row r="427" spans="1:14" x14ac:dyDescent="0.4">
      <c r="A427" s="15"/>
      <c r="B427" s="15"/>
      <c r="C427" s="15"/>
      <c r="D427" s="15" t="s">
        <v>406</v>
      </c>
      <c r="E427" s="15"/>
      <c r="F427" s="16">
        <v>44588</v>
      </c>
      <c r="G427" s="15"/>
      <c r="H427" s="15" t="s">
        <v>651</v>
      </c>
      <c r="I427" s="15"/>
      <c r="J427" s="15" t="s">
        <v>629</v>
      </c>
      <c r="K427" s="15"/>
      <c r="L427" s="15"/>
      <c r="M427" s="15"/>
      <c r="N427" s="14">
        <v>-168.3</v>
      </c>
    </row>
    <row r="428" spans="1:14" x14ac:dyDescent="0.4">
      <c r="A428" s="15"/>
      <c r="B428" s="15"/>
      <c r="C428" s="15"/>
      <c r="D428" s="15" t="s">
        <v>406</v>
      </c>
      <c r="E428" s="15"/>
      <c r="F428" s="16">
        <v>44588</v>
      </c>
      <c r="G428" s="15"/>
      <c r="H428" s="15" t="s">
        <v>652</v>
      </c>
      <c r="I428" s="15"/>
      <c r="J428" s="15" t="s">
        <v>444</v>
      </c>
      <c r="K428" s="15"/>
      <c r="L428" s="15"/>
      <c r="M428" s="15"/>
      <c r="N428" s="14">
        <v>-141.1</v>
      </c>
    </row>
    <row r="429" spans="1:14" x14ac:dyDescent="0.4">
      <c r="A429" s="15"/>
      <c r="B429" s="15"/>
      <c r="C429" s="15"/>
      <c r="D429" s="15" t="s">
        <v>406</v>
      </c>
      <c r="E429" s="15"/>
      <c r="F429" s="16">
        <v>44588</v>
      </c>
      <c r="G429" s="15"/>
      <c r="H429" s="15" t="s">
        <v>653</v>
      </c>
      <c r="I429" s="15"/>
      <c r="J429" s="15" t="s">
        <v>654</v>
      </c>
      <c r="K429" s="15"/>
      <c r="L429" s="15"/>
      <c r="M429" s="15"/>
      <c r="N429" s="14">
        <v>-281.35000000000002</v>
      </c>
    </row>
    <row r="430" spans="1:14" x14ac:dyDescent="0.4">
      <c r="A430" s="15"/>
      <c r="B430" s="15"/>
      <c r="C430" s="15"/>
      <c r="D430" s="15" t="s">
        <v>406</v>
      </c>
      <c r="E430" s="15"/>
      <c r="F430" s="16">
        <v>44588</v>
      </c>
      <c r="G430" s="15"/>
      <c r="H430" s="15" t="s">
        <v>655</v>
      </c>
      <c r="I430" s="15"/>
      <c r="J430" s="15" t="s">
        <v>656</v>
      </c>
      <c r="K430" s="15"/>
      <c r="L430" s="15"/>
      <c r="M430" s="15"/>
      <c r="N430" s="14">
        <v>-116.63</v>
      </c>
    </row>
    <row r="431" spans="1:14" x14ac:dyDescent="0.4">
      <c r="A431" s="15"/>
      <c r="B431" s="15"/>
      <c r="C431" s="15"/>
      <c r="D431" s="15" t="s">
        <v>406</v>
      </c>
      <c r="E431" s="15"/>
      <c r="F431" s="16">
        <v>44588</v>
      </c>
      <c r="G431" s="15"/>
      <c r="H431" s="15" t="s">
        <v>657</v>
      </c>
      <c r="I431" s="15"/>
      <c r="J431" s="15" t="s">
        <v>434</v>
      </c>
      <c r="K431" s="15"/>
      <c r="L431" s="15" t="s">
        <v>658</v>
      </c>
      <c r="M431" s="15"/>
      <c r="N431" s="14">
        <v>0</v>
      </c>
    </row>
    <row r="432" spans="1:14" x14ac:dyDescent="0.4">
      <c r="A432" s="15"/>
      <c r="B432" s="15"/>
      <c r="C432" s="15"/>
      <c r="D432" s="15" t="s">
        <v>406</v>
      </c>
      <c r="E432" s="15"/>
      <c r="F432" s="16">
        <v>44588</v>
      </c>
      <c r="G432" s="15"/>
      <c r="H432" s="15" t="s">
        <v>659</v>
      </c>
      <c r="I432" s="15"/>
      <c r="J432" s="15" t="s">
        <v>624</v>
      </c>
      <c r="K432" s="15"/>
      <c r="L432" s="15"/>
      <c r="M432" s="15"/>
      <c r="N432" s="14">
        <v>-59</v>
      </c>
    </row>
    <row r="433" spans="1:14" x14ac:dyDescent="0.4">
      <c r="A433" s="15"/>
      <c r="B433" s="15"/>
      <c r="C433" s="15"/>
      <c r="D433" s="15" t="s">
        <v>388</v>
      </c>
      <c r="E433" s="15"/>
      <c r="F433" s="16">
        <v>44592</v>
      </c>
      <c r="G433" s="15"/>
      <c r="H433" s="15" t="s">
        <v>660</v>
      </c>
      <c r="I433" s="15"/>
      <c r="J433" s="15" t="s">
        <v>661</v>
      </c>
      <c r="K433" s="15"/>
      <c r="L433" s="15" t="s">
        <v>662</v>
      </c>
      <c r="M433" s="15"/>
      <c r="N433" s="14">
        <v>-389.68</v>
      </c>
    </row>
    <row r="434" spans="1:14" x14ac:dyDescent="0.4">
      <c r="A434" s="15"/>
      <c r="B434" s="15"/>
      <c r="C434" s="15"/>
      <c r="D434" s="15" t="s">
        <v>406</v>
      </c>
      <c r="E434" s="15"/>
      <c r="F434" s="16">
        <v>44588</v>
      </c>
      <c r="G434" s="15"/>
      <c r="H434" s="15" t="s">
        <v>663</v>
      </c>
      <c r="I434" s="15"/>
      <c r="J434" s="15" t="s">
        <v>134</v>
      </c>
      <c r="K434" s="15"/>
      <c r="L434" s="15"/>
      <c r="M434" s="15"/>
      <c r="N434" s="14">
        <v>-1487.62</v>
      </c>
    </row>
    <row r="435" spans="1:14" x14ac:dyDescent="0.4">
      <c r="A435" s="15"/>
      <c r="B435" s="15"/>
      <c r="C435" s="15"/>
      <c r="D435" s="15" t="s">
        <v>406</v>
      </c>
      <c r="E435" s="15"/>
      <c r="F435" s="16">
        <v>44588</v>
      </c>
      <c r="G435" s="15"/>
      <c r="H435" s="15" t="s">
        <v>664</v>
      </c>
      <c r="I435" s="15"/>
      <c r="J435" s="15" t="s">
        <v>434</v>
      </c>
      <c r="K435" s="15"/>
      <c r="L435" s="15"/>
      <c r="M435" s="15"/>
      <c r="N435" s="14">
        <v>-953.12</v>
      </c>
    </row>
    <row r="436" spans="1:14" x14ac:dyDescent="0.4">
      <c r="A436" s="15"/>
      <c r="B436" s="15"/>
      <c r="C436" s="15"/>
      <c r="D436" s="15" t="s">
        <v>139</v>
      </c>
      <c r="E436" s="15"/>
      <c r="F436" s="16">
        <v>44592</v>
      </c>
      <c r="G436" s="15"/>
      <c r="H436" s="15" t="s">
        <v>665</v>
      </c>
      <c r="I436" s="15"/>
      <c r="J436" s="15" t="s">
        <v>666</v>
      </c>
      <c r="K436" s="15"/>
      <c r="L436" s="15"/>
      <c r="M436" s="15"/>
      <c r="N436" s="14">
        <v>-1558.72</v>
      </c>
    </row>
    <row r="437" spans="1:14" x14ac:dyDescent="0.4">
      <c r="A437" s="15"/>
      <c r="B437" s="15"/>
      <c r="C437" s="15"/>
      <c r="D437" s="15" t="s">
        <v>406</v>
      </c>
      <c r="E437" s="15"/>
      <c r="F437" s="16">
        <v>44595</v>
      </c>
      <c r="G437" s="15"/>
      <c r="H437" s="15" t="s">
        <v>667</v>
      </c>
      <c r="I437" s="15"/>
      <c r="J437" s="15" t="s">
        <v>106</v>
      </c>
      <c r="K437" s="15"/>
      <c r="L437" s="15" t="s">
        <v>435</v>
      </c>
      <c r="M437" s="15"/>
      <c r="N437" s="14">
        <v>-367.91</v>
      </c>
    </row>
    <row r="438" spans="1:14" x14ac:dyDescent="0.4">
      <c r="A438" s="15"/>
      <c r="B438" s="15"/>
      <c r="C438" s="15"/>
      <c r="D438" s="15" t="s">
        <v>406</v>
      </c>
      <c r="E438" s="15"/>
      <c r="F438" s="16">
        <v>44595</v>
      </c>
      <c r="G438" s="15"/>
      <c r="H438" s="15" t="s">
        <v>668</v>
      </c>
      <c r="I438" s="15"/>
      <c r="J438" s="15" t="s">
        <v>669</v>
      </c>
      <c r="K438" s="15"/>
      <c r="L438" s="15"/>
      <c r="M438" s="15"/>
      <c r="N438" s="14">
        <v>-550</v>
      </c>
    </row>
    <row r="439" spans="1:14" x14ac:dyDescent="0.4">
      <c r="A439" s="15"/>
      <c r="B439" s="15"/>
      <c r="C439" s="15"/>
      <c r="D439" s="15" t="s">
        <v>406</v>
      </c>
      <c r="E439" s="15"/>
      <c r="F439" s="16">
        <v>44595</v>
      </c>
      <c r="G439" s="15"/>
      <c r="H439" s="15" t="s">
        <v>670</v>
      </c>
      <c r="I439" s="15"/>
      <c r="J439" s="15" t="s">
        <v>122</v>
      </c>
      <c r="K439" s="15"/>
      <c r="L439" s="15"/>
      <c r="M439" s="15"/>
      <c r="N439" s="14">
        <v>-72.73</v>
      </c>
    </row>
    <row r="440" spans="1:14" x14ac:dyDescent="0.4">
      <c r="A440" s="15"/>
      <c r="B440" s="15"/>
      <c r="C440" s="15"/>
      <c r="D440" s="15" t="s">
        <v>406</v>
      </c>
      <c r="E440" s="15"/>
      <c r="F440" s="16">
        <v>44595</v>
      </c>
      <c r="G440" s="15"/>
      <c r="H440" s="15" t="s">
        <v>671</v>
      </c>
      <c r="I440" s="15"/>
      <c r="J440" s="15" t="s">
        <v>463</v>
      </c>
      <c r="K440" s="15"/>
      <c r="L440" s="15" t="s">
        <v>672</v>
      </c>
      <c r="M440" s="15"/>
      <c r="N440" s="14">
        <v>0</v>
      </c>
    </row>
    <row r="441" spans="1:14" x14ac:dyDescent="0.4">
      <c r="A441" s="15"/>
      <c r="B441" s="15"/>
      <c r="C441" s="15"/>
      <c r="D441" s="15" t="s">
        <v>406</v>
      </c>
      <c r="E441" s="15"/>
      <c r="F441" s="16">
        <v>44595</v>
      </c>
      <c r="G441" s="15"/>
      <c r="H441" s="15" t="s">
        <v>673</v>
      </c>
      <c r="I441" s="15"/>
      <c r="J441" s="15" t="s">
        <v>620</v>
      </c>
      <c r="K441" s="15"/>
      <c r="L441" s="15"/>
      <c r="M441" s="15"/>
      <c r="N441" s="14">
        <v>-330</v>
      </c>
    </row>
    <row r="442" spans="1:14" x14ac:dyDescent="0.4">
      <c r="A442" s="15"/>
      <c r="B442" s="15"/>
      <c r="C442" s="15"/>
      <c r="D442" s="15" t="s">
        <v>406</v>
      </c>
      <c r="E442" s="15"/>
      <c r="F442" s="16">
        <v>44595</v>
      </c>
      <c r="G442" s="15"/>
      <c r="H442" s="15" t="s">
        <v>674</v>
      </c>
      <c r="I442" s="15"/>
      <c r="J442" s="15" t="s">
        <v>201</v>
      </c>
      <c r="K442" s="15"/>
      <c r="L442" s="15" t="s">
        <v>658</v>
      </c>
      <c r="M442" s="15"/>
      <c r="N442" s="14">
        <v>0</v>
      </c>
    </row>
    <row r="443" spans="1:14" x14ac:dyDescent="0.4">
      <c r="A443" s="15"/>
      <c r="B443" s="15"/>
      <c r="C443" s="15"/>
      <c r="D443" s="15" t="s">
        <v>406</v>
      </c>
      <c r="E443" s="15"/>
      <c r="F443" s="16">
        <v>44595</v>
      </c>
      <c r="G443" s="15"/>
      <c r="H443" s="15" t="s">
        <v>675</v>
      </c>
      <c r="I443" s="15"/>
      <c r="J443" s="15" t="s">
        <v>676</v>
      </c>
      <c r="K443" s="15"/>
      <c r="L443" s="15"/>
      <c r="M443" s="15"/>
      <c r="N443" s="14">
        <v>-362.5</v>
      </c>
    </row>
    <row r="444" spans="1:14" x14ac:dyDescent="0.4">
      <c r="A444" s="15"/>
      <c r="B444" s="15"/>
      <c r="C444" s="15"/>
      <c r="D444" s="15" t="s">
        <v>406</v>
      </c>
      <c r="E444" s="15"/>
      <c r="F444" s="16">
        <v>44595</v>
      </c>
      <c r="G444" s="15"/>
      <c r="H444" s="15" t="s">
        <v>677</v>
      </c>
      <c r="I444" s="15"/>
      <c r="J444" s="15" t="s">
        <v>678</v>
      </c>
      <c r="K444" s="15"/>
      <c r="L444" s="15" t="s">
        <v>679</v>
      </c>
      <c r="M444" s="15"/>
      <c r="N444" s="14">
        <v>-40</v>
      </c>
    </row>
    <row r="445" spans="1:14" x14ac:dyDescent="0.4">
      <c r="A445" s="15"/>
      <c r="B445" s="15"/>
      <c r="C445" s="15"/>
      <c r="D445" s="15" t="s">
        <v>406</v>
      </c>
      <c r="E445" s="15"/>
      <c r="F445" s="16">
        <v>44595</v>
      </c>
      <c r="G445" s="15"/>
      <c r="H445" s="15" t="s">
        <v>680</v>
      </c>
      <c r="I445" s="15"/>
      <c r="J445" s="15" t="s">
        <v>633</v>
      </c>
      <c r="K445" s="15"/>
      <c r="L445" s="15"/>
      <c r="M445" s="15"/>
      <c r="N445" s="14">
        <v>-160</v>
      </c>
    </row>
    <row r="446" spans="1:14" x14ac:dyDescent="0.4">
      <c r="A446" s="15"/>
      <c r="B446" s="15"/>
      <c r="C446" s="15"/>
      <c r="D446" s="15" t="s">
        <v>406</v>
      </c>
      <c r="E446" s="15"/>
      <c r="F446" s="16">
        <v>44595</v>
      </c>
      <c r="G446" s="15"/>
      <c r="H446" s="15" t="s">
        <v>681</v>
      </c>
      <c r="I446" s="15"/>
      <c r="J446" s="15" t="s">
        <v>682</v>
      </c>
      <c r="K446" s="15"/>
      <c r="L446" s="15" t="s">
        <v>683</v>
      </c>
      <c r="M446" s="15"/>
      <c r="N446" s="14">
        <v>-83.01</v>
      </c>
    </row>
    <row r="447" spans="1:14" x14ac:dyDescent="0.4">
      <c r="A447" s="15"/>
      <c r="B447" s="15"/>
      <c r="C447" s="15"/>
      <c r="D447" s="15" t="s">
        <v>406</v>
      </c>
      <c r="E447" s="15"/>
      <c r="F447" s="16">
        <v>44595</v>
      </c>
      <c r="G447" s="15"/>
      <c r="H447" s="15" t="s">
        <v>684</v>
      </c>
      <c r="I447" s="15"/>
      <c r="J447" s="15" t="s">
        <v>461</v>
      </c>
      <c r="K447" s="15"/>
      <c r="L447" s="15" t="s">
        <v>685</v>
      </c>
      <c r="M447" s="15"/>
      <c r="N447" s="14">
        <v>-100</v>
      </c>
    </row>
    <row r="448" spans="1:14" x14ac:dyDescent="0.4">
      <c r="A448" s="15"/>
      <c r="B448" s="15"/>
      <c r="C448" s="15"/>
      <c r="D448" s="15" t="s">
        <v>406</v>
      </c>
      <c r="E448" s="15"/>
      <c r="F448" s="16">
        <v>44595</v>
      </c>
      <c r="G448" s="15"/>
      <c r="H448" s="15" t="s">
        <v>686</v>
      </c>
      <c r="I448" s="15"/>
      <c r="J448" s="15" t="s">
        <v>687</v>
      </c>
      <c r="K448" s="15"/>
      <c r="L448" s="15"/>
      <c r="M448" s="15"/>
      <c r="N448" s="14">
        <v>-11.58</v>
      </c>
    </row>
    <row r="449" spans="1:14" x14ac:dyDescent="0.4">
      <c r="A449" s="15"/>
      <c r="B449" s="15"/>
      <c r="C449" s="15"/>
      <c r="D449" s="15" t="s">
        <v>406</v>
      </c>
      <c r="E449" s="15"/>
      <c r="F449" s="16">
        <v>44595</v>
      </c>
      <c r="G449" s="15"/>
      <c r="H449" s="15" t="s">
        <v>688</v>
      </c>
      <c r="I449" s="15"/>
      <c r="J449" s="15" t="s">
        <v>201</v>
      </c>
      <c r="K449" s="15"/>
      <c r="L449" s="15"/>
      <c r="M449" s="15"/>
      <c r="N449" s="14">
        <v>-2162.94</v>
      </c>
    </row>
    <row r="450" spans="1:14" x14ac:dyDescent="0.4">
      <c r="A450" s="15"/>
      <c r="B450" s="15"/>
      <c r="C450" s="15"/>
      <c r="D450" s="15" t="s">
        <v>406</v>
      </c>
      <c r="E450" s="15"/>
      <c r="F450" s="16">
        <v>44596</v>
      </c>
      <c r="G450" s="15"/>
      <c r="H450" s="15" t="s">
        <v>689</v>
      </c>
      <c r="I450" s="15"/>
      <c r="J450" s="15" t="s">
        <v>690</v>
      </c>
      <c r="K450" s="15"/>
      <c r="L450" s="15"/>
      <c r="M450" s="15"/>
      <c r="N450" s="14">
        <v>-15000</v>
      </c>
    </row>
    <row r="451" spans="1:14" x14ac:dyDescent="0.4">
      <c r="A451" s="15"/>
      <c r="B451" s="15"/>
      <c r="C451" s="15"/>
      <c r="D451" s="15" t="s">
        <v>406</v>
      </c>
      <c r="E451" s="15"/>
      <c r="F451" s="16">
        <v>44601</v>
      </c>
      <c r="G451" s="15"/>
      <c r="H451" s="15" t="s">
        <v>691</v>
      </c>
      <c r="I451" s="15"/>
      <c r="J451" s="15" t="s">
        <v>101</v>
      </c>
      <c r="K451" s="15"/>
      <c r="L451" s="15" t="s">
        <v>435</v>
      </c>
      <c r="M451" s="15"/>
      <c r="N451" s="14">
        <v>-173.16</v>
      </c>
    </row>
    <row r="452" spans="1:14" x14ac:dyDescent="0.4">
      <c r="A452" s="15"/>
      <c r="B452" s="15"/>
      <c r="C452" s="15"/>
      <c r="D452" s="15" t="s">
        <v>406</v>
      </c>
      <c r="E452" s="15"/>
      <c r="F452" s="16">
        <v>44601</v>
      </c>
      <c r="G452" s="15"/>
      <c r="H452" s="15" t="s">
        <v>691</v>
      </c>
      <c r="I452" s="15"/>
      <c r="J452" s="15" t="s">
        <v>692</v>
      </c>
      <c r="K452" s="15"/>
      <c r="L452" s="15" t="s">
        <v>658</v>
      </c>
      <c r="M452" s="15"/>
      <c r="N452" s="14">
        <v>0</v>
      </c>
    </row>
    <row r="453" spans="1:14" x14ac:dyDescent="0.4">
      <c r="A453" s="15"/>
      <c r="B453" s="15"/>
      <c r="C453" s="15"/>
      <c r="D453" s="15" t="s">
        <v>406</v>
      </c>
      <c r="E453" s="15"/>
      <c r="F453" s="16">
        <v>44601</v>
      </c>
      <c r="G453" s="15"/>
      <c r="H453" s="15" t="s">
        <v>693</v>
      </c>
      <c r="I453" s="15"/>
      <c r="J453" s="15" t="s">
        <v>122</v>
      </c>
      <c r="K453" s="15"/>
      <c r="L453" s="15"/>
      <c r="M453" s="15"/>
      <c r="N453" s="14">
        <v>-117.07</v>
      </c>
    </row>
    <row r="454" spans="1:14" x14ac:dyDescent="0.4">
      <c r="A454" s="15"/>
      <c r="B454" s="15"/>
      <c r="C454" s="15"/>
      <c r="D454" s="15" t="s">
        <v>406</v>
      </c>
      <c r="E454" s="15"/>
      <c r="F454" s="16">
        <v>44601</v>
      </c>
      <c r="G454" s="15"/>
      <c r="H454" s="15" t="s">
        <v>694</v>
      </c>
      <c r="I454" s="15"/>
      <c r="J454" s="15" t="s">
        <v>629</v>
      </c>
      <c r="K454" s="15"/>
      <c r="L454" s="15"/>
      <c r="M454" s="15"/>
      <c r="N454" s="14">
        <v>-45.78</v>
      </c>
    </row>
    <row r="455" spans="1:14" x14ac:dyDescent="0.4">
      <c r="A455" s="15"/>
      <c r="B455" s="15"/>
      <c r="C455" s="15"/>
      <c r="D455" s="15" t="s">
        <v>406</v>
      </c>
      <c r="E455" s="15"/>
      <c r="F455" s="16">
        <v>44601</v>
      </c>
      <c r="G455" s="15"/>
      <c r="H455" s="15" t="s">
        <v>695</v>
      </c>
      <c r="I455" s="15"/>
      <c r="J455" s="15" t="s">
        <v>212</v>
      </c>
      <c r="K455" s="15"/>
      <c r="L455" s="15" t="s">
        <v>696</v>
      </c>
      <c r="M455" s="15"/>
      <c r="N455" s="14">
        <v>-3059</v>
      </c>
    </row>
    <row r="456" spans="1:14" x14ac:dyDescent="0.4">
      <c r="A456" s="15"/>
      <c r="B456" s="15"/>
      <c r="C456" s="15"/>
      <c r="D456" s="15" t="s">
        <v>406</v>
      </c>
      <c r="E456" s="15"/>
      <c r="F456" s="16">
        <v>44601</v>
      </c>
      <c r="G456" s="15"/>
      <c r="H456" s="15" t="s">
        <v>697</v>
      </c>
      <c r="I456" s="15"/>
      <c r="J456" s="15" t="s">
        <v>446</v>
      </c>
      <c r="K456" s="15"/>
      <c r="L456" s="15" t="s">
        <v>641</v>
      </c>
      <c r="M456" s="15"/>
      <c r="N456" s="14">
        <v>-176.04</v>
      </c>
    </row>
    <row r="457" spans="1:14" x14ac:dyDescent="0.4">
      <c r="A457" s="15"/>
      <c r="B457" s="15"/>
      <c r="C457" s="15"/>
      <c r="D457" s="15" t="s">
        <v>406</v>
      </c>
      <c r="E457" s="15"/>
      <c r="F457" s="16">
        <v>44601</v>
      </c>
      <c r="G457" s="15"/>
      <c r="H457" s="15" t="s">
        <v>698</v>
      </c>
      <c r="I457" s="15"/>
      <c r="J457" s="15" t="s">
        <v>692</v>
      </c>
      <c r="K457" s="15"/>
      <c r="L457" s="15"/>
      <c r="M457" s="15"/>
      <c r="N457" s="14">
        <v>-250</v>
      </c>
    </row>
    <row r="458" spans="1:14" x14ac:dyDescent="0.4">
      <c r="A458" s="15"/>
      <c r="B458" s="15"/>
      <c r="C458" s="15"/>
      <c r="D458" s="15" t="s">
        <v>406</v>
      </c>
      <c r="E458" s="15"/>
      <c r="F458" s="16">
        <v>44601</v>
      </c>
      <c r="G458" s="15"/>
      <c r="H458" s="15" t="s">
        <v>699</v>
      </c>
      <c r="I458" s="15"/>
      <c r="J458" s="15" t="s">
        <v>682</v>
      </c>
      <c r="K458" s="15"/>
      <c r="L458" s="15" t="s">
        <v>700</v>
      </c>
      <c r="M458" s="15"/>
      <c r="N458" s="14">
        <v>0</v>
      </c>
    </row>
    <row r="459" spans="1:14" x14ac:dyDescent="0.4">
      <c r="A459" s="15"/>
      <c r="B459" s="15"/>
      <c r="C459" s="15"/>
      <c r="D459" s="15" t="s">
        <v>406</v>
      </c>
      <c r="E459" s="15"/>
      <c r="F459" s="16">
        <v>44601</v>
      </c>
      <c r="G459" s="15"/>
      <c r="H459" s="15" t="s">
        <v>701</v>
      </c>
      <c r="I459" s="15"/>
      <c r="J459" s="15" t="s">
        <v>682</v>
      </c>
      <c r="K459" s="15"/>
      <c r="L459" s="15" t="s">
        <v>702</v>
      </c>
      <c r="M459" s="15"/>
      <c r="N459" s="14">
        <v>-280</v>
      </c>
    </row>
    <row r="460" spans="1:14" x14ac:dyDescent="0.4">
      <c r="A460" s="15"/>
      <c r="B460" s="15"/>
      <c r="C460" s="15"/>
      <c r="D460" s="15" t="s">
        <v>406</v>
      </c>
      <c r="E460" s="15"/>
      <c r="F460" s="16">
        <v>44616</v>
      </c>
      <c r="G460" s="15"/>
      <c r="H460" s="15" t="s">
        <v>703</v>
      </c>
      <c r="I460" s="15"/>
      <c r="J460" s="15" t="s">
        <v>704</v>
      </c>
      <c r="K460" s="15"/>
      <c r="L460" s="15"/>
      <c r="M460" s="15"/>
      <c r="N460" s="14">
        <v>-100</v>
      </c>
    </row>
    <row r="461" spans="1:14" x14ac:dyDescent="0.4">
      <c r="A461" s="15"/>
      <c r="B461" s="15"/>
      <c r="C461" s="15"/>
      <c r="D461" s="15" t="s">
        <v>406</v>
      </c>
      <c r="E461" s="15"/>
      <c r="F461" s="16">
        <v>44616</v>
      </c>
      <c r="G461" s="15"/>
      <c r="H461" s="15" t="s">
        <v>705</v>
      </c>
      <c r="I461" s="15"/>
      <c r="J461" s="15" t="s">
        <v>122</v>
      </c>
      <c r="K461" s="15"/>
      <c r="L461" s="15"/>
      <c r="M461" s="15"/>
      <c r="N461" s="14">
        <v>-479.55</v>
      </c>
    </row>
    <row r="462" spans="1:14" x14ac:dyDescent="0.4">
      <c r="A462" s="15"/>
      <c r="B462" s="15"/>
      <c r="C462" s="15"/>
      <c r="D462" s="15" t="s">
        <v>406</v>
      </c>
      <c r="E462" s="15"/>
      <c r="F462" s="16">
        <v>44616</v>
      </c>
      <c r="G462" s="15"/>
      <c r="H462" s="15" t="s">
        <v>706</v>
      </c>
      <c r="I462" s="15"/>
      <c r="J462" s="15" t="s">
        <v>130</v>
      </c>
      <c r="K462" s="15"/>
      <c r="L462" s="15"/>
      <c r="M462" s="15"/>
      <c r="N462" s="14">
        <v>-490.19</v>
      </c>
    </row>
    <row r="463" spans="1:14" x14ac:dyDescent="0.4">
      <c r="A463" s="15"/>
      <c r="B463" s="15"/>
      <c r="C463" s="15"/>
      <c r="D463" s="15" t="s">
        <v>406</v>
      </c>
      <c r="E463" s="15"/>
      <c r="F463" s="16">
        <v>44616</v>
      </c>
      <c r="G463" s="15"/>
      <c r="H463" s="15" t="s">
        <v>707</v>
      </c>
      <c r="I463" s="15"/>
      <c r="J463" s="15" t="s">
        <v>443</v>
      </c>
      <c r="K463" s="15"/>
      <c r="L463" s="15"/>
      <c r="M463" s="15"/>
      <c r="N463" s="14">
        <v>-2812.18</v>
      </c>
    </row>
    <row r="464" spans="1:14" x14ac:dyDescent="0.4">
      <c r="A464" s="15"/>
      <c r="B464" s="15"/>
      <c r="C464" s="15"/>
      <c r="D464" s="15" t="s">
        <v>406</v>
      </c>
      <c r="E464" s="15"/>
      <c r="F464" s="16">
        <v>44616</v>
      </c>
      <c r="G464" s="15"/>
      <c r="H464" s="15" t="s">
        <v>708</v>
      </c>
      <c r="I464" s="15"/>
      <c r="J464" s="15" t="s">
        <v>438</v>
      </c>
      <c r="K464" s="15"/>
      <c r="L464" s="15"/>
      <c r="M464" s="15"/>
      <c r="N464" s="14">
        <v>-105</v>
      </c>
    </row>
    <row r="465" spans="1:14" x14ac:dyDescent="0.4">
      <c r="A465" s="15"/>
      <c r="B465" s="15"/>
      <c r="C465" s="15"/>
      <c r="D465" s="15" t="s">
        <v>406</v>
      </c>
      <c r="E465" s="15"/>
      <c r="F465" s="16">
        <v>44616</v>
      </c>
      <c r="G465" s="15"/>
      <c r="H465" s="15" t="s">
        <v>709</v>
      </c>
      <c r="I465" s="15"/>
      <c r="J465" s="15" t="s">
        <v>76</v>
      </c>
      <c r="K465" s="15"/>
      <c r="L465" s="15"/>
      <c r="M465" s="15"/>
      <c r="N465" s="14">
        <v>-14753.17</v>
      </c>
    </row>
    <row r="466" spans="1:14" x14ac:dyDescent="0.4">
      <c r="A466" s="15"/>
      <c r="B466" s="15"/>
      <c r="C466" s="15"/>
      <c r="D466" s="15" t="s">
        <v>406</v>
      </c>
      <c r="E466" s="15"/>
      <c r="F466" s="16">
        <v>44616</v>
      </c>
      <c r="G466" s="15"/>
      <c r="H466" s="15" t="s">
        <v>710</v>
      </c>
      <c r="I466" s="15"/>
      <c r="J466" s="15" t="s">
        <v>629</v>
      </c>
      <c r="K466" s="15"/>
      <c r="L466" s="15"/>
      <c r="M466" s="15"/>
      <c r="N466" s="14">
        <v>-402.3</v>
      </c>
    </row>
    <row r="467" spans="1:14" x14ac:dyDescent="0.4">
      <c r="A467" s="15"/>
      <c r="B467" s="15"/>
      <c r="C467" s="15"/>
      <c r="D467" s="15" t="s">
        <v>406</v>
      </c>
      <c r="E467" s="15"/>
      <c r="F467" s="16">
        <v>44616</v>
      </c>
      <c r="G467" s="15"/>
      <c r="H467" s="15" t="s">
        <v>711</v>
      </c>
      <c r="I467" s="15"/>
      <c r="J467" s="15" t="s">
        <v>444</v>
      </c>
      <c r="K467" s="15"/>
      <c r="L467" s="15"/>
      <c r="M467" s="15"/>
      <c r="N467" s="14">
        <v>-120.04</v>
      </c>
    </row>
    <row r="468" spans="1:14" x14ac:dyDescent="0.4">
      <c r="A468" s="15"/>
      <c r="B468" s="15"/>
      <c r="C468" s="15"/>
      <c r="D468" s="15" t="s">
        <v>406</v>
      </c>
      <c r="E468" s="15"/>
      <c r="F468" s="16">
        <v>44616</v>
      </c>
      <c r="G468" s="15"/>
      <c r="H468" s="15" t="s">
        <v>712</v>
      </c>
      <c r="I468" s="15"/>
      <c r="J468" s="15" t="s">
        <v>633</v>
      </c>
      <c r="K468" s="15"/>
      <c r="L468" s="15"/>
      <c r="M468" s="15"/>
      <c r="N468" s="14">
        <v>-66.5</v>
      </c>
    </row>
    <row r="469" spans="1:14" x14ac:dyDescent="0.4">
      <c r="A469" s="15"/>
      <c r="B469" s="15"/>
      <c r="C469" s="15"/>
      <c r="D469" s="15" t="s">
        <v>406</v>
      </c>
      <c r="E469" s="15"/>
      <c r="F469" s="16">
        <v>44616</v>
      </c>
      <c r="G469" s="15"/>
      <c r="H469" s="15" t="s">
        <v>713</v>
      </c>
      <c r="I469" s="15"/>
      <c r="J469" s="15" t="s">
        <v>714</v>
      </c>
      <c r="K469" s="15"/>
      <c r="L469" s="15"/>
      <c r="M469" s="15"/>
      <c r="N469" s="14">
        <v>-509.69</v>
      </c>
    </row>
    <row r="470" spans="1:14" x14ac:dyDescent="0.4">
      <c r="A470" s="15"/>
      <c r="B470" s="15"/>
      <c r="C470" s="15"/>
      <c r="D470" s="15" t="s">
        <v>406</v>
      </c>
      <c r="E470" s="15"/>
      <c r="F470" s="16">
        <v>44616</v>
      </c>
      <c r="G470" s="15"/>
      <c r="H470" s="15" t="s">
        <v>715</v>
      </c>
      <c r="I470" s="15"/>
      <c r="J470" s="15" t="s">
        <v>716</v>
      </c>
      <c r="K470" s="15"/>
      <c r="L470" s="15"/>
      <c r="M470" s="15"/>
      <c r="N470" s="14">
        <v>-415.9</v>
      </c>
    </row>
    <row r="471" spans="1:14" x14ac:dyDescent="0.4">
      <c r="A471" s="15"/>
      <c r="B471" s="15"/>
      <c r="C471" s="15"/>
      <c r="D471" s="15" t="s">
        <v>406</v>
      </c>
      <c r="E471" s="15"/>
      <c r="F471" s="16">
        <v>44616</v>
      </c>
      <c r="G471" s="15"/>
      <c r="H471" s="15" t="s">
        <v>717</v>
      </c>
      <c r="I471" s="15"/>
      <c r="J471" s="15" t="s">
        <v>127</v>
      </c>
      <c r="K471" s="15"/>
      <c r="L471" s="15" t="s">
        <v>447</v>
      </c>
      <c r="M471" s="15"/>
      <c r="N471" s="14">
        <v>-84.5</v>
      </c>
    </row>
    <row r="472" spans="1:14" x14ac:dyDescent="0.4">
      <c r="A472" s="15"/>
      <c r="B472" s="15"/>
      <c r="C472" s="15"/>
      <c r="D472" s="15" t="s">
        <v>406</v>
      </c>
      <c r="E472" s="15"/>
      <c r="F472" s="16">
        <v>44616</v>
      </c>
      <c r="G472" s="15"/>
      <c r="H472" s="15" t="s">
        <v>718</v>
      </c>
      <c r="I472" s="15"/>
      <c r="J472" s="15" t="s">
        <v>76</v>
      </c>
      <c r="K472" s="15"/>
      <c r="L472" s="15"/>
      <c r="M472" s="15"/>
      <c r="N472" s="14">
        <v>-22129.88</v>
      </c>
    </row>
    <row r="473" spans="1:14" x14ac:dyDescent="0.4">
      <c r="A473" s="15"/>
      <c r="B473" s="15"/>
      <c r="C473" s="15"/>
      <c r="D473" s="15" t="s">
        <v>406</v>
      </c>
      <c r="E473" s="15"/>
      <c r="F473" s="16">
        <v>44616</v>
      </c>
      <c r="G473" s="15"/>
      <c r="H473" s="15" t="s">
        <v>719</v>
      </c>
      <c r="I473" s="15"/>
      <c r="J473" s="15" t="s">
        <v>408</v>
      </c>
      <c r="K473" s="15"/>
      <c r="L473" s="15"/>
      <c r="M473" s="15"/>
      <c r="N473" s="14">
        <v>-8534.93</v>
      </c>
    </row>
    <row r="474" spans="1:14" x14ac:dyDescent="0.4">
      <c r="A474" s="15"/>
      <c r="B474" s="15"/>
      <c r="C474" s="15"/>
      <c r="D474" s="15" t="s">
        <v>139</v>
      </c>
      <c r="E474" s="15"/>
      <c r="F474" s="16">
        <v>44620</v>
      </c>
      <c r="G474" s="15"/>
      <c r="H474" s="15" t="s">
        <v>720</v>
      </c>
      <c r="I474" s="15"/>
      <c r="J474" s="15" t="s">
        <v>666</v>
      </c>
      <c r="K474" s="15"/>
      <c r="L474" s="15"/>
      <c r="M474" s="15"/>
      <c r="N474" s="14">
        <v>-1558.71</v>
      </c>
    </row>
    <row r="475" spans="1:14" x14ac:dyDescent="0.4">
      <c r="A475" s="15"/>
      <c r="B475" s="15"/>
      <c r="C475" s="15"/>
      <c r="D475" s="15" t="s">
        <v>388</v>
      </c>
      <c r="E475" s="15"/>
      <c r="F475" s="16">
        <v>44621</v>
      </c>
      <c r="G475" s="15"/>
      <c r="H475" s="15" t="s">
        <v>721</v>
      </c>
      <c r="I475" s="15"/>
      <c r="J475" s="15" t="s">
        <v>661</v>
      </c>
      <c r="K475" s="15"/>
      <c r="L475" s="15" t="s">
        <v>662</v>
      </c>
      <c r="M475" s="15"/>
      <c r="N475" s="14">
        <v>-389.68</v>
      </c>
    </row>
    <row r="476" spans="1:14" x14ac:dyDescent="0.4">
      <c r="A476" s="15"/>
      <c r="B476" s="15"/>
      <c r="C476" s="15"/>
      <c r="D476" s="15" t="s">
        <v>406</v>
      </c>
      <c r="E476" s="15"/>
      <c r="F476" s="16">
        <v>44622</v>
      </c>
      <c r="G476" s="15"/>
      <c r="H476" s="15" t="s">
        <v>722</v>
      </c>
      <c r="I476" s="15"/>
      <c r="J476" s="15" t="s">
        <v>106</v>
      </c>
      <c r="K476" s="15"/>
      <c r="L476" s="15" t="s">
        <v>435</v>
      </c>
      <c r="M476" s="15"/>
      <c r="N476" s="14">
        <v>-419.64</v>
      </c>
    </row>
    <row r="477" spans="1:14" x14ac:dyDescent="0.4">
      <c r="A477" s="15"/>
      <c r="B477" s="15"/>
      <c r="C477" s="15"/>
      <c r="D477" s="15" t="s">
        <v>406</v>
      </c>
      <c r="E477" s="15"/>
      <c r="F477" s="16">
        <v>44622</v>
      </c>
      <c r="G477" s="15"/>
      <c r="H477" s="15" t="s">
        <v>723</v>
      </c>
      <c r="I477" s="15"/>
      <c r="J477" s="15" t="s">
        <v>724</v>
      </c>
      <c r="K477" s="15"/>
      <c r="L477" s="15"/>
      <c r="M477" s="15"/>
      <c r="N477" s="14">
        <v>-846.32</v>
      </c>
    </row>
    <row r="478" spans="1:14" x14ac:dyDescent="0.4">
      <c r="A478" s="15"/>
      <c r="B478" s="15"/>
      <c r="C478" s="15"/>
      <c r="D478" s="15" t="s">
        <v>406</v>
      </c>
      <c r="E478" s="15"/>
      <c r="F478" s="16">
        <v>44622</v>
      </c>
      <c r="G478" s="15"/>
      <c r="H478" s="15" t="s">
        <v>725</v>
      </c>
      <c r="I478" s="15"/>
      <c r="J478" s="15" t="s">
        <v>122</v>
      </c>
      <c r="K478" s="15"/>
      <c r="L478" s="15"/>
      <c r="M478" s="15"/>
      <c r="N478" s="14">
        <v>-519.16999999999996</v>
      </c>
    </row>
    <row r="479" spans="1:14" x14ac:dyDescent="0.4">
      <c r="A479" s="15"/>
      <c r="B479" s="15"/>
      <c r="C479" s="15"/>
      <c r="D479" s="15" t="s">
        <v>406</v>
      </c>
      <c r="E479" s="15"/>
      <c r="F479" s="16">
        <v>44622</v>
      </c>
      <c r="G479" s="15"/>
      <c r="H479" s="15" t="s">
        <v>726</v>
      </c>
      <c r="I479" s="15"/>
      <c r="J479" s="15" t="s">
        <v>90</v>
      </c>
      <c r="K479" s="15"/>
      <c r="L479" s="15"/>
      <c r="M479" s="15"/>
      <c r="N479" s="14">
        <v>-30</v>
      </c>
    </row>
    <row r="480" spans="1:14" x14ac:dyDescent="0.4">
      <c r="A480" s="15"/>
      <c r="B480" s="15"/>
      <c r="C480" s="15"/>
      <c r="D480" s="15" t="s">
        <v>406</v>
      </c>
      <c r="E480" s="15"/>
      <c r="F480" s="16">
        <v>44622</v>
      </c>
      <c r="G480" s="15"/>
      <c r="H480" s="15" t="s">
        <v>727</v>
      </c>
      <c r="I480" s="15"/>
      <c r="J480" s="15" t="s">
        <v>676</v>
      </c>
      <c r="K480" s="15"/>
      <c r="L480" s="15"/>
      <c r="M480" s="15"/>
      <c r="N480" s="14">
        <v>-2312.5</v>
      </c>
    </row>
    <row r="481" spans="1:14" x14ac:dyDescent="0.4">
      <c r="A481" s="15"/>
      <c r="B481" s="15"/>
      <c r="C481" s="15"/>
      <c r="D481" s="15" t="s">
        <v>406</v>
      </c>
      <c r="E481" s="15"/>
      <c r="F481" s="16">
        <v>44622</v>
      </c>
      <c r="G481" s="15"/>
      <c r="H481" s="15" t="s">
        <v>728</v>
      </c>
      <c r="I481" s="15"/>
      <c r="J481" s="15" t="s">
        <v>729</v>
      </c>
      <c r="K481" s="15"/>
      <c r="L481" s="15"/>
      <c r="M481" s="15"/>
      <c r="N481" s="14">
        <v>-25</v>
      </c>
    </row>
    <row r="482" spans="1:14" x14ac:dyDescent="0.4">
      <c r="A482" s="15"/>
      <c r="B482" s="15"/>
      <c r="C482" s="15"/>
      <c r="D482" s="15" t="s">
        <v>406</v>
      </c>
      <c r="E482" s="15"/>
      <c r="F482" s="16">
        <v>44622</v>
      </c>
      <c r="G482" s="15"/>
      <c r="H482" s="15" t="s">
        <v>730</v>
      </c>
      <c r="I482" s="15"/>
      <c r="J482" s="15" t="s">
        <v>731</v>
      </c>
      <c r="K482" s="15"/>
      <c r="L482" s="15"/>
      <c r="M482" s="15"/>
      <c r="N482" s="14">
        <v>-56</v>
      </c>
    </row>
    <row r="483" spans="1:14" x14ac:dyDescent="0.4">
      <c r="A483" s="15"/>
      <c r="B483" s="15"/>
      <c r="C483" s="15"/>
      <c r="D483" s="15" t="s">
        <v>406</v>
      </c>
      <c r="E483" s="15"/>
      <c r="F483" s="16">
        <v>44622</v>
      </c>
      <c r="G483" s="15"/>
      <c r="H483" s="15" t="s">
        <v>732</v>
      </c>
      <c r="I483" s="15"/>
      <c r="J483" s="15" t="s">
        <v>203</v>
      </c>
      <c r="K483" s="15"/>
      <c r="L483" s="15"/>
      <c r="M483" s="15"/>
      <c r="N483" s="14">
        <v>-100</v>
      </c>
    </row>
    <row r="484" spans="1:14" x14ac:dyDescent="0.4">
      <c r="A484" s="15"/>
      <c r="B484" s="15"/>
      <c r="C484" s="15"/>
      <c r="D484" s="15" t="s">
        <v>406</v>
      </c>
      <c r="E484" s="15"/>
      <c r="F484" s="16">
        <v>44622</v>
      </c>
      <c r="G484" s="15"/>
      <c r="H484" s="15" t="s">
        <v>733</v>
      </c>
      <c r="I484" s="15"/>
      <c r="J484" s="15" t="s">
        <v>734</v>
      </c>
      <c r="K484" s="15"/>
      <c r="L484" s="15"/>
      <c r="M484" s="15"/>
      <c r="N484" s="14">
        <v>-2095</v>
      </c>
    </row>
    <row r="485" spans="1:14" x14ac:dyDescent="0.4">
      <c r="A485" s="15"/>
      <c r="B485" s="15"/>
      <c r="C485" s="15"/>
      <c r="D485" s="15" t="s">
        <v>406</v>
      </c>
      <c r="E485" s="15"/>
      <c r="F485" s="16">
        <v>44622</v>
      </c>
      <c r="G485" s="15"/>
      <c r="H485" s="15" t="s">
        <v>735</v>
      </c>
      <c r="I485" s="15"/>
      <c r="J485" s="15" t="s">
        <v>134</v>
      </c>
      <c r="K485" s="15"/>
      <c r="L485" s="15"/>
      <c r="M485" s="15"/>
      <c r="N485" s="14">
        <v>-358.88</v>
      </c>
    </row>
    <row r="486" spans="1:14" x14ac:dyDescent="0.4">
      <c r="A486" s="15"/>
      <c r="B486" s="15"/>
      <c r="C486" s="15"/>
      <c r="D486" s="15" t="s">
        <v>406</v>
      </c>
      <c r="E486" s="15"/>
      <c r="F486" s="16">
        <v>44627</v>
      </c>
      <c r="G486" s="15"/>
      <c r="H486" s="15" t="s">
        <v>736</v>
      </c>
      <c r="I486" s="15"/>
      <c r="J486" s="15" t="s">
        <v>463</v>
      </c>
      <c r="K486" s="15"/>
      <c r="L486" s="15" t="s">
        <v>737</v>
      </c>
      <c r="M486" s="15"/>
      <c r="N486" s="14">
        <v>-7860.66</v>
      </c>
    </row>
    <row r="487" spans="1:14" x14ac:dyDescent="0.4">
      <c r="A487" s="15"/>
      <c r="B487" s="15"/>
      <c r="C487" s="15"/>
      <c r="D487" s="15" t="s">
        <v>406</v>
      </c>
      <c r="E487" s="15"/>
      <c r="F487" s="16">
        <v>44631</v>
      </c>
      <c r="G487" s="15"/>
      <c r="H487" s="15" t="s">
        <v>738</v>
      </c>
      <c r="I487" s="15"/>
      <c r="J487" s="15" t="s">
        <v>101</v>
      </c>
      <c r="K487" s="15"/>
      <c r="L487" s="15" t="s">
        <v>435</v>
      </c>
      <c r="M487" s="15"/>
      <c r="N487" s="14">
        <v>-52.1</v>
      </c>
    </row>
    <row r="488" spans="1:14" x14ac:dyDescent="0.4">
      <c r="A488" s="15"/>
      <c r="B488" s="15"/>
      <c r="C488" s="15"/>
      <c r="D488" s="15" t="s">
        <v>406</v>
      </c>
      <c r="E488" s="15"/>
      <c r="F488" s="16">
        <v>44631</v>
      </c>
      <c r="G488" s="15"/>
      <c r="H488" s="15" t="s">
        <v>739</v>
      </c>
      <c r="I488" s="15"/>
      <c r="J488" s="15" t="s">
        <v>740</v>
      </c>
      <c r="K488" s="15"/>
      <c r="L488" s="15"/>
      <c r="M488" s="15"/>
      <c r="N488" s="14">
        <v>-120</v>
      </c>
    </row>
    <row r="489" spans="1:14" x14ac:dyDescent="0.4">
      <c r="A489" s="15"/>
      <c r="B489" s="15"/>
      <c r="C489" s="15"/>
      <c r="D489" s="15" t="s">
        <v>406</v>
      </c>
      <c r="E489" s="15"/>
      <c r="F489" s="16">
        <v>44631</v>
      </c>
      <c r="G489" s="15"/>
      <c r="H489" s="15" t="s">
        <v>741</v>
      </c>
      <c r="I489" s="15"/>
      <c r="J489" s="15" t="s">
        <v>122</v>
      </c>
      <c r="K489" s="15"/>
      <c r="L489" s="15"/>
      <c r="M489" s="15"/>
      <c r="N489" s="14">
        <v>-52.9</v>
      </c>
    </row>
    <row r="490" spans="1:14" x14ac:dyDescent="0.4">
      <c r="A490" s="15"/>
      <c r="B490" s="15"/>
      <c r="C490" s="15"/>
      <c r="D490" s="15" t="s">
        <v>406</v>
      </c>
      <c r="E490" s="15"/>
      <c r="F490" s="16">
        <v>44631</v>
      </c>
      <c r="G490" s="15"/>
      <c r="H490" s="15" t="s">
        <v>742</v>
      </c>
      <c r="I490" s="15"/>
      <c r="J490" s="15" t="s">
        <v>409</v>
      </c>
      <c r="K490" s="15"/>
      <c r="L490" s="15"/>
      <c r="M490" s="15"/>
      <c r="N490" s="14">
        <v>-118.53</v>
      </c>
    </row>
    <row r="491" spans="1:14" x14ac:dyDescent="0.4">
      <c r="A491" s="15"/>
      <c r="B491" s="15"/>
      <c r="C491" s="15"/>
      <c r="D491" s="15" t="s">
        <v>406</v>
      </c>
      <c r="E491" s="15"/>
      <c r="F491" s="16">
        <v>44631</v>
      </c>
      <c r="G491" s="15"/>
      <c r="H491" s="15" t="s">
        <v>743</v>
      </c>
      <c r="I491" s="15"/>
      <c r="J491" s="15" t="s">
        <v>212</v>
      </c>
      <c r="K491" s="15"/>
      <c r="L491" s="15"/>
      <c r="M491" s="15"/>
      <c r="N491" s="14">
        <v>-540.20000000000005</v>
      </c>
    </row>
    <row r="492" spans="1:14" x14ac:dyDescent="0.4">
      <c r="A492" s="15"/>
      <c r="B492" s="15"/>
      <c r="C492" s="15"/>
      <c r="D492" s="15" t="s">
        <v>406</v>
      </c>
      <c r="E492" s="15"/>
      <c r="F492" s="16">
        <v>44631</v>
      </c>
      <c r="G492" s="15"/>
      <c r="H492" s="15" t="s">
        <v>744</v>
      </c>
      <c r="I492" s="15"/>
      <c r="J492" s="15" t="s">
        <v>745</v>
      </c>
      <c r="K492" s="15"/>
      <c r="L492" s="15"/>
      <c r="M492" s="15"/>
      <c r="N492" s="14">
        <v>-5365.97</v>
      </c>
    </row>
    <row r="493" spans="1:14" x14ac:dyDescent="0.4">
      <c r="A493" s="15"/>
      <c r="B493" s="15"/>
      <c r="C493" s="15"/>
      <c r="D493" s="15" t="s">
        <v>406</v>
      </c>
      <c r="E493" s="15"/>
      <c r="F493" s="16">
        <v>44631</v>
      </c>
      <c r="G493" s="15"/>
      <c r="H493" s="15" t="s">
        <v>746</v>
      </c>
      <c r="I493" s="15"/>
      <c r="J493" s="15" t="s">
        <v>716</v>
      </c>
      <c r="K493" s="15"/>
      <c r="L493" s="15"/>
      <c r="M493" s="15"/>
      <c r="N493" s="14">
        <v>-26.43</v>
      </c>
    </row>
    <row r="494" spans="1:14" x14ac:dyDescent="0.4">
      <c r="A494" s="15"/>
      <c r="B494" s="15"/>
      <c r="C494" s="15"/>
      <c r="D494" s="15" t="s">
        <v>406</v>
      </c>
      <c r="E494" s="15"/>
      <c r="F494" s="16">
        <v>44631</v>
      </c>
      <c r="G494" s="15"/>
      <c r="H494" s="15" t="s">
        <v>747</v>
      </c>
      <c r="I494" s="15"/>
      <c r="J494" s="15" t="s">
        <v>434</v>
      </c>
      <c r="K494" s="15"/>
      <c r="L494" s="15"/>
      <c r="M494" s="15"/>
      <c r="N494" s="14">
        <v>-260.08999999999997</v>
      </c>
    </row>
    <row r="495" spans="1:14" x14ac:dyDescent="0.4">
      <c r="A495" s="15"/>
      <c r="B495" s="15"/>
      <c r="C495" s="15"/>
      <c r="D495" s="15" t="s">
        <v>406</v>
      </c>
      <c r="E495" s="15"/>
      <c r="F495" s="16">
        <v>44631</v>
      </c>
      <c r="G495" s="15"/>
      <c r="H495" s="15" t="s">
        <v>748</v>
      </c>
      <c r="I495" s="15"/>
      <c r="J495" s="15" t="s">
        <v>687</v>
      </c>
      <c r="K495" s="15"/>
      <c r="L495" s="15"/>
      <c r="M495" s="15"/>
      <c r="N495" s="14">
        <v>-58.52</v>
      </c>
    </row>
    <row r="496" spans="1:14" x14ac:dyDescent="0.4">
      <c r="A496" s="15"/>
      <c r="B496" s="15"/>
      <c r="C496" s="15"/>
      <c r="D496" s="15" t="s">
        <v>406</v>
      </c>
      <c r="E496" s="15"/>
      <c r="F496" s="16">
        <v>44631</v>
      </c>
      <c r="G496" s="15"/>
      <c r="H496" s="15" t="s">
        <v>749</v>
      </c>
      <c r="I496" s="15"/>
      <c r="J496" s="15" t="s">
        <v>444</v>
      </c>
      <c r="K496" s="15"/>
      <c r="L496" s="15"/>
      <c r="M496" s="15"/>
      <c r="N496" s="14">
        <v>-108.4</v>
      </c>
    </row>
    <row r="497" spans="1:14" x14ac:dyDescent="0.4">
      <c r="A497" s="15"/>
      <c r="B497" s="15"/>
      <c r="C497" s="15"/>
      <c r="D497" s="15" t="s">
        <v>406</v>
      </c>
      <c r="E497" s="15"/>
      <c r="F497" s="16">
        <v>44631</v>
      </c>
      <c r="G497" s="15"/>
      <c r="H497" s="15" t="s">
        <v>750</v>
      </c>
      <c r="I497" s="15"/>
      <c r="J497" s="15" t="s">
        <v>751</v>
      </c>
      <c r="K497" s="15"/>
      <c r="L497" s="15" t="s">
        <v>752</v>
      </c>
      <c r="M497" s="15"/>
      <c r="N497" s="14">
        <v>-240</v>
      </c>
    </row>
    <row r="498" spans="1:14" x14ac:dyDescent="0.4">
      <c r="A498" s="15"/>
      <c r="B498" s="15"/>
      <c r="C498" s="15"/>
      <c r="D498" s="15" t="s">
        <v>406</v>
      </c>
      <c r="E498" s="15"/>
      <c r="F498" s="16">
        <v>44631</v>
      </c>
      <c r="G498" s="15"/>
      <c r="H498" s="15" t="s">
        <v>753</v>
      </c>
      <c r="I498" s="15"/>
      <c r="J498" s="15" t="s">
        <v>127</v>
      </c>
      <c r="K498" s="15"/>
      <c r="L498" s="15" t="s">
        <v>447</v>
      </c>
      <c r="M498" s="15"/>
      <c r="N498" s="14">
        <v>-170.27</v>
      </c>
    </row>
    <row r="499" spans="1:14" x14ac:dyDescent="0.4">
      <c r="A499" s="15"/>
      <c r="B499" s="15"/>
      <c r="C499" s="15"/>
      <c r="D499" s="15" t="s">
        <v>406</v>
      </c>
      <c r="E499" s="15"/>
      <c r="F499" s="16">
        <v>44631</v>
      </c>
      <c r="G499" s="15"/>
      <c r="H499" s="15" t="s">
        <v>754</v>
      </c>
      <c r="I499" s="15"/>
      <c r="J499" s="15" t="s">
        <v>755</v>
      </c>
      <c r="K499" s="15"/>
      <c r="L499" s="15"/>
      <c r="M499" s="15"/>
      <c r="N499" s="14">
        <v>-21.75</v>
      </c>
    </row>
    <row r="500" spans="1:14" x14ac:dyDescent="0.4">
      <c r="A500" s="15"/>
      <c r="B500" s="15"/>
      <c r="C500" s="15"/>
      <c r="D500" s="15" t="s">
        <v>406</v>
      </c>
      <c r="E500" s="15"/>
      <c r="F500" s="16">
        <v>44631</v>
      </c>
      <c r="G500" s="15"/>
      <c r="H500" s="15" t="s">
        <v>756</v>
      </c>
      <c r="I500" s="15"/>
      <c r="J500" s="15" t="s">
        <v>757</v>
      </c>
      <c r="K500" s="15"/>
      <c r="L500" s="15"/>
      <c r="M500" s="15"/>
      <c r="N500" s="14">
        <v>-3000</v>
      </c>
    </row>
    <row r="501" spans="1:14" x14ac:dyDescent="0.4">
      <c r="A501" s="15"/>
      <c r="B501" s="15"/>
      <c r="C501" s="15"/>
      <c r="D501" s="15" t="s">
        <v>406</v>
      </c>
      <c r="E501" s="15"/>
      <c r="F501" s="16">
        <v>44638</v>
      </c>
      <c r="G501" s="15"/>
      <c r="H501" s="15" t="s">
        <v>758</v>
      </c>
      <c r="I501" s="15"/>
      <c r="J501" s="15" t="s">
        <v>409</v>
      </c>
      <c r="K501" s="15"/>
      <c r="L501" s="15"/>
      <c r="M501" s="15"/>
      <c r="N501" s="14">
        <v>-185.39</v>
      </c>
    </row>
    <row r="502" spans="1:14" x14ac:dyDescent="0.4">
      <c r="A502" s="15"/>
      <c r="B502" s="15"/>
      <c r="C502" s="15"/>
      <c r="D502" s="15" t="s">
        <v>406</v>
      </c>
      <c r="E502" s="15"/>
      <c r="F502" s="16">
        <v>44638</v>
      </c>
      <c r="G502" s="15"/>
      <c r="H502" s="15" t="s">
        <v>759</v>
      </c>
      <c r="I502" s="15"/>
      <c r="J502" s="15" t="s">
        <v>130</v>
      </c>
      <c r="K502" s="15"/>
      <c r="L502" s="15"/>
      <c r="M502" s="15"/>
      <c r="N502" s="14">
        <v>-490.19</v>
      </c>
    </row>
    <row r="503" spans="1:14" x14ac:dyDescent="0.4">
      <c r="A503" s="15"/>
      <c r="B503" s="15"/>
      <c r="C503" s="15"/>
      <c r="D503" s="15" t="s">
        <v>406</v>
      </c>
      <c r="E503" s="15"/>
      <c r="F503" s="16">
        <v>44638</v>
      </c>
      <c r="G503" s="15"/>
      <c r="H503" s="15" t="s">
        <v>760</v>
      </c>
      <c r="I503" s="15"/>
      <c r="J503" s="15" t="s">
        <v>443</v>
      </c>
      <c r="K503" s="15"/>
      <c r="L503" s="15"/>
      <c r="M503" s="15"/>
      <c r="N503" s="14">
        <v>-7560</v>
      </c>
    </row>
    <row r="504" spans="1:14" x14ac:dyDescent="0.4">
      <c r="A504" s="15"/>
      <c r="B504" s="15"/>
      <c r="C504" s="15"/>
      <c r="D504" s="15" t="s">
        <v>406</v>
      </c>
      <c r="E504" s="15"/>
      <c r="F504" s="16">
        <v>44638</v>
      </c>
      <c r="G504" s="15"/>
      <c r="H504" s="15" t="s">
        <v>761</v>
      </c>
      <c r="I504" s="15"/>
      <c r="J504" s="15" t="s">
        <v>762</v>
      </c>
      <c r="K504" s="15"/>
      <c r="L504" s="15" t="s">
        <v>763</v>
      </c>
      <c r="M504" s="15"/>
      <c r="N504" s="14">
        <v>0</v>
      </c>
    </row>
    <row r="505" spans="1:14" x14ac:dyDescent="0.4">
      <c r="A505" s="15"/>
      <c r="B505" s="15"/>
      <c r="C505" s="15"/>
      <c r="D505" s="15" t="s">
        <v>406</v>
      </c>
      <c r="E505" s="15"/>
      <c r="F505" s="16">
        <v>44638</v>
      </c>
      <c r="G505" s="15"/>
      <c r="H505" s="15" t="s">
        <v>764</v>
      </c>
      <c r="I505" s="15"/>
      <c r="J505" s="15" t="s">
        <v>765</v>
      </c>
      <c r="K505" s="15"/>
      <c r="L505" s="15"/>
      <c r="M505" s="15"/>
      <c r="N505" s="14">
        <v>-321.75</v>
      </c>
    </row>
    <row r="506" spans="1:14" x14ac:dyDescent="0.4">
      <c r="A506" s="15"/>
      <c r="B506" s="15"/>
      <c r="C506" s="15"/>
      <c r="D506" s="15" t="s">
        <v>406</v>
      </c>
      <c r="E506" s="15"/>
      <c r="F506" s="16">
        <v>44638</v>
      </c>
      <c r="G506" s="15"/>
      <c r="H506" s="15" t="s">
        <v>766</v>
      </c>
      <c r="I506" s="15"/>
      <c r="J506" s="15" t="s">
        <v>767</v>
      </c>
      <c r="K506" s="15"/>
      <c r="L506" s="15" t="s">
        <v>658</v>
      </c>
      <c r="M506" s="15"/>
      <c r="N506" s="14">
        <v>0</v>
      </c>
    </row>
    <row r="507" spans="1:14" x14ac:dyDescent="0.4">
      <c r="A507" s="15"/>
      <c r="B507" s="15"/>
      <c r="C507" s="15"/>
      <c r="D507" s="15" t="s">
        <v>406</v>
      </c>
      <c r="E507" s="15"/>
      <c r="F507" s="16">
        <v>44638</v>
      </c>
      <c r="G507" s="15"/>
      <c r="H507" s="15" t="s">
        <v>768</v>
      </c>
      <c r="I507" s="15"/>
      <c r="J507" s="15" t="s">
        <v>624</v>
      </c>
      <c r="K507" s="15"/>
      <c r="L507" s="15"/>
      <c r="M507" s="15"/>
      <c r="N507" s="14">
        <v>-349</v>
      </c>
    </row>
    <row r="508" spans="1:14" x14ac:dyDescent="0.4">
      <c r="A508" s="15"/>
      <c r="B508" s="15"/>
      <c r="C508" s="15"/>
      <c r="D508" s="15" t="s">
        <v>406</v>
      </c>
      <c r="E508" s="15"/>
      <c r="F508" s="16">
        <v>44638</v>
      </c>
      <c r="G508" s="15"/>
      <c r="H508" s="15" t="s">
        <v>769</v>
      </c>
      <c r="I508" s="15"/>
      <c r="J508" s="15" t="s">
        <v>446</v>
      </c>
      <c r="K508" s="15"/>
      <c r="L508" s="15" t="s">
        <v>641</v>
      </c>
      <c r="M508" s="15"/>
      <c r="N508" s="14">
        <v>-167.56</v>
      </c>
    </row>
    <row r="509" spans="1:14" x14ac:dyDescent="0.4">
      <c r="A509" s="15"/>
      <c r="B509" s="15"/>
      <c r="C509" s="15"/>
      <c r="D509" s="15" t="s">
        <v>406</v>
      </c>
      <c r="E509" s="15"/>
      <c r="F509" s="16">
        <v>44638</v>
      </c>
      <c r="G509" s="15"/>
      <c r="H509" s="15" t="s">
        <v>770</v>
      </c>
      <c r="I509" s="15"/>
      <c r="J509" s="15" t="s">
        <v>629</v>
      </c>
      <c r="K509" s="15"/>
      <c r="L509" s="15"/>
      <c r="M509" s="15"/>
      <c r="N509" s="14">
        <v>-343.19</v>
      </c>
    </row>
    <row r="510" spans="1:14" x14ac:dyDescent="0.4">
      <c r="A510" s="15"/>
      <c r="B510" s="15"/>
      <c r="C510" s="15"/>
      <c r="D510" s="15" t="s">
        <v>406</v>
      </c>
      <c r="E510" s="15"/>
      <c r="F510" s="16">
        <v>44638</v>
      </c>
      <c r="G510" s="15"/>
      <c r="H510" s="15" t="s">
        <v>771</v>
      </c>
      <c r="I510" s="15"/>
      <c r="J510" s="15" t="s">
        <v>203</v>
      </c>
      <c r="K510" s="15"/>
      <c r="L510" s="15"/>
      <c r="M510" s="15"/>
      <c r="N510" s="14">
        <v>-100</v>
      </c>
    </row>
    <row r="511" spans="1:14" x14ac:dyDescent="0.4">
      <c r="A511" s="15"/>
      <c r="B511" s="15"/>
      <c r="C511" s="15"/>
      <c r="D511" s="15" t="s">
        <v>406</v>
      </c>
      <c r="E511" s="15"/>
      <c r="F511" s="16">
        <v>44649</v>
      </c>
      <c r="G511" s="15"/>
      <c r="H511" s="15" t="s">
        <v>772</v>
      </c>
      <c r="I511" s="15"/>
      <c r="J511" s="15" t="s">
        <v>122</v>
      </c>
      <c r="K511" s="15"/>
      <c r="L511" s="15"/>
      <c r="M511" s="15"/>
      <c r="N511" s="14">
        <v>-778.82</v>
      </c>
    </row>
    <row r="512" spans="1:14" x14ac:dyDescent="0.4">
      <c r="A512" s="15"/>
      <c r="B512" s="15"/>
      <c r="C512" s="15"/>
      <c r="D512" s="15" t="s">
        <v>406</v>
      </c>
      <c r="E512" s="15"/>
      <c r="F512" s="16">
        <v>44649</v>
      </c>
      <c r="G512" s="15"/>
      <c r="H512" s="15" t="s">
        <v>773</v>
      </c>
      <c r="I512" s="15"/>
      <c r="J512" s="15" t="s">
        <v>408</v>
      </c>
      <c r="K512" s="15"/>
      <c r="L512" s="15" t="s">
        <v>466</v>
      </c>
      <c r="M512" s="15"/>
      <c r="N512" s="14">
        <v>-8158.06</v>
      </c>
    </row>
    <row r="513" spans="1:14" x14ac:dyDescent="0.4">
      <c r="A513" s="15"/>
      <c r="B513" s="15"/>
      <c r="C513" s="15"/>
      <c r="D513" s="15" t="s">
        <v>406</v>
      </c>
      <c r="E513" s="15"/>
      <c r="F513" s="16">
        <v>44649</v>
      </c>
      <c r="G513" s="15"/>
      <c r="H513" s="15" t="s">
        <v>774</v>
      </c>
      <c r="I513" s="15"/>
      <c r="J513" s="15" t="s">
        <v>459</v>
      </c>
      <c r="K513" s="15"/>
      <c r="L513" s="15"/>
      <c r="M513" s="15"/>
      <c r="N513" s="14">
        <v>-785.63</v>
      </c>
    </row>
    <row r="514" spans="1:14" x14ac:dyDescent="0.4">
      <c r="A514" s="15"/>
      <c r="B514" s="15"/>
      <c r="C514" s="15"/>
      <c r="D514" s="15" t="s">
        <v>139</v>
      </c>
      <c r="E514" s="15"/>
      <c r="F514" s="16">
        <v>44650</v>
      </c>
      <c r="G514" s="15"/>
      <c r="H514" s="15" t="s">
        <v>775</v>
      </c>
      <c r="I514" s="15"/>
      <c r="J514" s="15" t="s">
        <v>666</v>
      </c>
      <c r="K514" s="15"/>
      <c r="L514" s="15"/>
      <c r="M514" s="15"/>
      <c r="N514" s="14">
        <v>-1716.44</v>
      </c>
    </row>
    <row r="515" spans="1:14" x14ac:dyDescent="0.4">
      <c r="A515" s="15"/>
      <c r="B515" s="15"/>
      <c r="C515" s="15"/>
      <c r="D515" s="15" t="s">
        <v>139</v>
      </c>
      <c r="E515" s="15"/>
      <c r="F515" s="16">
        <v>44651</v>
      </c>
      <c r="G515" s="15"/>
      <c r="H515" s="15" t="s">
        <v>776</v>
      </c>
      <c r="I515" s="15"/>
      <c r="J515" s="15" t="s">
        <v>666</v>
      </c>
      <c r="K515" s="15"/>
      <c r="L515" s="15"/>
      <c r="M515" s="15"/>
      <c r="N515" s="14">
        <v>-1803.48</v>
      </c>
    </row>
    <row r="516" spans="1:14" x14ac:dyDescent="0.4">
      <c r="A516" s="15"/>
      <c r="B516" s="15"/>
      <c r="C516" s="15"/>
      <c r="D516" s="15" t="s">
        <v>388</v>
      </c>
      <c r="E516" s="15"/>
      <c r="F516" s="16">
        <v>44651</v>
      </c>
      <c r="G516" s="15"/>
      <c r="H516" s="15" t="s">
        <v>777</v>
      </c>
      <c r="I516" s="15"/>
      <c r="J516" s="15" t="s">
        <v>661</v>
      </c>
      <c r="K516" s="15"/>
      <c r="L516" s="15" t="s">
        <v>662</v>
      </c>
      <c r="M516" s="15"/>
      <c r="N516" s="14">
        <v>-429.11</v>
      </c>
    </row>
    <row r="517" spans="1:14" x14ac:dyDescent="0.4">
      <c r="A517" s="15"/>
      <c r="B517" s="15"/>
      <c r="C517" s="15"/>
      <c r="D517" s="15" t="s">
        <v>406</v>
      </c>
      <c r="E517" s="15"/>
      <c r="F517" s="16">
        <v>44649</v>
      </c>
      <c r="G517" s="15"/>
      <c r="H517" s="15" t="s">
        <v>778</v>
      </c>
      <c r="I517" s="15"/>
      <c r="J517" s="15" t="s">
        <v>76</v>
      </c>
      <c r="K517" s="15"/>
      <c r="L517" s="15"/>
      <c r="M517" s="15"/>
      <c r="N517" s="14">
        <v>-32.229999999999997</v>
      </c>
    </row>
    <row r="518" spans="1:14" x14ac:dyDescent="0.4">
      <c r="A518" s="15"/>
      <c r="B518" s="15"/>
      <c r="C518" s="15"/>
      <c r="D518" s="15" t="s">
        <v>406</v>
      </c>
      <c r="E518" s="15"/>
      <c r="F518" s="16">
        <v>44657</v>
      </c>
      <c r="G518" s="15"/>
      <c r="H518" s="15" t="s">
        <v>779</v>
      </c>
      <c r="I518" s="15"/>
      <c r="J518" s="15" t="s">
        <v>441</v>
      </c>
      <c r="K518" s="15"/>
      <c r="L518" s="15"/>
      <c r="M518" s="15"/>
      <c r="N518" s="14">
        <v>-2491.09</v>
      </c>
    </row>
    <row r="519" spans="1:14" x14ac:dyDescent="0.4">
      <c r="A519" s="15"/>
      <c r="B519" s="15"/>
      <c r="C519" s="15"/>
      <c r="D519" s="15" t="s">
        <v>406</v>
      </c>
      <c r="E519" s="15"/>
      <c r="F519" s="16">
        <v>44657</v>
      </c>
      <c r="G519" s="15"/>
      <c r="H519" s="15" t="s">
        <v>780</v>
      </c>
      <c r="I519" s="15"/>
      <c r="J519" s="15" t="s">
        <v>106</v>
      </c>
      <c r="K519" s="15"/>
      <c r="L519" s="15" t="s">
        <v>435</v>
      </c>
      <c r="M519" s="15"/>
      <c r="N519" s="14">
        <v>-570.6</v>
      </c>
    </row>
    <row r="520" spans="1:14" x14ac:dyDescent="0.4">
      <c r="A520" s="15"/>
      <c r="B520" s="15"/>
      <c r="C520" s="15"/>
      <c r="D520" s="15" t="s">
        <v>406</v>
      </c>
      <c r="E520" s="15"/>
      <c r="F520" s="16">
        <v>44657</v>
      </c>
      <c r="G520" s="15"/>
      <c r="H520" s="15" t="s">
        <v>781</v>
      </c>
      <c r="I520" s="15"/>
      <c r="J520" s="15" t="s">
        <v>150</v>
      </c>
      <c r="K520" s="15"/>
      <c r="L520" s="15"/>
      <c r="M520" s="15"/>
      <c r="N520" s="14">
        <v>-2751.67</v>
      </c>
    </row>
    <row r="521" spans="1:14" x14ac:dyDescent="0.4">
      <c r="A521" s="15"/>
      <c r="B521" s="15"/>
      <c r="C521" s="15"/>
      <c r="D521" s="15" t="s">
        <v>406</v>
      </c>
      <c r="E521" s="15"/>
      <c r="F521" s="16">
        <v>44657</v>
      </c>
      <c r="G521" s="15"/>
      <c r="H521" s="15" t="s">
        <v>782</v>
      </c>
      <c r="I521" s="15"/>
      <c r="J521" s="15" t="s">
        <v>731</v>
      </c>
      <c r="K521" s="15"/>
      <c r="L521" s="15"/>
      <c r="M521" s="15"/>
      <c r="N521" s="14">
        <v>-78</v>
      </c>
    </row>
    <row r="522" spans="1:14" x14ac:dyDescent="0.4">
      <c r="A522" s="15"/>
      <c r="B522" s="15"/>
      <c r="C522" s="15"/>
      <c r="D522" s="15" t="s">
        <v>406</v>
      </c>
      <c r="E522" s="15"/>
      <c r="F522" s="16">
        <v>44657</v>
      </c>
      <c r="G522" s="15"/>
      <c r="H522" s="15" t="s">
        <v>783</v>
      </c>
      <c r="I522" s="15"/>
      <c r="J522" s="15" t="s">
        <v>434</v>
      </c>
      <c r="K522" s="15"/>
      <c r="L522" s="15"/>
      <c r="M522" s="15"/>
      <c r="N522" s="14">
        <v>-904.7</v>
      </c>
    </row>
    <row r="523" spans="1:14" x14ac:dyDescent="0.4">
      <c r="A523" s="15"/>
      <c r="B523" s="15"/>
      <c r="C523" s="15"/>
      <c r="D523" s="15" t="s">
        <v>406</v>
      </c>
      <c r="E523" s="15"/>
      <c r="F523" s="16">
        <v>44657</v>
      </c>
      <c r="G523" s="15"/>
      <c r="H523" s="15" t="s">
        <v>784</v>
      </c>
      <c r="I523" s="15"/>
      <c r="J523" s="15" t="s">
        <v>203</v>
      </c>
      <c r="K523" s="15"/>
      <c r="L523" s="15"/>
      <c r="M523" s="15"/>
      <c r="N523" s="14">
        <v>-100</v>
      </c>
    </row>
    <row r="524" spans="1:14" x14ac:dyDescent="0.4">
      <c r="A524" s="15"/>
      <c r="B524" s="15"/>
      <c r="C524" s="15"/>
      <c r="D524" s="15" t="s">
        <v>406</v>
      </c>
      <c r="E524" s="15"/>
      <c r="F524" s="16">
        <v>44657</v>
      </c>
      <c r="G524" s="15"/>
      <c r="H524" s="15" t="s">
        <v>785</v>
      </c>
      <c r="I524" s="15"/>
      <c r="J524" s="15" t="s">
        <v>786</v>
      </c>
      <c r="K524" s="15"/>
      <c r="L524" s="15"/>
      <c r="M524" s="15"/>
      <c r="N524" s="14">
        <v>-102.52</v>
      </c>
    </row>
    <row r="525" spans="1:14" x14ac:dyDescent="0.4">
      <c r="A525" s="15"/>
      <c r="B525" s="15"/>
      <c r="C525" s="15"/>
      <c r="D525" s="15" t="s">
        <v>406</v>
      </c>
      <c r="E525" s="15"/>
      <c r="F525" s="16">
        <v>44657</v>
      </c>
      <c r="G525" s="15"/>
      <c r="H525" s="15" t="s">
        <v>787</v>
      </c>
      <c r="I525" s="15"/>
      <c r="J525" s="15" t="s">
        <v>676</v>
      </c>
      <c r="K525" s="15"/>
      <c r="L525" s="15"/>
      <c r="M525" s="15"/>
      <c r="N525" s="14">
        <v>-1600</v>
      </c>
    </row>
    <row r="526" spans="1:14" x14ac:dyDescent="0.4">
      <c r="A526" s="15"/>
      <c r="B526" s="15"/>
      <c r="C526" s="15"/>
      <c r="D526" s="15" t="s">
        <v>406</v>
      </c>
      <c r="E526" s="15"/>
      <c r="F526" s="16">
        <v>44671</v>
      </c>
      <c r="G526" s="15"/>
      <c r="H526" s="15" t="s">
        <v>788</v>
      </c>
      <c r="I526" s="15"/>
      <c r="J526" s="15" t="s">
        <v>134</v>
      </c>
      <c r="K526" s="15"/>
      <c r="L526" s="15"/>
      <c r="M526" s="15"/>
      <c r="N526" s="14">
        <v>-403.33</v>
      </c>
    </row>
    <row r="527" spans="1:14" x14ac:dyDescent="0.4">
      <c r="A527" s="15"/>
      <c r="B527" s="15"/>
      <c r="C527" s="15"/>
      <c r="D527" s="15" t="s">
        <v>406</v>
      </c>
      <c r="E527" s="15"/>
      <c r="F527" s="16">
        <v>44671</v>
      </c>
      <c r="G527" s="15"/>
      <c r="H527" s="15" t="s">
        <v>789</v>
      </c>
      <c r="I527" s="15"/>
      <c r="J527" s="15" t="s">
        <v>101</v>
      </c>
      <c r="K527" s="15"/>
      <c r="L527" s="15" t="s">
        <v>435</v>
      </c>
      <c r="M527" s="15"/>
      <c r="N527" s="14">
        <v>-254.23</v>
      </c>
    </row>
    <row r="528" spans="1:14" x14ac:dyDescent="0.4">
      <c r="A528" s="15"/>
      <c r="B528" s="15"/>
      <c r="C528" s="15"/>
      <c r="D528" s="15" t="s">
        <v>406</v>
      </c>
      <c r="E528" s="15"/>
      <c r="F528" s="16">
        <v>44671</v>
      </c>
      <c r="G528" s="15"/>
      <c r="H528" s="15" t="s">
        <v>790</v>
      </c>
      <c r="I528" s="15"/>
      <c r="J528" s="15" t="s">
        <v>130</v>
      </c>
      <c r="K528" s="15"/>
      <c r="L528" s="15"/>
      <c r="M528" s="15"/>
      <c r="N528" s="14">
        <v>-489.95</v>
      </c>
    </row>
    <row r="529" spans="1:14" x14ac:dyDescent="0.4">
      <c r="A529" s="15"/>
      <c r="B529" s="15"/>
      <c r="C529" s="15"/>
      <c r="D529" s="15" t="s">
        <v>406</v>
      </c>
      <c r="E529" s="15"/>
      <c r="F529" s="16">
        <v>44671</v>
      </c>
      <c r="G529" s="15"/>
      <c r="H529" s="15" t="s">
        <v>791</v>
      </c>
      <c r="I529" s="15"/>
      <c r="J529" s="15" t="s">
        <v>90</v>
      </c>
      <c r="K529" s="15"/>
      <c r="L529" s="15"/>
      <c r="M529" s="15"/>
      <c r="N529" s="14">
        <v>-140</v>
      </c>
    </row>
    <row r="530" spans="1:14" x14ac:dyDescent="0.4">
      <c r="A530" s="15"/>
      <c r="B530" s="15"/>
      <c r="C530" s="15"/>
      <c r="D530" s="15" t="s">
        <v>406</v>
      </c>
      <c r="E530" s="15"/>
      <c r="F530" s="16">
        <v>44671</v>
      </c>
      <c r="G530" s="15"/>
      <c r="H530" s="15" t="s">
        <v>792</v>
      </c>
      <c r="I530" s="15"/>
      <c r="J530" s="15" t="s">
        <v>629</v>
      </c>
      <c r="K530" s="15"/>
      <c r="L530" s="15"/>
      <c r="M530" s="15"/>
      <c r="N530" s="14">
        <v>-124.9</v>
      </c>
    </row>
    <row r="531" spans="1:14" x14ac:dyDescent="0.4">
      <c r="A531" s="15"/>
      <c r="B531" s="15"/>
      <c r="C531" s="15"/>
      <c r="D531" s="15" t="s">
        <v>406</v>
      </c>
      <c r="E531" s="15"/>
      <c r="F531" s="16">
        <v>44671</v>
      </c>
      <c r="G531" s="15"/>
      <c r="H531" s="15" t="s">
        <v>793</v>
      </c>
      <c r="I531" s="15"/>
      <c r="J531" s="15" t="s">
        <v>444</v>
      </c>
      <c r="K531" s="15"/>
      <c r="L531" s="15"/>
      <c r="M531" s="15"/>
      <c r="N531" s="14">
        <v>-120.04</v>
      </c>
    </row>
    <row r="532" spans="1:14" x14ac:dyDescent="0.4">
      <c r="A532" s="15"/>
      <c r="B532" s="15"/>
      <c r="C532" s="15"/>
      <c r="D532" s="15" t="s">
        <v>406</v>
      </c>
      <c r="E532" s="15"/>
      <c r="F532" s="16">
        <v>44671</v>
      </c>
      <c r="G532" s="15"/>
      <c r="H532" s="15" t="s">
        <v>794</v>
      </c>
      <c r="I532" s="15"/>
      <c r="J532" s="15" t="s">
        <v>212</v>
      </c>
      <c r="K532" s="15"/>
      <c r="L532" s="15"/>
      <c r="M532" s="15"/>
      <c r="N532" s="14">
        <v>-157.19999999999999</v>
      </c>
    </row>
    <row r="533" spans="1:14" x14ac:dyDescent="0.4">
      <c r="A533" s="15"/>
      <c r="B533" s="15"/>
      <c r="C533" s="15"/>
      <c r="D533" s="15" t="s">
        <v>406</v>
      </c>
      <c r="E533" s="15"/>
      <c r="F533" s="16">
        <v>44671</v>
      </c>
      <c r="G533" s="15"/>
      <c r="H533" s="15" t="s">
        <v>795</v>
      </c>
      <c r="I533" s="15"/>
      <c r="J533" s="15" t="s">
        <v>731</v>
      </c>
      <c r="K533" s="15"/>
      <c r="L533" s="15"/>
      <c r="M533" s="15"/>
      <c r="N533" s="14">
        <v>-181.48</v>
      </c>
    </row>
    <row r="534" spans="1:14" x14ac:dyDescent="0.4">
      <c r="A534" s="15"/>
      <c r="B534" s="15"/>
      <c r="C534" s="15"/>
      <c r="D534" s="15" t="s">
        <v>406</v>
      </c>
      <c r="E534" s="15"/>
      <c r="F534" s="16">
        <v>44671</v>
      </c>
      <c r="G534" s="15"/>
      <c r="H534" s="15" t="s">
        <v>796</v>
      </c>
      <c r="I534" s="15"/>
      <c r="J534" s="15" t="s">
        <v>624</v>
      </c>
      <c r="K534" s="15"/>
      <c r="L534" s="15"/>
      <c r="M534" s="15"/>
      <c r="N534" s="14">
        <v>-1611</v>
      </c>
    </row>
    <row r="535" spans="1:14" x14ac:dyDescent="0.4">
      <c r="A535" s="15"/>
      <c r="B535" s="15"/>
      <c r="C535" s="15"/>
      <c r="D535" s="15" t="s">
        <v>406</v>
      </c>
      <c r="E535" s="15"/>
      <c r="F535" s="16">
        <v>44671</v>
      </c>
      <c r="G535" s="15"/>
      <c r="H535" s="15" t="s">
        <v>797</v>
      </c>
      <c r="I535" s="15"/>
      <c r="J535" s="15" t="s">
        <v>203</v>
      </c>
      <c r="K535" s="15"/>
      <c r="L535" s="15"/>
      <c r="M535" s="15"/>
      <c r="N535" s="14">
        <v>-100</v>
      </c>
    </row>
    <row r="536" spans="1:14" x14ac:dyDescent="0.4">
      <c r="A536" s="15"/>
      <c r="B536" s="15"/>
      <c r="C536" s="15"/>
      <c r="D536" s="15" t="s">
        <v>406</v>
      </c>
      <c r="E536" s="15"/>
      <c r="F536" s="16">
        <v>44671</v>
      </c>
      <c r="G536" s="15"/>
      <c r="H536" s="15" t="s">
        <v>798</v>
      </c>
      <c r="I536" s="15"/>
      <c r="J536" s="15" t="s">
        <v>446</v>
      </c>
      <c r="K536" s="15"/>
      <c r="L536" s="15" t="s">
        <v>641</v>
      </c>
      <c r="M536" s="15"/>
      <c r="N536" s="14">
        <v>-175.82</v>
      </c>
    </row>
    <row r="537" spans="1:14" x14ac:dyDescent="0.4">
      <c r="A537" s="15"/>
      <c r="B537" s="15"/>
      <c r="C537" s="15"/>
      <c r="D537" s="15" t="s">
        <v>406</v>
      </c>
      <c r="E537" s="15"/>
      <c r="F537" s="16">
        <v>44671</v>
      </c>
      <c r="G537" s="15"/>
      <c r="H537" s="15" t="s">
        <v>799</v>
      </c>
      <c r="I537" s="15"/>
      <c r="J537" s="15" t="s">
        <v>127</v>
      </c>
      <c r="K537" s="15"/>
      <c r="L537" s="15" t="s">
        <v>447</v>
      </c>
      <c r="M537" s="15"/>
      <c r="N537" s="14">
        <v>-120</v>
      </c>
    </row>
    <row r="538" spans="1:14" x14ac:dyDescent="0.4">
      <c r="A538" s="15"/>
      <c r="B538" s="15"/>
      <c r="C538" s="15"/>
      <c r="D538" s="15" t="s">
        <v>406</v>
      </c>
      <c r="E538" s="15"/>
      <c r="F538" s="16">
        <v>44680</v>
      </c>
      <c r="G538" s="15"/>
      <c r="H538" s="15" t="s">
        <v>800</v>
      </c>
      <c r="I538" s="15"/>
      <c r="J538" s="15" t="s">
        <v>801</v>
      </c>
      <c r="K538" s="15"/>
      <c r="L538" s="15"/>
      <c r="M538" s="15"/>
      <c r="N538" s="14">
        <v>-35</v>
      </c>
    </row>
    <row r="539" spans="1:14" x14ac:dyDescent="0.4">
      <c r="A539" s="15"/>
      <c r="B539" s="15"/>
      <c r="C539" s="15"/>
      <c r="D539" s="15" t="s">
        <v>406</v>
      </c>
      <c r="E539" s="15"/>
      <c r="F539" s="16">
        <v>44680</v>
      </c>
      <c r="G539" s="15"/>
      <c r="H539" s="15" t="s">
        <v>802</v>
      </c>
      <c r="I539" s="15"/>
      <c r="J539" s="15" t="s">
        <v>803</v>
      </c>
      <c r="K539" s="15"/>
      <c r="L539" s="15"/>
      <c r="M539" s="15"/>
      <c r="N539" s="14">
        <v>-900</v>
      </c>
    </row>
    <row r="540" spans="1:14" x14ac:dyDescent="0.4">
      <c r="A540" s="15"/>
      <c r="B540" s="15"/>
      <c r="C540" s="15"/>
      <c r="D540" s="15" t="s">
        <v>406</v>
      </c>
      <c r="E540" s="15"/>
      <c r="F540" s="16">
        <v>44680</v>
      </c>
      <c r="G540" s="15"/>
      <c r="H540" s="15" t="s">
        <v>804</v>
      </c>
      <c r="I540" s="15"/>
      <c r="J540" s="15" t="s">
        <v>116</v>
      </c>
      <c r="K540" s="15"/>
      <c r="L540" s="15"/>
      <c r="M540" s="15"/>
      <c r="N540" s="14">
        <v>-98</v>
      </c>
    </row>
    <row r="541" spans="1:14" x14ac:dyDescent="0.4">
      <c r="A541" s="15"/>
      <c r="B541" s="15"/>
      <c r="C541" s="15"/>
      <c r="D541" s="15" t="s">
        <v>406</v>
      </c>
      <c r="E541" s="15"/>
      <c r="F541" s="16">
        <v>44680</v>
      </c>
      <c r="G541" s="15"/>
      <c r="H541" s="15" t="s">
        <v>805</v>
      </c>
      <c r="I541" s="15"/>
      <c r="J541" s="15" t="s">
        <v>806</v>
      </c>
      <c r="K541" s="15"/>
      <c r="L541" s="15" t="s">
        <v>807</v>
      </c>
      <c r="M541" s="15"/>
      <c r="N541" s="14">
        <v>0</v>
      </c>
    </row>
    <row r="542" spans="1:14" x14ac:dyDescent="0.4">
      <c r="A542" s="15"/>
      <c r="B542" s="15"/>
      <c r="C542" s="15"/>
      <c r="D542" s="15" t="s">
        <v>406</v>
      </c>
      <c r="E542" s="15"/>
      <c r="F542" s="16">
        <v>44680</v>
      </c>
      <c r="G542" s="15"/>
      <c r="H542" s="15" t="s">
        <v>808</v>
      </c>
      <c r="I542" s="15"/>
      <c r="J542" s="15" t="s">
        <v>809</v>
      </c>
      <c r="K542" s="15"/>
      <c r="L542" s="15"/>
      <c r="M542" s="15"/>
      <c r="N542" s="14">
        <v>-145</v>
      </c>
    </row>
    <row r="543" spans="1:14" x14ac:dyDescent="0.4">
      <c r="A543" s="15"/>
      <c r="B543" s="15"/>
      <c r="C543" s="15"/>
      <c r="D543" s="15" t="s">
        <v>406</v>
      </c>
      <c r="E543" s="15"/>
      <c r="F543" s="16">
        <v>44693</v>
      </c>
      <c r="G543" s="15"/>
      <c r="H543" s="15" t="s">
        <v>810</v>
      </c>
      <c r="I543" s="15"/>
      <c r="J543" s="15" t="s">
        <v>134</v>
      </c>
      <c r="K543" s="15"/>
      <c r="L543" s="15"/>
      <c r="M543" s="15"/>
      <c r="N543" s="14">
        <v>-410.31</v>
      </c>
    </row>
    <row r="544" spans="1:14" x14ac:dyDescent="0.4">
      <c r="A544" s="15"/>
      <c r="B544" s="15"/>
      <c r="C544" s="15"/>
      <c r="D544" s="15" t="s">
        <v>406</v>
      </c>
      <c r="E544" s="15"/>
      <c r="F544" s="16">
        <v>44693</v>
      </c>
      <c r="G544" s="15"/>
      <c r="H544" s="15" t="s">
        <v>811</v>
      </c>
      <c r="I544" s="15"/>
      <c r="J544" s="15" t="s">
        <v>106</v>
      </c>
      <c r="K544" s="15"/>
      <c r="L544" s="15" t="s">
        <v>435</v>
      </c>
      <c r="M544" s="15"/>
      <c r="N544" s="14">
        <v>-190.68</v>
      </c>
    </row>
    <row r="545" spans="1:14" x14ac:dyDescent="0.4">
      <c r="A545" s="15"/>
      <c r="B545" s="15"/>
      <c r="C545" s="15"/>
      <c r="D545" s="15" t="s">
        <v>406</v>
      </c>
      <c r="E545" s="15"/>
      <c r="F545" s="16">
        <v>44693</v>
      </c>
      <c r="G545" s="15"/>
      <c r="H545" s="15" t="s">
        <v>812</v>
      </c>
      <c r="I545" s="15"/>
      <c r="J545" s="15" t="s">
        <v>127</v>
      </c>
      <c r="K545" s="15"/>
      <c r="L545" s="15" t="s">
        <v>447</v>
      </c>
      <c r="M545" s="15"/>
      <c r="N545" s="14">
        <v>-204.5</v>
      </c>
    </row>
    <row r="546" spans="1:14" x14ac:dyDescent="0.4">
      <c r="A546" s="15"/>
      <c r="B546" s="15"/>
      <c r="C546" s="15"/>
      <c r="D546" s="15" t="s">
        <v>406</v>
      </c>
      <c r="E546" s="15"/>
      <c r="F546" s="16">
        <v>44693</v>
      </c>
      <c r="G546" s="15"/>
      <c r="H546" s="15" t="s">
        <v>813</v>
      </c>
      <c r="I546" s="15"/>
      <c r="J546" s="15" t="s">
        <v>203</v>
      </c>
      <c r="K546" s="15"/>
      <c r="L546" s="15"/>
      <c r="M546" s="15"/>
      <c r="N546" s="14">
        <v>-100</v>
      </c>
    </row>
    <row r="547" spans="1:14" x14ac:dyDescent="0.4">
      <c r="A547" s="15"/>
      <c r="B547" s="15"/>
      <c r="C547" s="15"/>
      <c r="D547" s="15" t="s">
        <v>406</v>
      </c>
      <c r="E547" s="15"/>
      <c r="F547" s="16">
        <v>44693</v>
      </c>
      <c r="G547" s="15"/>
      <c r="H547" s="15" t="s">
        <v>814</v>
      </c>
      <c r="I547" s="15"/>
      <c r="J547" s="15" t="s">
        <v>451</v>
      </c>
      <c r="K547" s="15"/>
      <c r="L547" s="15"/>
      <c r="M547" s="15"/>
      <c r="N547" s="14">
        <v>-500</v>
      </c>
    </row>
    <row r="548" spans="1:14" x14ac:dyDescent="0.4">
      <c r="A548" s="15"/>
      <c r="B548" s="15"/>
      <c r="C548" s="15"/>
      <c r="D548" s="15" t="s">
        <v>406</v>
      </c>
      <c r="E548" s="15"/>
      <c r="F548" s="16">
        <v>44693</v>
      </c>
      <c r="G548" s="15"/>
      <c r="H548" s="15" t="s">
        <v>815</v>
      </c>
      <c r="I548" s="15"/>
      <c r="J548" s="15" t="s">
        <v>624</v>
      </c>
      <c r="K548" s="15"/>
      <c r="L548" s="15"/>
      <c r="M548" s="15"/>
      <c r="N548" s="14">
        <v>-57</v>
      </c>
    </row>
    <row r="549" spans="1:14" x14ac:dyDescent="0.4">
      <c r="A549" s="15"/>
      <c r="B549" s="15"/>
      <c r="C549" s="15"/>
      <c r="D549" s="15" t="s">
        <v>406</v>
      </c>
      <c r="E549" s="15"/>
      <c r="F549" s="16">
        <v>44693</v>
      </c>
      <c r="G549" s="15"/>
      <c r="H549" s="15" t="s">
        <v>816</v>
      </c>
      <c r="I549" s="15"/>
      <c r="J549" s="15" t="s">
        <v>817</v>
      </c>
      <c r="K549" s="15"/>
      <c r="L549" s="15"/>
      <c r="M549" s="15"/>
      <c r="N549" s="14">
        <v>-100</v>
      </c>
    </row>
    <row r="550" spans="1:14" x14ac:dyDescent="0.4">
      <c r="A550" s="15"/>
      <c r="B550" s="15"/>
      <c r="C550" s="15"/>
      <c r="D550" s="15" t="s">
        <v>406</v>
      </c>
      <c r="E550" s="15"/>
      <c r="F550" s="16">
        <v>44693</v>
      </c>
      <c r="G550" s="15"/>
      <c r="H550" s="15" t="s">
        <v>818</v>
      </c>
      <c r="I550" s="15"/>
      <c r="J550" s="15" t="s">
        <v>150</v>
      </c>
      <c r="K550" s="15"/>
      <c r="L550" s="15"/>
      <c r="M550" s="15"/>
      <c r="N550" s="14">
        <v>-3383.25</v>
      </c>
    </row>
    <row r="551" spans="1:14" x14ac:dyDescent="0.4">
      <c r="A551" s="15"/>
      <c r="B551" s="15"/>
      <c r="C551" s="15"/>
      <c r="D551" s="15" t="s">
        <v>406</v>
      </c>
      <c r="E551" s="15"/>
      <c r="F551" s="16">
        <v>44693</v>
      </c>
      <c r="G551" s="15"/>
      <c r="H551" s="15" t="s">
        <v>819</v>
      </c>
      <c r="I551" s="15"/>
      <c r="J551" s="15" t="s">
        <v>654</v>
      </c>
      <c r="K551" s="15"/>
      <c r="L551" s="15"/>
      <c r="M551" s="15"/>
      <c r="N551" s="14">
        <v>-82.32</v>
      </c>
    </row>
    <row r="552" spans="1:14" x14ac:dyDescent="0.4">
      <c r="A552" s="15"/>
      <c r="B552" s="15"/>
      <c r="C552" s="15"/>
      <c r="D552" s="15" t="s">
        <v>406</v>
      </c>
      <c r="E552" s="15"/>
      <c r="F552" s="16">
        <v>44693</v>
      </c>
      <c r="G552" s="15"/>
      <c r="H552" s="15" t="s">
        <v>820</v>
      </c>
      <c r="I552" s="15"/>
      <c r="J552" s="15" t="s">
        <v>676</v>
      </c>
      <c r="K552" s="15"/>
      <c r="L552" s="15"/>
      <c r="M552" s="15"/>
      <c r="N552" s="14">
        <v>-375</v>
      </c>
    </row>
    <row r="553" spans="1:14" x14ac:dyDescent="0.4">
      <c r="A553" s="15"/>
      <c r="B553" s="15"/>
      <c r="C553" s="15"/>
      <c r="D553" s="15" t="s">
        <v>406</v>
      </c>
      <c r="E553" s="15"/>
      <c r="F553" s="16">
        <v>44693</v>
      </c>
      <c r="G553" s="15"/>
      <c r="H553" s="15" t="s">
        <v>821</v>
      </c>
      <c r="I553" s="15"/>
      <c r="J553" s="15" t="s">
        <v>444</v>
      </c>
      <c r="K553" s="15"/>
      <c r="L553" s="15"/>
      <c r="M553" s="15"/>
      <c r="N553" s="14">
        <v>-116.2</v>
      </c>
    </row>
    <row r="554" spans="1:14" x14ac:dyDescent="0.4">
      <c r="A554" s="15"/>
      <c r="B554" s="15"/>
      <c r="C554" s="15"/>
      <c r="D554" s="15" t="s">
        <v>406</v>
      </c>
      <c r="E554" s="15"/>
      <c r="F554" s="16">
        <v>44693</v>
      </c>
      <c r="G554" s="15"/>
      <c r="H554" s="15" t="s">
        <v>822</v>
      </c>
      <c r="I554" s="15"/>
      <c r="J554" s="15" t="s">
        <v>823</v>
      </c>
      <c r="K554" s="15"/>
      <c r="L554" s="15"/>
      <c r="M554" s="15"/>
      <c r="N554" s="14">
        <v>-2836</v>
      </c>
    </row>
    <row r="555" spans="1:14" x14ac:dyDescent="0.4">
      <c r="A555" s="15"/>
      <c r="B555" s="15"/>
      <c r="C555" s="15"/>
      <c r="D555" s="15" t="s">
        <v>406</v>
      </c>
      <c r="E555" s="15"/>
      <c r="F555" s="16">
        <v>44693</v>
      </c>
      <c r="G555" s="15"/>
      <c r="H555" s="15" t="s">
        <v>824</v>
      </c>
      <c r="I555" s="15"/>
      <c r="J555" s="15" t="s">
        <v>825</v>
      </c>
      <c r="K555" s="15"/>
      <c r="L555" s="15"/>
      <c r="M555" s="15"/>
      <c r="N555" s="14">
        <v>-692</v>
      </c>
    </row>
    <row r="556" spans="1:14" x14ac:dyDescent="0.4">
      <c r="A556" s="15"/>
      <c r="B556" s="15"/>
      <c r="C556" s="15"/>
      <c r="D556" s="15" t="s">
        <v>406</v>
      </c>
      <c r="E556" s="15"/>
      <c r="F556" s="16">
        <v>44693</v>
      </c>
      <c r="G556" s="15"/>
      <c r="H556" s="15" t="s">
        <v>826</v>
      </c>
      <c r="I556" s="15"/>
      <c r="J556" s="15" t="s">
        <v>90</v>
      </c>
      <c r="K556" s="15"/>
      <c r="L556" s="15"/>
      <c r="M556" s="15"/>
      <c r="N556" s="14">
        <v>-60</v>
      </c>
    </row>
    <row r="557" spans="1:14" x14ac:dyDescent="0.4">
      <c r="A557" s="15"/>
      <c r="B557" s="15"/>
      <c r="C557" s="15"/>
      <c r="D557" s="15" t="s">
        <v>406</v>
      </c>
      <c r="E557" s="15"/>
      <c r="F557" s="16">
        <v>44693</v>
      </c>
      <c r="G557" s="15"/>
      <c r="H557" s="15" t="s">
        <v>827</v>
      </c>
      <c r="I557" s="15"/>
      <c r="J557" s="15" t="s">
        <v>408</v>
      </c>
      <c r="K557" s="15"/>
      <c r="L557" s="15" t="s">
        <v>466</v>
      </c>
      <c r="M557" s="15"/>
      <c r="N557" s="14">
        <v>-2638.61</v>
      </c>
    </row>
    <row r="558" spans="1:14" x14ac:dyDescent="0.4">
      <c r="A558" s="15"/>
      <c r="B558" s="15"/>
      <c r="C558" s="15"/>
      <c r="D558" s="15" t="s">
        <v>406</v>
      </c>
      <c r="E558" s="15"/>
      <c r="F558" s="16">
        <v>44693</v>
      </c>
      <c r="G558" s="15"/>
      <c r="H558" s="15" t="s">
        <v>828</v>
      </c>
      <c r="I558" s="15"/>
      <c r="J558" s="15" t="s">
        <v>130</v>
      </c>
      <c r="K558" s="15"/>
      <c r="L558" s="15"/>
      <c r="M558" s="15"/>
      <c r="N558" s="14">
        <v>-492.37</v>
      </c>
    </row>
    <row r="559" spans="1:14" x14ac:dyDescent="0.4">
      <c r="A559" s="15"/>
      <c r="B559" s="15"/>
      <c r="C559" s="15"/>
      <c r="D559" s="15" t="s">
        <v>406</v>
      </c>
      <c r="E559" s="15"/>
      <c r="F559" s="16">
        <v>44693</v>
      </c>
      <c r="G559" s="15"/>
      <c r="H559" s="15" t="s">
        <v>829</v>
      </c>
      <c r="I559" s="15"/>
      <c r="J559" s="15" t="s">
        <v>438</v>
      </c>
      <c r="K559" s="15"/>
      <c r="L559" s="15"/>
      <c r="M559" s="15"/>
      <c r="N559" s="14">
        <v>-450</v>
      </c>
    </row>
    <row r="560" spans="1:14" x14ac:dyDescent="0.4">
      <c r="A560" s="15"/>
      <c r="B560" s="15"/>
      <c r="C560" s="15"/>
      <c r="D560" s="15" t="s">
        <v>406</v>
      </c>
      <c r="E560" s="15"/>
      <c r="F560" s="16">
        <v>44693</v>
      </c>
      <c r="G560" s="15"/>
      <c r="H560" s="15" t="s">
        <v>830</v>
      </c>
      <c r="I560" s="15"/>
      <c r="J560" s="15" t="s">
        <v>461</v>
      </c>
      <c r="K560" s="15"/>
      <c r="L560" s="15" t="s">
        <v>462</v>
      </c>
      <c r="M560" s="15"/>
      <c r="N560" s="14">
        <v>-20510</v>
      </c>
    </row>
    <row r="561" spans="1:14" x14ac:dyDescent="0.4">
      <c r="A561" s="15"/>
      <c r="B561" s="15"/>
      <c r="C561" s="15"/>
      <c r="D561" s="15" t="s">
        <v>406</v>
      </c>
      <c r="E561" s="15"/>
      <c r="F561" s="16">
        <v>44700</v>
      </c>
      <c r="G561" s="15"/>
      <c r="H561" s="15" t="s">
        <v>831</v>
      </c>
      <c r="I561" s="15"/>
      <c r="J561" s="15" t="s">
        <v>832</v>
      </c>
      <c r="K561" s="15"/>
      <c r="L561" s="15"/>
      <c r="M561" s="15"/>
      <c r="N561" s="14">
        <v>-824.19</v>
      </c>
    </row>
    <row r="562" spans="1:14" x14ac:dyDescent="0.4">
      <c r="A562" s="15"/>
      <c r="B562" s="15"/>
      <c r="C562" s="15"/>
      <c r="D562" s="15" t="s">
        <v>406</v>
      </c>
      <c r="E562" s="15"/>
      <c r="F562" s="16">
        <v>44700</v>
      </c>
      <c r="G562" s="15"/>
      <c r="H562" s="15" t="s">
        <v>833</v>
      </c>
      <c r="I562" s="15"/>
      <c r="J562" s="15" t="s">
        <v>834</v>
      </c>
      <c r="K562" s="15"/>
      <c r="L562" s="15"/>
      <c r="M562" s="15"/>
      <c r="N562" s="14">
        <v>-396.69</v>
      </c>
    </row>
    <row r="563" spans="1:14" x14ac:dyDescent="0.4">
      <c r="A563" s="15"/>
      <c r="B563" s="15"/>
      <c r="C563" s="15"/>
      <c r="D563" s="15" t="s">
        <v>406</v>
      </c>
      <c r="E563" s="15"/>
      <c r="F563" s="16">
        <v>44700</v>
      </c>
      <c r="G563" s="15"/>
      <c r="H563" s="15" t="s">
        <v>835</v>
      </c>
      <c r="I563" s="15"/>
      <c r="J563" s="15" t="s">
        <v>836</v>
      </c>
      <c r="K563" s="15"/>
      <c r="L563" s="15"/>
      <c r="M563" s="15"/>
      <c r="N563" s="14">
        <v>-459.01</v>
      </c>
    </row>
    <row r="564" spans="1:14" x14ac:dyDescent="0.4">
      <c r="A564" s="15"/>
      <c r="B564" s="15"/>
      <c r="C564" s="15"/>
      <c r="D564" s="15" t="s">
        <v>406</v>
      </c>
      <c r="E564" s="15"/>
      <c r="F564" s="16">
        <v>44700</v>
      </c>
      <c r="G564" s="15"/>
      <c r="H564" s="15" t="s">
        <v>837</v>
      </c>
      <c r="I564" s="15"/>
      <c r="J564" s="15" t="s">
        <v>838</v>
      </c>
      <c r="K564" s="15"/>
      <c r="L564" s="15"/>
      <c r="M564" s="15"/>
      <c r="N564" s="14">
        <v>-438.16</v>
      </c>
    </row>
    <row r="565" spans="1:14" x14ac:dyDescent="0.4">
      <c r="A565" s="15"/>
      <c r="B565" s="15"/>
      <c r="C565" s="15"/>
      <c r="D565" s="15" t="s">
        <v>406</v>
      </c>
      <c r="E565" s="15"/>
      <c r="F565" s="16">
        <v>44700</v>
      </c>
      <c r="G565" s="15"/>
      <c r="H565" s="15" t="s">
        <v>839</v>
      </c>
      <c r="I565" s="15"/>
      <c r="J565" s="15" t="s">
        <v>803</v>
      </c>
      <c r="K565" s="15"/>
      <c r="L565" s="15"/>
      <c r="M565" s="15"/>
      <c r="N565" s="14">
        <v>-1170</v>
      </c>
    </row>
    <row r="566" spans="1:14" x14ac:dyDescent="0.4">
      <c r="A566" s="15"/>
      <c r="B566" s="15"/>
      <c r="C566" s="15"/>
      <c r="D566" s="15" t="s">
        <v>406</v>
      </c>
      <c r="E566" s="15"/>
      <c r="F566" s="16">
        <v>44700</v>
      </c>
      <c r="G566" s="15"/>
      <c r="H566" s="15" t="s">
        <v>840</v>
      </c>
      <c r="I566" s="15"/>
      <c r="J566" s="15" t="s">
        <v>74</v>
      </c>
      <c r="K566" s="15"/>
      <c r="L566" s="15"/>
      <c r="M566" s="15"/>
      <c r="N566" s="14">
        <v>-300.52999999999997</v>
      </c>
    </row>
    <row r="567" spans="1:14" x14ac:dyDescent="0.4">
      <c r="A567" s="15"/>
      <c r="B567" s="15"/>
      <c r="C567" s="15"/>
      <c r="D567" s="15" t="s">
        <v>406</v>
      </c>
      <c r="E567" s="15"/>
      <c r="F567" s="16">
        <v>44700</v>
      </c>
      <c r="G567" s="15"/>
      <c r="H567" s="15" t="s">
        <v>841</v>
      </c>
      <c r="I567" s="15"/>
      <c r="J567" s="15" t="s">
        <v>633</v>
      </c>
      <c r="K567" s="15"/>
      <c r="L567" s="15"/>
      <c r="M567" s="15"/>
      <c r="N567" s="14">
        <v>-105.6</v>
      </c>
    </row>
    <row r="568" spans="1:14" x14ac:dyDescent="0.4">
      <c r="A568" s="15"/>
      <c r="B568" s="15"/>
      <c r="C568" s="15"/>
      <c r="D568" s="15" t="s">
        <v>406</v>
      </c>
      <c r="E568" s="15"/>
      <c r="F568" s="16">
        <v>44700</v>
      </c>
      <c r="G568" s="15"/>
      <c r="H568" s="15" t="s">
        <v>842</v>
      </c>
      <c r="I568" s="15"/>
      <c r="J568" s="15" t="s">
        <v>76</v>
      </c>
      <c r="K568" s="15"/>
      <c r="L568" s="15"/>
      <c r="M568" s="15"/>
      <c r="N568" s="14">
        <v>-688.16</v>
      </c>
    </row>
    <row r="569" spans="1:14" x14ac:dyDescent="0.4">
      <c r="A569" s="15"/>
      <c r="B569" s="15"/>
      <c r="C569" s="15"/>
      <c r="D569" s="15" t="s">
        <v>406</v>
      </c>
      <c r="E569" s="15"/>
      <c r="F569" s="16">
        <v>44700</v>
      </c>
      <c r="G569" s="15"/>
      <c r="H569" s="15" t="s">
        <v>843</v>
      </c>
      <c r="I569" s="15"/>
      <c r="J569" s="15" t="s">
        <v>786</v>
      </c>
      <c r="K569" s="15"/>
      <c r="L569" s="15"/>
      <c r="M569" s="15"/>
      <c r="N569" s="14">
        <v>-491.63</v>
      </c>
    </row>
    <row r="570" spans="1:14" x14ac:dyDescent="0.4">
      <c r="A570" s="15"/>
      <c r="B570" s="15"/>
      <c r="C570" s="15"/>
      <c r="D570" s="15" t="s">
        <v>406</v>
      </c>
      <c r="E570" s="15"/>
      <c r="F570" s="16">
        <v>44715</v>
      </c>
      <c r="G570" s="15"/>
      <c r="H570" s="15" t="s">
        <v>844</v>
      </c>
      <c r="I570" s="15"/>
      <c r="J570" s="15" t="s">
        <v>101</v>
      </c>
      <c r="K570" s="15"/>
      <c r="L570" s="15" t="s">
        <v>435</v>
      </c>
      <c r="M570" s="15"/>
      <c r="N570" s="14">
        <v>-491.07</v>
      </c>
    </row>
    <row r="571" spans="1:14" x14ac:dyDescent="0.4">
      <c r="A571" s="15"/>
      <c r="B571" s="15"/>
      <c r="C571" s="15"/>
      <c r="D571" s="15" t="s">
        <v>406</v>
      </c>
      <c r="E571" s="15"/>
      <c r="F571" s="16">
        <v>44715</v>
      </c>
      <c r="G571" s="15"/>
      <c r="H571" s="15" t="s">
        <v>845</v>
      </c>
      <c r="I571" s="15"/>
      <c r="J571" s="15" t="s">
        <v>122</v>
      </c>
      <c r="K571" s="15"/>
      <c r="L571" s="15"/>
      <c r="M571" s="15"/>
      <c r="N571" s="14">
        <v>-834.87</v>
      </c>
    </row>
    <row r="572" spans="1:14" x14ac:dyDescent="0.4">
      <c r="A572" s="15"/>
      <c r="B572" s="15"/>
      <c r="C572" s="15"/>
      <c r="D572" s="15" t="s">
        <v>406</v>
      </c>
      <c r="E572" s="15"/>
      <c r="F572" s="16">
        <v>44715</v>
      </c>
      <c r="G572" s="15"/>
      <c r="H572" s="15" t="s">
        <v>846</v>
      </c>
      <c r="I572" s="15"/>
      <c r="J572" s="15" t="s">
        <v>90</v>
      </c>
      <c r="K572" s="15"/>
      <c r="L572" s="15"/>
      <c r="M572" s="15"/>
      <c r="N572" s="14">
        <v>-450</v>
      </c>
    </row>
    <row r="573" spans="1:14" x14ac:dyDescent="0.4">
      <c r="A573" s="15"/>
      <c r="B573" s="15"/>
      <c r="C573" s="15"/>
      <c r="D573" s="15" t="s">
        <v>406</v>
      </c>
      <c r="E573" s="15"/>
      <c r="F573" s="16">
        <v>44715</v>
      </c>
      <c r="G573" s="15"/>
      <c r="H573" s="15" t="s">
        <v>847</v>
      </c>
      <c r="I573" s="15"/>
      <c r="J573" s="15" t="s">
        <v>848</v>
      </c>
      <c r="K573" s="15"/>
      <c r="L573" s="15"/>
      <c r="M573" s="15"/>
      <c r="N573" s="14">
        <v>-51.75</v>
      </c>
    </row>
    <row r="574" spans="1:14" x14ac:dyDescent="0.4">
      <c r="A574" s="15"/>
      <c r="B574" s="15"/>
      <c r="C574" s="15"/>
      <c r="D574" s="15" t="s">
        <v>406</v>
      </c>
      <c r="E574" s="15"/>
      <c r="F574" s="16">
        <v>44715</v>
      </c>
      <c r="G574" s="15"/>
      <c r="H574" s="15" t="s">
        <v>849</v>
      </c>
      <c r="I574" s="15"/>
      <c r="J574" s="15" t="s">
        <v>461</v>
      </c>
      <c r="K574" s="15"/>
      <c r="L574" s="15" t="s">
        <v>462</v>
      </c>
      <c r="M574" s="15"/>
      <c r="N574" s="14">
        <v>-1993.61</v>
      </c>
    </row>
    <row r="575" spans="1:14" x14ac:dyDescent="0.4">
      <c r="A575" s="15"/>
      <c r="B575" s="15"/>
      <c r="C575" s="15"/>
      <c r="D575" s="15" t="s">
        <v>406</v>
      </c>
      <c r="E575" s="15"/>
      <c r="F575" s="16">
        <v>44715</v>
      </c>
      <c r="G575" s="15"/>
      <c r="H575" s="15" t="s">
        <v>850</v>
      </c>
      <c r="I575" s="15"/>
      <c r="J575" s="15" t="s">
        <v>106</v>
      </c>
      <c r="K575" s="15"/>
      <c r="L575" s="15" t="s">
        <v>435</v>
      </c>
      <c r="M575" s="15"/>
      <c r="N575" s="14">
        <v>-230.97</v>
      </c>
    </row>
    <row r="576" spans="1:14" x14ac:dyDescent="0.4">
      <c r="A576" s="15"/>
      <c r="B576" s="15"/>
      <c r="C576" s="15"/>
      <c r="D576" s="15" t="s">
        <v>406</v>
      </c>
      <c r="E576" s="15"/>
      <c r="F576" s="16">
        <v>44729</v>
      </c>
      <c r="G576" s="15"/>
      <c r="H576" s="15" t="s">
        <v>851</v>
      </c>
      <c r="I576" s="15"/>
      <c r="J576" s="15" t="s">
        <v>740</v>
      </c>
      <c r="K576" s="15"/>
      <c r="L576" s="15"/>
      <c r="M576" s="15"/>
      <c r="N576" s="14">
        <v>-240</v>
      </c>
    </row>
    <row r="577" spans="1:14" x14ac:dyDescent="0.4">
      <c r="A577" s="15"/>
      <c r="B577" s="15"/>
      <c r="C577" s="15"/>
      <c r="D577" s="15" t="s">
        <v>406</v>
      </c>
      <c r="E577" s="15"/>
      <c r="F577" s="16">
        <v>44729</v>
      </c>
      <c r="G577" s="15"/>
      <c r="H577" s="15" t="s">
        <v>852</v>
      </c>
      <c r="I577" s="15"/>
      <c r="J577" s="15" t="s">
        <v>101</v>
      </c>
      <c r="K577" s="15"/>
      <c r="L577" s="15" t="s">
        <v>435</v>
      </c>
      <c r="M577" s="15"/>
      <c r="N577" s="14">
        <v>-223.53</v>
      </c>
    </row>
    <row r="578" spans="1:14" x14ac:dyDescent="0.4">
      <c r="A578" s="15"/>
      <c r="B578" s="15"/>
      <c r="C578" s="15"/>
      <c r="D578" s="15" t="s">
        <v>406</v>
      </c>
      <c r="E578" s="15"/>
      <c r="F578" s="16">
        <v>44729</v>
      </c>
      <c r="G578" s="15"/>
      <c r="H578" s="15" t="s">
        <v>853</v>
      </c>
      <c r="I578" s="15"/>
      <c r="J578" s="15" t="s">
        <v>127</v>
      </c>
      <c r="K578" s="15"/>
      <c r="L578" s="15" t="s">
        <v>447</v>
      </c>
      <c r="M578" s="15"/>
      <c r="N578" s="14">
        <v>-84.5</v>
      </c>
    </row>
    <row r="579" spans="1:14" x14ac:dyDescent="0.4">
      <c r="A579" s="15"/>
      <c r="B579" s="15"/>
      <c r="C579" s="15"/>
      <c r="D579" s="15" t="s">
        <v>406</v>
      </c>
      <c r="E579" s="15"/>
      <c r="F579" s="16">
        <v>44729</v>
      </c>
      <c r="G579" s="15"/>
      <c r="H579" s="15" t="s">
        <v>854</v>
      </c>
      <c r="I579" s="15"/>
      <c r="J579" s="15" t="s">
        <v>446</v>
      </c>
      <c r="K579" s="15"/>
      <c r="L579" s="15" t="s">
        <v>641</v>
      </c>
      <c r="M579" s="15"/>
      <c r="N579" s="14">
        <v>-138.83000000000001</v>
      </c>
    </row>
    <row r="580" spans="1:14" x14ac:dyDescent="0.4">
      <c r="A580" s="15"/>
      <c r="B580" s="15"/>
      <c r="C580" s="15"/>
      <c r="D580" s="15" t="s">
        <v>406</v>
      </c>
      <c r="E580" s="15"/>
      <c r="F580" s="16">
        <v>44729</v>
      </c>
      <c r="G580" s="15"/>
      <c r="H580" s="15" t="s">
        <v>855</v>
      </c>
      <c r="I580" s="15"/>
      <c r="J580" s="15" t="s">
        <v>203</v>
      </c>
      <c r="K580" s="15"/>
      <c r="L580" s="15"/>
      <c r="M580" s="15"/>
      <c r="N580" s="14">
        <v>-100</v>
      </c>
    </row>
    <row r="581" spans="1:14" x14ac:dyDescent="0.4">
      <c r="A581" s="15"/>
      <c r="B581" s="15"/>
      <c r="C581" s="15"/>
      <c r="D581" s="15" t="s">
        <v>406</v>
      </c>
      <c r="E581" s="15"/>
      <c r="F581" s="16">
        <v>44729</v>
      </c>
      <c r="G581" s="15"/>
      <c r="H581" s="15" t="s">
        <v>856</v>
      </c>
      <c r="I581" s="15"/>
      <c r="J581" s="15" t="s">
        <v>189</v>
      </c>
      <c r="K581" s="15"/>
      <c r="L581" s="15"/>
      <c r="M581" s="15"/>
      <c r="N581" s="14">
        <v>-162.5</v>
      </c>
    </row>
    <row r="582" spans="1:14" x14ac:dyDescent="0.4">
      <c r="A582" s="15"/>
      <c r="B582" s="15"/>
      <c r="C582" s="15"/>
      <c r="D582" s="15" t="s">
        <v>406</v>
      </c>
      <c r="E582" s="15"/>
      <c r="F582" s="16">
        <v>44729</v>
      </c>
      <c r="G582" s="15"/>
      <c r="H582" s="15" t="s">
        <v>857</v>
      </c>
      <c r="I582" s="15"/>
      <c r="J582" s="15" t="s">
        <v>848</v>
      </c>
      <c r="K582" s="15"/>
      <c r="L582" s="15"/>
      <c r="M582" s="15"/>
      <c r="N582" s="14">
        <v>-54</v>
      </c>
    </row>
    <row r="583" spans="1:14" x14ac:dyDescent="0.4">
      <c r="A583" s="15"/>
      <c r="B583" s="15"/>
      <c r="C583" s="15"/>
      <c r="D583" s="15" t="s">
        <v>406</v>
      </c>
      <c r="E583" s="15"/>
      <c r="F583" s="16">
        <v>44729</v>
      </c>
      <c r="G583" s="15"/>
      <c r="H583" s="15" t="s">
        <v>858</v>
      </c>
      <c r="I583" s="15"/>
      <c r="J583" s="15" t="s">
        <v>716</v>
      </c>
      <c r="K583" s="15"/>
      <c r="L583" s="15"/>
      <c r="M583" s="15"/>
      <c r="N583" s="14">
        <v>-116.36</v>
      </c>
    </row>
    <row r="584" spans="1:14" x14ac:dyDescent="0.4">
      <c r="A584" s="15"/>
      <c r="B584" s="15"/>
      <c r="C584" s="15"/>
      <c r="D584" s="15" t="s">
        <v>406</v>
      </c>
      <c r="E584" s="15"/>
      <c r="F584" s="16">
        <v>44729</v>
      </c>
      <c r="G584" s="15"/>
      <c r="H584" s="15" t="s">
        <v>859</v>
      </c>
      <c r="I584" s="15"/>
      <c r="J584" s="15" t="s">
        <v>860</v>
      </c>
      <c r="K584" s="15"/>
      <c r="L584" s="15"/>
      <c r="M584" s="15"/>
      <c r="N584" s="14">
        <v>-4664</v>
      </c>
    </row>
    <row r="585" spans="1:14" x14ac:dyDescent="0.4">
      <c r="A585" s="15"/>
      <c r="B585" s="15"/>
      <c r="C585" s="15"/>
      <c r="D585" s="15" t="s">
        <v>406</v>
      </c>
      <c r="E585" s="15"/>
      <c r="F585" s="16">
        <v>44729</v>
      </c>
      <c r="G585" s="15"/>
      <c r="H585" s="15" t="s">
        <v>861</v>
      </c>
      <c r="I585" s="15"/>
      <c r="J585" s="15" t="s">
        <v>212</v>
      </c>
      <c r="K585" s="15"/>
      <c r="L585" s="15"/>
      <c r="M585" s="15"/>
      <c r="N585" s="14">
        <v>-405.7</v>
      </c>
    </row>
    <row r="586" spans="1:14" x14ac:dyDescent="0.4">
      <c r="A586" s="15"/>
      <c r="B586" s="15"/>
      <c r="C586" s="15"/>
      <c r="D586" s="15" t="s">
        <v>406</v>
      </c>
      <c r="E586" s="15"/>
      <c r="F586" s="16">
        <v>44729</v>
      </c>
      <c r="G586" s="15"/>
      <c r="H586" s="15" t="s">
        <v>862</v>
      </c>
      <c r="I586" s="15"/>
      <c r="J586" s="15" t="s">
        <v>676</v>
      </c>
      <c r="K586" s="15"/>
      <c r="L586" s="15"/>
      <c r="M586" s="15"/>
      <c r="N586" s="14">
        <v>-425</v>
      </c>
    </row>
    <row r="587" spans="1:14" x14ac:dyDescent="0.4">
      <c r="A587" s="15"/>
      <c r="B587" s="15"/>
      <c r="C587" s="15"/>
      <c r="D587" s="15" t="s">
        <v>406</v>
      </c>
      <c r="E587" s="15"/>
      <c r="F587" s="16">
        <v>44729</v>
      </c>
      <c r="G587" s="15"/>
      <c r="H587" s="15" t="s">
        <v>863</v>
      </c>
      <c r="I587" s="15"/>
      <c r="J587" s="15" t="s">
        <v>444</v>
      </c>
      <c r="K587" s="15"/>
      <c r="L587" s="15"/>
      <c r="M587" s="15"/>
      <c r="N587" s="14">
        <v>-120.04</v>
      </c>
    </row>
    <row r="588" spans="1:14" x14ac:dyDescent="0.4">
      <c r="A588" s="15"/>
      <c r="B588" s="15"/>
      <c r="C588" s="15"/>
      <c r="D588" s="15" t="s">
        <v>406</v>
      </c>
      <c r="E588" s="15"/>
      <c r="F588" s="16">
        <v>44729</v>
      </c>
      <c r="G588" s="15"/>
      <c r="H588" s="15" t="s">
        <v>864</v>
      </c>
      <c r="I588" s="15"/>
      <c r="J588" s="15" t="s">
        <v>865</v>
      </c>
      <c r="K588" s="15"/>
      <c r="L588" s="15"/>
      <c r="M588" s="15"/>
      <c r="N588" s="14">
        <v>-2982.05</v>
      </c>
    </row>
    <row r="589" spans="1:14" x14ac:dyDescent="0.4">
      <c r="A589" s="15"/>
      <c r="B589" s="15"/>
      <c r="C589" s="15"/>
      <c r="D589" s="15" t="s">
        <v>406</v>
      </c>
      <c r="E589" s="15"/>
      <c r="F589" s="16">
        <v>44729</v>
      </c>
      <c r="G589" s="15"/>
      <c r="H589" s="15" t="s">
        <v>866</v>
      </c>
      <c r="I589" s="15"/>
      <c r="J589" s="15" t="s">
        <v>629</v>
      </c>
      <c r="K589" s="15"/>
      <c r="L589" s="15"/>
      <c r="M589" s="15"/>
      <c r="N589" s="14">
        <v>-294.7</v>
      </c>
    </row>
    <row r="590" spans="1:14" x14ac:dyDescent="0.4">
      <c r="A590" s="15"/>
      <c r="B590" s="15"/>
      <c r="C590" s="15"/>
      <c r="D590" s="15" t="s">
        <v>406</v>
      </c>
      <c r="E590" s="15"/>
      <c r="F590" s="16">
        <v>44729</v>
      </c>
      <c r="G590" s="15"/>
      <c r="H590" s="15" t="s">
        <v>867</v>
      </c>
      <c r="I590" s="15"/>
      <c r="J590" s="15" t="s">
        <v>620</v>
      </c>
      <c r="K590" s="15"/>
      <c r="L590" s="15"/>
      <c r="M590" s="15"/>
      <c r="N590" s="14">
        <v>-399.72</v>
      </c>
    </row>
    <row r="591" spans="1:14" x14ac:dyDescent="0.4">
      <c r="A591" s="15"/>
      <c r="B591" s="15"/>
      <c r="C591" s="15"/>
      <c r="D591" s="15" t="s">
        <v>406</v>
      </c>
      <c r="E591" s="15"/>
      <c r="F591" s="16">
        <v>44729</v>
      </c>
      <c r="G591" s="15"/>
      <c r="H591" s="15" t="s">
        <v>868</v>
      </c>
      <c r="I591" s="15"/>
      <c r="J591" s="15" t="s">
        <v>130</v>
      </c>
      <c r="K591" s="15"/>
      <c r="L591" s="15"/>
      <c r="M591" s="15"/>
      <c r="N591" s="14">
        <v>-492.37</v>
      </c>
    </row>
    <row r="592" spans="1:14" x14ac:dyDescent="0.4">
      <c r="A592" s="15"/>
      <c r="B592" s="15"/>
      <c r="C592" s="15"/>
      <c r="D592" s="15" t="s">
        <v>406</v>
      </c>
      <c r="E592" s="15"/>
      <c r="F592" s="16">
        <v>44729</v>
      </c>
      <c r="G592" s="15"/>
      <c r="H592" s="15" t="s">
        <v>869</v>
      </c>
      <c r="I592" s="15"/>
      <c r="J592" s="15" t="s">
        <v>134</v>
      </c>
      <c r="K592" s="15"/>
      <c r="L592" s="15"/>
      <c r="M592" s="15"/>
      <c r="N592" s="14">
        <v>-411.51</v>
      </c>
    </row>
    <row r="593" spans="1:14" x14ac:dyDescent="0.4">
      <c r="A593" s="15"/>
      <c r="B593" s="15"/>
      <c r="C593" s="15"/>
      <c r="D593" s="15" t="s">
        <v>406</v>
      </c>
      <c r="E593" s="15"/>
      <c r="F593" s="16">
        <v>44729</v>
      </c>
      <c r="G593" s="15"/>
      <c r="H593" s="15" t="s">
        <v>870</v>
      </c>
      <c r="I593" s="15"/>
      <c r="J593" s="15" t="s">
        <v>150</v>
      </c>
      <c r="K593" s="15"/>
      <c r="L593" s="15"/>
      <c r="M593" s="15"/>
      <c r="N593" s="14">
        <v>-2597.83</v>
      </c>
    </row>
    <row r="594" spans="1:14" x14ac:dyDescent="0.4">
      <c r="A594" s="15"/>
      <c r="B594" s="15"/>
      <c r="C594" s="15"/>
      <c r="D594" s="15" t="s">
        <v>178</v>
      </c>
      <c r="E594" s="15"/>
      <c r="F594" s="16">
        <v>44740</v>
      </c>
      <c r="G594" s="15"/>
      <c r="H594" s="15" t="s">
        <v>871</v>
      </c>
      <c r="I594" s="15"/>
      <c r="J594" s="15" t="s">
        <v>402</v>
      </c>
      <c r="K594" s="15"/>
      <c r="L594" s="15" t="s">
        <v>403</v>
      </c>
      <c r="M594" s="15"/>
      <c r="N594" s="14"/>
    </row>
    <row r="595" spans="1:14" x14ac:dyDescent="0.4">
      <c r="A595" s="15"/>
      <c r="B595" s="15"/>
      <c r="C595" s="15"/>
      <c r="D595" s="15" t="s">
        <v>178</v>
      </c>
      <c r="E595" s="15"/>
      <c r="F595" s="16">
        <v>44740</v>
      </c>
      <c r="G595" s="15"/>
      <c r="H595" s="15" t="s">
        <v>872</v>
      </c>
      <c r="I595" s="15"/>
      <c r="J595" s="15" t="s">
        <v>402</v>
      </c>
      <c r="K595" s="15"/>
      <c r="L595" s="15" t="s">
        <v>403</v>
      </c>
      <c r="M595" s="15"/>
      <c r="N595" s="14"/>
    </row>
    <row r="596" spans="1:14" x14ac:dyDescent="0.4">
      <c r="A596" s="15"/>
      <c r="B596" s="15"/>
      <c r="C596" s="15"/>
      <c r="D596" s="15" t="s">
        <v>406</v>
      </c>
      <c r="E596" s="15"/>
      <c r="F596" s="16">
        <v>44740</v>
      </c>
      <c r="G596" s="15"/>
      <c r="H596" s="15" t="s">
        <v>873</v>
      </c>
      <c r="I596" s="15"/>
      <c r="J596" s="15" t="s">
        <v>446</v>
      </c>
      <c r="K596" s="15"/>
      <c r="L596" s="15" t="s">
        <v>641</v>
      </c>
      <c r="M596" s="15"/>
      <c r="N596" s="14">
        <v>-369.56</v>
      </c>
    </row>
    <row r="597" spans="1:14" x14ac:dyDescent="0.4">
      <c r="A597" s="15"/>
      <c r="B597" s="15"/>
      <c r="C597" s="15"/>
      <c r="D597" s="15" t="s">
        <v>406</v>
      </c>
      <c r="E597" s="15"/>
      <c r="F597" s="16">
        <v>44740</v>
      </c>
      <c r="G597" s="15"/>
      <c r="H597" s="15" t="s">
        <v>874</v>
      </c>
      <c r="I597" s="15"/>
      <c r="J597" s="15" t="s">
        <v>446</v>
      </c>
      <c r="K597" s="15"/>
      <c r="L597" s="15"/>
      <c r="M597" s="15"/>
      <c r="N597" s="14">
        <v>-2000</v>
      </c>
    </row>
    <row r="598" spans="1:14" x14ac:dyDescent="0.4">
      <c r="A598" s="15"/>
      <c r="B598" s="15"/>
      <c r="C598" s="15"/>
      <c r="D598" s="15" t="s">
        <v>178</v>
      </c>
      <c r="E598" s="15"/>
      <c r="F598" s="16">
        <v>44781</v>
      </c>
      <c r="G598" s="15"/>
      <c r="H598" s="15" t="s">
        <v>875</v>
      </c>
      <c r="I598" s="15"/>
      <c r="J598" s="15" t="s">
        <v>402</v>
      </c>
      <c r="K598" s="15"/>
      <c r="L598" s="15" t="s">
        <v>403</v>
      </c>
      <c r="M598" s="15"/>
      <c r="N598" s="14"/>
    </row>
    <row r="599" spans="1:14" x14ac:dyDescent="0.4">
      <c r="A599" s="15"/>
      <c r="B599" s="15"/>
      <c r="C599" s="15"/>
      <c r="D599" s="15" t="s">
        <v>139</v>
      </c>
      <c r="E599" s="15"/>
      <c r="F599" s="16">
        <v>44804</v>
      </c>
      <c r="G599" s="15"/>
      <c r="H599" s="15" t="s">
        <v>876</v>
      </c>
      <c r="I599" s="15"/>
      <c r="J599" s="15" t="s">
        <v>532</v>
      </c>
      <c r="K599" s="15"/>
      <c r="L599" s="15"/>
      <c r="M599" s="15"/>
      <c r="N599" s="14">
        <v>-5040.28</v>
      </c>
    </row>
    <row r="600" spans="1:14" x14ac:dyDescent="0.4">
      <c r="A600" s="15"/>
      <c r="B600" s="15"/>
      <c r="C600" s="15"/>
      <c r="D600" s="15" t="s">
        <v>406</v>
      </c>
      <c r="E600" s="15"/>
      <c r="F600" s="16">
        <v>44897</v>
      </c>
      <c r="G600" s="15"/>
      <c r="H600" s="15" t="s">
        <v>877</v>
      </c>
      <c r="I600" s="15"/>
      <c r="J600" s="15" t="s">
        <v>755</v>
      </c>
      <c r="K600" s="15"/>
      <c r="L600" s="15" t="s">
        <v>679</v>
      </c>
      <c r="M600" s="15"/>
      <c r="N600" s="14">
        <v>-310</v>
      </c>
    </row>
    <row r="601" spans="1:14" x14ac:dyDescent="0.4">
      <c r="A601" s="15"/>
      <c r="B601" s="15"/>
      <c r="C601" s="15"/>
      <c r="D601" s="15" t="s">
        <v>406</v>
      </c>
      <c r="E601" s="15"/>
      <c r="F601" s="16">
        <v>44897</v>
      </c>
      <c r="G601" s="15"/>
      <c r="H601" s="15" t="s">
        <v>878</v>
      </c>
      <c r="I601" s="15"/>
      <c r="J601" s="15" t="s">
        <v>879</v>
      </c>
      <c r="K601" s="15"/>
      <c r="L601" s="15" t="s">
        <v>679</v>
      </c>
      <c r="M601" s="15"/>
      <c r="N601" s="14">
        <v>-50</v>
      </c>
    </row>
    <row r="602" spans="1:14" x14ac:dyDescent="0.4">
      <c r="A602" s="15"/>
      <c r="B602" s="15"/>
      <c r="C602" s="15"/>
      <c r="D602" s="15" t="s">
        <v>406</v>
      </c>
      <c r="E602" s="15"/>
      <c r="F602" s="16">
        <v>44897</v>
      </c>
      <c r="G602" s="15"/>
      <c r="H602" s="15" t="s">
        <v>880</v>
      </c>
      <c r="I602" s="15"/>
      <c r="J602" s="15" t="s">
        <v>881</v>
      </c>
      <c r="K602" s="15"/>
      <c r="L602" s="15" t="s">
        <v>679</v>
      </c>
      <c r="M602" s="15"/>
      <c r="N602" s="14">
        <v>-55</v>
      </c>
    </row>
    <row r="603" spans="1:14" x14ac:dyDescent="0.4">
      <c r="A603" s="15"/>
      <c r="B603" s="15"/>
      <c r="C603" s="15"/>
      <c r="D603" s="15" t="s">
        <v>406</v>
      </c>
      <c r="E603" s="15"/>
      <c r="F603" s="16">
        <v>44897</v>
      </c>
      <c r="G603" s="15"/>
      <c r="H603" s="15" t="s">
        <v>882</v>
      </c>
      <c r="I603" s="15"/>
      <c r="J603" s="15" t="s">
        <v>786</v>
      </c>
      <c r="K603" s="15"/>
      <c r="L603" s="15" t="s">
        <v>679</v>
      </c>
      <c r="M603" s="15"/>
      <c r="N603" s="14">
        <v>-155</v>
      </c>
    </row>
    <row r="604" spans="1:14" x14ac:dyDescent="0.4">
      <c r="A604" s="15"/>
      <c r="B604" s="15"/>
      <c r="C604" s="15"/>
      <c r="D604" s="15" t="s">
        <v>406</v>
      </c>
      <c r="E604" s="15"/>
      <c r="F604" s="16">
        <v>44897</v>
      </c>
      <c r="G604" s="15"/>
      <c r="H604" s="15" t="s">
        <v>883</v>
      </c>
      <c r="I604" s="15"/>
      <c r="J604" s="15" t="s">
        <v>801</v>
      </c>
      <c r="K604" s="15"/>
      <c r="L604" s="15" t="s">
        <v>679</v>
      </c>
      <c r="M604" s="15"/>
      <c r="N604" s="14">
        <v>-15</v>
      </c>
    </row>
    <row r="605" spans="1:14" x14ac:dyDescent="0.4">
      <c r="A605" s="15"/>
      <c r="B605" s="15"/>
      <c r="C605" s="15"/>
      <c r="D605" s="15" t="s">
        <v>406</v>
      </c>
      <c r="E605" s="15"/>
      <c r="F605" s="16">
        <v>44897</v>
      </c>
      <c r="G605" s="15"/>
      <c r="H605" s="15" t="s">
        <v>884</v>
      </c>
      <c r="I605" s="15"/>
      <c r="J605" s="15" t="s">
        <v>885</v>
      </c>
      <c r="K605" s="15"/>
      <c r="L605" s="15" t="s">
        <v>679</v>
      </c>
      <c r="M605" s="15"/>
      <c r="N605" s="14">
        <v>-20</v>
      </c>
    </row>
    <row r="606" spans="1:14" x14ac:dyDescent="0.4">
      <c r="A606" s="15"/>
      <c r="B606" s="15"/>
      <c r="C606" s="15"/>
      <c r="D606" s="15" t="s">
        <v>406</v>
      </c>
      <c r="E606" s="15"/>
      <c r="F606" s="16">
        <v>44897</v>
      </c>
      <c r="G606" s="15"/>
      <c r="H606" s="15" t="s">
        <v>886</v>
      </c>
      <c r="I606" s="15"/>
      <c r="J606" s="15" t="s">
        <v>887</v>
      </c>
      <c r="K606" s="15"/>
      <c r="L606" s="15" t="s">
        <v>679</v>
      </c>
      <c r="M606" s="15"/>
      <c r="N606" s="14">
        <v>-75</v>
      </c>
    </row>
    <row r="607" spans="1:14" x14ac:dyDescent="0.4">
      <c r="A607" s="15"/>
      <c r="B607" s="15"/>
      <c r="C607" s="15"/>
      <c r="D607" s="15" t="s">
        <v>406</v>
      </c>
      <c r="E607" s="15"/>
      <c r="F607" s="16">
        <v>44897</v>
      </c>
      <c r="G607" s="15"/>
      <c r="H607" s="15" t="s">
        <v>888</v>
      </c>
      <c r="I607" s="15"/>
      <c r="J607" s="15" t="s">
        <v>409</v>
      </c>
      <c r="K607" s="15"/>
      <c r="L607" s="15" t="s">
        <v>679</v>
      </c>
      <c r="M607" s="15"/>
      <c r="N607" s="14">
        <v>-25</v>
      </c>
    </row>
    <row r="608" spans="1:14" x14ac:dyDescent="0.4">
      <c r="A608" s="15"/>
      <c r="B608" s="15"/>
      <c r="C608" s="15"/>
      <c r="D608" s="15" t="s">
        <v>406</v>
      </c>
      <c r="E608" s="15"/>
      <c r="F608" s="16">
        <v>44897</v>
      </c>
      <c r="G608" s="15"/>
      <c r="H608" s="15" t="s">
        <v>889</v>
      </c>
      <c r="I608" s="15"/>
      <c r="J608" s="15" t="s">
        <v>890</v>
      </c>
      <c r="K608" s="15"/>
      <c r="L608" s="15" t="s">
        <v>679</v>
      </c>
      <c r="M608" s="15"/>
      <c r="N608" s="14">
        <v>-5</v>
      </c>
    </row>
    <row r="609" spans="1:14" x14ac:dyDescent="0.4">
      <c r="A609" s="15"/>
      <c r="B609" s="15"/>
      <c r="C609" s="15"/>
      <c r="D609" s="15" t="s">
        <v>406</v>
      </c>
      <c r="E609" s="15"/>
      <c r="F609" s="16">
        <v>44897</v>
      </c>
      <c r="G609" s="15"/>
      <c r="H609" s="15" t="s">
        <v>891</v>
      </c>
      <c r="I609" s="15"/>
      <c r="J609" s="15" t="s">
        <v>892</v>
      </c>
      <c r="K609" s="15"/>
      <c r="L609" s="15" t="s">
        <v>679</v>
      </c>
      <c r="M609" s="15"/>
      <c r="N609" s="14">
        <v>-85</v>
      </c>
    </row>
    <row r="610" spans="1:14" x14ac:dyDescent="0.4">
      <c r="A610" s="15"/>
      <c r="B610" s="15"/>
      <c r="C610" s="15"/>
      <c r="D610" s="15" t="s">
        <v>406</v>
      </c>
      <c r="E610" s="15"/>
      <c r="F610" s="16">
        <v>44897</v>
      </c>
      <c r="G610" s="15"/>
      <c r="H610" s="15" t="s">
        <v>893</v>
      </c>
      <c r="I610" s="15"/>
      <c r="J610" s="15" t="s">
        <v>894</v>
      </c>
      <c r="K610" s="15"/>
      <c r="L610" s="15" t="s">
        <v>679</v>
      </c>
      <c r="M610" s="15"/>
      <c r="N610" s="14">
        <v>-35</v>
      </c>
    </row>
    <row r="611" spans="1:14" x14ac:dyDescent="0.4">
      <c r="A611" s="15"/>
      <c r="B611" s="15"/>
      <c r="C611" s="15"/>
      <c r="D611" s="15" t="s">
        <v>406</v>
      </c>
      <c r="E611" s="15"/>
      <c r="F611" s="16">
        <v>44897</v>
      </c>
      <c r="G611" s="15"/>
      <c r="H611" s="15" t="s">
        <v>895</v>
      </c>
      <c r="I611" s="15"/>
      <c r="J611" s="15" t="s">
        <v>76</v>
      </c>
      <c r="K611" s="15"/>
      <c r="L611" s="15" t="s">
        <v>679</v>
      </c>
      <c r="M611" s="15"/>
      <c r="N611" s="14">
        <v>-305</v>
      </c>
    </row>
    <row r="612" spans="1:14" x14ac:dyDescent="0.4">
      <c r="A612" s="15"/>
      <c r="B612" s="15"/>
      <c r="C612" s="15"/>
      <c r="D612" s="15" t="s">
        <v>406</v>
      </c>
      <c r="E612" s="15"/>
      <c r="F612" s="16">
        <v>44897</v>
      </c>
      <c r="G612" s="15"/>
      <c r="H612" s="15" t="s">
        <v>896</v>
      </c>
      <c r="I612" s="15"/>
      <c r="J612" s="15" t="s">
        <v>897</v>
      </c>
      <c r="K612" s="15"/>
      <c r="L612" s="15" t="s">
        <v>679</v>
      </c>
      <c r="M612" s="15"/>
      <c r="N612" s="14">
        <v>-10</v>
      </c>
    </row>
    <row r="613" spans="1:14" x14ac:dyDescent="0.4">
      <c r="A613" s="15"/>
      <c r="B613" s="15"/>
      <c r="C613" s="15"/>
      <c r="D613" s="15" t="s">
        <v>406</v>
      </c>
      <c r="E613" s="15"/>
      <c r="F613" s="16">
        <v>44897</v>
      </c>
      <c r="G613" s="15"/>
      <c r="H613" s="15" t="s">
        <v>898</v>
      </c>
      <c r="I613" s="15"/>
      <c r="J613" s="15" t="s">
        <v>201</v>
      </c>
      <c r="K613" s="15"/>
      <c r="L613" s="15" t="s">
        <v>679</v>
      </c>
      <c r="M613" s="15"/>
      <c r="N613" s="14">
        <v>-370</v>
      </c>
    </row>
    <row r="614" spans="1:14" x14ac:dyDescent="0.4">
      <c r="A614" s="15"/>
      <c r="B614" s="15"/>
      <c r="C614" s="15"/>
      <c r="D614" s="15" t="s">
        <v>406</v>
      </c>
      <c r="E614" s="15"/>
      <c r="F614" s="16">
        <v>44897</v>
      </c>
      <c r="G614" s="15"/>
      <c r="H614" s="15" t="s">
        <v>899</v>
      </c>
      <c r="I614" s="15"/>
      <c r="J614" s="15" t="s">
        <v>678</v>
      </c>
      <c r="K614" s="15"/>
      <c r="L614" s="15" t="s">
        <v>679</v>
      </c>
      <c r="M614" s="15"/>
      <c r="N614" s="14">
        <v>-175</v>
      </c>
    </row>
    <row r="615" spans="1:14" x14ac:dyDescent="0.4">
      <c r="A615" s="15"/>
      <c r="B615" s="15"/>
      <c r="C615" s="15"/>
      <c r="D615" s="15" t="s">
        <v>406</v>
      </c>
      <c r="E615" s="15"/>
      <c r="F615" s="16">
        <v>44897</v>
      </c>
      <c r="G615" s="15"/>
      <c r="H615" s="15" t="s">
        <v>900</v>
      </c>
      <c r="I615" s="15"/>
      <c r="J615" s="15" t="s">
        <v>901</v>
      </c>
      <c r="K615" s="15"/>
      <c r="L615" s="15" t="s">
        <v>679</v>
      </c>
      <c r="M615" s="15"/>
      <c r="N615" s="14">
        <v>-55</v>
      </c>
    </row>
    <row r="616" spans="1:14" x14ac:dyDescent="0.4">
      <c r="A616" s="15"/>
      <c r="B616" s="15"/>
      <c r="C616" s="15"/>
      <c r="D616" s="15" t="s">
        <v>406</v>
      </c>
      <c r="E616" s="15"/>
      <c r="F616" s="16">
        <v>44897</v>
      </c>
      <c r="G616" s="15"/>
      <c r="H616" s="15" t="s">
        <v>902</v>
      </c>
      <c r="I616" s="15"/>
      <c r="J616" s="15" t="s">
        <v>903</v>
      </c>
      <c r="K616" s="15"/>
      <c r="L616" s="15" t="s">
        <v>679</v>
      </c>
      <c r="M616" s="15"/>
      <c r="N616" s="14">
        <v>-50</v>
      </c>
    </row>
    <row r="617" spans="1:14" x14ac:dyDescent="0.4">
      <c r="A617" s="15"/>
      <c r="B617" s="15"/>
      <c r="C617" s="15"/>
      <c r="D617" s="15" t="s">
        <v>406</v>
      </c>
      <c r="E617" s="15"/>
      <c r="F617" s="16">
        <v>44897</v>
      </c>
      <c r="G617" s="15"/>
      <c r="H617" s="15" t="s">
        <v>904</v>
      </c>
      <c r="I617" s="15"/>
      <c r="J617" s="15" t="s">
        <v>905</v>
      </c>
      <c r="K617" s="15"/>
      <c r="L617" s="15" t="s">
        <v>679</v>
      </c>
      <c r="M617" s="15"/>
      <c r="N617" s="14">
        <v>-135</v>
      </c>
    </row>
    <row r="618" spans="1:14" x14ac:dyDescent="0.4">
      <c r="A618" s="15"/>
      <c r="B618" s="15"/>
      <c r="C618" s="15"/>
      <c r="D618" s="15" t="s">
        <v>406</v>
      </c>
      <c r="E618" s="15"/>
      <c r="F618" s="16">
        <v>44897</v>
      </c>
      <c r="G618" s="15"/>
      <c r="H618" s="15" t="s">
        <v>906</v>
      </c>
      <c r="I618" s="15"/>
      <c r="J618" s="15" t="s">
        <v>907</v>
      </c>
      <c r="K618" s="15"/>
      <c r="L618" s="15" t="s">
        <v>679</v>
      </c>
      <c r="M618" s="15"/>
      <c r="N618" s="14">
        <v>-50</v>
      </c>
    </row>
    <row r="619" spans="1:14" x14ac:dyDescent="0.4">
      <c r="A619" s="15"/>
      <c r="B619" s="15"/>
      <c r="C619" s="15"/>
      <c r="D619" s="15" t="s">
        <v>406</v>
      </c>
      <c r="E619" s="15"/>
      <c r="F619" s="16">
        <v>44897</v>
      </c>
      <c r="G619" s="15"/>
      <c r="H619" s="15" t="s">
        <v>908</v>
      </c>
      <c r="I619" s="15"/>
      <c r="J619" s="15" t="s">
        <v>909</v>
      </c>
      <c r="K619" s="15"/>
      <c r="L619" s="15" t="s">
        <v>679</v>
      </c>
      <c r="M619" s="15"/>
      <c r="N619" s="14">
        <v>-275</v>
      </c>
    </row>
    <row r="620" spans="1:14" x14ac:dyDescent="0.4">
      <c r="A620" s="15"/>
      <c r="B620" s="15"/>
      <c r="C620" s="15"/>
      <c r="D620" s="15" t="s">
        <v>406</v>
      </c>
      <c r="E620" s="15"/>
      <c r="F620" s="16">
        <v>44897</v>
      </c>
      <c r="G620" s="15"/>
      <c r="H620" s="15" t="s">
        <v>910</v>
      </c>
      <c r="I620" s="15"/>
      <c r="J620" s="15" t="s">
        <v>654</v>
      </c>
      <c r="K620" s="15"/>
      <c r="L620" s="15" t="s">
        <v>679</v>
      </c>
      <c r="M620" s="15"/>
      <c r="N620" s="14">
        <v>-195</v>
      </c>
    </row>
    <row r="621" spans="1:14" x14ac:dyDescent="0.4">
      <c r="A621" s="15"/>
      <c r="B621" s="15"/>
      <c r="C621" s="15"/>
      <c r="D621" s="15" t="s">
        <v>406</v>
      </c>
      <c r="E621" s="15"/>
      <c r="F621" s="16">
        <v>44897</v>
      </c>
      <c r="G621" s="15"/>
      <c r="H621" s="15" t="s">
        <v>911</v>
      </c>
      <c r="I621" s="15"/>
      <c r="J621" s="15" t="s">
        <v>729</v>
      </c>
      <c r="K621" s="15"/>
      <c r="L621" s="15" t="s">
        <v>679</v>
      </c>
      <c r="M621" s="15"/>
      <c r="N621" s="14">
        <v>-45</v>
      </c>
    </row>
    <row r="622" spans="1:14" x14ac:dyDescent="0.4">
      <c r="A622" s="15"/>
      <c r="B622" s="15"/>
      <c r="C622" s="15"/>
      <c r="D622" s="15" t="s">
        <v>406</v>
      </c>
      <c r="E622" s="15"/>
      <c r="F622" s="16">
        <v>44897</v>
      </c>
      <c r="G622" s="15"/>
      <c r="H622" s="15" t="s">
        <v>912</v>
      </c>
      <c r="I622" s="15"/>
      <c r="J622" s="15" t="s">
        <v>656</v>
      </c>
      <c r="K622" s="15"/>
      <c r="L622" s="15" t="s">
        <v>679</v>
      </c>
      <c r="M622" s="15"/>
      <c r="N622" s="14">
        <v>-70</v>
      </c>
    </row>
    <row r="623" spans="1:14" x14ac:dyDescent="0.4">
      <c r="A623" s="15"/>
      <c r="B623" s="15"/>
      <c r="C623" s="15"/>
      <c r="D623" s="15" t="s">
        <v>406</v>
      </c>
      <c r="E623" s="15"/>
      <c r="F623" s="16">
        <v>44897</v>
      </c>
      <c r="G623" s="15"/>
      <c r="H623" s="15" t="s">
        <v>913</v>
      </c>
      <c r="I623" s="15"/>
      <c r="J623" s="15" t="s">
        <v>838</v>
      </c>
      <c r="K623" s="15"/>
      <c r="L623" s="15" t="s">
        <v>679</v>
      </c>
      <c r="M623" s="15"/>
      <c r="N623" s="14">
        <v>-720</v>
      </c>
    </row>
    <row r="624" spans="1:14" x14ac:dyDescent="0.4">
      <c r="A624" s="15"/>
      <c r="B624" s="15"/>
      <c r="C624" s="15"/>
      <c r="D624" s="15" t="s">
        <v>406</v>
      </c>
      <c r="E624" s="15"/>
      <c r="F624" s="16">
        <v>44897</v>
      </c>
      <c r="G624" s="15"/>
      <c r="H624" s="15" t="s">
        <v>914</v>
      </c>
      <c r="I624" s="15"/>
      <c r="J624" s="15" t="s">
        <v>915</v>
      </c>
      <c r="K624" s="15"/>
      <c r="L624" s="15" t="s">
        <v>679</v>
      </c>
      <c r="M624" s="15"/>
      <c r="N624" s="14">
        <v>-20</v>
      </c>
    </row>
    <row r="625" spans="1:14" x14ac:dyDescent="0.4">
      <c r="A625" s="15"/>
      <c r="B625" s="15"/>
      <c r="C625" s="15"/>
      <c r="D625" s="15" t="s">
        <v>406</v>
      </c>
      <c r="E625" s="15"/>
      <c r="F625" s="16">
        <v>44897</v>
      </c>
      <c r="G625" s="15"/>
      <c r="H625" s="15" t="s">
        <v>916</v>
      </c>
      <c r="I625" s="15"/>
      <c r="J625" s="15" t="s">
        <v>836</v>
      </c>
      <c r="K625" s="15"/>
      <c r="L625" s="15" t="s">
        <v>679</v>
      </c>
      <c r="M625" s="15"/>
      <c r="N625" s="14">
        <v>-115</v>
      </c>
    </row>
    <row r="626" spans="1:14" x14ac:dyDescent="0.4">
      <c r="A626" s="15"/>
      <c r="B626" s="15"/>
      <c r="C626" s="15"/>
      <c r="D626" s="15" t="s">
        <v>406</v>
      </c>
      <c r="E626" s="15"/>
      <c r="F626" s="16">
        <v>44897</v>
      </c>
      <c r="G626" s="15"/>
      <c r="H626" s="15" t="s">
        <v>917</v>
      </c>
      <c r="I626" s="15"/>
      <c r="J626" s="15" t="s">
        <v>918</v>
      </c>
      <c r="K626" s="15"/>
      <c r="L626" s="15" t="s">
        <v>679</v>
      </c>
      <c r="M626" s="15"/>
      <c r="N626" s="14">
        <v>-35</v>
      </c>
    </row>
    <row r="627" spans="1:14" x14ac:dyDescent="0.4">
      <c r="A627" s="15"/>
      <c r="B627" s="15"/>
      <c r="C627" s="15"/>
      <c r="D627" s="15" t="s">
        <v>406</v>
      </c>
      <c r="E627" s="15"/>
      <c r="F627" s="16">
        <v>44897</v>
      </c>
      <c r="G627" s="15"/>
      <c r="H627" s="15" t="s">
        <v>919</v>
      </c>
      <c r="I627" s="15"/>
      <c r="J627" s="15" t="s">
        <v>834</v>
      </c>
      <c r="K627" s="15"/>
      <c r="L627" s="15" t="s">
        <v>679</v>
      </c>
      <c r="M627" s="15"/>
      <c r="N627" s="14">
        <v>-700</v>
      </c>
    </row>
    <row r="628" spans="1:14" x14ac:dyDescent="0.4">
      <c r="A628" s="15"/>
      <c r="B628" s="15"/>
      <c r="C628" s="15"/>
      <c r="D628" s="15" t="s">
        <v>406</v>
      </c>
      <c r="E628" s="15"/>
      <c r="F628" s="16">
        <v>44766</v>
      </c>
      <c r="G628" s="15"/>
      <c r="H628" s="15" t="s">
        <v>920</v>
      </c>
      <c r="I628" s="15"/>
      <c r="J628" s="15" t="s">
        <v>90</v>
      </c>
      <c r="K628" s="15"/>
      <c r="L628" s="15"/>
      <c r="M628" s="15"/>
      <c r="N628" s="14">
        <v>-30</v>
      </c>
    </row>
    <row r="629" spans="1:14" x14ac:dyDescent="0.4">
      <c r="A629" s="15"/>
      <c r="B629" s="15"/>
      <c r="C629" s="15"/>
      <c r="D629" s="15" t="s">
        <v>406</v>
      </c>
      <c r="E629" s="15"/>
      <c r="F629" s="16">
        <v>44764</v>
      </c>
      <c r="G629" s="15"/>
      <c r="H629" s="15" t="s">
        <v>921</v>
      </c>
      <c r="I629" s="15"/>
      <c r="J629" s="15" t="s">
        <v>90</v>
      </c>
      <c r="K629" s="15"/>
      <c r="L629" s="15"/>
      <c r="M629" s="15"/>
      <c r="N629" s="14">
        <v>-30</v>
      </c>
    </row>
    <row r="630" spans="1:14" x14ac:dyDescent="0.4">
      <c r="A630" s="15"/>
      <c r="B630" s="15"/>
      <c r="C630" s="15"/>
      <c r="D630" s="15" t="s">
        <v>406</v>
      </c>
      <c r="E630" s="15"/>
      <c r="F630" s="16">
        <v>44775</v>
      </c>
      <c r="G630" s="15"/>
      <c r="H630" s="15" t="s">
        <v>922</v>
      </c>
      <c r="I630" s="15"/>
      <c r="J630" s="15" t="s">
        <v>189</v>
      </c>
      <c r="K630" s="15"/>
      <c r="L630" s="15"/>
      <c r="M630" s="15"/>
      <c r="N630" s="14">
        <v>-2600</v>
      </c>
    </row>
    <row r="631" spans="1:14" x14ac:dyDescent="0.4">
      <c r="A631" s="15"/>
      <c r="B631" s="15"/>
      <c r="C631" s="15"/>
      <c r="D631" s="15" t="s">
        <v>406</v>
      </c>
      <c r="E631" s="15"/>
      <c r="F631" s="16">
        <v>44775</v>
      </c>
      <c r="G631" s="15"/>
      <c r="H631" s="15" t="s">
        <v>923</v>
      </c>
      <c r="I631" s="15"/>
      <c r="J631" s="15" t="s">
        <v>90</v>
      </c>
      <c r="K631" s="15"/>
      <c r="L631" s="15"/>
      <c r="M631" s="15"/>
      <c r="N631" s="14">
        <v>-30</v>
      </c>
    </row>
    <row r="632" spans="1:14" x14ac:dyDescent="0.4">
      <c r="A632" s="15"/>
      <c r="B632" s="15"/>
      <c r="C632" s="15"/>
      <c r="D632" s="15" t="s">
        <v>406</v>
      </c>
      <c r="E632" s="15"/>
      <c r="F632" s="16">
        <v>44775</v>
      </c>
      <c r="G632" s="15"/>
      <c r="H632" s="15" t="s">
        <v>924</v>
      </c>
      <c r="I632" s="15"/>
      <c r="J632" s="15" t="s">
        <v>150</v>
      </c>
      <c r="K632" s="15"/>
      <c r="L632" s="15"/>
      <c r="M632" s="15"/>
      <c r="N632" s="14">
        <v>-2220.83</v>
      </c>
    </row>
    <row r="633" spans="1:14" x14ac:dyDescent="0.4">
      <c r="A633" s="15"/>
      <c r="B633" s="15"/>
      <c r="C633" s="15"/>
      <c r="D633" s="15" t="s">
        <v>406</v>
      </c>
      <c r="E633" s="15"/>
      <c r="F633" s="16">
        <v>44775</v>
      </c>
      <c r="G633" s="15"/>
      <c r="H633" s="15" t="s">
        <v>925</v>
      </c>
      <c r="I633" s="15"/>
      <c r="J633" s="15" t="s">
        <v>926</v>
      </c>
      <c r="K633" s="15"/>
      <c r="L633" s="15"/>
      <c r="M633" s="15"/>
      <c r="N633" s="14">
        <v>-200</v>
      </c>
    </row>
    <row r="634" spans="1:14" x14ac:dyDescent="0.4">
      <c r="A634" s="15"/>
      <c r="B634" s="15"/>
      <c r="C634" s="15"/>
      <c r="D634" s="15" t="s">
        <v>406</v>
      </c>
      <c r="E634" s="15"/>
      <c r="F634" s="16">
        <v>44782</v>
      </c>
      <c r="G634" s="15"/>
      <c r="H634" s="15" t="s">
        <v>927</v>
      </c>
      <c r="I634" s="15"/>
      <c r="J634" s="15" t="s">
        <v>106</v>
      </c>
      <c r="K634" s="15"/>
      <c r="L634" s="15" t="s">
        <v>419</v>
      </c>
      <c r="M634" s="15"/>
      <c r="N634" s="14">
        <v>-176.13</v>
      </c>
    </row>
    <row r="635" spans="1:14" x14ac:dyDescent="0.4">
      <c r="A635" s="15"/>
      <c r="B635" s="15"/>
      <c r="C635" s="15"/>
      <c r="D635" s="15" t="s">
        <v>406</v>
      </c>
      <c r="E635" s="15"/>
      <c r="F635" s="16">
        <v>44782</v>
      </c>
      <c r="G635" s="15"/>
      <c r="H635" s="15" t="s">
        <v>928</v>
      </c>
      <c r="I635" s="15"/>
      <c r="J635" s="15" t="s">
        <v>101</v>
      </c>
      <c r="K635" s="15"/>
      <c r="L635" s="15" t="s">
        <v>422</v>
      </c>
      <c r="M635" s="15"/>
      <c r="N635" s="14">
        <v>-121.3</v>
      </c>
    </row>
    <row r="636" spans="1:14" x14ac:dyDescent="0.4">
      <c r="A636" s="15"/>
      <c r="B636" s="15"/>
      <c r="C636" s="15"/>
      <c r="D636" s="15" t="s">
        <v>406</v>
      </c>
      <c r="E636" s="15"/>
      <c r="F636" s="16">
        <v>44782</v>
      </c>
      <c r="G636" s="15"/>
      <c r="H636" s="15" t="s">
        <v>929</v>
      </c>
      <c r="I636" s="15"/>
      <c r="J636" s="15" t="s">
        <v>203</v>
      </c>
      <c r="K636" s="15"/>
      <c r="L636" s="15"/>
      <c r="M636" s="15"/>
      <c r="N636" s="14">
        <v>-100</v>
      </c>
    </row>
    <row r="637" spans="1:14" x14ac:dyDescent="0.4">
      <c r="A637" s="15"/>
      <c r="B637" s="15"/>
      <c r="C637" s="15"/>
      <c r="D637" s="15" t="s">
        <v>406</v>
      </c>
      <c r="E637" s="15"/>
      <c r="F637" s="16">
        <v>44782</v>
      </c>
      <c r="G637" s="15"/>
      <c r="H637" s="15" t="s">
        <v>930</v>
      </c>
      <c r="I637" s="15"/>
      <c r="J637" s="15" t="s">
        <v>76</v>
      </c>
      <c r="K637" s="15"/>
      <c r="L637" s="15"/>
      <c r="M637" s="15"/>
      <c r="N637" s="14">
        <v>-44.43</v>
      </c>
    </row>
    <row r="638" spans="1:14" x14ac:dyDescent="0.4">
      <c r="A638" s="15"/>
      <c r="B638" s="15"/>
      <c r="C638" s="15"/>
      <c r="D638" s="15" t="s">
        <v>406</v>
      </c>
      <c r="E638" s="15"/>
      <c r="F638" s="16">
        <v>44782</v>
      </c>
      <c r="G638" s="15"/>
      <c r="H638" s="15" t="s">
        <v>931</v>
      </c>
      <c r="I638" s="15"/>
      <c r="J638" s="15" t="s">
        <v>654</v>
      </c>
      <c r="K638" s="15"/>
      <c r="L638" s="15"/>
      <c r="M638" s="15"/>
      <c r="N638" s="14">
        <v>-59.23</v>
      </c>
    </row>
    <row r="639" spans="1:14" x14ac:dyDescent="0.4">
      <c r="A639" s="15"/>
      <c r="B639" s="15"/>
      <c r="C639" s="15"/>
      <c r="D639" s="15" t="s">
        <v>406</v>
      </c>
      <c r="E639" s="15"/>
      <c r="F639" s="16">
        <v>44782</v>
      </c>
      <c r="G639" s="15"/>
      <c r="H639" s="15" t="s">
        <v>932</v>
      </c>
      <c r="I639" s="15"/>
      <c r="J639" s="15" t="s">
        <v>933</v>
      </c>
      <c r="K639" s="15"/>
      <c r="L639" s="15"/>
      <c r="M639" s="15"/>
      <c r="N639" s="14">
        <v>-400</v>
      </c>
    </row>
    <row r="640" spans="1:14" x14ac:dyDescent="0.4">
      <c r="A640" s="15"/>
      <c r="B640" s="15"/>
      <c r="C640" s="15"/>
      <c r="D640" s="15" t="s">
        <v>406</v>
      </c>
      <c r="E640" s="15"/>
      <c r="F640" s="16">
        <v>44792</v>
      </c>
      <c r="G640" s="15"/>
      <c r="H640" s="15" t="s">
        <v>934</v>
      </c>
      <c r="I640" s="15"/>
      <c r="J640" s="15" t="s">
        <v>122</v>
      </c>
      <c r="K640" s="15"/>
      <c r="L640" s="15"/>
      <c r="M640" s="15"/>
      <c r="N640" s="14">
        <v>-172.14</v>
      </c>
    </row>
    <row r="641" spans="1:14" x14ac:dyDescent="0.4">
      <c r="A641" s="15"/>
      <c r="B641" s="15"/>
      <c r="C641" s="15"/>
      <c r="D641" s="15" t="s">
        <v>406</v>
      </c>
      <c r="E641" s="15"/>
      <c r="F641" s="16">
        <v>44792</v>
      </c>
      <c r="G641" s="15"/>
      <c r="H641" s="15" t="s">
        <v>935</v>
      </c>
      <c r="I641" s="15"/>
      <c r="J641" s="15" t="s">
        <v>441</v>
      </c>
      <c r="K641" s="15"/>
      <c r="L641" s="15"/>
      <c r="M641" s="15"/>
      <c r="N641" s="14">
        <v>-1259.98</v>
      </c>
    </row>
    <row r="642" spans="1:14" x14ac:dyDescent="0.4">
      <c r="A642" s="15"/>
      <c r="B642" s="15"/>
      <c r="C642" s="15"/>
      <c r="D642" s="15" t="s">
        <v>406</v>
      </c>
      <c r="E642" s="15"/>
      <c r="F642" s="16">
        <v>44792</v>
      </c>
      <c r="G642" s="15"/>
      <c r="H642" s="15" t="s">
        <v>936</v>
      </c>
      <c r="I642" s="15"/>
      <c r="J642" s="15" t="s">
        <v>446</v>
      </c>
      <c r="K642" s="15"/>
      <c r="L642" s="15"/>
      <c r="M642" s="15"/>
      <c r="N642" s="14">
        <v>-209.88</v>
      </c>
    </row>
    <row r="643" spans="1:14" x14ac:dyDescent="0.4">
      <c r="A643" s="15"/>
      <c r="B643" s="15"/>
      <c r="C643" s="15"/>
      <c r="D643" s="15" t="s">
        <v>406</v>
      </c>
      <c r="E643" s="15"/>
      <c r="F643" s="16">
        <v>44792</v>
      </c>
      <c r="G643" s="15"/>
      <c r="H643" s="15" t="s">
        <v>937</v>
      </c>
      <c r="I643" s="15"/>
      <c r="J643" s="15" t="s">
        <v>409</v>
      </c>
      <c r="K643" s="15"/>
      <c r="L643" s="15"/>
      <c r="M643" s="15"/>
      <c r="N643" s="14">
        <v>-1341</v>
      </c>
    </row>
    <row r="644" spans="1:14" x14ac:dyDescent="0.4">
      <c r="A644" s="15"/>
      <c r="B644" s="15"/>
      <c r="C644" s="15"/>
      <c r="D644" s="15" t="s">
        <v>406</v>
      </c>
      <c r="E644" s="15"/>
      <c r="F644" s="16">
        <v>44792</v>
      </c>
      <c r="G644" s="15"/>
      <c r="H644" s="15" t="s">
        <v>938</v>
      </c>
      <c r="I644" s="15"/>
      <c r="J644" s="15" t="s">
        <v>74</v>
      </c>
      <c r="K644" s="15"/>
      <c r="L644" s="15"/>
      <c r="M644" s="15"/>
      <c r="N644" s="14">
        <v>-168.87</v>
      </c>
    </row>
    <row r="645" spans="1:14" x14ac:dyDescent="0.4">
      <c r="A645" s="15"/>
      <c r="B645" s="15"/>
      <c r="C645" s="15"/>
      <c r="D645" s="15" t="s">
        <v>406</v>
      </c>
      <c r="E645" s="15"/>
      <c r="F645" s="16">
        <v>44792</v>
      </c>
      <c r="G645" s="15"/>
      <c r="H645" s="15" t="s">
        <v>939</v>
      </c>
      <c r="I645" s="15"/>
      <c r="J645" s="15" t="s">
        <v>940</v>
      </c>
      <c r="K645" s="15"/>
      <c r="L645" s="15"/>
      <c r="M645" s="15"/>
      <c r="N645" s="14">
        <v>-84.5</v>
      </c>
    </row>
    <row r="646" spans="1:14" x14ac:dyDescent="0.4">
      <c r="A646" s="15"/>
      <c r="B646" s="15"/>
      <c r="C646" s="15"/>
      <c r="D646" s="15" t="s">
        <v>406</v>
      </c>
      <c r="E646" s="15"/>
      <c r="F646" s="16">
        <v>44799</v>
      </c>
      <c r="G646" s="15"/>
      <c r="H646" s="15" t="s">
        <v>941</v>
      </c>
      <c r="I646" s="15"/>
      <c r="J646" s="15" t="s">
        <v>461</v>
      </c>
      <c r="K646" s="15"/>
      <c r="L646" s="15"/>
      <c r="M646" s="15"/>
      <c r="N646" s="14">
        <v>-1034</v>
      </c>
    </row>
    <row r="647" spans="1:14" x14ac:dyDescent="0.4">
      <c r="A647" s="15"/>
      <c r="B647" s="15"/>
      <c r="C647" s="15"/>
      <c r="D647" s="15" t="s">
        <v>406</v>
      </c>
      <c r="E647" s="15"/>
      <c r="F647" s="16">
        <v>44801</v>
      </c>
      <c r="G647" s="15"/>
      <c r="H647" s="15" t="s">
        <v>942</v>
      </c>
      <c r="I647" s="15"/>
      <c r="J647" s="15" t="s">
        <v>438</v>
      </c>
      <c r="K647" s="15"/>
      <c r="L647" s="15"/>
      <c r="M647" s="15"/>
      <c r="N647" s="14">
        <v>-6</v>
      </c>
    </row>
    <row r="648" spans="1:14" x14ac:dyDescent="0.4">
      <c r="A648" s="15"/>
      <c r="B648" s="15"/>
      <c r="C648" s="15"/>
      <c r="D648" s="15" t="s">
        <v>406</v>
      </c>
      <c r="E648" s="15"/>
      <c r="F648" s="16">
        <v>44799</v>
      </c>
      <c r="G648" s="15"/>
      <c r="H648" s="15" t="s">
        <v>943</v>
      </c>
      <c r="I648" s="15"/>
      <c r="J648" s="15" t="s">
        <v>442</v>
      </c>
      <c r="K648" s="15"/>
      <c r="L648" s="15"/>
      <c r="M648" s="15"/>
      <c r="N648" s="14">
        <v>-170</v>
      </c>
    </row>
    <row r="649" spans="1:14" x14ac:dyDescent="0.4">
      <c r="A649" s="15"/>
      <c r="B649" s="15"/>
      <c r="C649" s="15"/>
      <c r="D649" s="15" t="s">
        <v>406</v>
      </c>
      <c r="E649" s="15"/>
      <c r="F649" s="16">
        <v>44799</v>
      </c>
      <c r="G649" s="15"/>
      <c r="H649" s="15" t="s">
        <v>944</v>
      </c>
      <c r="I649" s="15"/>
      <c r="J649" s="15" t="s">
        <v>940</v>
      </c>
      <c r="K649" s="15"/>
      <c r="L649" s="15"/>
      <c r="M649" s="15"/>
      <c r="N649" s="14">
        <v>-47</v>
      </c>
    </row>
    <row r="650" spans="1:14" x14ac:dyDescent="0.4">
      <c r="A650" s="15"/>
      <c r="B650" s="15"/>
      <c r="C650" s="15"/>
      <c r="D650" s="15" t="s">
        <v>406</v>
      </c>
      <c r="E650" s="15"/>
      <c r="F650" s="16">
        <v>44799</v>
      </c>
      <c r="G650" s="15"/>
      <c r="H650" s="15" t="s">
        <v>945</v>
      </c>
      <c r="I650" s="15"/>
      <c r="J650" s="15" t="s">
        <v>463</v>
      </c>
      <c r="K650" s="15"/>
      <c r="L650" s="15" t="s">
        <v>737</v>
      </c>
      <c r="M650" s="15"/>
      <c r="N650" s="14">
        <v>-300</v>
      </c>
    </row>
    <row r="651" spans="1:14" x14ac:dyDescent="0.4">
      <c r="A651" s="15"/>
      <c r="B651" s="15"/>
      <c r="C651" s="15"/>
      <c r="D651" s="15" t="s">
        <v>406</v>
      </c>
      <c r="E651" s="15"/>
      <c r="F651" s="16">
        <v>44799</v>
      </c>
      <c r="G651" s="15"/>
      <c r="H651" s="15" t="s">
        <v>946</v>
      </c>
      <c r="I651" s="15"/>
      <c r="J651" s="15" t="s">
        <v>731</v>
      </c>
      <c r="K651" s="15"/>
      <c r="L651" s="15"/>
      <c r="M651" s="15"/>
      <c r="N651" s="14">
        <v>-200</v>
      </c>
    </row>
    <row r="652" spans="1:14" x14ac:dyDescent="0.4">
      <c r="A652" s="15"/>
      <c r="B652" s="15"/>
      <c r="C652" s="15"/>
      <c r="D652" s="15" t="s">
        <v>406</v>
      </c>
      <c r="E652" s="15"/>
      <c r="F652" s="16">
        <v>44806</v>
      </c>
      <c r="G652" s="15"/>
      <c r="H652" s="15" t="s">
        <v>947</v>
      </c>
      <c r="I652" s="15"/>
      <c r="J652" s="15" t="s">
        <v>189</v>
      </c>
      <c r="K652" s="15"/>
      <c r="L652" s="15"/>
      <c r="M652" s="15"/>
      <c r="N652" s="14">
        <v>-2177.5</v>
      </c>
    </row>
    <row r="653" spans="1:14" x14ac:dyDescent="0.4">
      <c r="A653" s="15"/>
      <c r="B653" s="15"/>
      <c r="C653" s="15"/>
      <c r="D653" s="15" t="s">
        <v>406</v>
      </c>
      <c r="E653" s="15"/>
      <c r="F653" s="16">
        <v>44806</v>
      </c>
      <c r="G653" s="15"/>
      <c r="H653" s="15" t="s">
        <v>948</v>
      </c>
      <c r="I653" s="15"/>
      <c r="J653" s="15" t="s">
        <v>150</v>
      </c>
      <c r="K653" s="15"/>
      <c r="L653" s="15"/>
      <c r="M653" s="15"/>
      <c r="N653" s="14">
        <v>-1062.75</v>
      </c>
    </row>
    <row r="654" spans="1:14" x14ac:dyDescent="0.4">
      <c r="A654" s="15"/>
      <c r="B654" s="15"/>
      <c r="C654" s="15"/>
      <c r="D654" s="15" t="s">
        <v>406</v>
      </c>
      <c r="E654" s="15"/>
      <c r="F654" s="16">
        <v>44806</v>
      </c>
      <c r="G654" s="15"/>
      <c r="H654" s="15" t="s">
        <v>949</v>
      </c>
      <c r="I654" s="15"/>
      <c r="J654" s="15" t="s">
        <v>203</v>
      </c>
      <c r="K654" s="15"/>
      <c r="L654" s="15"/>
      <c r="M654" s="15"/>
      <c r="N654" s="14">
        <v>-100</v>
      </c>
    </row>
    <row r="655" spans="1:14" x14ac:dyDescent="0.4">
      <c r="A655" s="15"/>
      <c r="B655" s="15"/>
      <c r="C655" s="15"/>
      <c r="D655" s="15" t="s">
        <v>406</v>
      </c>
      <c r="E655" s="15"/>
      <c r="F655" s="16">
        <v>44806</v>
      </c>
      <c r="G655" s="15"/>
      <c r="H655" s="15" t="s">
        <v>950</v>
      </c>
      <c r="I655" s="15"/>
      <c r="J655" s="15" t="s">
        <v>74</v>
      </c>
      <c r="K655" s="15"/>
      <c r="L655" s="15"/>
      <c r="M655" s="15"/>
      <c r="N655" s="14">
        <v>-158.91999999999999</v>
      </c>
    </row>
    <row r="656" spans="1:14" x14ac:dyDescent="0.4">
      <c r="A656" s="15"/>
      <c r="B656" s="15"/>
      <c r="C656" s="15"/>
      <c r="D656" s="15" t="s">
        <v>406</v>
      </c>
      <c r="E656" s="15"/>
      <c r="F656" s="16">
        <v>44806</v>
      </c>
      <c r="G656" s="15"/>
      <c r="H656" s="15" t="s">
        <v>951</v>
      </c>
      <c r="I656" s="15"/>
      <c r="J656" s="15" t="s">
        <v>716</v>
      </c>
      <c r="K656" s="15"/>
      <c r="L656" s="15"/>
      <c r="M656" s="15"/>
      <c r="N656" s="14">
        <v>-227.8</v>
      </c>
    </row>
    <row r="657" spans="1:14" x14ac:dyDescent="0.4">
      <c r="A657" s="15"/>
      <c r="B657" s="15"/>
      <c r="C657" s="15"/>
      <c r="D657" s="15" t="s">
        <v>406</v>
      </c>
      <c r="E657" s="15"/>
      <c r="F657" s="16">
        <v>44806</v>
      </c>
      <c r="G657" s="15"/>
      <c r="H657" s="15" t="s">
        <v>952</v>
      </c>
      <c r="I657" s="15"/>
      <c r="J657" s="15" t="s">
        <v>745</v>
      </c>
      <c r="K657" s="15"/>
      <c r="L657" s="15"/>
      <c r="M657" s="15"/>
      <c r="N657" s="14">
        <v>-680.04</v>
      </c>
    </row>
    <row r="658" spans="1:14" x14ac:dyDescent="0.4">
      <c r="A658" s="15"/>
      <c r="B658" s="15"/>
      <c r="C658" s="15"/>
      <c r="D658" s="15" t="s">
        <v>406</v>
      </c>
      <c r="E658" s="15"/>
      <c r="F658" s="16">
        <v>44840</v>
      </c>
      <c r="G658" s="15"/>
      <c r="H658" s="15" t="s">
        <v>953</v>
      </c>
      <c r="I658" s="15"/>
      <c r="J658" s="15" t="s">
        <v>905</v>
      </c>
      <c r="K658" s="15"/>
      <c r="L658" s="15" t="s">
        <v>679</v>
      </c>
      <c r="M658" s="15"/>
      <c r="N658" s="14">
        <v>-30</v>
      </c>
    </row>
    <row r="659" spans="1:14" x14ac:dyDescent="0.4">
      <c r="A659" s="15"/>
      <c r="B659" s="15"/>
      <c r="C659" s="15"/>
      <c r="D659" s="15" t="s">
        <v>406</v>
      </c>
      <c r="E659" s="15"/>
      <c r="F659" s="16">
        <v>44839</v>
      </c>
      <c r="G659" s="15"/>
      <c r="H659" s="15" t="s">
        <v>954</v>
      </c>
      <c r="I659" s="15"/>
      <c r="J659" s="15" t="s">
        <v>122</v>
      </c>
      <c r="K659" s="15"/>
      <c r="L659" s="15"/>
      <c r="M659" s="15"/>
      <c r="N659" s="14">
        <v>-924.01</v>
      </c>
    </row>
    <row r="660" spans="1:14" x14ac:dyDescent="0.4">
      <c r="A660" s="15"/>
      <c r="B660" s="15"/>
      <c r="C660" s="15"/>
      <c r="D660" s="15" t="s">
        <v>406</v>
      </c>
      <c r="E660" s="15"/>
      <c r="F660" s="16">
        <v>44839</v>
      </c>
      <c r="G660" s="15"/>
      <c r="H660" s="15" t="s">
        <v>955</v>
      </c>
      <c r="I660" s="15"/>
      <c r="J660" s="15" t="s">
        <v>189</v>
      </c>
      <c r="K660" s="15"/>
      <c r="L660" s="15"/>
      <c r="M660" s="15"/>
      <c r="N660" s="14">
        <v>-1899.3</v>
      </c>
    </row>
    <row r="661" spans="1:14" x14ac:dyDescent="0.4">
      <c r="A661" s="15"/>
      <c r="B661" s="15"/>
      <c r="C661" s="15"/>
      <c r="D661" s="15" t="s">
        <v>406</v>
      </c>
      <c r="E661" s="15"/>
      <c r="F661" s="16">
        <v>44839</v>
      </c>
      <c r="G661" s="15"/>
      <c r="H661" s="15" t="s">
        <v>956</v>
      </c>
      <c r="I661" s="15"/>
      <c r="J661" s="15" t="s">
        <v>90</v>
      </c>
      <c r="K661" s="15"/>
      <c r="L661" s="15"/>
      <c r="M661" s="15"/>
      <c r="N661" s="14">
        <v>-450</v>
      </c>
    </row>
    <row r="662" spans="1:14" x14ac:dyDescent="0.4">
      <c r="A662" s="15"/>
      <c r="B662" s="15"/>
      <c r="C662" s="15"/>
      <c r="D662" s="15" t="s">
        <v>406</v>
      </c>
      <c r="E662" s="15"/>
      <c r="F662" s="16">
        <v>44839</v>
      </c>
      <c r="G662" s="15"/>
      <c r="H662" s="15" t="s">
        <v>957</v>
      </c>
      <c r="I662" s="15"/>
      <c r="J662" s="15" t="s">
        <v>150</v>
      </c>
      <c r="K662" s="15"/>
      <c r="L662" s="15"/>
      <c r="M662" s="15"/>
      <c r="N662" s="14">
        <v>-1348.75</v>
      </c>
    </row>
    <row r="663" spans="1:14" x14ac:dyDescent="0.4">
      <c r="A663" s="15"/>
      <c r="B663" s="15"/>
      <c r="C663" s="15"/>
      <c r="D663" s="15" t="s">
        <v>406</v>
      </c>
      <c r="E663" s="15"/>
      <c r="F663" s="16">
        <v>44839</v>
      </c>
      <c r="G663" s="15"/>
      <c r="H663" s="15" t="s">
        <v>958</v>
      </c>
      <c r="I663" s="15"/>
      <c r="J663" s="15" t="s">
        <v>848</v>
      </c>
      <c r="K663" s="15"/>
      <c r="L663" s="15"/>
      <c r="M663" s="15"/>
      <c r="N663" s="14">
        <v>-54.49</v>
      </c>
    </row>
    <row r="664" spans="1:14" x14ac:dyDescent="0.4">
      <c r="A664" s="15"/>
      <c r="B664" s="15"/>
      <c r="C664" s="15"/>
      <c r="D664" s="15" t="s">
        <v>406</v>
      </c>
      <c r="E664" s="15"/>
      <c r="F664" s="16">
        <v>44839</v>
      </c>
      <c r="G664" s="15"/>
      <c r="H664" s="15" t="s">
        <v>959</v>
      </c>
      <c r="I664" s="15"/>
      <c r="J664" s="15" t="s">
        <v>203</v>
      </c>
      <c r="K664" s="15"/>
      <c r="L664" s="15"/>
      <c r="M664" s="15"/>
      <c r="N664" s="14">
        <v>-100</v>
      </c>
    </row>
    <row r="665" spans="1:14" x14ac:dyDescent="0.4">
      <c r="A665" s="15"/>
      <c r="B665" s="15"/>
      <c r="C665" s="15"/>
      <c r="D665" s="15" t="s">
        <v>406</v>
      </c>
      <c r="E665" s="15"/>
      <c r="F665" s="16">
        <v>44839</v>
      </c>
      <c r="G665" s="15"/>
      <c r="H665" s="15" t="s">
        <v>960</v>
      </c>
      <c r="I665" s="15"/>
      <c r="J665" s="15" t="s">
        <v>441</v>
      </c>
      <c r="K665" s="15"/>
      <c r="L665" s="15"/>
      <c r="M665" s="15"/>
      <c r="N665" s="14">
        <v>-1315.73</v>
      </c>
    </row>
    <row r="666" spans="1:14" x14ac:dyDescent="0.4">
      <c r="A666" s="15"/>
      <c r="B666" s="15"/>
      <c r="C666" s="15"/>
      <c r="D666" s="15" t="s">
        <v>406</v>
      </c>
      <c r="E666" s="15"/>
      <c r="F666" s="16">
        <v>44839</v>
      </c>
      <c r="G666" s="15"/>
      <c r="H666" s="15" t="s">
        <v>961</v>
      </c>
      <c r="I666" s="15"/>
      <c r="J666" s="15" t="s">
        <v>624</v>
      </c>
      <c r="K666" s="15"/>
      <c r="L666" s="15"/>
      <c r="M666" s="15"/>
      <c r="N666" s="14">
        <v>-909</v>
      </c>
    </row>
    <row r="667" spans="1:14" x14ac:dyDescent="0.4">
      <c r="A667" s="15"/>
      <c r="B667" s="15"/>
      <c r="C667" s="15"/>
      <c r="D667" s="15" t="s">
        <v>406</v>
      </c>
      <c r="E667" s="15"/>
      <c r="F667" s="16">
        <v>44848</v>
      </c>
      <c r="G667" s="15"/>
      <c r="H667" s="15" t="s">
        <v>962</v>
      </c>
      <c r="I667" s="15"/>
      <c r="J667" s="15" t="s">
        <v>106</v>
      </c>
      <c r="K667" s="15"/>
      <c r="L667" s="15" t="s">
        <v>419</v>
      </c>
      <c r="M667" s="15"/>
      <c r="N667" s="14">
        <v>-140.9</v>
      </c>
    </row>
    <row r="668" spans="1:14" x14ac:dyDescent="0.4">
      <c r="A668" s="15"/>
      <c r="B668" s="15"/>
      <c r="C668" s="15"/>
      <c r="D668" s="15" t="s">
        <v>406</v>
      </c>
      <c r="E668" s="15"/>
      <c r="F668" s="16">
        <v>44848</v>
      </c>
      <c r="G668" s="15"/>
      <c r="H668" s="15" t="s">
        <v>963</v>
      </c>
      <c r="I668" s="15"/>
      <c r="J668" s="15" t="s">
        <v>101</v>
      </c>
      <c r="K668" s="15"/>
      <c r="L668" s="15" t="s">
        <v>422</v>
      </c>
      <c r="M668" s="15"/>
      <c r="N668" s="14">
        <v>-36.99</v>
      </c>
    </row>
    <row r="669" spans="1:14" x14ac:dyDescent="0.4">
      <c r="A669" s="15"/>
      <c r="B669" s="15"/>
      <c r="C669" s="15"/>
      <c r="D669" s="15" t="s">
        <v>406</v>
      </c>
      <c r="E669" s="15"/>
      <c r="F669" s="16">
        <v>44848</v>
      </c>
      <c r="G669" s="15"/>
      <c r="H669" s="15" t="s">
        <v>964</v>
      </c>
      <c r="I669" s="15"/>
      <c r="J669" s="15" t="s">
        <v>122</v>
      </c>
      <c r="K669" s="15"/>
      <c r="L669" s="15"/>
      <c r="M669" s="15"/>
      <c r="N669" s="14">
        <v>-617.94000000000005</v>
      </c>
    </row>
    <row r="670" spans="1:14" x14ac:dyDescent="0.4">
      <c r="A670" s="15"/>
      <c r="B670" s="15"/>
      <c r="C670" s="15"/>
      <c r="D670" s="15" t="s">
        <v>406</v>
      </c>
      <c r="E670" s="15"/>
      <c r="F670" s="16">
        <v>44848</v>
      </c>
      <c r="G670" s="15"/>
      <c r="H670" s="15" t="s">
        <v>965</v>
      </c>
      <c r="I670" s="15"/>
      <c r="J670" s="15" t="s">
        <v>116</v>
      </c>
      <c r="K670" s="15"/>
      <c r="L670" s="15"/>
      <c r="M670" s="15"/>
      <c r="N670" s="14">
        <v>-61.75</v>
      </c>
    </row>
    <row r="671" spans="1:14" x14ac:dyDescent="0.4">
      <c r="A671" s="15"/>
      <c r="B671" s="15"/>
      <c r="C671" s="15"/>
      <c r="D671" s="15" t="s">
        <v>406</v>
      </c>
      <c r="E671" s="15"/>
      <c r="F671" s="16">
        <v>44848</v>
      </c>
      <c r="G671" s="15"/>
      <c r="H671" s="15" t="s">
        <v>966</v>
      </c>
      <c r="I671" s="15"/>
      <c r="J671" s="15" t="s">
        <v>458</v>
      </c>
      <c r="K671" s="15"/>
      <c r="L671" s="15"/>
      <c r="M671" s="15"/>
      <c r="N671" s="14">
        <v>-10</v>
      </c>
    </row>
    <row r="672" spans="1:14" x14ac:dyDescent="0.4">
      <c r="A672" s="15"/>
      <c r="B672" s="15"/>
      <c r="C672" s="15"/>
      <c r="D672" s="15" t="s">
        <v>406</v>
      </c>
      <c r="E672" s="15"/>
      <c r="F672" s="16">
        <v>44848</v>
      </c>
      <c r="G672" s="15"/>
      <c r="H672" s="15" t="s">
        <v>967</v>
      </c>
      <c r="I672" s="15"/>
      <c r="J672" s="15" t="s">
        <v>765</v>
      </c>
      <c r="K672" s="15"/>
      <c r="L672" s="15"/>
      <c r="M672" s="15"/>
      <c r="N672" s="14">
        <v>-516</v>
      </c>
    </row>
    <row r="673" spans="1:14" x14ac:dyDescent="0.4">
      <c r="A673" s="15"/>
      <c r="B673" s="15"/>
      <c r="C673" s="15"/>
      <c r="D673" s="15" t="s">
        <v>406</v>
      </c>
      <c r="E673" s="15"/>
      <c r="F673" s="16">
        <v>44848</v>
      </c>
      <c r="G673" s="15"/>
      <c r="H673" s="15" t="s">
        <v>968</v>
      </c>
      <c r="I673" s="15"/>
      <c r="J673" s="15" t="s">
        <v>969</v>
      </c>
      <c r="K673" s="15"/>
      <c r="L673" s="15"/>
      <c r="M673" s="15"/>
      <c r="N673" s="14">
        <v>-3000</v>
      </c>
    </row>
    <row r="674" spans="1:14" x14ac:dyDescent="0.4">
      <c r="A674" s="15"/>
      <c r="B674" s="15"/>
      <c r="C674" s="15"/>
      <c r="D674" s="15" t="s">
        <v>406</v>
      </c>
      <c r="E674" s="15"/>
      <c r="F674" s="16">
        <v>44859</v>
      </c>
      <c r="G674" s="15"/>
      <c r="H674" s="15" t="s">
        <v>970</v>
      </c>
      <c r="I674" s="15"/>
      <c r="J674" s="15" t="s">
        <v>442</v>
      </c>
      <c r="K674" s="15"/>
      <c r="L674" s="15"/>
      <c r="M674" s="15"/>
      <c r="N674" s="14">
        <v>-68</v>
      </c>
    </row>
    <row r="675" spans="1:14" x14ac:dyDescent="0.4">
      <c r="A675" s="15"/>
      <c r="B675" s="15"/>
      <c r="C675" s="15"/>
      <c r="D675" s="15" t="s">
        <v>406</v>
      </c>
      <c r="E675" s="15"/>
      <c r="F675" s="16">
        <v>44859</v>
      </c>
      <c r="G675" s="15"/>
      <c r="H675" s="15" t="s">
        <v>971</v>
      </c>
      <c r="I675" s="15"/>
      <c r="J675" s="15" t="s">
        <v>446</v>
      </c>
      <c r="K675" s="15"/>
      <c r="L675" s="15"/>
      <c r="M675" s="15"/>
      <c r="N675" s="14">
        <v>-138.81</v>
      </c>
    </row>
    <row r="676" spans="1:14" x14ac:dyDescent="0.4">
      <c r="A676" s="15"/>
      <c r="B676" s="15"/>
      <c r="C676" s="15"/>
      <c r="D676" s="15" t="s">
        <v>406</v>
      </c>
      <c r="E676" s="15"/>
      <c r="F676" s="16">
        <v>44859</v>
      </c>
      <c r="G676" s="15"/>
      <c r="H676" s="15" t="s">
        <v>972</v>
      </c>
      <c r="I676" s="15"/>
      <c r="J676" s="15" t="s">
        <v>460</v>
      </c>
      <c r="K676" s="15"/>
      <c r="L676" s="15"/>
      <c r="M676" s="15"/>
      <c r="N676" s="14">
        <v>-17.649999999999999</v>
      </c>
    </row>
    <row r="677" spans="1:14" x14ac:dyDescent="0.4">
      <c r="A677" s="15"/>
      <c r="B677" s="15"/>
      <c r="C677" s="15"/>
      <c r="D677" s="15" t="s">
        <v>406</v>
      </c>
      <c r="E677" s="15"/>
      <c r="F677" s="16">
        <v>44859</v>
      </c>
      <c r="G677" s="15"/>
      <c r="H677" s="15" t="s">
        <v>973</v>
      </c>
      <c r="I677" s="15"/>
      <c r="J677" s="15" t="s">
        <v>974</v>
      </c>
      <c r="K677" s="15"/>
      <c r="L677" s="15" t="s">
        <v>975</v>
      </c>
      <c r="M677" s="15"/>
      <c r="N677" s="14">
        <v>-98.67</v>
      </c>
    </row>
    <row r="678" spans="1:14" x14ac:dyDescent="0.4">
      <c r="A678" s="15"/>
      <c r="B678" s="15"/>
      <c r="C678" s="15"/>
      <c r="D678" s="15" t="s">
        <v>406</v>
      </c>
      <c r="E678" s="15"/>
      <c r="F678" s="16">
        <v>44859</v>
      </c>
      <c r="G678" s="15"/>
      <c r="H678" s="15" t="s">
        <v>976</v>
      </c>
      <c r="I678" s="15"/>
      <c r="J678" s="15" t="s">
        <v>624</v>
      </c>
      <c r="K678" s="15"/>
      <c r="L678" s="15"/>
      <c r="M678" s="15"/>
      <c r="N678" s="14">
        <v>-438</v>
      </c>
    </row>
    <row r="679" spans="1:14" x14ac:dyDescent="0.4">
      <c r="A679" s="15"/>
      <c r="B679" s="15"/>
      <c r="C679" s="15"/>
      <c r="D679" s="15" t="s">
        <v>406</v>
      </c>
      <c r="E679" s="15"/>
      <c r="F679" s="16">
        <v>44865</v>
      </c>
      <c r="G679" s="15"/>
      <c r="H679" s="15" t="s">
        <v>977</v>
      </c>
      <c r="I679" s="15"/>
      <c r="J679" s="15" t="s">
        <v>90</v>
      </c>
      <c r="K679" s="15"/>
      <c r="L679" s="15"/>
      <c r="M679" s="15"/>
      <c r="N679" s="14">
        <v>-345</v>
      </c>
    </row>
    <row r="680" spans="1:14" x14ac:dyDescent="0.4">
      <c r="A680" s="15"/>
      <c r="B680" s="15"/>
      <c r="C680" s="15"/>
      <c r="D680" s="15" t="s">
        <v>406</v>
      </c>
      <c r="E680" s="15"/>
      <c r="F680" s="16">
        <v>44865</v>
      </c>
      <c r="G680" s="15"/>
      <c r="H680" s="15" t="s">
        <v>978</v>
      </c>
      <c r="I680" s="15"/>
      <c r="J680" s="15" t="s">
        <v>716</v>
      </c>
      <c r="K680" s="15"/>
      <c r="L680" s="15"/>
      <c r="M680" s="15"/>
      <c r="N680" s="14">
        <v>-96.88</v>
      </c>
    </row>
    <row r="681" spans="1:14" x14ac:dyDescent="0.4">
      <c r="A681" s="15"/>
      <c r="B681" s="15"/>
      <c r="C681" s="15"/>
      <c r="D681" s="15" t="s">
        <v>406</v>
      </c>
      <c r="E681" s="15"/>
      <c r="F681" s="16">
        <v>44865</v>
      </c>
      <c r="G681" s="15"/>
      <c r="H681" s="15" t="s">
        <v>979</v>
      </c>
      <c r="I681" s="15"/>
      <c r="J681" s="15" t="s">
        <v>441</v>
      </c>
      <c r="K681" s="15"/>
      <c r="L681" s="15"/>
      <c r="M681" s="15"/>
      <c r="N681" s="14">
        <v>-864.56</v>
      </c>
    </row>
    <row r="682" spans="1:14" x14ac:dyDescent="0.4">
      <c r="A682" s="15"/>
      <c r="B682" s="15"/>
      <c r="C682" s="15"/>
      <c r="D682" s="15" t="s">
        <v>406</v>
      </c>
      <c r="E682" s="15"/>
      <c r="F682" s="16">
        <v>44865</v>
      </c>
      <c r="G682" s="15"/>
      <c r="H682" s="15" t="s">
        <v>980</v>
      </c>
      <c r="I682" s="15"/>
      <c r="J682" s="15" t="s">
        <v>981</v>
      </c>
      <c r="K682" s="15"/>
      <c r="L682" s="15" t="s">
        <v>982</v>
      </c>
      <c r="M682" s="15"/>
      <c r="N682" s="14">
        <v>-1721.47</v>
      </c>
    </row>
    <row r="683" spans="1:14" x14ac:dyDescent="0.4">
      <c r="A683" s="15"/>
      <c r="B683" s="15"/>
      <c r="C683" s="15"/>
      <c r="D683" s="15" t="s">
        <v>406</v>
      </c>
      <c r="E683" s="15"/>
      <c r="F683" s="16">
        <v>44869</v>
      </c>
      <c r="G683" s="15"/>
      <c r="H683" s="15" t="s">
        <v>983</v>
      </c>
      <c r="I683" s="15"/>
      <c r="J683" s="15" t="s">
        <v>203</v>
      </c>
      <c r="K683" s="15"/>
      <c r="L683" s="15"/>
      <c r="M683" s="15"/>
      <c r="N683" s="14">
        <v>-100</v>
      </c>
    </row>
    <row r="684" spans="1:14" x14ac:dyDescent="0.4">
      <c r="A684" s="15"/>
      <c r="B684" s="15"/>
      <c r="C684" s="15"/>
      <c r="D684" s="15" t="s">
        <v>406</v>
      </c>
      <c r="E684" s="15"/>
      <c r="F684" s="16">
        <v>44869</v>
      </c>
      <c r="G684" s="15"/>
      <c r="H684" s="15" t="s">
        <v>984</v>
      </c>
      <c r="I684" s="15"/>
      <c r="J684" s="15" t="s">
        <v>116</v>
      </c>
      <c r="K684" s="15"/>
      <c r="L684" s="15"/>
      <c r="M684" s="15"/>
      <c r="N684" s="14">
        <v>-98</v>
      </c>
    </row>
    <row r="685" spans="1:14" x14ac:dyDescent="0.4">
      <c r="A685" s="15"/>
      <c r="B685" s="15"/>
      <c r="C685" s="15"/>
      <c r="D685" s="15" t="s">
        <v>406</v>
      </c>
      <c r="E685" s="15"/>
      <c r="F685" s="16">
        <v>44869</v>
      </c>
      <c r="G685" s="15"/>
      <c r="H685" s="15" t="s">
        <v>985</v>
      </c>
      <c r="I685" s="15"/>
      <c r="J685" s="15" t="s">
        <v>986</v>
      </c>
      <c r="K685" s="15"/>
      <c r="L685" s="15"/>
      <c r="M685" s="15"/>
      <c r="N685" s="14">
        <v>-100</v>
      </c>
    </row>
    <row r="686" spans="1:14" x14ac:dyDescent="0.4">
      <c r="A686" s="15"/>
      <c r="B686" s="15"/>
      <c r="C686" s="15"/>
      <c r="D686" s="15" t="s">
        <v>406</v>
      </c>
      <c r="E686" s="15"/>
      <c r="F686" s="16">
        <v>44869</v>
      </c>
      <c r="G686" s="15"/>
      <c r="H686" s="15" t="s">
        <v>987</v>
      </c>
      <c r="I686" s="15"/>
      <c r="J686" s="15" t="s">
        <v>624</v>
      </c>
      <c r="K686" s="15"/>
      <c r="L686" s="15"/>
      <c r="M686" s="15"/>
      <c r="N686" s="14">
        <v>-975</v>
      </c>
    </row>
    <row r="687" spans="1:14" x14ac:dyDescent="0.4">
      <c r="A687" s="15"/>
      <c r="B687" s="15"/>
      <c r="C687" s="15"/>
      <c r="D687" s="15" t="s">
        <v>406</v>
      </c>
      <c r="E687" s="15"/>
      <c r="F687" s="16">
        <v>44887</v>
      </c>
      <c r="G687" s="15"/>
      <c r="H687" s="15" t="s">
        <v>988</v>
      </c>
      <c r="I687" s="15"/>
      <c r="J687" s="15" t="s">
        <v>122</v>
      </c>
      <c r="K687" s="15"/>
      <c r="L687" s="15"/>
      <c r="M687" s="15"/>
      <c r="N687" s="14">
        <v>-335.72</v>
      </c>
    </row>
    <row r="688" spans="1:14" x14ac:dyDescent="0.4">
      <c r="A688" s="15"/>
      <c r="B688" s="15"/>
      <c r="C688" s="15"/>
      <c r="D688" s="15" t="s">
        <v>406</v>
      </c>
      <c r="E688" s="15"/>
      <c r="F688" s="16">
        <v>44887</v>
      </c>
      <c r="G688" s="15"/>
      <c r="H688" s="15" t="s">
        <v>989</v>
      </c>
      <c r="I688" s="15"/>
      <c r="J688" s="15" t="s">
        <v>76</v>
      </c>
      <c r="K688" s="15"/>
      <c r="L688" s="15"/>
      <c r="M688" s="15"/>
      <c r="N688" s="14">
        <v>-18090.95</v>
      </c>
    </row>
    <row r="689" spans="1:14" x14ac:dyDescent="0.4">
      <c r="A689" s="15"/>
      <c r="B689" s="15"/>
      <c r="C689" s="15"/>
      <c r="D689" s="15" t="s">
        <v>406</v>
      </c>
      <c r="E689" s="15"/>
      <c r="F689" s="16">
        <v>44887</v>
      </c>
      <c r="G689" s="15"/>
      <c r="H689" s="15" t="s">
        <v>990</v>
      </c>
      <c r="I689" s="15"/>
      <c r="J689" s="15" t="s">
        <v>74</v>
      </c>
      <c r="K689" s="15"/>
      <c r="L689" s="15"/>
      <c r="M689" s="15"/>
      <c r="N689" s="14">
        <v>-216.24</v>
      </c>
    </row>
    <row r="690" spans="1:14" x14ac:dyDescent="0.4">
      <c r="A690" s="15"/>
      <c r="B690" s="15"/>
      <c r="C690" s="15"/>
      <c r="D690" s="15" t="s">
        <v>406</v>
      </c>
      <c r="E690" s="15"/>
      <c r="F690" s="16">
        <v>44887</v>
      </c>
      <c r="G690" s="15"/>
      <c r="H690" s="15" t="s">
        <v>991</v>
      </c>
      <c r="I690" s="15"/>
      <c r="J690" s="15" t="s">
        <v>201</v>
      </c>
      <c r="K690" s="15"/>
      <c r="L690" s="15"/>
      <c r="M690" s="15"/>
      <c r="N690" s="14">
        <v>-716.64</v>
      </c>
    </row>
    <row r="691" spans="1:14" x14ac:dyDescent="0.4">
      <c r="A691" s="15"/>
      <c r="B691" s="15"/>
      <c r="C691" s="15"/>
      <c r="D691" s="15" t="s">
        <v>406</v>
      </c>
      <c r="E691" s="15"/>
      <c r="F691" s="16">
        <v>44890</v>
      </c>
      <c r="G691" s="15"/>
      <c r="H691" s="15" t="s">
        <v>992</v>
      </c>
      <c r="I691" s="15"/>
      <c r="J691" s="15" t="s">
        <v>90</v>
      </c>
      <c r="K691" s="15"/>
      <c r="L691" s="15"/>
      <c r="M691" s="15"/>
      <c r="N691" s="14">
        <v>-120</v>
      </c>
    </row>
    <row r="692" spans="1:14" x14ac:dyDescent="0.4">
      <c r="A692" s="15"/>
      <c r="B692" s="15"/>
      <c r="C692" s="15"/>
      <c r="D692" s="15" t="s">
        <v>178</v>
      </c>
      <c r="E692" s="15"/>
      <c r="F692" s="16">
        <v>44827</v>
      </c>
      <c r="G692" s="15"/>
      <c r="H692" s="15" t="s">
        <v>993</v>
      </c>
      <c r="I692" s="15"/>
      <c r="J692" s="15" t="s">
        <v>994</v>
      </c>
      <c r="K692" s="15"/>
      <c r="L692" s="15"/>
      <c r="M692" s="15"/>
      <c r="N692" s="14">
        <v>-62.62</v>
      </c>
    </row>
    <row r="693" spans="1:14" x14ac:dyDescent="0.4">
      <c r="A693" s="15"/>
      <c r="B693" s="15"/>
      <c r="C693" s="15"/>
      <c r="D693" s="15" t="s">
        <v>406</v>
      </c>
      <c r="E693" s="15"/>
      <c r="F693" s="16">
        <v>44890</v>
      </c>
      <c r="G693" s="15"/>
      <c r="H693" s="15" t="s">
        <v>995</v>
      </c>
      <c r="I693" s="15"/>
      <c r="J693" s="15" t="s">
        <v>109</v>
      </c>
      <c r="K693" s="15"/>
      <c r="L693" s="15"/>
      <c r="M693" s="15"/>
      <c r="N693" s="14">
        <v>-1025</v>
      </c>
    </row>
    <row r="694" spans="1:14" ht="15" thickBot="1" x14ac:dyDescent="0.45">
      <c r="A694" s="15"/>
      <c r="B694" s="15"/>
      <c r="C694" s="15"/>
      <c r="D694" s="15" t="s">
        <v>406</v>
      </c>
      <c r="E694" s="15"/>
      <c r="F694" s="16">
        <v>44890</v>
      </c>
      <c r="G694" s="15"/>
      <c r="H694" s="15" t="s">
        <v>996</v>
      </c>
      <c r="I694" s="15"/>
      <c r="J694" s="15" t="s">
        <v>111</v>
      </c>
      <c r="K694" s="15"/>
      <c r="L694" s="15" t="s">
        <v>997</v>
      </c>
      <c r="M694" s="15"/>
      <c r="N694" s="14">
        <v>-826.5</v>
      </c>
    </row>
    <row r="695" spans="1:14" s="9" customFormat="1" ht="10.75" thickBot="1" x14ac:dyDescent="0.3">
      <c r="A695" s="2" t="s">
        <v>385</v>
      </c>
      <c r="B695" s="2"/>
      <c r="C695" s="2"/>
      <c r="D695" s="2"/>
      <c r="E695" s="2"/>
      <c r="F695" s="13"/>
      <c r="G695" s="2"/>
      <c r="H695" s="2"/>
      <c r="I695" s="2"/>
      <c r="J695" s="2"/>
      <c r="K695" s="2"/>
      <c r="L695" s="2"/>
      <c r="M695" s="2"/>
      <c r="N695" s="8">
        <f>ROUND(SUM(N2:N694),5)</f>
        <v>4148.9799999999996</v>
      </c>
    </row>
    <row r="696" spans="1:14" ht="15" thickTop="1" x14ac:dyDescent="0.4"/>
  </sheetData>
  <pageMargins left="0.7" right="0.7" top="0.75" bottom="0.75" header="0.1" footer="0.3"/>
  <pageSetup orientation="portrait" r:id="rId1"/>
  <headerFooter>
    <oddHeader>&amp;L&amp;"Arial,Bold"&amp;8 9:26 AM
&amp;"Arial,Bold"&amp;8 12/10/22
&amp;"Arial,Bold"&amp;8 Accrual Basis&amp;C&amp;"Arial,Bold"&amp;12 Nederland Fire Protection District
&amp;"Arial,Bold"&amp;14 Check Register
&amp;"Arial,Bold"&amp;10 January through December 2022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4338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92529</xdr:colOff>
                <xdr:row>1</xdr:row>
                <xdr:rowOff>38100</xdr:rowOff>
              </to>
            </anchor>
          </controlPr>
        </control>
      </mc:Choice>
      <mc:Fallback>
        <control shapeId="14338" r:id="rId4" name="HEADER"/>
      </mc:Fallback>
    </mc:AlternateContent>
    <mc:AlternateContent xmlns:mc="http://schemas.openxmlformats.org/markup-compatibility/2006">
      <mc:Choice Requires="x14">
        <control shapeId="14337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92529</xdr:colOff>
                <xdr:row>1</xdr:row>
                <xdr:rowOff>38100</xdr:rowOff>
              </to>
            </anchor>
          </controlPr>
        </control>
      </mc:Choice>
      <mc:Fallback>
        <control shapeId="14337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E41F9-50B1-4159-B46C-8FF4EC7BBE6A}">
  <sheetPr codeName="Sheet1"/>
  <dimension ref="A1:H73"/>
  <sheetViews>
    <sheetView workbookViewId="0">
      <pane xSplit="7" ySplit="1" topLeftCell="H34" activePane="bottomRight" state="frozenSplit"/>
      <selection pane="topRight" activeCell="H1" sqref="H1"/>
      <selection pane="bottomLeft" activeCell="A2" sqref="A2"/>
      <selection pane="bottomRight" activeCell="H6" sqref="H6:H12"/>
    </sheetView>
  </sheetViews>
  <sheetFormatPr defaultRowHeight="14.6" x14ac:dyDescent="0.4"/>
  <cols>
    <col min="1" max="6" width="2.921875" style="2" customWidth="1"/>
    <col min="7" max="7" width="22.15234375" style="2" customWidth="1"/>
    <col min="8" max="8" width="9.921875" style="1" bestFit="1" customWidth="1"/>
  </cols>
  <sheetData>
    <row r="1" spans="1:8" s="12" customFormat="1" ht="15" thickBot="1" x14ac:dyDescent="0.45">
      <c r="A1" s="10"/>
      <c r="B1" s="10"/>
      <c r="C1" s="10"/>
      <c r="D1" s="10"/>
      <c r="E1" s="10"/>
      <c r="F1" s="10"/>
      <c r="G1" s="10"/>
      <c r="H1" s="11" t="s">
        <v>0</v>
      </c>
    </row>
    <row r="2" spans="1:8" ht="15" thickTop="1" x14ac:dyDescent="0.4">
      <c r="A2" s="2" t="s">
        <v>1</v>
      </c>
      <c r="H2" s="4"/>
    </row>
    <row r="3" spans="1:8" x14ac:dyDescent="0.4">
      <c r="B3" s="2" t="s">
        <v>2</v>
      </c>
      <c r="H3" s="4"/>
    </row>
    <row r="4" spans="1:8" x14ac:dyDescent="0.4">
      <c r="C4" s="2" t="s">
        <v>3</v>
      </c>
      <c r="H4" s="4"/>
    </row>
    <row r="5" spans="1:8" x14ac:dyDescent="0.4">
      <c r="D5" s="2" t="s">
        <v>4</v>
      </c>
      <c r="H5" s="4"/>
    </row>
    <row r="6" spans="1:8" x14ac:dyDescent="0.4">
      <c r="E6" s="2" t="s">
        <v>5</v>
      </c>
      <c r="H6" s="4">
        <v>224358.86</v>
      </c>
    </row>
    <row r="7" spans="1:8" x14ac:dyDescent="0.4">
      <c r="E7" s="2" t="s">
        <v>6</v>
      </c>
      <c r="H7" s="4">
        <v>204212.2</v>
      </c>
    </row>
    <row r="8" spans="1:8" x14ac:dyDescent="0.4">
      <c r="E8" s="2" t="s">
        <v>7</v>
      </c>
      <c r="H8" s="4">
        <v>27134.05</v>
      </c>
    </row>
    <row r="9" spans="1:8" x14ac:dyDescent="0.4">
      <c r="E9" s="2" t="s">
        <v>8</v>
      </c>
      <c r="H9" s="4">
        <v>39399.89</v>
      </c>
    </row>
    <row r="10" spans="1:8" x14ac:dyDescent="0.4">
      <c r="E10" s="2" t="s">
        <v>9</v>
      </c>
      <c r="H10" s="4">
        <v>11457.92</v>
      </c>
    </row>
    <row r="11" spans="1:8" x14ac:dyDescent="0.4">
      <c r="E11" s="2" t="s">
        <v>10</v>
      </c>
      <c r="H11" s="4">
        <v>87078.61</v>
      </c>
    </row>
    <row r="12" spans="1:8" ht="15" thickBot="1" x14ac:dyDescent="0.45">
      <c r="E12" s="2" t="s">
        <v>11</v>
      </c>
      <c r="H12" s="4">
        <v>95.05</v>
      </c>
    </row>
    <row r="13" spans="1:8" ht="15" thickBot="1" x14ac:dyDescent="0.45">
      <c r="D13" s="2" t="s">
        <v>12</v>
      </c>
      <c r="H13" s="5">
        <f>ROUND(SUM(H5:H12),5)</f>
        <v>593736.57999999996</v>
      </c>
    </row>
    <row r="14" spans="1:8" x14ac:dyDescent="0.4">
      <c r="C14" s="2" t="s">
        <v>13</v>
      </c>
      <c r="H14" s="4">
        <f>ROUND(H4+H13,5)</f>
        <v>593736.57999999996</v>
      </c>
    </row>
    <row r="15" spans="1:8" x14ac:dyDescent="0.4">
      <c r="C15" s="2" t="s">
        <v>14</v>
      </c>
      <c r="H15" s="4"/>
    </row>
    <row r="16" spans="1:8" x14ac:dyDescent="0.4">
      <c r="D16" s="2" t="s">
        <v>15</v>
      </c>
      <c r="H16" s="4">
        <v>34764.85</v>
      </c>
    </row>
    <row r="17" spans="1:8" ht="15" thickBot="1" x14ac:dyDescent="0.45">
      <c r="D17" s="2" t="s">
        <v>16</v>
      </c>
      <c r="H17" s="4">
        <v>229</v>
      </c>
    </row>
    <row r="18" spans="1:8" ht="15" thickBot="1" x14ac:dyDescent="0.45">
      <c r="C18" s="2" t="s">
        <v>17</v>
      </c>
      <c r="H18" s="5">
        <f>ROUND(SUM(H15:H17),5)</f>
        <v>34993.85</v>
      </c>
    </row>
    <row r="19" spans="1:8" x14ac:dyDescent="0.4">
      <c r="B19" s="2" t="s">
        <v>18</v>
      </c>
      <c r="H19" s="4">
        <f>ROUND(H3+H14+H18,5)</f>
        <v>628730.43000000005</v>
      </c>
    </row>
    <row r="20" spans="1:8" x14ac:dyDescent="0.4">
      <c r="B20" s="2" t="s">
        <v>19</v>
      </c>
      <c r="H20" s="4"/>
    </row>
    <row r="21" spans="1:8" x14ac:dyDescent="0.4">
      <c r="C21" s="2" t="s">
        <v>20</v>
      </c>
      <c r="H21" s="4">
        <v>2442425.06</v>
      </c>
    </row>
    <row r="22" spans="1:8" x14ac:dyDescent="0.4">
      <c r="C22" s="2" t="s">
        <v>21</v>
      </c>
      <c r="H22" s="4">
        <v>430111.73</v>
      </c>
    </row>
    <row r="23" spans="1:8" x14ac:dyDescent="0.4">
      <c r="C23" s="2" t="s">
        <v>22</v>
      </c>
      <c r="H23" s="4">
        <v>129838</v>
      </c>
    </row>
    <row r="24" spans="1:8" x14ac:dyDescent="0.4">
      <c r="C24" s="2" t="s">
        <v>23</v>
      </c>
      <c r="H24" s="4">
        <v>141816.29999999999</v>
      </c>
    </row>
    <row r="25" spans="1:8" x14ac:dyDescent="0.4">
      <c r="C25" s="2" t="s">
        <v>24</v>
      </c>
      <c r="H25" s="4">
        <v>7000</v>
      </c>
    </row>
    <row r="26" spans="1:8" x14ac:dyDescent="0.4">
      <c r="C26" s="2" t="s">
        <v>25</v>
      </c>
      <c r="H26" s="4">
        <v>90735.85</v>
      </c>
    </row>
    <row r="27" spans="1:8" x14ac:dyDescent="0.4">
      <c r="C27" s="2" t="s">
        <v>26</v>
      </c>
      <c r="H27" s="4">
        <v>1591932.98</v>
      </c>
    </row>
    <row r="28" spans="1:8" x14ac:dyDescent="0.4">
      <c r="C28" s="2" t="s">
        <v>27</v>
      </c>
      <c r="H28" s="4">
        <v>-2841758</v>
      </c>
    </row>
    <row r="29" spans="1:8" ht="15" thickBot="1" x14ac:dyDescent="0.45">
      <c r="C29" s="2" t="s">
        <v>28</v>
      </c>
      <c r="H29" s="4">
        <v>-1992101.92</v>
      </c>
    </row>
    <row r="30" spans="1:8" ht="15" thickBot="1" x14ac:dyDescent="0.45">
      <c r="B30" s="2" t="s">
        <v>29</v>
      </c>
      <c r="H30" s="7">
        <f>ROUND(SUM(H20:H29),5)</f>
        <v>0</v>
      </c>
    </row>
    <row r="31" spans="1:8" s="9" customFormat="1" ht="10.75" thickBot="1" x14ac:dyDescent="0.3">
      <c r="A31" s="2" t="s">
        <v>30</v>
      </c>
      <c r="B31" s="2"/>
      <c r="C31" s="2"/>
      <c r="D31" s="2"/>
      <c r="E31" s="2"/>
      <c r="F31" s="2"/>
      <c r="G31" s="2"/>
      <c r="H31" s="8">
        <f>ROUND(H2+H19+H30,5)</f>
        <v>628730.43000000005</v>
      </c>
    </row>
    <row r="32" spans="1:8" ht="15" thickTop="1" x14ac:dyDescent="0.4">
      <c r="A32" s="2" t="s">
        <v>31</v>
      </c>
      <c r="H32" s="4"/>
    </row>
    <row r="33" spans="2:8" x14ac:dyDescent="0.4">
      <c r="B33" s="2" t="s">
        <v>32</v>
      </c>
      <c r="H33" s="4"/>
    </row>
    <row r="34" spans="2:8" x14ac:dyDescent="0.4">
      <c r="C34" s="2" t="s">
        <v>33</v>
      </c>
      <c r="H34" s="4"/>
    </row>
    <row r="35" spans="2:8" x14ac:dyDescent="0.4">
      <c r="D35" s="2" t="s">
        <v>34</v>
      </c>
      <c r="H35" s="4"/>
    </row>
    <row r="36" spans="2:8" ht="15" thickBot="1" x14ac:dyDescent="0.45">
      <c r="E36" s="2" t="s">
        <v>35</v>
      </c>
      <c r="H36" s="6">
        <v>3055.45</v>
      </c>
    </row>
    <row r="37" spans="2:8" x14ac:dyDescent="0.4">
      <c r="D37" s="2" t="s">
        <v>36</v>
      </c>
      <c r="H37" s="4">
        <f>ROUND(SUM(H35:H36),5)</f>
        <v>3055.45</v>
      </c>
    </row>
    <row r="38" spans="2:8" x14ac:dyDescent="0.4">
      <c r="D38" s="2" t="s">
        <v>37</v>
      </c>
      <c r="H38" s="4"/>
    </row>
    <row r="39" spans="2:8" x14ac:dyDescent="0.4">
      <c r="E39" s="2" t="s">
        <v>38</v>
      </c>
      <c r="H39" s="4">
        <v>-234.04</v>
      </c>
    </row>
    <row r="40" spans="2:8" x14ac:dyDescent="0.4">
      <c r="E40" s="2" t="s">
        <v>39</v>
      </c>
      <c r="H40" s="4"/>
    </row>
    <row r="41" spans="2:8" ht="15" thickBot="1" x14ac:dyDescent="0.45">
      <c r="F41" s="2" t="s">
        <v>40</v>
      </c>
      <c r="H41" s="6">
        <v>81.12</v>
      </c>
    </row>
    <row r="42" spans="2:8" x14ac:dyDescent="0.4">
      <c r="E42" s="2" t="s">
        <v>41</v>
      </c>
      <c r="H42" s="4">
        <f>ROUND(SUM(H40:H41),5)</f>
        <v>81.12</v>
      </c>
    </row>
    <row r="43" spans="2:8" x14ac:dyDescent="0.4">
      <c r="E43" s="2" t="s">
        <v>42</v>
      </c>
      <c r="H43" s="4"/>
    </row>
    <row r="44" spans="2:8" x14ac:dyDescent="0.4">
      <c r="F44" s="2" t="s">
        <v>43</v>
      </c>
      <c r="H44" s="4">
        <v>1775.01</v>
      </c>
    </row>
    <row r="45" spans="2:8" x14ac:dyDescent="0.4">
      <c r="F45" s="2" t="s">
        <v>44</v>
      </c>
      <c r="H45" s="4"/>
    </row>
    <row r="46" spans="2:8" x14ac:dyDescent="0.4">
      <c r="G46" s="2" t="s">
        <v>45</v>
      </c>
      <c r="H46" s="4">
        <v>-3.92</v>
      </c>
    </row>
    <row r="47" spans="2:8" ht="15" thickBot="1" x14ac:dyDescent="0.45">
      <c r="G47" s="2" t="s">
        <v>46</v>
      </c>
      <c r="H47" s="6">
        <v>-3.92</v>
      </c>
    </row>
    <row r="48" spans="2:8" x14ac:dyDescent="0.4">
      <c r="F48" s="2" t="s">
        <v>47</v>
      </c>
      <c r="H48" s="4">
        <f>ROUND(SUM(H45:H47),5)</f>
        <v>-7.84</v>
      </c>
    </row>
    <row r="49" spans="2:8" x14ac:dyDescent="0.4">
      <c r="F49" s="2" t="s">
        <v>48</v>
      </c>
      <c r="H49" s="4">
        <v>176.44</v>
      </c>
    </row>
    <row r="50" spans="2:8" ht="15" thickBot="1" x14ac:dyDescent="0.45">
      <c r="F50" s="2" t="s">
        <v>49</v>
      </c>
      <c r="H50" s="6">
        <v>-8.65</v>
      </c>
    </row>
    <row r="51" spans="2:8" x14ac:dyDescent="0.4">
      <c r="E51" s="2" t="s">
        <v>50</v>
      </c>
      <c r="H51" s="4">
        <f>ROUND(SUM(H43:H44)+SUM(H48:H50),5)</f>
        <v>1934.96</v>
      </c>
    </row>
    <row r="52" spans="2:8" x14ac:dyDescent="0.4">
      <c r="E52" s="2" t="s">
        <v>51</v>
      </c>
      <c r="H52" s="4"/>
    </row>
    <row r="53" spans="2:8" ht="15" thickBot="1" x14ac:dyDescent="0.45">
      <c r="F53" s="2" t="s">
        <v>52</v>
      </c>
      <c r="H53" s="4">
        <v>-56.84</v>
      </c>
    </row>
    <row r="54" spans="2:8" ht="15" thickBot="1" x14ac:dyDescent="0.45">
      <c r="E54" s="2" t="s">
        <v>53</v>
      </c>
      <c r="H54" s="7">
        <f>ROUND(SUM(H52:H53),5)</f>
        <v>-56.84</v>
      </c>
    </row>
    <row r="55" spans="2:8" ht="15" thickBot="1" x14ac:dyDescent="0.45">
      <c r="D55" s="2" t="s">
        <v>54</v>
      </c>
      <c r="H55" s="7">
        <f>ROUND(SUM(H38:H39)+H42+H51+H54,5)</f>
        <v>1725.2</v>
      </c>
    </row>
    <row r="56" spans="2:8" ht="15" thickBot="1" x14ac:dyDescent="0.45">
      <c r="C56" s="2" t="s">
        <v>55</v>
      </c>
      <c r="H56" s="5">
        <f>ROUND(H34+H37+H55,5)</f>
        <v>4780.6499999999996</v>
      </c>
    </row>
    <row r="57" spans="2:8" x14ac:dyDescent="0.4">
      <c r="B57" s="2" t="s">
        <v>56</v>
      </c>
      <c r="H57" s="4">
        <f>ROUND(H33+H56,5)</f>
        <v>4780.6499999999996</v>
      </c>
    </row>
    <row r="58" spans="2:8" x14ac:dyDescent="0.4">
      <c r="B58" s="2" t="s">
        <v>57</v>
      </c>
      <c r="H58" s="4"/>
    </row>
    <row r="59" spans="2:8" x14ac:dyDescent="0.4">
      <c r="C59" s="2" t="s">
        <v>58</v>
      </c>
      <c r="H59" s="4">
        <v>3399.75</v>
      </c>
    </row>
    <row r="60" spans="2:8" x14ac:dyDescent="0.4">
      <c r="C60" s="2" t="s">
        <v>59</v>
      </c>
      <c r="H60" s="4"/>
    </row>
    <row r="61" spans="2:8" x14ac:dyDescent="0.4">
      <c r="D61" s="2" t="s">
        <v>60</v>
      </c>
      <c r="H61" s="4">
        <v>6580.22</v>
      </c>
    </row>
    <row r="62" spans="2:8" x14ac:dyDescent="0.4">
      <c r="D62" s="2" t="s">
        <v>61</v>
      </c>
      <c r="H62" s="4">
        <v>20000</v>
      </c>
    </row>
    <row r="63" spans="2:8" x14ac:dyDescent="0.4">
      <c r="D63" s="2" t="s">
        <v>62</v>
      </c>
      <c r="H63" s="4">
        <v>106902.33</v>
      </c>
    </row>
    <row r="64" spans="2:8" x14ac:dyDescent="0.4">
      <c r="D64" s="2" t="s">
        <v>63</v>
      </c>
      <c r="H64" s="4">
        <v>37300.39</v>
      </c>
    </row>
    <row r="65" spans="1:8" x14ac:dyDescent="0.4">
      <c r="D65" s="2" t="s">
        <v>64</v>
      </c>
      <c r="H65" s="4">
        <v>2500</v>
      </c>
    </row>
    <row r="66" spans="1:8" ht="15" thickBot="1" x14ac:dyDescent="0.45">
      <c r="D66" s="2" t="s">
        <v>65</v>
      </c>
      <c r="H66" s="6">
        <v>29760</v>
      </c>
    </row>
    <row r="67" spans="1:8" x14ac:dyDescent="0.4">
      <c r="C67" s="2" t="s">
        <v>66</v>
      </c>
      <c r="H67" s="4">
        <f>ROUND(SUM(H60:H66),5)</f>
        <v>203042.94</v>
      </c>
    </row>
    <row r="68" spans="1:8" x14ac:dyDescent="0.4">
      <c r="C68" s="2" t="s">
        <v>67</v>
      </c>
      <c r="H68" s="4">
        <v>116837.71</v>
      </c>
    </row>
    <row r="69" spans="1:8" x14ac:dyDescent="0.4">
      <c r="C69" s="2" t="s">
        <v>68</v>
      </c>
      <c r="H69" s="4">
        <v>112491.5</v>
      </c>
    </row>
    <row r="70" spans="1:8" ht="15" thickBot="1" x14ac:dyDescent="0.45">
      <c r="C70" s="2" t="s">
        <v>69</v>
      </c>
      <c r="H70" s="4">
        <v>188177.88</v>
      </c>
    </row>
    <row r="71" spans="1:8" ht="15" thickBot="1" x14ac:dyDescent="0.45">
      <c r="B71" s="2" t="s">
        <v>70</v>
      </c>
      <c r="H71" s="7">
        <f>ROUND(SUM(H58:H59)+SUM(H67:H70),5)</f>
        <v>623949.78</v>
      </c>
    </row>
    <row r="72" spans="1:8" s="9" customFormat="1" ht="10.75" thickBot="1" x14ac:dyDescent="0.3">
      <c r="A72" s="2" t="s">
        <v>71</v>
      </c>
      <c r="B72" s="2"/>
      <c r="C72" s="2"/>
      <c r="D72" s="2"/>
      <c r="E72" s="2"/>
      <c r="F72" s="2"/>
      <c r="G72" s="2"/>
      <c r="H72" s="8">
        <f>ROUND(H32+H57+H71,5)</f>
        <v>628730.43000000005</v>
      </c>
    </row>
    <row r="73" spans="1:8" ht="15" thickTop="1" x14ac:dyDescent="0.4"/>
  </sheetData>
  <pageMargins left="0.7" right="0.7" top="0.75" bottom="0.75" header="0.1" footer="0.3"/>
  <pageSetup orientation="portrait" r:id="rId1"/>
  <headerFooter>
    <oddHeader>&amp;L&amp;"Arial,Bold"&amp;8 9:27 AM
&amp;"Arial,Bold"&amp;8 12/10/22
&amp;"Arial,Bold"&amp;8 Accrual Basis&amp;C&amp;"Arial,Bold"&amp;12 Nederland Fire Protection District
&amp;"Arial,Bold"&amp;14 Balance Sheet
&amp;"Arial,Bold"&amp;10 As of November 30, 2022</oddHeader>
  </headerFooter>
  <drawing r:id="rId2"/>
  <legacyDrawing r:id="rId3"/>
  <controls>
    <mc:AlternateContent xmlns:mc="http://schemas.openxmlformats.org/markup-compatibility/2006">
      <mc:Choice Requires="x14">
        <control shapeId="15362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87086</xdr:colOff>
                <xdr:row>1</xdr:row>
                <xdr:rowOff>38100</xdr:rowOff>
              </to>
            </anchor>
          </controlPr>
        </control>
      </mc:Choice>
      <mc:Fallback>
        <control shapeId="15362" r:id="rId4" name="HEADER"/>
      </mc:Fallback>
    </mc:AlternateContent>
    <mc:AlternateContent xmlns:mc="http://schemas.openxmlformats.org/markup-compatibility/2006">
      <mc:Choice Requires="x14">
        <control shapeId="15361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87086</xdr:colOff>
                <xdr:row>1</xdr:row>
                <xdr:rowOff>38100</xdr:rowOff>
              </to>
            </anchor>
          </controlPr>
        </control>
      </mc:Choice>
      <mc:Fallback>
        <control shapeId="15361" r:id="rId6" name="FILT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7D735-879A-41FB-9858-EA0EB9B4C0BD}">
  <dimension ref="A3:E36"/>
  <sheetViews>
    <sheetView topLeftCell="A7" workbookViewId="0">
      <selection activeCell="E36" sqref="E36"/>
    </sheetView>
  </sheetViews>
  <sheetFormatPr defaultRowHeight="14.6" x14ac:dyDescent="0.4"/>
  <cols>
    <col min="1" max="1" width="27.61328125" bestFit="1" customWidth="1"/>
    <col min="2" max="2" width="11.23046875" bestFit="1" customWidth="1"/>
    <col min="5" max="5" width="9.84375" bestFit="1" customWidth="1"/>
  </cols>
  <sheetData>
    <row r="3" spans="1:5" x14ac:dyDescent="0.4">
      <c r="A3" s="2" t="s">
        <v>5</v>
      </c>
      <c r="B3" s="4">
        <v>224358.86</v>
      </c>
      <c r="C3" s="2"/>
    </row>
    <row r="4" spans="1:5" x14ac:dyDescent="0.4">
      <c r="A4" s="2" t="s">
        <v>6</v>
      </c>
      <c r="B4" s="4">
        <v>204212.2</v>
      </c>
      <c r="C4" s="2"/>
    </row>
    <row r="5" spans="1:5" x14ac:dyDescent="0.4">
      <c r="A5" s="2" t="s">
        <v>7</v>
      </c>
      <c r="B5" s="4">
        <v>27134.05</v>
      </c>
      <c r="C5" s="2"/>
    </row>
    <row r="6" spans="1:5" x14ac:dyDescent="0.4">
      <c r="A6" s="2" t="s">
        <v>8</v>
      </c>
      <c r="B6" s="4">
        <v>39399.89</v>
      </c>
      <c r="C6" s="2"/>
    </row>
    <row r="7" spans="1:5" x14ac:dyDescent="0.4">
      <c r="A7" s="2" t="s">
        <v>9</v>
      </c>
      <c r="B7" s="4">
        <v>11457.92</v>
      </c>
      <c r="C7" s="2"/>
    </row>
    <row r="8" spans="1:5" x14ac:dyDescent="0.4">
      <c r="A8" s="2" t="s">
        <v>10</v>
      </c>
      <c r="B8" s="4">
        <v>87078.61</v>
      </c>
      <c r="C8" s="2"/>
    </row>
    <row r="9" spans="1:5" x14ac:dyDescent="0.4">
      <c r="A9" s="2" t="s">
        <v>11</v>
      </c>
      <c r="B9" s="4">
        <v>95.05</v>
      </c>
      <c r="C9" s="2"/>
    </row>
    <row r="10" spans="1:5" x14ac:dyDescent="0.4">
      <c r="B10" s="40">
        <f>SUM(B3:B9)</f>
        <v>593736.58000000007</v>
      </c>
    </row>
    <row r="11" spans="1:5" x14ac:dyDescent="0.4">
      <c r="B11" s="39"/>
    </row>
    <row r="12" spans="1:5" x14ac:dyDescent="0.4">
      <c r="B12" s="39"/>
      <c r="E12" s="4"/>
    </row>
    <row r="13" spans="1:5" x14ac:dyDescent="0.4">
      <c r="A13" s="2" t="s">
        <v>60</v>
      </c>
      <c r="B13" s="4">
        <v>6580.22</v>
      </c>
      <c r="E13" s="4"/>
    </row>
    <row r="14" spans="1:5" x14ac:dyDescent="0.4">
      <c r="A14" s="2" t="s">
        <v>61</v>
      </c>
      <c r="B14" s="4">
        <v>20000</v>
      </c>
      <c r="E14" s="4"/>
    </row>
    <row r="15" spans="1:5" x14ac:dyDescent="0.4">
      <c r="A15" s="2" t="s">
        <v>62</v>
      </c>
      <c r="B15" s="4">
        <v>106902.33</v>
      </c>
      <c r="E15" s="4"/>
    </row>
    <row r="16" spans="1:5" x14ac:dyDescent="0.4">
      <c r="A16" s="2" t="s">
        <v>63</v>
      </c>
      <c r="B16" s="4">
        <v>37300.39</v>
      </c>
      <c r="E16" s="3"/>
    </row>
    <row r="17" spans="1:3" x14ac:dyDescent="0.4">
      <c r="A17" s="2" t="s">
        <v>64</v>
      </c>
      <c r="B17" s="4">
        <v>2500</v>
      </c>
    </row>
    <row r="18" spans="1:3" ht="15" thickBot="1" x14ac:dyDescent="0.45">
      <c r="A18" s="2" t="s">
        <v>65</v>
      </c>
      <c r="B18" s="6">
        <v>29760</v>
      </c>
    </row>
    <row r="19" spans="1:3" x14ac:dyDescent="0.4">
      <c r="B19" s="40">
        <f>SUM(B13:B18)</f>
        <v>203042.94</v>
      </c>
    </row>
    <row r="20" spans="1:3" x14ac:dyDescent="0.4">
      <c r="B20" s="39"/>
    </row>
    <row r="21" spans="1:3" x14ac:dyDescent="0.4">
      <c r="A21" s="2" t="s">
        <v>15</v>
      </c>
      <c r="B21" s="4">
        <v>34764.85</v>
      </c>
    </row>
    <row r="22" spans="1:3" ht="15" thickBot="1" x14ac:dyDescent="0.45">
      <c r="A22" s="2" t="s">
        <v>16</v>
      </c>
      <c r="B22" s="6">
        <v>229</v>
      </c>
    </row>
    <row r="23" spans="1:3" x14ac:dyDescent="0.4">
      <c r="A23" s="2"/>
      <c r="B23" s="41">
        <f>SUM(B21:B22)</f>
        <v>34993.85</v>
      </c>
    </row>
    <row r="24" spans="1:3" x14ac:dyDescent="0.4">
      <c r="B24" s="39"/>
    </row>
    <row r="25" spans="1:3" x14ac:dyDescent="0.4">
      <c r="A25" s="2" t="s">
        <v>35</v>
      </c>
      <c r="B25" s="4">
        <v>3055.45</v>
      </c>
    </row>
    <row r="26" spans="1:3" x14ac:dyDescent="0.4">
      <c r="A26" s="2" t="s">
        <v>38</v>
      </c>
      <c r="B26" s="4">
        <v>-234.04</v>
      </c>
      <c r="C26" s="2"/>
    </row>
    <row r="27" spans="1:3" x14ac:dyDescent="0.4">
      <c r="A27" s="2" t="s">
        <v>40</v>
      </c>
      <c r="B27" s="4">
        <v>81.12</v>
      </c>
      <c r="C27" s="2"/>
    </row>
    <row r="28" spans="1:3" x14ac:dyDescent="0.4">
      <c r="A28" s="2" t="s">
        <v>43</v>
      </c>
      <c r="B28" s="4">
        <v>1775.01</v>
      </c>
      <c r="C28" s="2"/>
    </row>
    <row r="29" spans="1:3" x14ac:dyDescent="0.4">
      <c r="A29" s="2" t="s">
        <v>44</v>
      </c>
      <c r="B29" s="4">
        <v>-3.92</v>
      </c>
      <c r="C29" s="2"/>
    </row>
    <row r="30" spans="1:3" x14ac:dyDescent="0.4">
      <c r="A30" s="2" t="s">
        <v>45</v>
      </c>
      <c r="B30" s="4">
        <v>-3.92</v>
      </c>
    </row>
    <row r="31" spans="1:3" x14ac:dyDescent="0.4">
      <c r="A31" s="2" t="s">
        <v>46</v>
      </c>
      <c r="B31" s="4">
        <v>176.44</v>
      </c>
    </row>
    <row r="32" spans="1:3" x14ac:dyDescent="0.4">
      <c r="A32" s="2" t="s">
        <v>48</v>
      </c>
      <c r="B32" s="4">
        <v>-8.65</v>
      </c>
      <c r="C32" s="2"/>
    </row>
    <row r="33" spans="1:3" ht="15" thickBot="1" x14ac:dyDescent="0.45">
      <c r="A33" s="2" t="s">
        <v>52</v>
      </c>
      <c r="B33" s="6">
        <v>-56.84</v>
      </c>
      <c r="C33" s="2"/>
    </row>
    <row r="34" spans="1:3" x14ac:dyDescent="0.4">
      <c r="B34" s="40">
        <f>SUM(B25:B33)</f>
        <v>4780.6499999999996</v>
      </c>
    </row>
    <row r="35" spans="1:3" x14ac:dyDescent="0.4">
      <c r="B35" s="39"/>
    </row>
    <row r="36" spans="1:3" x14ac:dyDescent="0.4">
      <c r="A36" s="43" t="s">
        <v>998</v>
      </c>
      <c r="B36" s="42">
        <f>SUM(B10-B19+B23-B34)</f>
        <v>420906.84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DE397-5760-4D78-8D65-BC2C892F454F}">
  <sheetPr codeName="Sheet4"/>
  <dimension ref="A1:P208"/>
  <sheetViews>
    <sheetView tabSelected="1"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 activeCell="J1" sqref="J1:L1048576"/>
    </sheetView>
  </sheetViews>
  <sheetFormatPr defaultRowHeight="14.6" x14ac:dyDescent="0.4"/>
  <cols>
    <col min="1" max="8" width="2.921875" style="22" customWidth="1"/>
    <col min="9" max="9" width="23.3828125" style="22" customWidth="1"/>
    <col min="10" max="10" width="6.84375" bestFit="1" customWidth="1"/>
    <col min="11" max="11" width="2.23046875" customWidth="1"/>
    <col min="12" max="12" width="6.84375" bestFit="1" customWidth="1"/>
    <col min="13" max="13" width="2.23046875" customWidth="1"/>
    <col min="14" max="14" width="9.07421875" bestFit="1" customWidth="1"/>
    <col min="15" max="15" width="2.23046875" customWidth="1"/>
    <col min="16" max="16" width="8" bestFit="1" customWidth="1"/>
  </cols>
  <sheetData>
    <row r="1" spans="1:16" ht="15" thickBot="1" x14ac:dyDescent="0.45">
      <c r="A1" s="24"/>
      <c r="B1" s="24"/>
      <c r="C1" s="24"/>
      <c r="D1" s="24"/>
      <c r="E1" s="24"/>
      <c r="F1" s="24"/>
      <c r="G1" s="24"/>
      <c r="H1" s="24"/>
      <c r="I1" s="24"/>
      <c r="J1" s="37"/>
      <c r="K1" s="38"/>
      <c r="L1" s="37"/>
      <c r="M1" s="38"/>
      <c r="N1" s="37"/>
      <c r="O1" s="38"/>
      <c r="P1" s="37"/>
    </row>
    <row r="2" spans="1:16" s="12" customFormat="1" ht="15.45" thickTop="1" thickBot="1" x14ac:dyDescent="0.45">
      <c r="A2" s="36"/>
      <c r="B2" s="36"/>
      <c r="C2" s="36"/>
      <c r="D2" s="36"/>
      <c r="E2" s="36"/>
      <c r="F2" s="36"/>
      <c r="G2" s="36"/>
      <c r="H2" s="36"/>
      <c r="I2" s="36"/>
      <c r="J2" s="35" t="s">
        <v>384</v>
      </c>
      <c r="K2" s="21"/>
      <c r="L2" s="35" t="s">
        <v>382</v>
      </c>
      <c r="M2" s="21"/>
      <c r="N2" s="35" t="s">
        <v>381</v>
      </c>
      <c r="O2" s="21"/>
      <c r="P2" s="35" t="s">
        <v>380</v>
      </c>
    </row>
    <row r="3" spans="1:16" ht="15" thickTop="1" x14ac:dyDescent="0.4">
      <c r="A3" s="24"/>
      <c r="B3" s="24" t="s">
        <v>379</v>
      </c>
      <c r="C3" s="24"/>
      <c r="D3" s="24"/>
      <c r="E3" s="24"/>
      <c r="F3" s="24"/>
      <c r="G3" s="24"/>
      <c r="H3" s="24"/>
      <c r="I3" s="24"/>
      <c r="J3" s="30"/>
      <c r="K3" s="27"/>
      <c r="L3" s="30"/>
      <c r="M3" s="27"/>
      <c r="N3" s="30"/>
      <c r="O3" s="27"/>
      <c r="P3" s="29"/>
    </row>
    <row r="4" spans="1:16" x14ac:dyDescent="0.4">
      <c r="A4" s="24"/>
      <c r="B4" s="24"/>
      <c r="C4" s="24"/>
      <c r="D4" s="24" t="s">
        <v>378</v>
      </c>
      <c r="E4" s="24"/>
      <c r="F4" s="24"/>
      <c r="G4" s="24"/>
      <c r="H4" s="24"/>
      <c r="I4" s="24"/>
      <c r="J4" s="30"/>
      <c r="K4" s="27"/>
      <c r="L4" s="30"/>
      <c r="M4" s="27"/>
      <c r="N4" s="30"/>
      <c r="O4" s="27"/>
      <c r="P4" s="29"/>
    </row>
    <row r="5" spans="1:16" x14ac:dyDescent="0.4">
      <c r="A5" s="24"/>
      <c r="B5" s="24"/>
      <c r="C5" s="24"/>
      <c r="D5" s="24"/>
      <c r="E5" s="24" t="s">
        <v>232</v>
      </c>
      <c r="F5" s="24"/>
      <c r="G5" s="24"/>
      <c r="H5" s="24"/>
      <c r="I5" s="24"/>
      <c r="J5" s="30">
        <v>2500</v>
      </c>
      <c r="K5" s="27"/>
      <c r="L5" s="30"/>
      <c r="M5" s="27"/>
      <c r="N5" s="30"/>
      <c r="O5" s="27"/>
      <c r="P5" s="29"/>
    </row>
    <row r="6" spans="1:16" x14ac:dyDescent="0.4">
      <c r="A6" s="24"/>
      <c r="B6" s="24"/>
      <c r="C6" s="24"/>
      <c r="D6" s="24"/>
      <c r="E6" s="24" t="s">
        <v>376</v>
      </c>
      <c r="F6" s="24"/>
      <c r="G6" s="24"/>
      <c r="H6" s="24"/>
      <c r="I6" s="24"/>
      <c r="J6" s="30">
        <v>0</v>
      </c>
      <c r="K6" s="27"/>
      <c r="L6" s="30">
        <v>0</v>
      </c>
      <c r="M6" s="27"/>
      <c r="N6" s="30">
        <f>ROUND((J6-L6),5)</f>
        <v>0</v>
      </c>
      <c r="O6" s="27"/>
      <c r="P6" s="29">
        <f>ROUND(IF(L6=0, IF(J6=0, 0, 1), J6/L6),5)</f>
        <v>0</v>
      </c>
    </row>
    <row r="7" spans="1:16" x14ac:dyDescent="0.4">
      <c r="A7" s="24"/>
      <c r="B7" s="24"/>
      <c r="C7" s="24"/>
      <c r="D7" s="24"/>
      <c r="E7" s="24" t="s">
        <v>375</v>
      </c>
      <c r="F7" s="24"/>
      <c r="G7" s="24"/>
      <c r="H7" s="24"/>
      <c r="I7" s="24"/>
      <c r="J7" s="30">
        <v>901.5</v>
      </c>
      <c r="K7" s="27"/>
      <c r="L7" s="30">
        <v>40</v>
      </c>
      <c r="M7" s="27"/>
      <c r="N7" s="30">
        <f>ROUND((J7-L7),5)</f>
        <v>861.5</v>
      </c>
      <c r="O7" s="27"/>
      <c r="P7" s="29">
        <f>ROUND(IF(L7=0, IF(J7=0, 0, 1), J7/L7),5)</f>
        <v>22.537500000000001</v>
      </c>
    </row>
    <row r="8" spans="1:16" x14ac:dyDescent="0.4">
      <c r="A8" s="24"/>
      <c r="B8" s="24"/>
      <c r="C8" s="24"/>
      <c r="D8" s="24"/>
      <c r="E8" s="24" t="s">
        <v>231</v>
      </c>
      <c r="F8" s="24"/>
      <c r="G8" s="24"/>
      <c r="H8" s="24"/>
      <c r="I8" s="24"/>
      <c r="J8" s="30">
        <v>1557.3</v>
      </c>
      <c r="K8" s="27"/>
      <c r="L8" s="30">
        <v>12</v>
      </c>
      <c r="M8" s="27"/>
      <c r="N8" s="30">
        <f>ROUND((J8-L8),5)</f>
        <v>1545.3</v>
      </c>
      <c r="O8" s="27"/>
      <c r="P8" s="29">
        <f>ROUND(IF(L8=0, IF(J8=0, 0, 1), J8/L8),5)</f>
        <v>129.77500000000001</v>
      </c>
    </row>
    <row r="9" spans="1:16" x14ac:dyDescent="0.4">
      <c r="A9" s="24"/>
      <c r="B9" s="24"/>
      <c r="C9" s="24"/>
      <c r="D9" s="24"/>
      <c r="E9" s="24" t="s">
        <v>229</v>
      </c>
      <c r="F9" s="24"/>
      <c r="G9" s="24"/>
      <c r="H9" s="24"/>
      <c r="I9" s="24"/>
      <c r="J9" s="30"/>
      <c r="K9" s="27"/>
      <c r="L9" s="30"/>
      <c r="M9" s="27"/>
      <c r="N9" s="30"/>
      <c r="O9" s="27"/>
      <c r="P9" s="29"/>
    </row>
    <row r="10" spans="1:16" x14ac:dyDescent="0.4">
      <c r="A10" s="24"/>
      <c r="B10" s="24"/>
      <c r="C10" s="24"/>
      <c r="D10" s="24"/>
      <c r="E10" s="24"/>
      <c r="F10" s="24" t="s">
        <v>228</v>
      </c>
      <c r="G10" s="24"/>
      <c r="H10" s="24"/>
      <c r="I10" s="24"/>
      <c r="J10" s="30">
        <v>20.59</v>
      </c>
      <c r="K10" s="27"/>
      <c r="L10" s="30"/>
      <c r="M10" s="27"/>
      <c r="N10" s="30"/>
      <c r="O10" s="27"/>
      <c r="P10" s="29"/>
    </row>
    <row r="11" spans="1:16" x14ac:dyDescent="0.4">
      <c r="A11" s="24"/>
      <c r="B11" s="24"/>
      <c r="C11" s="24"/>
      <c r="D11" s="24"/>
      <c r="E11" s="24"/>
      <c r="F11" s="24" t="s">
        <v>227</v>
      </c>
      <c r="G11" s="24"/>
      <c r="H11" s="24"/>
      <c r="I11" s="24"/>
      <c r="J11" s="30">
        <v>7892.8</v>
      </c>
      <c r="K11" s="27"/>
      <c r="L11" s="30">
        <v>11255</v>
      </c>
      <c r="M11" s="27"/>
      <c r="N11" s="30">
        <f>ROUND((J11-L11),5)</f>
        <v>-3362.2</v>
      </c>
      <c r="O11" s="27"/>
      <c r="P11" s="29">
        <f>ROUND(IF(L11=0, IF(J11=0, 0, 1), J11/L11),5)</f>
        <v>0.70126999999999995</v>
      </c>
    </row>
    <row r="12" spans="1:16" x14ac:dyDescent="0.4">
      <c r="A12" s="24"/>
      <c r="B12" s="24"/>
      <c r="C12" s="24"/>
      <c r="D12" s="24"/>
      <c r="E12" s="24"/>
      <c r="F12" s="24" t="s">
        <v>226</v>
      </c>
      <c r="G12" s="24"/>
      <c r="H12" s="24"/>
      <c r="I12" s="24"/>
      <c r="J12" s="30">
        <v>4328.46</v>
      </c>
      <c r="K12" s="27"/>
      <c r="L12" s="30">
        <v>563</v>
      </c>
      <c r="M12" s="27"/>
      <c r="N12" s="30">
        <f>ROUND((J12-L12),5)</f>
        <v>3765.46</v>
      </c>
      <c r="O12" s="27"/>
      <c r="P12" s="29">
        <f>ROUND(IF(L12=0, IF(J12=0, 0, 1), J12/L12),5)</f>
        <v>7.6882099999999998</v>
      </c>
    </row>
    <row r="13" spans="1:16" x14ac:dyDescent="0.4">
      <c r="A13" s="24"/>
      <c r="B13" s="24"/>
      <c r="C13" s="24"/>
      <c r="D13" s="24"/>
      <c r="E13" s="24"/>
      <c r="F13" s="24" t="s">
        <v>225</v>
      </c>
      <c r="G13" s="24"/>
      <c r="H13" s="24"/>
      <c r="I13" s="24"/>
      <c r="J13" s="30">
        <v>276.62</v>
      </c>
      <c r="K13" s="27"/>
      <c r="L13" s="30">
        <v>394</v>
      </c>
      <c r="M13" s="27"/>
      <c r="N13" s="30">
        <f>ROUND((J13-L13),5)</f>
        <v>-117.38</v>
      </c>
      <c r="O13" s="27"/>
      <c r="P13" s="29">
        <f>ROUND(IF(L13=0, IF(J13=0, 0, 1), J13/L13),5)</f>
        <v>0.70208000000000004</v>
      </c>
    </row>
    <row r="14" spans="1:16" x14ac:dyDescent="0.4">
      <c r="A14" s="24"/>
      <c r="B14" s="24"/>
      <c r="C14" s="24"/>
      <c r="D14" s="24"/>
      <c r="E14" s="24"/>
      <c r="F14" s="24" t="s">
        <v>224</v>
      </c>
      <c r="G14" s="24"/>
      <c r="H14" s="24"/>
      <c r="I14" s="24"/>
      <c r="J14" s="30">
        <v>150.97</v>
      </c>
      <c r="K14" s="27"/>
      <c r="L14" s="30">
        <v>25</v>
      </c>
      <c r="M14" s="27"/>
      <c r="N14" s="30">
        <f>ROUND((J14-L14),5)</f>
        <v>125.97</v>
      </c>
      <c r="O14" s="27"/>
      <c r="P14" s="29">
        <f>ROUND(IF(L14=0, IF(J14=0, 0, 1), J14/L14),5)</f>
        <v>6.0388000000000002</v>
      </c>
    </row>
    <row r="15" spans="1:16" x14ac:dyDescent="0.4">
      <c r="A15" s="24"/>
      <c r="B15" s="24"/>
      <c r="C15" s="24"/>
      <c r="D15" s="24"/>
      <c r="E15" s="24"/>
      <c r="F15" s="24" t="s">
        <v>223</v>
      </c>
      <c r="G15" s="24"/>
      <c r="H15" s="24"/>
      <c r="I15" s="24"/>
      <c r="J15" s="30">
        <v>436.79</v>
      </c>
      <c r="K15" s="27"/>
      <c r="L15" s="30"/>
      <c r="M15" s="27"/>
      <c r="N15" s="30"/>
      <c r="O15" s="27"/>
      <c r="P15" s="29"/>
    </row>
    <row r="16" spans="1:16" x14ac:dyDescent="0.4">
      <c r="A16" s="24"/>
      <c r="B16" s="24"/>
      <c r="C16" s="24"/>
      <c r="D16" s="24"/>
      <c r="E16" s="24"/>
      <c r="F16" s="24" t="s">
        <v>222</v>
      </c>
      <c r="G16" s="24"/>
      <c r="H16" s="24"/>
      <c r="I16" s="24"/>
      <c r="J16" s="30">
        <v>200.91</v>
      </c>
      <c r="K16" s="27"/>
      <c r="L16" s="30"/>
      <c r="M16" s="27"/>
      <c r="N16" s="30"/>
      <c r="O16" s="27"/>
      <c r="P16" s="29"/>
    </row>
    <row r="17" spans="1:16" x14ac:dyDescent="0.4">
      <c r="A17" s="24"/>
      <c r="B17" s="24"/>
      <c r="C17" s="24"/>
      <c r="D17" s="24"/>
      <c r="E17" s="24"/>
      <c r="F17" s="24" t="s">
        <v>221</v>
      </c>
      <c r="G17" s="24"/>
      <c r="H17" s="24"/>
      <c r="I17" s="24"/>
      <c r="J17" s="30">
        <v>37.56</v>
      </c>
      <c r="K17" s="27"/>
      <c r="L17" s="30">
        <v>70</v>
      </c>
      <c r="M17" s="27"/>
      <c r="N17" s="30">
        <f>ROUND((J17-L17),5)</f>
        <v>-32.44</v>
      </c>
      <c r="O17" s="27"/>
      <c r="P17" s="29">
        <f>ROUND(IF(L17=0, IF(J17=0, 0, 1), J17/L17),5)</f>
        <v>0.53656999999999999</v>
      </c>
    </row>
    <row r="18" spans="1:16" x14ac:dyDescent="0.4">
      <c r="A18" s="24"/>
      <c r="B18" s="24"/>
      <c r="C18" s="24"/>
      <c r="D18" s="24"/>
      <c r="E18" s="24"/>
      <c r="F18" s="24" t="s">
        <v>219</v>
      </c>
      <c r="G18" s="24"/>
      <c r="H18" s="24"/>
      <c r="I18" s="24"/>
      <c r="J18" s="30">
        <v>37.72</v>
      </c>
      <c r="K18" s="27"/>
      <c r="L18" s="30">
        <v>79</v>
      </c>
      <c r="M18" s="27"/>
      <c r="N18" s="30">
        <f>ROUND((J18-L18),5)</f>
        <v>-41.28</v>
      </c>
      <c r="O18" s="27"/>
      <c r="P18" s="29">
        <f>ROUND(IF(L18=0, IF(J18=0, 0, 1), J18/L18),5)</f>
        <v>0.47747000000000001</v>
      </c>
    </row>
    <row r="19" spans="1:16" x14ac:dyDescent="0.4">
      <c r="A19" s="24"/>
      <c r="B19" s="24"/>
      <c r="C19" s="24"/>
      <c r="D19" s="24"/>
      <c r="E19" s="24"/>
      <c r="F19" s="24" t="s">
        <v>218</v>
      </c>
      <c r="G19" s="24"/>
      <c r="H19" s="24"/>
      <c r="I19" s="24"/>
      <c r="J19" s="30">
        <v>-192.32</v>
      </c>
      <c r="K19" s="27"/>
      <c r="L19" s="30"/>
      <c r="M19" s="27"/>
      <c r="N19" s="30"/>
      <c r="O19" s="27"/>
      <c r="P19" s="29"/>
    </row>
    <row r="20" spans="1:16" ht="15" thickBot="1" x14ac:dyDescent="0.45">
      <c r="A20" s="24"/>
      <c r="B20" s="24"/>
      <c r="C20" s="24"/>
      <c r="D20" s="24"/>
      <c r="E20" s="24"/>
      <c r="F20" s="24" t="s">
        <v>217</v>
      </c>
      <c r="G20" s="24"/>
      <c r="H20" s="24"/>
      <c r="I20" s="24"/>
      <c r="J20" s="30">
        <v>-7.49</v>
      </c>
      <c r="K20" s="27"/>
      <c r="L20" s="30"/>
      <c r="M20" s="27"/>
      <c r="N20" s="30"/>
      <c r="O20" s="27"/>
      <c r="P20" s="29"/>
    </row>
    <row r="21" spans="1:16" ht="15" thickBot="1" x14ac:dyDescent="0.45">
      <c r="A21" s="24"/>
      <c r="B21" s="24"/>
      <c r="C21" s="24"/>
      <c r="D21" s="24"/>
      <c r="E21" s="24" t="s">
        <v>216</v>
      </c>
      <c r="F21" s="24"/>
      <c r="G21" s="24"/>
      <c r="H21" s="24"/>
      <c r="I21" s="24"/>
      <c r="J21" s="28">
        <f>ROUND(SUM(J9:J20),5)</f>
        <v>13182.61</v>
      </c>
      <c r="K21" s="27"/>
      <c r="L21" s="28">
        <f>ROUND(SUM(L9:L20),5)</f>
        <v>12386</v>
      </c>
      <c r="M21" s="27"/>
      <c r="N21" s="28">
        <f>ROUND((J21-L21),5)</f>
        <v>796.61</v>
      </c>
      <c r="O21" s="27"/>
      <c r="P21" s="26">
        <f>ROUND(IF(L21=0, IF(J21=0, 0, 1), J21/L21),5)</f>
        <v>1.0643199999999999</v>
      </c>
    </row>
    <row r="22" spans="1:16" ht="15" thickBot="1" x14ac:dyDescent="0.45">
      <c r="A22" s="24"/>
      <c r="B22" s="24"/>
      <c r="C22" s="24"/>
      <c r="D22" s="24" t="s">
        <v>369</v>
      </c>
      <c r="E22" s="24"/>
      <c r="F22" s="24"/>
      <c r="G22" s="24"/>
      <c r="H22" s="24"/>
      <c r="I22" s="24"/>
      <c r="J22" s="31">
        <f>ROUND(SUM(J4:J8)+J21,5)</f>
        <v>18141.41</v>
      </c>
      <c r="K22" s="27"/>
      <c r="L22" s="31">
        <f>ROUND(SUM(L4:L8)+L21,5)</f>
        <v>12438</v>
      </c>
      <c r="M22" s="27"/>
      <c r="N22" s="31">
        <f>ROUND((J22-L22),5)</f>
        <v>5703.41</v>
      </c>
      <c r="O22" s="27"/>
      <c r="P22" s="33">
        <f>ROUND(IF(L22=0, IF(J22=0, 0, 1), J22/L22),5)</f>
        <v>1.45855</v>
      </c>
    </row>
    <row r="23" spans="1:16" x14ac:dyDescent="0.4">
      <c r="A23" s="24"/>
      <c r="B23" s="24"/>
      <c r="C23" s="24" t="s">
        <v>368</v>
      </c>
      <c r="D23" s="24"/>
      <c r="E23" s="24"/>
      <c r="F23" s="24"/>
      <c r="G23" s="24"/>
      <c r="H23" s="24"/>
      <c r="I23" s="24"/>
      <c r="J23" s="30">
        <f>J22</f>
        <v>18141.41</v>
      </c>
      <c r="K23" s="27"/>
      <c r="L23" s="30">
        <f>L22</f>
        <v>12438</v>
      </c>
      <c r="M23" s="27"/>
      <c r="N23" s="30">
        <f>ROUND((J23-L23),5)</f>
        <v>5703.41</v>
      </c>
      <c r="O23" s="27"/>
      <c r="P23" s="29">
        <f>ROUND(IF(L23=0, IF(J23=0, 0, 1), J23/L23),5)</f>
        <v>1.45855</v>
      </c>
    </row>
    <row r="24" spans="1:16" x14ac:dyDescent="0.4">
      <c r="A24" s="24"/>
      <c r="B24" s="24"/>
      <c r="C24" s="24"/>
      <c r="D24" s="24" t="s">
        <v>367</v>
      </c>
      <c r="E24" s="24"/>
      <c r="F24" s="24"/>
      <c r="G24" s="24"/>
      <c r="H24" s="24"/>
      <c r="I24" s="24"/>
      <c r="J24" s="30"/>
      <c r="K24" s="27"/>
      <c r="L24" s="30"/>
      <c r="M24" s="27"/>
      <c r="N24" s="30"/>
      <c r="O24" s="27"/>
      <c r="P24" s="29"/>
    </row>
    <row r="25" spans="1:16" x14ac:dyDescent="0.4">
      <c r="A25" s="24"/>
      <c r="B25" s="24"/>
      <c r="C25" s="24"/>
      <c r="D25" s="24"/>
      <c r="E25" s="24" t="s">
        <v>215</v>
      </c>
      <c r="F25" s="24"/>
      <c r="G25" s="24"/>
      <c r="H25" s="24"/>
      <c r="I25" s="24"/>
      <c r="J25" s="30"/>
      <c r="K25" s="27"/>
      <c r="L25" s="30"/>
      <c r="M25" s="27"/>
      <c r="N25" s="30"/>
      <c r="O25" s="27"/>
      <c r="P25" s="29"/>
    </row>
    <row r="26" spans="1:16" x14ac:dyDescent="0.4">
      <c r="A26" s="24"/>
      <c r="B26" s="24"/>
      <c r="C26" s="24"/>
      <c r="D26" s="24"/>
      <c r="E26" s="24"/>
      <c r="F26" s="24" t="s">
        <v>214</v>
      </c>
      <c r="G26" s="24"/>
      <c r="H26" s="24"/>
      <c r="I26" s="24"/>
      <c r="J26" s="30">
        <v>80.33</v>
      </c>
      <c r="K26" s="27"/>
      <c r="L26" s="30">
        <v>350</v>
      </c>
      <c r="M26" s="27"/>
      <c r="N26" s="30">
        <f t="shared" ref="N26:N31" si="0">ROUND((J26-L26),5)</f>
        <v>-269.67</v>
      </c>
      <c r="O26" s="27"/>
      <c r="P26" s="29">
        <f t="shared" ref="P26:P31" si="1">ROUND(IF(L26=0, IF(J26=0, 0, 1), J26/L26),5)</f>
        <v>0.22950999999999999</v>
      </c>
    </row>
    <row r="27" spans="1:16" x14ac:dyDescent="0.4">
      <c r="A27" s="24"/>
      <c r="B27" s="24"/>
      <c r="C27" s="24"/>
      <c r="D27" s="24"/>
      <c r="E27" s="24"/>
      <c r="F27" s="24" t="s">
        <v>363</v>
      </c>
      <c r="G27" s="24"/>
      <c r="H27" s="24"/>
      <c r="I27" s="24"/>
      <c r="J27" s="30">
        <v>0</v>
      </c>
      <c r="K27" s="27"/>
      <c r="L27" s="30">
        <v>800</v>
      </c>
      <c r="M27" s="27"/>
      <c r="N27" s="30">
        <f t="shared" si="0"/>
        <v>-800</v>
      </c>
      <c r="O27" s="27"/>
      <c r="P27" s="29">
        <f t="shared" si="1"/>
        <v>0</v>
      </c>
    </row>
    <row r="28" spans="1:16" x14ac:dyDescent="0.4">
      <c r="A28" s="24"/>
      <c r="B28" s="24"/>
      <c r="C28" s="24"/>
      <c r="D28" s="24"/>
      <c r="E28" s="24"/>
      <c r="F28" s="24" t="s">
        <v>362</v>
      </c>
      <c r="G28" s="24"/>
      <c r="H28" s="24"/>
      <c r="I28" s="24"/>
      <c r="J28" s="30">
        <v>0</v>
      </c>
      <c r="K28" s="27"/>
      <c r="L28" s="30">
        <v>41.67</v>
      </c>
      <c r="M28" s="27"/>
      <c r="N28" s="30">
        <f t="shared" si="0"/>
        <v>-41.67</v>
      </c>
      <c r="O28" s="27"/>
      <c r="P28" s="29">
        <f t="shared" si="1"/>
        <v>0</v>
      </c>
    </row>
    <row r="29" spans="1:16" x14ac:dyDescent="0.4">
      <c r="A29" s="24"/>
      <c r="B29" s="24"/>
      <c r="C29" s="24"/>
      <c r="D29" s="24"/>
      <c r="E29" s="24"/>
      <c r="F29" s="24" t="s">
        <v>361</v>
      </c>
      <c r="G29" s="24"/>
      <c r="H29" s="24"/>
      <c r="I29" s="24"/>
      <c r="J29" s="30">
        <v>0</v>
      </c>
      <c r="K29" s="27"/>
      <c r="L29" s="30">
        <v>50</v>
      </c>
      <c r="M29" s="27"/>
      <c r="N29" s="30">
        <f t="shared" si="0"/>
        <v>-50</v>
      </c>
      <c r="O29" s="27"/>
      <c r="P29" s="29">
        <f t="shared" si="1"/>
        <v>0</v>
      </c>
    </row>
    <row r="30" spans="1:16" x14ac:dyDescent="0.4">
      <c r="A30" s="24"/>
      <c r="B30" s="24"/>
      <c r="C30" s="24"/>
      <c r="D30" s="24"/>
      <c r="E30" s="24"/>
      <c r="F30" s="24" t="s">
        <v>360</v>
      </c>
      <c r="G30" s="24"/>
      <c r="H30" s="24"/>
      <c r="I30" s="24"/>
      <c r="J30" s="30">
        <v>0</v>
      </c>
      <c r="K30" s="27"/>
      <c r="L30" s="30">
        <v>0</v>
      </c>
      <c r="M30" s="27"/>
      <c r="N30" s="30">
        <f t="shared" si="0"/>
        <v>0</v>
      </c>
      <c r="O30" s="27"/>
      <c r="P30" s="29">
        <f t="shared" si="1"/>
        <v>0</v>
      </c>
    </row>
    <row r="31" spans="1:16" x14ac:dyDescent="0.4">
      <c r="A31" s="24"/>
      <c r="B31" s="24"/>
      <c r="C31" s="24"/>
      <c r="D31" s="24"/>
      <c r="E31" s="24"/>
      <c r="F31" s="24" t="s">
        <v>213</v>
      </c>
      <c r="G31" s="24"/>
      <c r="H31" s="24"/>
      <c r="I31" s="24"/>
      <c r="J31" s="30">
        <v>24.4</v>
      </c>
      <c r="K31" s="27"/>
      <c r="L31" s="30">
        <v>0</v>
      </c>
      <c r="M31" s="27"/>
      <c r="N31" s="30">
        <f t="shared" si="0"/>
        <v>24.4</v>
      </c>
      <c r="O31" s="27"/>
      <c r="P31" s="29">
        <f t="shared" si="1"/>
        <v>1</v>
      </c>
    </row>
    <row r="32" spans="1:16" x14ac:dyDescent="0.4">
      <c r="A32" s="24"/>
      <c r="B32" s="24"/>
      <c r="C32" s="24"/>
      <c r="D32" s="24"/>
      <c r="E32" s="24"/>
      <c r="F32" s="24" t="s">
        <v>211</v>
      </c>
      <c r="G32" s="24"/>
      <c r="H32" s="24"/>
      <c r="I32" s="24"/>
      <c r="J32" s="30"/>
      <c r="K32" s="27"/>
      <c r="L32" s="30"/>
      <c r="M32" s="27"/>
      <c r="N32" s="30"/>
      <c r="O32" s="27"/>
      <c r="P32" s="29"/>
    </row>
    <row r="33" spans="1:16" x14ac:dyDescent="0.4">
      <c r="A33" s="24"/>
      <c r="B33" s="24"/>
      <c r="C33" s="24"/>
      <c r="D33" s="24"/>
      <c r="E33" s="24"/>
      <c r="F33" s="24"/>
      <c r="G33" s="24" t="s">
        <v>210</v>
      </c>
      <c r="H33" s="24"/>
      <c r="I33" s="24"/>
      <c r="J33" s="30">
        <v>130.56</v>
      </c>
      <c r="K33" s="27"/>
      <c r="L33" s="30">
        <v>300</v>
      </c>
      <c r="M33" s="27"/>
      <c r="N33" s="30">
        <f>ROUND((J33-L33),5)</f>
        <v>-169.44</v>
      </c>
      <c r="O33" s="27"/>
      <c r="P33" s="29">
        <f>ROUND(IF(L33=0, IF(J33=0, 0, 1), J33/L33),5)</f>
        <v>0.43519999999999998</v>
      </c>
    </row>
    <row r="34" spans="1:16" x14ac:dyDescent="0.4">
      <c r="A34" s="24"/>
      <c r="B34" s="24"/>
      <c r="C34" s="24"/>
      <c r="D34" s="24"/>
      <c r="E34" s="24"/>
      <c r="F34" s="24"/>
      <c r="G34" s="24" t="s">
        <v>356</v>
      </c>
      <c r="H34" s="24"/>
      <c r="I34" s="24"/>
      <c r="J34" s="30">
        <v>0</v>
      </c>
      <c r="K34" s="27"/>
      <c r="L34" s="30">
        <v>10</v>
      </c>
      <c r="M34" s="27"/>
      <c r="N34" s="30">
        <f>ROUND((J34-L34),5)</f>
        <v>-10</v>
      </c>
      <c r="O34" s="27"/>
      <c r="P34" s="29">
        <f>ROUND(IF(L34=0, IF(J34=0, 0, 1), J34/L34),5)</f>
        <v>0</v>
      </c>
    </row>
    <row r="35" spans="1:16" ht="15" thickBot="1" x14ac:dyDescent="0.45">
      <c r="A35" s="24"/>
      <c r="B35" s="24"/>
      <c r="C35" s="24"/>
      <c r="D35" s="24"/>
      <c r="E35" s="24"/>
      <c r="F35" s="24"/>
      <c r="G35" s="24" t="s">
        <v>208</v>
      </c>
      <c r="H35" s="24"/>
      <c r="I35" s="24"/>
      <c r="J35" s="32">
        <v>35</v>
      </c>
      <c r="K35" s="27"/>
      <c r="L35" s="32"/>
      <c r="M35" s="27"/>
      <c r="N35" s="32"/>
      <c r="O35" s="27"/>
      <c r="P35" s="34"/>
    </row>
    <row r="36" spans="1:16" x14ac:dyDescent="0.4">
      <c r="A36" s="24"/>
      <c r="B36" s="24"/>
      <c r="C36" s="24"/>
      <c r="D36" s="24"/>
      <c r="E36" s="24"/>
      <c r="F36" s="24" t="s">
        <v>206</v>
      </c>
      <c r="G36" s="24"/>
      <c r="H36" s="24"/>
      <c r="I36" s="24"/>
      <c r="J36" s="30">
        <f>ROUND(SUM(J32:J35),5)</f>
        <v>165.56</v>
      </c>
      <c r="K36" s="27"/>
      <c r="L36" s="30">
        <f>ROUND(SUM(L32:L35),5)</f>
        <v>310</v>
      </c>
      <c r="M36" s="27"/>
      <c r="N36" s="30">
        <f>ROUND((J36-L36),5)</f>
        <v>-144.44</v>
      </c>
      <c r="O36" s="27"/>
      <c r="P36" s="29">
        <f>ROUND(IF(L36=0, IF(J36=0, 0, 1), J36/L36),5)</f>
        <v>0.53405999999999998</v>
      </c>
    </row>
    <row r="37" spans="1:16" x14ac:dyDescent="0.4">
      <c r="A37" s="24"/>
      <c r="B37" s="24"/>
      <c r="C37" s="24"/>
      <c r="D37" s="24"/>
      <c r="E37" s="24"/>
      <c r="F37" s="24" t="s">
        <v>355</v>
      </c>
      <c r="G37" s="24"/>
      <c r="H37" s="24"/>
      <c r="I37" s="24"/>
      <c r="J37" s="30"/>
      <c r="K37" s="27"/>
      <c r="L37" s="30"/>
      <c r="M37" s="27"/>
      <c r="N37" s="30"/>
      <c r="O37" s="27"/>
      <c r="P37" s="29"/>
    </row>
    <row r="38" spans="1:16" x14ac:dyDescent="0.4">
      <c r="A38" s="24"/>
      <c r="B38" s="24"/>
      <c r="C38" s="24"/>
      <c r="D38" s="24"/>
      <c r="E38" s="24"/>
      <c r="F38" s="24"/>
      <c r="G38" s="24" t="s">
        <v>354</v>
      </c>
      <c r="H38" s="24"/>
      <c r="I38" s="24"/>
      <c r="J38" s="30">
        <v>0</v>
      </c>
      <c r="K38" s="27"/>
      <c r="L38" s="30">
        <v>3000</v>
      </c>
      <c r="M38" s="27"/>
      <c r="N38" s="30">
        <f>ROUND((J38-L38),5)</f>
        <v>-3000</v>
      </c>
      <c r="O38" s="27"/>
      <c r="P38" s="29">
        <f>ROUND(IF(L38=0, IF(J38=0, 0, 1), J38/L38),5)</f>
        <v>0</v>
      </c>
    </row>
    <row r="39" spans="1:16" x14ac:dyDescent="0.4">
      <c r="A39" s="24"/>
      <c r="B39" s="24"/>
      <c r="C39" s="24"/>
      <c r="D39" s="24"/>
      <c r="E39" s="24"/>
      <c r="F39" s="24"/>
      <c r="G39" s="24" t="s">
        <v>353</v>
      </c>
      <c r="H39" s="24"/>
      <c r="I39" s="24"/>
      <c r="J39" s="30">
        <v>0</v>
      </c>
      <c r="K39" s="27"/>
      <c r="L39" s="30">
        <v>0</v>
      </c>
      <c r="M39" s="27"/>
      <c r="N39" s="30">
        <f>ROUND((J39-L39),5)</f>
        <v>0</v>
      </c>
      <c r="O39" s="27"/>
      <c r="P39" s="29">
        <f>ROUND(IF(L39=0, IF(J39=0, 0, 1), J39/L39),5)</f>
        <v>0</v>
      </c>
    </row>
    <row r="40" spans="1:16" x14ac:dyDescent="0.4">
      <c r="A40" s="24"/>
      <c r="B40" s="24"/>
      <c r="C40" s="24"/>
      <c r="D40" s="24"/>
      <c r="E40" s="24"/>
      <c r="F40" s="24"/>
      <c r="G40" s="24" t="s">
        <v>352</v>
      </c>
      <c r="H40" s="24"/>
      <c r="I40" s="24"/>
      <c r="J40" s="30">
        <v>0</v>
      </c>
      <c r="K40" s="27"/>
      <c r="L40" s="30">
        <v>0</v>
      </c>
      <c r="M40" s="27"/>
      <c r="N40" s="30">
        <f>ROUND((J40-L40),5)</f>
        <v>0</v>
      </c>
      <c r="O40" s="27"/>
      <c r="P40" s="29">
        <f>ROUND(IF(L40=0, IF(J40=0, 0, 1), J40/L40),5)</f>
        <v>0</v>
      </c>
    </row>
    <row r="41" spans="1:16" ht="15" thickBot="1" x14ac:dyDescent="0.45">
      <c r="A41" s="24"/>
      <c r="B41" s="24"/>
      <c r="C41" s="24"/>
      <c r="D41" s="24"/>
      <c r="E41" s="24"/>
      <c r="F41" s="24"/>
      <c r="G41" s="24" t="s">
        <v>351</v>
      </c>
      <c r="H41" s="24"/>
      <c r="I41" s="24"/>
      <c r="J41" s="32">
        <v>0</v>
      </c>
      <c r="K41" s="27"/>
      <c r="L41" s="32">
        <v>0</v>
      </c>
      <c r="M41" s="27"/>
      <c r="N41" s="32">
        <f>ROUND((J41-L41),5)</f>
        <v>0</v>
      </c>
      <c r="O41" s="27"/>
      <c r="P41" s="34">
        <f>ROUND(IF(L41=0, IF(J41=0, 0, 1), J41/L41),5)</f>
        <v>0</v>
      </c>
    </row>
    <row r="42" spans="1:16" x14ac:dyDescent="0.4">
      <c r="A42" s="24"/>
      <c r="B42" s="24"/>
      <c r="C42" s="24"/>
      <c r="D42" s="24"/>
      <c r="E42" s="24"/>
      <c r="F42" s="24" t="s">
        <v>350</v>
      </c>
      <c r="G42" s="24"/>
      <c r="H42" s="24"/>
      <c r="I42" s="24"/>
      <c r="J42" s="30">
        <f>ROUND(SUM(J37:J41),5)</f>
        <v>0</v>
      </c>
      <c r="K42" s="27"/>
      <c r="L42" s="30">
        <f>ROUND(SUM(L37:L41),5)</f>
        <v>3000</v>
      </c>
      <c r="M42" s="27"/>
      <c r="N42" s="30">
        <f>ROUND((J42-L42),5)</f>
        <v>-3000</v>
      </c>
      <c r="O42" s="27"/>
      <c r="P42" s="29">
        <f>ROUND(IF(L42=0, IF(J42=0, 0, 1), J42/L42),5)</f>
        <v>0</v>
      </c>
    </row>
    <row r="43" spans="1:16" x14ac:dyDescent="0.4">
      <c r="A43" s="24"/>
      <c r="B43" s="24"/>
      <c r="C43" s="24"/>
      <c r="D43" s="24"/>
      <c r="E43" s="24"/>
      <c r="F43" s="24" t="s">
        <v>205</v>
      </c>
      <c r="G43" s="24"/>
      <c r="H43" s="24"/>
      <c r="I43" s="24"/>
      <c r="J43" s="30"/>
      <c r="K43" s="27"/>
      <c r="L43" s="30"/>
      <c r="M43" s="27"/>
      <c r="N43" s="30"/>
      <c r="O43" s="27"/>
      <c r="P43" s="29"/>
    </row>
    <row r="44" spans="1:16" x14ac:dyDescent="0.4">
      <c r="A44" s="24"/>
      <c r="B44" s="24"/>
      <c r="C44" s="24"/>
      <c r="D44" s="24"/>
      <c r="E44" s="24"/>
      <c r="F44" s="24"/>
      <c r="G44" s="24" t="s">
        <v>204</v>
      </c>
      <c r="H44" s="24"/>
      <c r="I44" s="24"/>
      <c r="J44" s="30">
        <v>149.97</v>
      </c>
      <c r="K44" s="27"/>
      <c r="L44" s="30">
        <v>0</v>
      </c>
      <c r="M44" s="27"/>
      <c r="N44" s="30">
        <f t="shared" ref="N44:N50" si="2">ROUND((J44-L44),5)</f>
        <v>149.97</v>
      </c>
      <c r="O44" s="27"/>
      <c r="P44" s="29">
        <f t="shared" ref="P44:P50" si="3">ROUND(IF(L44=0, IF(J44=0, 0, 1), J44/L44),5)</f>
        <v>1</v>
      </c>
    </row>
    <row r="45" spans="1:16" x14ac:dyDescent="0.4">
      <c r="A45" s="24"/>
      <c r="B45" s="24"/>
      <c r="C45" s="24"/>
      <c r="D45" s="24"/>
      <c r="E45" s="24"/>
      <c r="F45" s="24"/>
      <c r="G45" s="24" t="s">
        <v>349</v>
      </c>
      <c r="H45" s="24"/>
      <c r="I45" s="24"/>
      <c r="J45" s="30">
        <v>0</v>
      </c>
      <c r="K45" s="27"/>
      <c r="L45" s="30">
        <v>150</v>
      </c>
      <c r="M45" s="27"/>
      <c r="N45" s="30">
        <f t="shared" si="2"/>
        <v>-150</v>
      </c>
      <c r="O45" s="27"/>
      <c r="P45" s="29">
        <f t="shared" si="3"/>
        <v>0</v>
      </c>
    </row>
    <row r="46" spans="1:16" x14ac:dyDescent="0.4">
      <c r="A46" s="24"/>
      <c r="B46" s="24"/>
      <c r="C46" s="24"/>
      <c r="D46" s="24"/>
      <c r="E46" s="24"/>
      <c r="F46" s="24"/>
      <c r="G46" s="24" t="s">
        <v>348</v>
      </c>
      <c r="H46" s="24"/>
      <c r="I46" s="24"/>
      <c r="J46" s="30">
        <v>0</v>
      </c>
      <c r="K46" s="27"/>
      <c r="L46" s="30">
        <v>1250</v>
      </c>
      <c r="M46" s="27"/>
      <c r="N46" s="30">
        <f t="shared" si="2"/>
        <v>-1250</v>
      </c>
      <c r="O46" s="27"/>
      <c r="P46" s="29">
        <f t="shared" si="3"/>
        <v>0</v>
      </c>
    </row>
    <row r="47" spans="1:16" x14ac:dyDescent="0.4">
      <c r="A47" s="24"/>
      <c r="B47" s="24"/>
      <c r="C47" s="24"/>
      <c r="D47" s="24"/>
      <c r="E47" s="24"/>
      <c r="F47" s="24"/>
      <c r="G47" s="24" t="s">
        <v>347</v>
      </c>
      <c r="H47" s="24"/>
      <c r="I47" s="24"/>
      <c r="J47" s="30">
        <v>0</v>
      </c>
      <c r="K47" s="27"/>
      <c r="L47" s="30">
        <v>125</v>
      </c>
      <c r="M47" s="27"/>
      <c r="N47" s="30">
        <f t="shared" si="2"/>
        <v>-125</v>
      </c>
      <c r="O47" s="27"/>
      <c r="P47" s="29">
        <f t="shared" si="3"/>
        <v>0</v>
      </c>
    </row>
    <row r="48" spans="1:16" x14ac:dyDescent="0.4">
      <c r="A48" s="24"/>
      <c r="B48" s="24"/>
      <c r="C48" s="24"/>
      <c r="D48" s="24"/>
      <c r="E48" s="24"/>
      <c r="F48" s="24"/>
      <c r="G48" s="24" t="s">
        <v>346</v>
      </c>
      <c r="H48" s="24"/>
      <c r="I48" s="24"/>
      <c r="J48" s="30">
        <v>0</v>
      </c>
      <c r="K48" s="27"/>
      <c r="L48" s="30">
        <v>0</v>
      </c>
      <c r="M48" s="27"/>
      <c r="N48" s="30">
        <f t="shared" si="2"/>
        <v>0</v>
      </c>
      <c r="O48" s="27"/>
      <c r="P48" s="29">
        <f t="shared" si="3"/>
        <v>0</v>
      </c>
    </row>
    <row r="49" spans="1:16" ht="15" thickBot="1" x14ac:dyDescent="0.45">
      <c r="A49" s="24"/>
      <c r="B49" s="24"/>
      <c r="C49" s="24"/>
      <c r="D49" s="24"/>
      <c r="E49" s="24"/>
      <c r="F49" s="24"/>
      <c r="G49" s="24" t="s">
        <v>202</v>
      </c>
      <c r="H49" s="24"/>
      <c r="I49" s="24"/>
      <c r="J49" s="32">
        <v>929.14</v>
      </c>
      <c r="K49" s="27"/>
      <c r="L49" s="32">
        <v>125</v>
      </c>
      <c r="M49" s="27"/>
      <c r="N49" s="32">
        <f t="shared" si="2"/>
        <v>804.14</v>
      </c>
      <c r="O49" s="27"/>
      <c r="P49" s="34">
        <f t="shared" si="3"/>
        <v>7.4331199999999997</v>
      </c>
    </row>
    <row r="50" spans="1:16" x14ac:dyDescent="0.4">
      <c r="A50" s="24"/>
      <c r="B50" s="24"/>
      <c r="C50" s="24"/>
      <c r="D50" s="24"/>
      <c r="E50" s="24"/>
      <c r="F50" s="24" t="s">
        <v>200</v>
      </c>
      <c r="G50" s="24"/>
      <c r="H50" s="24"/>
      <c r="I50" s="24"/>
      <c r="J50" s="30">
        <f>ROUND(SUM(J43:J49),5)</f>
        <v>1079.1099999999999</v>
      </c>
      <c r="K50" s="27"/>
      <c r="L50" s="30">
        <f>ROUND(SUM(L43:L49),5)</f>
        <v>1650</v>
      </c>
      <c r="M50" s="27"/>
      <c r="N50" s="30">
        <f t="shared" si="2"/>
        <v>-570.89</v>
      </c>
      <c r="O50" s="27"/>
      <c r="P50" s="29">
        <f t="shared" si="3"/>
        <v>0.65400999999999998</v>
      </c>
    </row>
    <row r="51" spans="1:16" x14ac:dyDescent="0.4">
      <c r="A51" s="24"/>
      <c r="B51" s="24"/>
      <c r="C51" s="24"/>
      <c r="D51" s="24"/>
      <c r="E51" s="24"/>
      <c r="F51" s="24" t="s">
        <v>199</v>
      </c>
      <c r="G51" s="24"/>
      <c r="H51" s="24"/>
      <c r="I51" s="24"/>
      <c r="J51" s="30"/>
      <c r="K51" s="27"/>
      <c r="L51" s="30"/>
      <c r="M51" s="27"/>
      <c r="N51" s="30"/>
      <c r="O51" s="27"/>
      <c r="P51" s="29"/>
    </row>
    <row r="52" spans="1:16" x14ac:dyDescent="0.4">
      <c r="A52" s="24"/>
      <c r="B52" s="24"/>
      <c r="C52" s="24"/>
      <c r="D52" s="24"/>
      <c r="E52" s="24"/>
      <c r="F52" s="24"/>
      <c r="G52" s="24" t="s">
        <v>198</v>
      </c>
      <c r="H52" s="24"/>
      <c r="I52" s="24"/>
      <c r="J52" s="30"/>
      <c r="K52" s="27"/>
      <c r="L52" s="30"/>
      <c r="M52" s="27"/>
      <c r="N52" s="30"/>
      <c r="O52" s="27"/>
      <c r="P52" s="29"/>
    </row>
    <row r="53" spans="1:16" x14ac:dyDescent="0.4">
      <c r="A53" s="24"/>
      <c r="B53" s="24"/>
      <c r="C53" s="24"/>
      <c r="D53" s="24"/>
      <c r="E53" s="24"/>
      <c r="F53" s="24"/>
      <c r="G53" s="24"/>
      <c r="H53" s="24" t="s">
        <v>197</v>
      </c>
      <c r="I53" s="24"/>
      <c r="J53" s="30"/>
      <c r="K53" s="27"/>
      <c r="L53" s="30"/>
      <c r="M53" s="27"/>
      <c r="N53" s="30"/>
      <c r="O53" s="27"/>
      <c r="P53" s="29"/>
    </row>
    <row r="54" spans="1:16" x14ac:dyDescent="0.4">
      <c r="A54" s="24"/>
      <c r="B54" s="24"/>
      <c r="C54" s="24"/>
      <c r="D54" s="24"/>
      <c r="E54" s="24"/>
      <c r="F54" s="24"/>
      <c r="G54" s="24"/>
      <c r="H54" s="24"/>
      <c r="I54" s="24" t="s">
        <v>196</v>
      </c>
      <c r="J54" s="30">
        <v>10500</v>
      </c>
      <c r="K54" s="27"/>
      <c r="L54" s="30">
        <v>10500</v>
      </c>
      <c r="M54" s="27"/>
      <c r="N54" s="30">
        <f t="shared" ref="N54:N65" si="4">ROUND((J54-L54),5)</f>
        <v>0</v>
      </c>
      <c r="O54" s="27"/>
      <c r="P54" s="29">
        <f t="shared" ref="P54:P65" si="5">ROUND(IF(L54=0, IF(J54=0, 0, 1), J54/L54),5)</f>
        <v>1</v>
      </c>
    </row>
    <row r="55" spans="1:16" x14ac:dyDescent="0.4">
      <c r="A55" s="24"/>
      <c r="B55" s="24"/>
      <c r="C55" s="24"/>
      <c r="D55" s="24"/>
      <c r="E55" s="24"/>
      <c r="F55" s="24"/>
      <c r="G55" s="24"/>
      <c r="H55" s="24"/>
      <c r="I55" s="24" t="s">
        <v>195</v>
      </c>
      <c r="J55" s="30">
        <v>945</v>
      </c>
      <c r="K55" s="27"/>
      <c r="L55" s="30">
        <v>945</v>
      </c>
      <c r="M55" s="27"/>
      <c r="N55" s="30">
        <f t="shared" si="4"/>
        <v>0</v>
      </c>
      <c r="O55" s="27"/>
      <c r="P55" s="29">
        <f t="shared" si="5"/>
        <v>1</v>
      </c>
    </row>
    <row r="56" spans="1:16" x14ac:dyDescent="0.4">
      <c r="A56" s="24"/>
      <c r="B56" s="24"/>
      <c r="C56" s="24"/>
      <c r="D56" s="24"/>
      <c r="E56" s="24"/>
      <c r="F56" s="24"/>
      <c r="G56" s="24"/>
      <c r="H56" s="24"/>
      <c r="I56" s="24" t="s">
        <v>194</v>
      </c>
      <c r="J56" s="30">
        <v>336</v>
      </c>
      <c r="K56" s="27"/>
      <c r="L56" s="30">
        <v>336</v>
      </c>
      <c r="M56" s="27"/>
      <c r="N56" s="30">
        <f t="shared" si="4"/>
        <v>0</v>
      </c>
      <c r="O56" s="27"/>
      <c r="P56" s="29">
        <f t="shared" si="5"/>
        <v>1</v>
      </c>
    </row>
    <row r="57" spans="1:16" x14ac:dyDescent="0.4">
      <c r="A57" s="24"/>
      <c r="B57" s="24"/>
      <c r="C57" s="24"/>
      <c r="D57" s="24"/>
      <c r="E57" s="24"/>
      <c r="F57" s="24"/>
      <c r="G57" s="24"/>
      <c r="H57" s="24"/>
      <c r="I57" s="24" t="s">
        <v>345</v>
      </c>
      <c r="J57" s="30">
        <v>0</v>
      </c>
      <c r="K57" s="27"/>
      <c r="L57" s="30">
        <v>0</v>
      </c>
      <c r="M57" s="27"/>
      <c r="N57" s="30">
        <f t="shared" si="4"/>
        <v>0</v>
      </c>
      <c r="O57" s="27"/>
      <c r="P57" s="29">
        <f t="shared" si="5"/>
        <v>0</v>
      </c>
    </row>
    <row r="58" spans="1:16" ht="15" thickBot="1" x14ac:dyDescent="0.45">
      <c r="A58" s="24"/>
      <c r="B58" s="24"/>
      <c r="C58" s="24"/>
      <c r="D58" s="24"/>
      <c r="E58" s="24"/>
      <c r="F58" s="24"/>
      <c r="G58" s="24"/>
      <c r="H58" s="24"/>
      <c r="I58" s="24" t="s">
        <v>342</v>
      </c>
      <c r="J58" s="32">
        <v>0</v>
      </c>
      <c r="K58" s="27"/>
      <c r="L58" s="32">
        <v>30</v>
      </c>
      <c r="M58" s="27"/>
      <c r="N58" s="32">
        <f t="shared" si="4"/>
        <v>-30</v>
      </c>
      <c r="O58" s="27"/>
      <c r="P58" s="34">
        <f t="shared" si="5"/>
        <v>0</v>
      </c>
    </row>
    <row r="59" spans="1:16" x14ac:dyDescent="0.4">
      <c r="A59" s="24"/>
      <c r="B59" s="24"/>
      <c r="C59" s="24"/>
      <c r="D59" s="24"/>
      <c r="E59" s="24"/>
      <c r="F59" s="24"/>
      <c r="G59" s="24"/>
      <c r="H59" s="24" t="s">
        <v>193</v>
      </c>
      <c r="I59" s="24"/>
      <c r="J59" s="30">
        <f>ROUND(SUM(J53:J58),5)</f>
        <v>11781</v>
      </c>
      <c r="K59" s="27"/>
      <c r="L59" s="30">
        <f>ROUND(SUM(L53:L58),5)</f>
        <v>11811</v>
      </c>
      <c r="M59" s="27"/>
      <c r="N59" s="30">
        <f t="shared" si="4"/>
        <v>-30</v>
      </c>
      <c r="O59" s="27"/>
      <c r="P59" s="29">
        <f t="shared" si="5"/>
        <v>0.99746000000000001</v>
      </c>
    </row>
    <row r="60" spans="1:16" x14ac:dyDescent="0.4">
      <c r="A60" s="24"/>
      <c r="B60" s="24"/>
      <c r="C60" s="24"/>
      <c r="D60" s="24"/>
      <c r="E60" s="24"/>
      <c r="F60" s="24"/>
      <c r="G60" s="24"/>
      <c r="H60" s="24" t="s">
        <v>192</v>
      </c>
      <c r="I60" s="24"/>
      <c r="J60" s="30">
        <v>25072.080000000002</v>
      </c>
      <c r="K60" s="27"/>
      <c r="L60" s="30">
        <v>23677.75</v>
      </c>
      <c r="M60" s="27"/>
      <c r="N60" s="30">
        <f t="shared" si="4"/>
        <v>1394.33</v>
      </c>
      <c r="O60" s="27"/>
      <c r="P60" s="29">
        <f t="shared" si="5"/>
        <v>1.0588900000000001</v>
      </c>
    </row>
    <row r="61" spans="1:16" x14ac:dyDescent="0.4">
      <c r="A61" s="24"/>
      <c r="B61" s="24"/>
      <c r="C61" s="24"/>
      <c r="D61" s="24"/>
      <c r="E61" s="24"/>
      <c r="F61" s="24"/>
      <c r="G61" s="24"/>
      <c r="H61" s="24" t="s">
        <v>191</v>
      </c>
      <c r="I61" s="24"/>
      <c r="J61" s="30">
        <v>1044</v>
      </c>
      <c r="K61" s="27"/>
      <c r="L61" s="30">
        <v>3742.5</v>
      </c>
      <c r="M61" s="27"/>
      <c r="N61" s="30">
        <f t="shared" si="4"/>
        <v>-2698.5</v>
      </c>
      <c r="O61" s="27"/>
      <c r="P61" s="29">
        <f t="shared" si="5"/>
        <v>0.27895999999999999</v>
      </c>
    </row>
    <row r="62" spans="1:16" x14ac:dyDescent="0.4">
      <c r="A62" s="24"/>
      <c r="B62" s="24"/>
      <c r="C62" s="24"/>
      <c r="D62" s="24"/>
      <c r="E62" s="24"/>
      <c r="F62" s="24"/>
      <c r="G62" s="24"/>
      <c r="H62" s="24" t="s">
        <v>339</v>
      </c>
      <c r="I62" s="24"/>
      <c r="J62" s="30">
        <v>0</v>
      </c>
      <c r="K62" s="27"/>
      <c r="L62" s="30">
        <v>2817.25</v>
      </c>
      <c r="M62" s="27"/>
      <c r="N62" s="30">
        <f t="shared" si="4"/>
        <v>-2817.25</v>
      </c>
      <c r="O62" s="27"/>
      <c r="P62" s="29">
        <f t="shared" si="5"/>
        <v>0</v>
      </c>
    </row>
    <row r="63" spans="1:16" x14ac:dyDescent="0.4">
      <c r="A63" s="24"/>
      <c r="B63" s="24"/>
      <c r="C63" s="24"/>
      <c r="D63" s="24"/>
      <c r="E63" s="24"/>
      <c r="F63" s="24"/>
      <c r="G63" s="24"/>
      <c r="H63" s="24" t="s">
        <v>190</v>
      </c>
      <c r="I63" s="24"/>
      <c r="J63" s="30">
        <v>1449.5</v>
      </c>
      <c r="K63" s="27"/>
      <c r="L63" s="30">
        <v>1260</v>
      </c>
      <c r="M63" s="27"/>
      <c r="N63" s="30">
        <f t="shared" si="4"/>
        <v>189.5</v>
      </c>
      <c r="O63" s="27"/>
      <c r="P63" s="29">
        <f t="shared" si="5"/>
        <v>1.1504000000000001</v>
      </c>
    </row>
    <row r="64" spans="1:16" ht="15" thickBot="1" x14ac:dyDescent="0.45">
      <c r="A64" s="24"/>
      <c r="B64" s="24"/>
      <c r="C64" s="24"/>
      <c r="D64" s="24"/>
      <c r="E64" s="24"/>
      <c r="F64" s="24"/>
      <c r="G64" s="24"/>
      <c r="H64" s="24" t="s">
        <v>188</v>
      </c>
      <c r="I64" s="24"/>
      <c r="J64" s="32">
        <v>5601.35</v>
      </c>
      <c r="K64" s="27"/>
      <c r="L64" s="32">
        <v>5656.25</v>
      </c>
      <c r="M64" s="27"/>
      <c r="N64" s="32">
        <f t="shared" si="4"/>
        <v>-54.9</v>
      </c>
      <c r="O64" s="27"/>
      <c r="P64" s="34">
        <f t="shared" si="5"/>
        <v>0.99029</v>
      </c>
    </row>
    <row r="65" spans="1:16" x14ac:dyDescent="0.4">
      <c r="A65" s="24"/>
      <c r="B65" s="24"/>
      <c r="C65" s="24"/>
      <c r="D65" s="24"/>
      <c r="E65" s="24"/>
      <c r="F65" s="24"/>
      <c r="G65" s="24" t="s">
        <v>187</v>
      </c>
      <c r="H65" s="24"/>
      <c r="I65" s="24"/>
      <c r="J65" s="30">
        <f>ROUND(J52+SUM(J59:J64),5)</f>
        <v>44947.93</v>
      </c>
      <c r="K65" s="27"/>
      <c r="L65" s="30">
        <f>ROUND(L52+SUM(L59:L64),5)</f>
        <v>48964.75</v>
      </c>
      <c r="M65" s="27"/>
      <c r="N65" s="30">
        <f t="shared" si="4"/>
        <v>-4016.82</v>
      </c>
      <c r="O65" s="27"/>
      <c r="P65" s="29">
        <f t="shared" si="5"/>
        <v>0.91796999999999995</v>
      </c>
    </row>
    <row r="66" spans="1:16" x14ac:dyDescent="0.4">
      <c r="A66" s="24"/>
      <c r="B66" s="24"/>
      <c r="C66" s="24"/>
      <c r="D66" s="24"/>
      <c r="E66" s="24"/>
      <c r="F66" s="24"/>
      <c r="G66" s="24" t="s">
        <v>186</v>
      </c>
      <c r="H66" s="24"/>
      <c r="I66" s="24"/>
      <c r="J66" s="30">
        <v>1837.5</v>
      </c>
      <c r="K66" s="27"/>
      <c r="L66" s="30"/>
      <c r="M66" s="27"/>
      <c r="N66" s="30"/>
      <c r="O66" s="27"/>
      <c r="P66" s="29"/>
    </row>
    <row r="67" spans="1:16" x14ac:dyDescent="0.4">
      <c r="A67" s="24"/>
      <c r="B67" s="24"/>
      <c r="C67" s="24"/>
      <c r="D67" s="24"/>
      <c r="E67" s="24"/>
      <c r="F67" s="24"/>
      <c r="G67" s="24" t="s">
        <v>185</v>
      </c>
      <c r="H67" s="24"/>
      <c r="I67" s="24"/>
      <c r="J67" s="30"/>
      <c r="K67" s="27"/>
      <c r="L67" s="30"/>
      <c r="M67" s="27"/>
      <c r="N67" s="30"/>
      <c r="O67" s="27"/>
      <c r="P67" s="29"/>
    </row>
    <row r="68" spans="1:16" x14ac:dyDescent="0.4">
      <c r="A68" s="24"/>
      <c r="B68" s="24"/>
      <c r="C68" s="24"/>
      <c r="D68" s="24"/>
      <c r="E68" s="24"/>
      <c r="F68" s="24"/>
      <c r="G68" s="24"/>
      <c r="H68" s="24" t="s">
        <v>184</v>
      </c>
      <c r="I68" s="24"/>
      <c r="J68" s="30">
        <v>2607.87</v>
      </c>
      <c r="K68" s="27"/>
      <c r="L68" s="30">
        <v>2640.06</v>
      </c>
      <c r="M68" s="27"/>
      <c r="N68" s="30">
        <f t="shared" ref="N68:N76" si="6">ROUND((J68-L68),5)</f>
        <v>-32.19</v>
      </c>
      <c r="O68" s="27"/>
      <c r="P68" s="29">
        <f t="shared" ref="P68:P76" si="7">ROUND(IF(L68=0, IF(J68=0, 0, 1), J68/L68),5)</f>
        <v>0.98780999999999997</v>
      </c>
    </row>
    <row r="69" spans="1:16" x14ac:dyDescent="0.4">
      <c r="A69" s="24"/>
      <c r="B69" s="24"/>
      <c r="C69" s="24"/>
      <c r="D69" s="24"/>
      <c r="E69" s="24"/>
      <c r="F69" s="24"/>
      <c r="G69" s="24"/>
      <c r="H69" s="24" t="s">
        <v>183</v>
      </c>
      <c r="I69" s="24"/>
      <c r="J69" s="30">
        <v>927.24</v>
      </c>
      <c r="K69" s="27"/>
      <c r="L69" s="30">
        <v>938.69</v>
      </c>
      <c r="M69" s="27"/>
      <c r="N69" s="30">
        <f t="shared" si="6"/>
        <v>-11.45</v>
      </c>
      <c r="O69" s="27"/>
      <c r="P69" s="29">
        <f t="shared" si="7"/>
        <v>0.98780000000000001</v>
      </c>
    </row>
    <row r="70" spans="1:16" x14ac:dyDescent="0.4">
      <c r="A70" s="24"/>
      <c r="B70" s="24"/>
      <c r="C70" s="24"/>
      <c r="D70" s="24"/>
      <c r="E70" s="24"/>
      <c r="F70" s="24"/>
      <c r="G70" s="24"/>
      <c r="H70" s="24" t="s">
        <v>182</v>
      </c>
      <c r="I70" s="24"/>
      <c r="J70" s="30">
        <v>5077.05</v>
      </c>
      <c r="K70" s="27"/>
      <c r="L70" s="30">
        <v>6714.25</v>
      </c>
      <c r="M70" s="27"/>
      <c r="N70" s="30">
        <f t="shared" si="6"/>
        <v>-1637.2</v>
      </c>
      <c r="O70" s="27"/>
      <c r="P70" s="29">
        <f t="shared" si="7"/>
        <v>0.75616000000000005</v>
      </c>
    </row>
    <row r="71" spans="1:16" x14ac:dyDescent="0.4">
      <c r="A71" s="24"/>
      <c r="B71" s="24"/>
      <c r="C71" s="24"/>
      <c r="D71" s="24"/>
      <c r="E71" s="24"/>
      <c r="F71" s="24"/>
      <c r="G71" s="24"/>
      <c r="H71" s="24" t="s">
        <v>338</v>
      </c>
      <c r="I71" s="24"/>
      <c r="J71" s="30">
        <v>0</v>
      </c>
      <c r="K71" s="27"/>
      <c r="L71" s="30">
        <v>3700.75</v>
      </c>
      <c r="M71" s="27"/>
      <c r="N71" s="30">
        <f t="shared" si="6"/>
        <v>-3700.75</v>
      </c>
      <c r="O71" s="27"/>
      <c r="P71" s="29">
        <f t="shared" si="7"/>
        <v>0</v>
      </c>
    </row>
    <row r="72" spans="1:16" x14ac:dyDescent="0.4">
      <c r="A72" s="24"/>
      <c r="B72" s="24"/>
      <c r="C72" s="24"/>
      <c r="D72" s="24"/>
      <c r="E72" s="24"/>
      <c r="F72" s="24"/>
      <c r="G72" s="24"/>
      <c r="H72" s="24" t="s">
        <v>337</v>
      </c>
      <c r="I72" s="24"/>
      <c r="J72" s="30">
        <v>0</v>
      </c>
      <c r="K72" s="27"/>
      <c r="L72" s="30">
        <v>0</v>
      </c>
      <c r="M72" s="27"/>
      <c r="N72" s="30">
        <f t="shared" si="6"/>
        <v>0</v>
      </c>
      <c r="O72" s="27"/>
      <c r="P72" s="29">
        <f t="shared" si="7"/>
        <v>0</v>
      </c>
    </row>
    <row r="73" spans="1:16" x14ac:dyDescent="0.4">
      <c r="A73" s="24"/>
      <c r="B73" s="24"/>
      <c r="C73" s="24"/>
      <c r="D73" s="24"/>
      <c r="E73" s="24"/>
      <c r="F73" s="24"/>
      <c r="G73" s="24"/>
      <c r="H73" s="24" t="s">
        <v>336</v>
      </c>
      <c r="I73" s="24"/>
      <c r="J73" s="30">
        <v>0</v>
      </c>
      <c r="K73" s="27"/>
      <c r="L73" s="30">
        <v>666.67</v>
      </c>
      <c r="M73" s="27"/>
      <c r="N73" s="30">
        <f t="shared" si="6"/>
        <v>-666.67</v>
      </c>
      <c r="O73" s="27"/>
      <c r="P73" s="29">
        <f t="shared" si="7"/>
        <v>0</v>
      </c>
    </row>
    <row r="74" spans="1:16" x14ac:dyDescent="0.4">
      <c r="A74" s="24"/>
      <c r="B74" s="24"/>
      <c r="C74" s="24"/>
      <c r="D74" s="24"/>
      <c r="E74" s="24"/>
      <c r="F74" s="24"/>
      <c r="G74" s="24"/>
      <c r="H74" s="24" t="s">
        <v>335</v>
      </c>
      <c r="I74" s="24"/>
      <c r="J74" s="30">
        <v>0</v>
      </c>
      <c r="K74" s="27"/>
      <c r="L74" s="30">
        <v>0</v>
      </c>
      <c r="M74" s="27"/>
      <c r="N74" s="30">
        <f t="shared" si="6"/>
        <v>0</v>
      </c>
      <c r="O74" s="27"/>
      <c r="P74" s="29">
        <f t="shared" si="7"/>
        <v>0</v>
      </c>
    </row>
    <row r="75" spans="1:16" ht="15" thickBot="1" x14ac:dyDescent="0.45">
      <c r="A75" s="24"/>
      <c r="B75" s="24"/>
      <c r="C75" s="24"/>
      <c r="D75" s="24"/>
      <c r="E75" s="24"/>
      <c r="F75" s="24"/>
      <c r="G75" s="24"/>
      <c r="H75" s="24" t="s">
        <v>179</v>
      </c>
      <c r="I75" s="24"/>
      <c r="J75" s="32">
        <v>19.5</v>
      </c>
      <c r="K75" s="27"/>
      <c r="L75" s="32">
        <v>12.5</v>
      </c>
      <c r="M75" s="27"/>
      <c r="N75" s="32">
        <f t="shared" si="6"/>
        <v>7</v>
      </c>
      <c r="O75" s="27"/>
      <c r="P75" s="34">
        <f t="shared" si="7"/>
        <v>1.56</v>
      </c>
    </row>
    <row r="76" spans="1:16" x14ac:dyDescent="0.4">
      <c r="A76" s="24"/>
      <c r="B76" s="24"/>
      <c r="C76" s="24"/>
      <c r="D76" s="24"/>
      <c r="E76" s="24"/>
      <c r="F76" s="24"/>
      <c r="G76" s="24" t="s">
        <v>176</v>
      </c>
      <c r="H76" s="24"/>
      <c r="I76" s="24"/>
      <c r="J76" s="30">
        <f>ROUND(SUM(J67:J75),5)</f>
        <v>8631.66</v>
      </c>
      <c r="K76" s="27"/>
      <c r="L76" s="30">
        <f>ROUND(SUM(L67:L75),5)</f>
        <v>14672.92</v>
      </c>
      <c r="M76" s="27"/>
      <c r="N76" s="30">
        <f t="shared" si="6"/>
        <v>-6041.26</v>
      </c>
      <c r="O76" s="27"/>
      <c r="P76" s="29">
        <f t="shared" si="7"/>
        <v>0.58826999999999996</v>
      </c>
    </row>
    <row r="77" spans="1:16" x14ac:dyDescent="0.4">
      <c r="A77" s="24"/>
      <c r="B77" s="24"/>
      <c r="C77" s="24"/>
      <c r="D77" s="24"/>
      <c r="E77" s="24"/>
      <c r="F77" s="24"/>
      <c r="G77" s="24" t="s">
        <v>175</v>
      </c>
      <c r="H77" s="24"/>
      <c r="I77" s="24"/>
      <c r="J77" s="30"/>
      <c r="K77" s="27"/>
      <c r="L77" s="30"/>
      <c r="M77" s="27"/>
      <c r="N77" s="30"/>
      <c r="O77" s="27"/>
      <c r="P77" s="29"/>
    </row>
    <row r="78" spans="1:16" x14ac:dyDescent="0.4">
      <c r="A78" s="24"/>
      <c r="B78" s="24"/>
      <c r="C78" s="24"/>
      <c r="D78" s="24"/>
      <c r="E78" s="24"/>
      <c r="F78" s="24"/>
      <c r="G78" s="24"/>
      <c r="H78" s="24" t="s">
        <v>174</v>
      </c>
      <c r="I78" s="24"/>
      <c r="J78" s="30">
        <v>178.66</v>
      </c>
      <c r="K78" s="27"/>
      <c r="L78" s="30">
        <v>484.83</v>
      </c>
      <c r="M78" s="27"/>
      <c r="N78" s="30">
        <f>ROUND((J78-L78),5)</f>
        <v>-306.17</v>
      </c>
      <c r="O78" s="27"/>
      <c r="P78" s="29">
        <f>ROUND(IF(L78=0, IF(J78=0, 0, 1), J78/L78),5)</f>
        <v>0.36849999999999999</v>
      </c>
    </row>
    <row r="79" spans="1:16" x14ac:dyDescent="0.4">
      <c r="A79" s="24"/>
      <c r="B79" s="24"/>
      <c r="C79" s="24"/>
      <c r="D79" s="24"/>
      <c r="E79" s="24"/>
      <c r="F79" s="24"/>
      <c r="G79" s="24"/>
      <c r="H79" s="24" t="s">
        <v>173</v>
      </c>
      <c r="I79" s="24"/>
      <c r="J79" s="30">
        <v>615.1</v>
      </c>
      <c r="K79" s="27"/>
      <c r="L79" s="30">
        <v>788</v>
      </c>
      <c r="M79" s="27"/>
      <c r="N79" s="30">
        <f>ROUND((J79-L79),5)</f>
        <v>-172.9</v>
      </c>
      <c r="O79" s="27"/>
      <c r="P79" s="29">
        <f>ROUND(IF(L79=0, IF(J79=0, 0, 1), J79/L79),5)</f>
        <v>0.78058000000000005</v>
      </c>
    </row>
    <row r="80" spans="1:16" ht="15" thickBot="1" x14ac:dyDescent="0.45">
      <c r="A80" s="24"/>
      <c r="B80" s="24"/>
      <c r="C80" s="24"/>
      <c r="D80" s="24"/>
      <c r="E80" s="24"/>
      <c r="F80" s="24"/>
      <c r="G80" s="24"/>
      <c r="H80" s="24" t="s">
        <v>172</v>
      </c>
      <c r="I80" s="24"/>
      <c r="J80" s="30">
        <v>88.1</v>
      </c>
      <c r="K80" s="27"/>
      <c r="L80" s="30">
        <v>162</v>
      </c>
      <c r="M80" s="27"/>
      <c r="N80" s="30">
        <f>ROUND((J80-L80),5)</f>
        <v>-73.900000000000006</v>
      </c>
      <c r="O80" s="27"/>
      <c r="P80" s="29">
        <f>ROUND(IF(L80=0, IF(J80=0, 0, 1), J80/L80),5)</f>
        <v>0.54383000000000004</v>
      </c>
    </row>
    <row r="81" spans="1:16" ht="15" thickBot="1" x14ac:dyDescent="0.45">
      <c r="A81" s="24"/>
      <c r="B81" s="24"/>
      <c r="C81" s="24"/>
      <c r="D81" s="24"/>
      <c r="E81" s="24"/>
      <c r="F81" s="24"/>
      <c r="G81" s="24" t="s">
        <v>154</v>
      </c>
      <c r="H81" s="24"/>
      <c r="I81" s="24"/>
      <c r="J81" s="31">
        <f>ROUND(SUM(J77:J80),5)</f>
        <v>881.86</v>
      </c>
      <c r="K81" s="27"/>
      <c r="L81" s="31">
        <f>ROUND(SUM(L77:L80),5)</f>
        <v>1434.83</v>
      </c>
      <c r="M81" s="27"/>
      <c r="N81" s="31">
        <f>ROUND((J81-L81),5)</f>
        <v>-552.97</v>
      </c>
      <c r="O81" s="27"/>
      <c r="P81" s="33">
        <f>ROUND(IF(L81=0, IF(J81=0, 0, 1), J81/L81),5)</f>
        <v>0.61460999999999999</v>
      </c>
    </row>
    <row r="82" spans="1:16" x14ac:dyDescent="0.4">
      <c r="A82" s="24"/>
      <c r="B82" s="24"/>
      <c r="C82" s="24"/>
      <c r="D82" s="24"/>
      <c r="E82" s="24"/>
      <c r="F82" s="24" t="s">
        <v>153</v>
      </c>
      <c r="G82" s="24"/>
      <c r="H82" s="24"/>
      <c r="I82" s="24"/>
      <c r="J82" s="30">
        <f>ROUND(J51+SUM(J65:J66)+J76+J81,5)</f>
        <v>56298.95</v>
      </c>
      <c r="K82" s="27"/>
      <c r="L82" s="30">
        <f>ROUND(L51+SUM(L65:L66)+L76+L81,5)</f>
        <v>65072.5</v>
      </c>
      <c r="M82" s="27"/>
      <c r="N82" s="30">
        <f>ROUND((J82-L82),5)</f>
        <v>-8773.5499999999993</v>
      </c>
      <c r="O82" s="27"/>
      <c r="P82" s="29">
        <f>ROUND(IF(L82=0, IF(J82=0, 0, 1), J82/L82),5)</f>
        <v>0.86516999999999999</v>
      </c>
    </row>
    <row r="83" spans="1:16" x14ac:dyDescent="0.4">
      <c r="A83" s="24"/>
      <c r="B83" s="24"/>
      <c r="C83" s="24"/>
      <c r="D83" s="24"/>
      <c r="E83" s="24"/>
      <c r="F83" s="24" t="s">
        <v>152</v>
      </c>
      <c r="G83" s="24"/>
      <c r="H83" s="24"/>
      <c r="I83" s="24"/>
      <c r="J83" s="30"/>
      <c r="K83" s="27"/>
      <c r="L83" s="30"/>
      <c r="M83" s="27"/>
      <c r="N83" s="30"/>
      <c r="O83" s="27"/>
      <c r="P83" s="29"/>
    </row>
    <row r="84" spans="1:16" x14ac:dyDescent="0.4">
      <c r="A84" s="24"/>
      <c r="B84" s="24"/>
      <c r="C84" s="24"/>
      <c r="D84" s="24"/>
      <c r="E84" s="24"/>
      <c r="F84" s="24"/>
      <c r="G84" s="24" t="s">
        <v>334</v>
      </c>
      <c r="H84" s="24"/>
      <c r="I84" s="24"/>
      <c r="J84" s="30">
        <v>0</v>
      </c>
      <c r="K84" s="27"/>
      <c r="L84" s="30">
        <v>400</v>
      </c>
      <c r="M84" s="27"/>
      <c r="N84" s="30">
        <f>ROUND((J84-L84),5)</f>
        <v>-400</v>
      </c>
      <c r="O84" s="27"/>
      <c r="P84" s="29">
        <f>ROUND(IF(L84=0, IF(J84=0, 0, 1), J84/L84),5)</f>
        <v>0</v>
      </c>
    </row>
    <row r="85" spans="1:16" x14ac:dyDescent="0.4">
      <c r="A85" s="24"/>
      <c r="B85" s="24"/>
      <c r="C85" s="24"/>
      <c r="D85" s="24"/>
      <c r="E85" s="24"/>
      <c r="F85" s="24"/>
      <c r="G85" s="24" t="s">
        <v>151</v>
      </c>
      <c r="H85" s="24"/>
      <c r="I85" s="24"/>
      <c r="J85" s="30">
        <v>2004.17</v>
      </c>
      <c r="K85" s="27"/>
      <c r="L85" s="30">
        <v>1550</v>
      </c>
      <c r="M85" s="27"/>
      <c r="N85" s="30">
        <f>ROUND((J85-L85),5)</f>
        <v>454.17</v>
      </c>
      <c r="O85" s="27"/>
      <c r="P85" s="29">
        <f>ROUND(IF(L85=0, IF(J85=0, 0, 1), J85/L85),5)</f>
        <v>1.29301</v>
      </c>
    </row>
    <row r="86" spans="1:16" ht="15" thickBot="1" x14ac:dyDescent="0.45">
      <c r="A86" s="24"/>
      <c r="B86" s="24"/>
      <c r="C86" s="24"/>
      <c r="D86" s="24"/>
      <c r="E86" s="24"/>
      <c r="F86" s="24"/>
      <c r="G86" s="24" t="s">
        <v>333</v>
      </c>
      <c r="H86" s="24"/>
      <c r="I86" s="24"/>
      <c r="J86" s="32">
        <v>0</v>
      </c>
      <c r="K86" s="27"/>
      <c r="L86" s="32">
        <v>0</v>
      </c>
      <c r="M86" s="27"/>
      <c r="N86" s="32">
        <f>ROUND((J86-L86),5)</f>
        <v>0</v>
      </c>
      <c r="O86" s="27"/>
      <c r="P86" s="34">
        <f>ROUND(IF(L86=0, IF(J86=0, 0, 1), J86/L86),5)</f>
        <v>0</v>
      </c>
    </row>
    <row r="87" spans="1:16" x14ac:dyDescent="0.4">
      <c r="A87" s="24"/>
      <c r="B87" s="24"/>
      <c r="C87" s="24"/>
      <c r="D87" s="24"/>
      <c r="E87" s="24"/>
      <c r="F87" s="24" t="s">
        <v>149</v>
      </c>
      <c r="G87" s="24"/>
      <c r="H87" s="24"/>
      <c r="I87" s="24"/>
      <c r="J87" s="30">
        <f>ROUND(SUM(J83:J86),5)</f>
        <v>2004.17</v>
      </c>
      <c r="K87" s="27"/>
      <c r="L87" s="30">
        <f>ROUND(SUM(L83:L86),5)</f>
        <v>1950</v>
      </c>
      <c r="M87" s="27"/>
      <c r="N87" s="30">
        <f>ROUND((J87-L87),5)</f>
        <v>54.17</v>
      </c>
      <c r="O87" s="27"/>
      <c r="P87" s="29">
        <f>ROUND(IF(L87=0, IF(J87=0, 0, 1), J87/L87),5)</f>
        <v>1.0277799999999999</v>
      </c>
    </row>
    <row r="88" spans="1:16" x14ac:dyDescent="0.4">
      <c r="A88" s="24"/>
      <c r="B88" s="24"/>
      <c r="C88" s="24"/>
      <c r="D88" s="24"/>
      <c r="E88" s="24"/>
      <c r="F88" s="24" t="s">
        <v>148</v>
      </c>
      <c r="G88" s="24"/>
      <c r="H88" s="24"/>
      <c r="I88" s="24"/>
      <c r="J88" s="30"/>
      <c r="K88" s="27"/>
      <c r="L88" s="30"/>
      <c r="M88" s="27"/>
      <c r="N88" s="30"/>
      <c r="O88" s="27"/>
      <c r="P88" s="29"/>
    </row>
    <row r="89" spans="1:16" x14ac:dyDescent="0.4">
      <c r="A89" s="24"/>
      <c r="B89" s="24"/>
      <c r="C89" s="24"/>
      <c r="D89" s="24"/>
      <c r="E89" s="24"/>
      <c r="F89" s="24"/>
      <c r="G89" s="24" t="s">
        <v>147</v>
      </c>
      <c r="H89" s="24"/>
      <c r="I89" s="24"/>
      <c r="J89" s="30"/>
      <c r="K89" s="27"/>
      <c r="L89" s="30"/>
      <c r="M89" s="27"/>
      <c r="N89" s="30"/>
      <c r="O89" s="27"/>
      <c r="P89" s="29"/>
    </row>
    <row r="90" spans="1:16" x14ac:dyDescent="0.4">
      <c r="A90" s="24"/>
      <c r="B90" s="24"/>
      <c r="C90" s="24"/>
      <c r="D90" s="24"/>
      <c r="E90" s="24"/>
      <c r="F90" s="24"/>
      <c r="G90" s="24"/>
      <c r="H90" s="24" t="s">
        <v>146</v>
      </c>
      <c r="I90" s="24"/>
      <c r="J90" s="30"/>
      <c r="K90" s="27"/>
      <c r="L90" s="30"/>
      <c r="M90" s="27"/>
      <c r="N90" s="30"/>
      <c r="O90" s="27"/>
      <c r="P90" s="29"/>
    </row>
    <row r="91" spans="1:16" x14ac:dyDescent="0.4">
      <c r="A91" s="24"/>
      <c r="B91" s="24"/>
      <c r="C91" s="24"/>
      <c r="D91" s="24"/>
      <c r="E91" s="24"/>
      <c r="F91" s="24"/>
      <c r="G91" s="24"/>
      <c r="H91" s="24"/>
      <c r="I91" s="24" t="s">
        <v>145</v>
      </c>
      <c r="J91" s="30">
        <v>79.14</v>
      </c>
      <c r="K91" s="27"/>
      <c r="L91" s="30"/>
      <c r="M91" s="27"/>
      <c r="N91" s="30"/>
      <c r="O91" s="27"/>
      <c r="P91" s="29"/>
    </row>
    <row r="92" spans="1:16" ht="15" thickBot="1" x14ac:dyDescent="0.45">
      <c r="A92" s="24"/>
      <c r="B92" s="24"/>
      <c r="C92" s="24"/>
      <c r="D92" s="24"/>
      <c r="E92" s="24"/>
      <c r="F92" s="24"/>
      <c r="G92" s="24"/>
      <c r="H92" s="24"/>
      <c r="I92" s="24" t="s">
        <v>144</v>
      </c>
      <c r="J92" s="32">
        <v>561.91</v>
      </c>
      <c r="K92" s="27"/>
      <c r="L92" s="32">
        <v>1000</v>
      </c>
      <c r="M92" s="27"/>
      <c r="N92" s="32">
        <f t="shared" ref="N92:N97" si="8">ROUND((J92-L92),5)</f>
        <v>-438.09</v>
      </c>
      <c r="O92" s="27"/>
      <c r="P92" s="34">
        <f t="shared" ref="P92:P97" si="9">ROUND(IF(L92=0, IF(J92=0, 0, 1), J92/L92),5)</f>
        <v>0.56191000000000002</v>
      </c>
    </row>
    <row r="93" spans="1:16" x14ac:dyDescent="0.4">
      <c r="A93" s="24"/>
      <c r="B93" s="24"/>
      <c r="C93" s="24"/>
      <c r="D93" s="24"/>
      <c r="E93" s="24"/>
      <c r="F93" s="24"/>
      <c r="G93" s="24"/>
      <c r="H93" s="24" t="s">
        <v>143</v>
      </c>
      <c r="I93" s="24"/>
      <c r="J93" s="30">
        <f>ROUND(SUM(J90:J92),5)</f>
        <v>641.04999999999995</v>
      </c>
      <c r="K93" s="27"/>
      <c r="L93" s="30">
        <f>ROUND(SUM(L90:L92),5)</f>
        <v>1000</v>
      </c>
      <c r="M93" s="27"/>
      <c r="N93" s="30">
        <f t="shared" si="8"/>
        <v>-358.95</v>
      </c>
      <c r="O93" s="27"/>
      <c r="P93" s="29">
        <f t="shared" si="9"/>
        <v>0.64105000000000001</v>
      </c>
    </row>
    <row r="94" spans="1:16" x14ac:dyDescent="0.4">
      <c r="A94" s="24"/>
      <c r="B94" s="24"/>
      <c r="C94" s="24"/>
      <c r="D94" s="24"/>
      <c r="E94" s="24"/>
      <c r="F94" s="24"/>
      <c r="G94" s="24"/>
      <c r="H94" s="24" t="s">
        <v>331</v>
      </c>
      <c r="I94" s="24"/>
      <c r="J94" s="30">
        <v>0</v>
      </c>
      <c r="K94" s="27"/>
      <c r="L94" s="30">
        <v>100</v>
      </c>
      <c r="M94" s="27"/>
      <c r="N94" s="30">
        <f t="shared" si="8"/>
        <v>-100</v>
      </c>
      <c r="O94" s="27"/>
      <c r="P94" s="29">
        <f t="shared" si="9"/>
        <v>0</v>
      </c>
    </row>
    <row r="95" spans="1:16" x14ac:dyDescent="0.4">
      <c r="A95" s="24"/>
      <c r="B95" s="24"/>
      <c r="C95" s="24"/>
      <c r="D95" s="24"/>
      <c r="E95" s="24"/>
      <c r="F95" s="24"/>
      <c r="G95" s="24"/>
      <c r="H95" s="24" t="s">
        <v>330</v>
      </c>
      <c r="I95" s="24"/>
      <c r="J95" s="30">
        <v>0</v>
      </c>
      <c r="K95" s="27"/>
      <c r="L95" s="30">
        <v>100</v>
      </c>
      <c r="M95" s="27"/>
      <c r="N95" s="30">
        <f t="shared" si="8"/>
        <v>-100</v>
      </c>
      <c r="O95" s="27"/>
      <c r="P95" s="29">
        <f t="shared" si="9"/>
        <v>0</v>
      </c>
    </row>
    <row r="96" spans="1:16" ht="15" thickBot="1" x14ac:dyDescent="0.45">
      <c r="A96" s="24"/>
      <c r="B96" s="24"/>
      <c r="C96" s="24"/>
      <c r="D96" s="24"/>
      <c r="E96" s="24"/>
      <c r="F96" s="24"/>
      <c r="G96" s="24"/>
      <c r="H96" s="24" t="s">
        <v>329</v>
      </c>
      <c r="I96" s="24"/>
      <c r="J96" s="32">
        <v>0</v>
      </c>
      <c r="K96" s="27"/>
      <c r="L96" s="32">
        <v>125</v>
      </c>
      <c r="M96" s="27"/>
      <c r="N96" s="32">
        <f t="shared" si="8"/>
        <v>-125</v>
      </c>
      <c r="O96" s="27"/>
      <c r="P96" s="34">
        <f t="shared" si="9"/>
        <v>0</v>
      </c>
    </row>
    <row r="97" spans="1:16" x14ac:dyDescent="0.4">
      <c r="A97" s="24"/>
      <c r="B97" s="24"/>
      <c r="C97" s="24"/>
      <c r="D97" s="24"/>
      <c r="E97" s="24"/>
      <c r="F97" s="24"/>
      <c r="G97" s="24" t="s">
        <v>142</v>
      </c>
      <c r="H97" s="24"/>
      <c r="I97" s="24"/>
      <c r="J97" s="30">
        <f>ROUND(J89+SUM(J93:J96),5)</f>
        <v>641.04999999999995</v>
      </c>
      <c r="K97" s="27"/>
      <c r="L97" s="30">
        <f>ROUND(L89+SUM(L93:L96),5)</f>
        <v>1325</v>
      </c>
      <c r="M97" s="27"/>
      <c r="N97" s="30">
        <f t="shared" si="8"/>
        <v>-683.95</v>
      </c>
      <c r="O97" s="27"/>
      <c r="P97" s="29">
        <f t="shared" si="9"/>
        <v>0.48381000000000002</v>
      </c>
    </row>
    <row r="98" spans="1:16" x14ac:dyDescent="0.4">
      <c r="A98" s="24"/>
      <c r="B98" s="24"/>
      <c r="C98" s="24"/>
      <c r="D98" s="24"/>
      <c r="E98" s="24"/>
      <c r="F98" s="24"/>
      <c r="G98" s="24" t="s">
        <v>141</v>
      </c>
      <c r="H98" s="24"/>
      <c r="I98" s="24"/>
      <c r="J98" s="30"/>
      <c r="K98" s="27"/>
      <c r="L98" s="30"/>
      <c r="M98" s="27"/>
      <c r="N98" s="30"/>
      <c r="O98" s="27"/>
      <c r="P98" s="29"/>
    </row>
    <row r="99" spans="1:16" x14ac:dyDescent="0.4">
      <c r="A99" s="24"/>
      <c r="B99" s="24"/>
      <c r="C99" s="24"/>
      <c r="D99" s="24"/>
      <c r="E99" s="24"/>
      <c r="F99" s="24"/>
      <c r="G99" s="24"/>
      <c r="H99" s="24" t="s">
        <v>140</v>
      </c>
      <c r="I99" s="24"/>
      <c r="J99" s="30">
        <v>138</v>
      </c>
      <c r="K99" s="27"/>
      <c r="L99" s="30">
        <v>60</v>
      </c>
      <c r="M99" s="27"/>
      <c r="N99" s="30">
        <f t="shared" ref="N99:N104" si="10">ROUND((J99-L99),5)</f>
        <v>78</v>
      </c>
      <c r="O99" s="27"/>
      <c r="P99" s="29">
        <f t="shared" ref="P99:P104" si="11">ROUND(IF(L99=0, IF(J99=0, 0, 1), J99/L99),5)</f>
        <v>2.2999999999999998</v>
      </c>
    </row>
    <row r="100" spans="1:16" x14ac:dyDescent="0.4">
      <c r="A100" s="24"/>
      <c r="B100" s="24"/>
      <c r="C100" s="24"/>
      <c r="D100" s="24"/>
      <c r="E100" s="24"/>
      <c r="F100" s="24"/>
      <c r="G100" s="24"/>
      <c r="H100" s="24" t="s">
        <v>135</v>
      </c>
      <c r="I100" s="24"/>
      <c r="J100" s="30">
        <v>80.08</v>
      </c>
      <c r="K100" s="27"/>
      <c r="L100" s="30">
        <v>166.67</v>
      </c>
      <c r="M100" s="27"/>
      <c r="N100" s="30">
        <f t="shared" si="10"/>
        <v>-86.59</v>
      </c>
      <c r="O100" s="27"/>
      <c r="P100" s="29">
        <f t="shared" si="11"/>
        <v>0.48047000000000001</v>
      </c>
    </row>
    <row r="101" spans="1:16" x14ac:dyDescent="0.4">
      <c r="A101" s="24"/>
      <c r="B101" s="24"/>
      <c r="C101" s="24"/>
      <c r="D101" s="24"/>
      <c r="E101" s="24"/>
      <c r="F101" s="24"/>
      <c r="G101" s="24"/>
      <c r="H101" s="24" t="s">
        <v>133</v>
      </c>
      <c r="I101" s="24"/>
      <c r="J101" s="30">
        <v>379.15</v>
      </c>
      <c r="K101" s="27"/>
      <c r="L101" s="30">
        <v>425</v>
      </c>
      <c r="M101" s="27"/>
      <c r="N101" s="30">
        <f t="shared" si="10"/>
        <v>-45.85</v>
      </c>
      <c r="O101" s="27"/>
      <c r="P101" s="29">
        <f t="shared" si="11"/>
        <v>0.89212000000000002</v>
      </c>
    </row>
    <row r="102" spans="1:16" x14ac:dyDescent="0.4">
      <c r="A102" s="24"/>
      <c r="B102" s="24"/>
      <c r="C102" s="24"/>
      <c r="D102" s="24"/>
      <c r="E102" s="24"/>
      <c r="F102" s="24"/>
      <c r="G102" s="24"/>
      <c r="H102" s="24" t="s">
        <v>132</v>
      </c>
      <c r="I102" s="24"/>
      <c r="J102" s="30">
        <v>82.27</v>
      </c>
      <c r="K102" s="27"/>
      <c r="L102" s="30">
        <v>75</v>
      </c>
      <c r="M102" s="27"/>
      <c r="N102" s="30">
        <f t="shared" si="10"/>
        <v>7.27</v>
      </c>
      <c r="O102" s="27"/>
      <c r="P102" s="29">
        <f t="shared" si="11"/>
        <v>1.09693</v>
      </c>
    </row>
    <row r="103" spans="1:16" ht="15" thickBot="1" x14ac:dyDescent="0.45">
      <c r="A103" s="24"/>
      <c r="B103" s="24"/>
      <c r="C103" s="24"/>
      <c r="D103" s="24"/>
      <c r="E103" s="24"/>
      <c r="F103" s="24"/>
      <c r="G103" s="24"/>
      <c r="H103" s="24" t="s">
        <v>131</v>
      </c>
      <c r="I103" s="24"/>
      <c r="J103" s="32">
        <v>82.27</v>
      </c>
      <c r="K103" s="27"/>
      <c r="L103" s="32">
        <v>75</v>
      </c>
      <c r="M103" s="27"/>
      <c r="N103" s="32">
        <f t="shared" si="10"/>
        <v>7.27</v>
      </c>
      <c r="O103" s="27"/>
      <c r="P103" s="34">
        <f t="shared" si="11"/>
        <v>1.09693</v>
      </c>
    </row>
    <row r="104" spans="1:16" x14ac:dyDescent="0.4">
      <c r="A104" s="24"/>
      <c r="B104" s="24"/>
      <c r="C104" s="24"/>
      <c r="D104" s="24"/>
      <c r="E104" s="24"/>
      <c r="F104" s="24"/>
      <c r="G104" s="24" t="s">
        <v>129</v>
      </c>
      <c r="H104" s="24"/>
      <c r="I104" s="24"/>
      <c r="J104" s="30">
        <f>ROUND(SUM(J98:J103),5)</f>
        <v>761.77</v>
      </c>
      <c r="K104" s="27"/>
      <c r="L104" s="30">
        <f>ROUND(SUM(L98:L103),5)</f>
        <v>801.67</v>
      </c>
      <c r="M104" s="27"/>
      <c r="N104" s="30">
        <f t="shared" si="10"/>
        <v>-39.9</v>
      </c>
      <c r="O104" s="27"/>
      <c r="P104" s="29">
        <f t="shared" si="11"/>
        <v>0.95023000000000002</v>
      </c>
    </row>
    <row r="105" spans="1:16" x14ac:dyDescent="0.4">
      <c r="A105" s="24"/>
      <c r="B105" s="24"/>
      <c r="C105" s="24"/>
      <c r="D105" s="24"/>
      <c r="E105" s="24"/>
      <c r="F105" s="24"/>
      <c r="G105" s="24" t="s">
        <v>326</v>
      </c>
      <c r="H105" s="24"/>
      <c r="I105" s="24"/>
      <c r="J105" s="30"/>
      <c r="K105" s="27"/>
      <c r="L105" s="30"/>
      <c r="M105" s="27"/>
      <c r="N105" s="30"/>
      <c r="O105" s="27"/>
      <c r="P105" s="29"/>
    </row>
    <row r="106" spans="1:16" x14ac:dyDescent="0.4">
      <c r="A106" s="24"/>
      <c r="B106" s="24"/>
      <c r="C106" s="24"/>
      <c r="D106" s="24"/>
      <c r="E106" s="24"/>
      <c r="F106" s="24"/>
      <c r="G106" s="24"/>
      <c r="H106" s="24" t="s">
        <v>325</v>
      </c>
      <c r="I106" s="24"/>
      <c r="J106" s="30"/>
      <c r="K106" s="27"/>
      <c r="L106" s="30"/>
      <c r="M106" s="27"/>
      <c r="N106" s="30"/>
      <c r="O106" s="27"/>
      <c r="P106" s="29"/>
    </row>
    <row r="107" spans="1:16" x14ac:dyDescent="0.4">
      <c r="A107" s="24"/>
      <c r="B107" s="24"/>
      <c r="C107" s="24"/>
      <c r="D107" s="24"/>
      <c r="E107" s="24"/>
      <c r="F107" s="24"/>
      <c r="G107" s="24"/>
      <c r="H107" s="24"/>
      <c r="I107" s="24" t="s">
        <v>324</v>
      </c>
      <c r="J107" s="30">
        <v>0</v>
      </c>
      <c r="K107" s="27"/>
      <c r="L107" s="30">
        <v>1000</v>
      </c>
      <c r="M107" s="27"/>
      <c r="N107" s="30">
        <f t="shared" ref="N107:N116" si="12">ROUND((J107-L107),5)</f>
        <v>-1000</v>
      </c>
      <c r="O107" s="27"/>
      <c r="P107" s="29">
        <f t="shared" ref="P107:P116" si="13">ROUND(IF(L107=0, IF(J107=0, 0, 1), J107/L107),5)</f>
        <v>0</v>
      </c>
    </row>
    <row r="108" spans="1:16" x14ac:dyDescent="0.4">
      <c r="A108" s="24"/>
      <c r="B108" s="24"/>
      <c r="C108" s="24"/>
      <c r="D108" s="24"/>
      <c r="E108" s="24"/>
      <c r="F108" s="24"/>
      <c r="G108" s="24"/>
      <c r="H108" s="24"/>
      <c r="I108" s="24" t="s">
        <v>323</v>
      </c>
      <c r="J108" s="30">
        <v>0</v>
      </c>
      <c r="K108" s="27"/>
      <c r="L108" s="30">
        <v>200</v>
      </c>
      <c r="M108" s="27"/>
      <c r="N108" s="30">
        <f t="shared" si="12"/>
        <v>-200</v>
      </c>
      <c r="O108" s="27"/>
      <c r="P108" s="29">
        <f t="shared" si="13"/>
        <v>0</v>
      </c>
    </row>
    <row r="109" spans="1:16" ht="15" thickBot="1" x14ac:dyDescent="0.45">
      <c r="A109" s="24"/>
      <c r="B109" s="24"/>
      <c r="C109" s="24"/>
      <c r="D109" s="24"/>
      <c r="E109" s="24"/>
      <c r="F109" s="24"/>
      <c r="G109" s="24"/>
      <c r="H109" s="24"/>
      <c r="I109" s="24" t="s">
        <v>322</v>
      </c>
      <c r="J109" s="32">
        <v>0</v>
      </c>
      <c r="K109" s="27"/>
      <c r="L109" s="32">
        <v>200</v>
      </c>
      <c r="M109" s="27"/>
      <c r="N109" s="32">
        <f t="shared" si="12"/>
        <v>-200</v>
      </c>
      <c r="O109" s="27"/>
      <c r="P109" s="34">
        <f t="shared" si="13"/>
        <v>0</v>
      </c>
    </row>
    <row r="110" spans="1:16" x14ac:dyDescent="0.4">
      <c r="A110" s="24"/>
      <c r="B110" s="24"/>
      <c r="C110" s="24"/>
      <c r="D110" s="24"/>
      <c r="E110" s="24"/>
      <c r="F110" s="24"/>
      <c r="G110" s="24"/>
      <c r="H110" s="24" t="s">
        <v>321</v>
      </c>
      <c r="I110" s="24"/>
      <c r="J110" s="30">
        <f>ROUND(SUM(J106:J109),5)</f>
        <v>0</v>
      </c>
      <c r="K110" s="27"/>
      <c r="L110" s="30">
        <f>ROUND(SUM(L106:L109),5)</f>
        <v>1400</v>
      </c>
      <c r="M110" s="27"/>
      <c r="N110" s="30">
        <f t="shared" si="12"/>
        <v>-1400</v>
      </c>
      <c r="O110" s="27"/>
      <c r="P110" s="29">
        <f t="shared" si="13"/>
        <v>0</v>
      </c>
    </row>
    <row r="111" spans="1:16" x14ac:dyDescent="0.4">
      <c r="A111" s="24"/>
      <c r="B111" s="24"/>
      <c r="C111" s="24"/>
      <c r="D111" s="24"/>
      <c r="E111" s="24"/>
      <c r="F111" s="24"/>
      <c r="G111" s="24"/>
      <c r="H111" s="24" t="s">
        <v>320</v>
      </c>
      <c r="I111" s="24"/>
      <c r="J111" s="30">
        <v>0</v>
      </c>
      <c r="K111" s="27"/>
      <c r="L111" s="30">
        <v>130</v>
      </c>
      <c r="M111" s="27"/>
      <c r="N111" s="30">
        <f t="shared" si="12"/>
        <v>-130</v>
      </c>
      <c r="O111" s="27"/>
      <c r="P111" s="29">
        <f t="shared" si="13"/>
        <v>0</v>
      </c>
    </row>
    <row r="112" spans="1:16" ht="15" thickBot="1" x14ac:dyDescent="0.45">
      <c r="A112" s="24"/>
      <c r="B112" s="24"/>
      <c r="C112" s="24"/>
      <c r="D112" s="24"/>
      <c r="E112" s="24"/>
      <c r="F112" s="24"/>
      <c r="G112" s="24"/>
      <c r="H112" s="24" t="s">
        <v>319</v>
      </c>
      <c r="I112" s="24"/>
      <c r="J112" s="32">
        <v>0</v>
      </c>
      <c r="K112" s="27"/>
      <c r="L112" s="32">
        <v>130</v>
      </c>
      <c r="M112" s="27"/>
      <c r="N112" s="32">
        <f t="shared" si="12"/>
        <v>-130</v>
      </c>
      <c r="O112" s="27"/>
      <c r="P112" s="34">
        <f t="shared" si="13"/>
        <v>0</v>
      </c>
    </row>
    <row r="113" spans="1:16" x14ac:dyDescent="0.4">
      <c r="A113" s="24"/>
      <c r="B113" s="24"/>
      <c r="C113" s="24"/>
      <c r="D113" s="24"/>
      <c r="E113" s="24"/>
      <c r="F113" s="24"/>
      <c r="G113" s="24" t="s">
        <v>318</v>
      </c>
      <c r="H113" s="24"/>
      <c r="I113" s="24"/>
      <c r="J113" s="30">
        <f>ROUND(J105+SUM(J110:J112),5)</f>
        <v>0</v>
      </c>
      <c r="K113" s="27"/>
      <c r="L113" s="30">
        <f>ROUND(L105+SUM(L110:L112),5)</f>
        <v>1660</v>
      </c>
      <c r="M113" s="27"/>
      <c r="N113" s="30">
        <f t="shared" si="12"/>
        <v>-1660</v>
      </c>
      <c r="O113" s="27"/>
      <c r="P113" s="29">
        <f t="shared" si="13"/>
        <v>0</v>
      </c>
    </row>
    <row r="114" spans="1:16" ht="15" thickBot="1" x14ac:dyDescent="0.45">
      <c r="A114" s="24"/>
      <c r="B114" s="24"/>
      <c r="C114" s="24"/>
      <c r="D114" s="24"/>
      <c r="E114" s="24"/>
      <c r="F114" s="24"/>
      <c r="G114" s="24" t="s">
        <v>128</v>
      </c>
      <c r="H114" s="24"/>
      <c r="I114" s="24"/>
      <c r="J114" s="30">
        <v>29.5</v>
      </c>
      <c r="K114" s="27"/>
      <c r="L114" s="30">
        <v>83.33</v>
      </c>
      <c r="M114" s="27"/>
      <c r="N114" s="30">
        <f t="shared" si="12"/>
        <v>-53.83</v>
      </c>
      <c r="O114" s="27"/>
      <c r="P114" s="29">
        <f t="shared" si="13"/>
        <v>0.35400999999999999</v>
      </c>
    </row>
    <row r="115" spans="1:16" ht="15" thickBot="1" x14ac:dyDescent="0.45">
      <c r="A115" s="24"/>
      <c r="B115" s="24"/>
      <c r="C115" s="24"/>
      <c r="D115" s="24"/>
      <c r="E115" s="24"/>
      <c r="F115" s="24" t="s">
        <v>126</v>
      </c>
      <c r="G115" s="24"/>
      <c r="H115" s="24"/>
      <c r="I115" s="24"/>
      <c r="J115" s="31">
        <f>ROUND(J88+J97+J104+SUM(J113:J114),5)</f>
        <v>1432.32</v>
      </c>
      <c r="K115" s="27"/>
      <c r="L115" s="31">
        <f>ROUND(L88+L97+L104+SUM(L113:L114),5)</f>
        <v>3870</v>
      </c>
      <c r="M115" s="27"/>
      <c r="N115" s="31">
        <f t="shared" si="12"/>
        <v>-2437.6799999999998</v>
      </c>
      <c r="O115" s="27"/>
      <c r="P115" s="33">
        <f t="shared" si="13"/>
        <v>0.37010999999999999</v>
      </c>
    </row>
    <row r="116" spans="1:16" x14ac:dyDescent="0.4">
      <c r="A116" s="24"/>
      <c r="B116" s="24"/>
      <c r="C116" s="24"/>
      <c r="D116" s="24"/>
      <c r="E116" s="24" t="s">
        <v>125</v>
      </c>
      <c r="F116" s="24"/>
      <c r="G116" s="24"/>
      <c r="H116" s="24"/>
      <c r="I116" s="24"/>
      <c r="J116" s="30">
        <f>ROUND(SUM(J25:J31)+J36+J42+J50+J82+J87+J115,5)</f>
        <v>61084.84</v>
      </c>
      <c r="K116" s="27"/>
      <c r="L116" s="30">
        <f>ROUND(SUM(L25:L31)+L36+L42+L50+L82+L87+L115,5)</f>
        <v>77094.17</v>
      </c>
      <c r="M116" s="27"/>
      <c r="N116" s="30">
        <f t="shared" si="12"/>
        <v>-16009.33</v>
      </c>
      <c r="O116" s="27"/>
      <c r="P116" s="29">
        <f t="shared" si="13"/>
        <v>0.79234000000000004</v>
      </c>
    </row>
    <row r="117" spans="1:16" x14ac:dyDescent="0.4">
      <c r="A117" s="24"/>
      <c r="B117" s="24"/>
      <c r="C117" s="24"/>
      <c r="D117" s="24"/>
      <c r="E117" s="24" t="s">
        <v>317</v>
      </c>
      <c r="F117" s="24"/>
      <c r="G117" s="24"/>
      <c r="H117" s="24"/>
      <c r="I117" s="24"/>
      <c r="J117" s="30"/>
      <c r="K117" s="27"/>
      <c r="L117" s="30"/>
      <c r="M117" s="27"/>
      <c r="N117" s="30"/>
      <c r="O117" s="27"/>
      <c r="P117" s="29"/>
    </row>
    <row r="118" spans="1:16" x14ac:dyDescent="0.4">
      <c r="A118" s="24"/>
      <c r="B118" s="24"/>
      <c r="C118" s="24"/>
      <c r="D118" s="24"/>
      <c r="E118" s="24"/>
      <c r="F118" s="24" t="s">
        <v>316</v>
      </c>
      <c r="G118" s="24"/>
      <c r="H118" s="24"/>
      <c r="I118" s="24"/>
      <c r="J118" s="30">
        <v>0</v>
      </c>
      <c r="K118" s="27"/>
      <c r="L118" s="30">
        <v>415</v>
      </c>
      <c r="M118" s="27"/>
      <c r="N118" s="30">
        <f>ROUND((J118-L118),5)</f>
        <v>-415</v>
      </c>
      <c r="O118" s="27"/>
      <c r="P118" s="29">
        <f>ROUND(IF(L118=0, IF(J118=0, 0, 1), J118/L118),5)</f>
        <v>0</v>
      </c>
    </row>
    <row r="119" spans="1:16" ht="15" thickBot="1" x14ac:dyDescent="0.45">
      <c r="A119" s="24"/>
      <c r="B119" s="24"/>
      <c r="C119" s="24"/>
      <c r="D119" s="24"/>
      <c r="E119" s="24"/>
      <c r="F119" s="24" t="s">
        <v>315</v>
      </c>
      <c r="G119" s="24"/>
      <c r="H119" s="24"/>
      <c r="I119" s="24"/>
      <c r="J119" s="32">
        <v>0</v>
      </c>
      <c r="K119" s="27"/>
      <c r="L119" s="32">
        <v>83.33</v>
      </c>
      <c r="M119" s="27"/>
      <c r="N119" s="32">
        <f>ROUND((J119-L119),5)</f>
        <v>-83.33</v>
      </c>
      <c r="O119" s="27"/>
      <c r="P119" s="34">
        <f>ROUND(IF(L119=0, IF(J119=0, 0, 1), J119/L119),5)</f>
        <v>0</v>
      </c>
    </row>
    <row r="120" spans="1:16" x14ac:dyDescent="0.4">
      <c r="A120" s="24"/>
      <c r="B120" s="24"/>
      <c r="C120" s="24"/>
      <c r="D120" s="24"/>
      <c r="E120" s="24" t="s">
        <v>314</v>
      </c>
      <c r="F120" s="24"/>
      <c r="G120" s="24"/>
      <c r="H120" s="24"/>
      <c r="I120" s="24"/>
      <c r="J120" s="30">
        <f>ROUND(SUM(J117:J119),5)</f>
        <v>0</v>
      </c>
      <c r="K120" s="27"/>
      <c r="L120" s="30">
        <f>ROUND(SUM(L117:L119),5)</f>
        <v>498.33</v>
      </c>
      <c r="M120" s="27"/>
      <c r="N120" s="30">
        <f>ROUND((J120-L120),5)</f>
        <v>-498.33</v>
      </c>
      <c r="O120" s="27"/>
      <c r="P120" s="29">
        <f>ROUND(IF(L120=0, IF(J120=0, 0, 1), J120/L120),5)</f>
        <v>0</v>
      </c>
    </row>
    <row r="121" spans="1:16" x14ac:dyDescent="0.4">
      <c r="A121" s="24"/>
      <c r="B121" s="24"/>
      <c r="C121" s="24"/>
      <c r="D121" s="24"/>
      <c r="E121" s="24" t="s">
        <v>124</v>
      </c>
      <c r="F121" s="24"/>
      <c r="G121" s="24"/>
      <c r="H121" s="24"/>
      <c r="I121" s="24"/>
      <c r="J121" s="30"/>
      <c r="K121" s="27"/>
      <c r="L121" s="30"/>
      <c r="M121" s="27"/>
      <c r="N121" s="30"/>
      <c r="O121" s="27"/>
      <c r="P121" s="29"/>
    </row>
    <row r="122" spans="1:16" x14ac:dyDescent="0.4">
      <c r="A122" s="24"/>
      <c r="B122" s="24"/>
      <c r="C122" s="24"/>
      <c r="D122" s="24"/>
      <c r="E122" s="24"/>
      <c r="F122" s="24" t="s">
        <v>313</v>
      </c>
      <c r="G122" s="24"/>
      <c r="H122" s="24"/>
      <c r="I122" s="24"/>
      <c r="J122" s="30">
        <v>0</v>
      </c>
      <c r="K122" s="27"/>
      <c r="L122" s="30">
        <v>0</v>
      </c>
      <c r="M122" s="27"/>
      <c r="N122" s="30">
        <f t="shared" ref="N122:N127" si="14">ROUND((J122-L122),5)</f>
        <v>0</v>
      </c>
      <c r="O122" s="27"/>
      <c r="P122" s="29">
        <f t="shared" ref="P122:P127" si="15">ROUND(IF(L122=0, IF(J122=0, 0, 1), J122/L122),5)</f>
        <v>0</v>
      </c>
    </row>
    <row r="123" spans="1:16" x14ac:dyDescent="0.4">
      <c r="A123" s="24"/>
      <c r="B123" s="24"/>
      <c r="C123" s="24"/>
      <c r="D123" s="24"/>
      <c r="E123" s="24"/>
      <c r="F123" s="24" t="s">
        <v>312</v>
      </c>
      <c r="G123" s="24"/>
      <c r="H123" s="24"/>
      <c r="I123" s="24"/>
      <c r="J123" s="30">
        <v>0</v>
      </c>
      <c r="K123" s="27"/>
      <c r="L123" s="30">
        <v>165</v>
      </c>
      <c r="M123" s="27"/>
      <c r="N123" s="30">
        <f t="shared" si="14"/>
        <v>-165</v>
      </c>
      <c r="O123" s="27"/>
      <c r="P123" s="29">
        <f t="shared" si="15"/>
        <v>0</v>
      </c>
    </row>
    <row r="124" spans="1:16" x14ac:dyDescent="0.4">
      <c r="A124" s="24"/>
      <c r="B124" s="24"/>
      <c r="C124" s="24"/>
      <c r="D124" s="24"/>
      <c r="E124" s="24"/>
      <c r="F124" s="24" t="s">
        <v>123</v>
      </c>
      <c r="G124" s="24"/>
      <c r="H124" s="24"/>
      <c r="I124" s="24"/>
      <c r="J124" s="30">
        <v>335.72</v>
      </c>
      <c r="K124" s="27"/>
      <c r="L124" s="30">
        <v>500</v>
      </c>
      <c r="M124" s="27"/>
      <c r="N124" s="30">
        <f t="shared" si="14"/>
        <v>-164.28</v>
      </c>
      <c r="O124" s="27"/>
      <c r="P124" s="29">
        <f t="shared" si="15"/>
        <v>0.67144000000000004</v>
      </c>
    </row>
    <row r="125" spans="1:16" x14ac:dyDescent="0.4">
      <c r="A125" s="24"/>
      <c r="B125" s="24"/>
      <c r="C125" s="24"/>
      <c r="D125" s="24"/>
      <c r="E125" s="24"/>
      <c r="F125" s="24" t="s">
        <v>311</v>
      </c>
      <c r="G125" s="24"/>
      <c r="H125" s="24"/>
      <c r="I125" s="24"/>
      <c r="J125" s="30">
        <v>0</v>
      </c>
      <c r="K125" s="27"/>
      <c r="L125" s="30">
        <v>150</v>
      </c>
      <c r="M125" s="27"/>
      <c r="N125" s="30">
        <f t="shared" si="14"/>
        <v>-150</v>
      </c>
      <c r="O125" s="27"/>
      <c r="P125" s="29">
        <f t="shared" si="15"/>
        <v>0</v>
      </c>
    </row>
    <row r="126" spans="1:16" ht="15" thickBot="1" x14ac:dyDescent="0.45">
      <c r="A126" s="24"/>
      <c r="B126" s="24"/>
      <c r="C126" s="24"/>
      <c r="D126" s="24"/>
      <c r="E126" s="24"/>
      <c r="F126" s="24" t="s">
        <v>310</v>
      </c>
      <c r="G126" s="24"/>
      <c r="H126" s="24"/>
      <c r="I126" s="24"/>
      <c r="J126" s="32">
        <v>0</v>
      </c>
      <c r="K126" s="27"/>
      <c r="L126" s="32">
        <v>0</v>
      </c>
      <c r="M126" s="27"/>
      <c r="N126" s="32">
        <f t="shared" si="14"/>
        <v>0</v>
      </c>
      <c r="O126" s="27"/>
      <c r="P126" s="34">
        <f t="shared" si="15"/>
        <v>0</v>
      </c>
    </row>
    <row r="127" spans="1:16" x14ac:dyDescent="0.4">
      <c r="A127" s="24"/>
      <c r="B127" s="24"/>
      <c r="C127" s="24"/>
      <c r="D127" s="24"/>
      <c r="E127" s="24" t="s">
        <v>121</v>
      </c>
      <c r="F127" s="24"/>
      <c r="G127" s="24"/>
      <c r="H127" s="24"/>
      <c r="I127" s="24"/>
      <c r="J127" s="30">
        <f>ROUND(SUM(J121:J126),5)</f>
        <v>335.72</v>
      </c>
      <c r="K127" s="27"/>
      <c r="L127" s="30">
        <f>ROUND(SUM(L121:L126),5)</f>
        <v>815</v>
      </c>
      <c r="M127" s="27"/>
      <c r="N127" s="30">
        <f t="shared" si="14"/>
        <v>-479.28</v>
      </c>
      <c r="O127" s="27"/>
      <c r="P127" s="29">
        <f t="shared" si="15"/>
        <v>0.41193000000000002</v>
      </c>
    </row>
    <row r="128" spans="1:16" x14ac:dyDescent="0.4">
      <c r="A128" s="24"/>
      <c r="B128" s="24"/>
      <c r="C128" s="24"/>
      <c r="D128" s="24"/>
      <c r="E128" s="24" t="s">
        <v>120</v>
      </c>
      <c r="F128" s="24"/>
      <c r="G128" s="24"/>
      <c r="H128" s="24"/>
      <c r="I128" s="24"/>
      <c r="J128" s="30"/>
      <c r="K128" s="27"/>
      <c r="L128" s="30"/>
      <c r="M128" s="27"/>
      <c r="N128" s="30"/>
      <c r="O128" s="27"/>
      <c r="P128" s="29"/>
    </row>
    <row r="129" spans="1:16" x14ac:dyDescent="0.4">
      <c r="A129" s="24"/>
      <c r="B129" s="24"/>
      <c r="C129" s="24"/>
      <c r="D129" s="24"/>
      <c r="E129" s="24"/>
      <c r="F129" s="24" t="s">
        <v>309</v>
      </c>
      <c r="G129" s="24"/>
      <c r="H129" s="24"/>
      <c r="I129" s="24"/>
      <c r="J129" s="30">
        <v>0</v>
      </c>
      <c r="K129" s="27"/>
      <c r="L129" s="30">
        <v>200</v>
      </c>
      <c r="M129" s="27"/>
      <c r="N129" s="30">
        <f>ROUND((J129-L129),5)</f>
        <v>-200</v>
      </c>
      <c r="O129" s="27"/>
      <c r="P129" s="29">
        <f>ROUND(IF(L129=0, IF(J129=0, 0, 1), J129/L129),5)</f>
        <v>0</v>
      </c>
    </row>
    <row r="130" spans="1:16" x14ac:dyDescent="0.4">
      <c r="A130" s="24"/>
      <c r="B130" s="24"/>
      <c r="C130" s="24"/>
      <c r="D130" s="24"/>
      <c r="E130" s="24"/>
      <c r="F130" s="24" t="s">
        <v>308</v>
      </c>
      <c r="G130" s="24"/>
      <c r="H130" s="24"/>
      <c r="I130" s="24"/>
      <c r="J130" s="30">
        <v>0</v>
      </c>
      <c r="K130" s="27"/>
      <c r="L130" s="30">
        <v>450</v>
      </c>
      <c r="M130" s="27"/>
      <c r="N130" s="30">
        <f>ROUND((J130-L130),5)</f>
        <v>-450</v>
      </c>
      <c r="O130" s="27"/>
      <c r="P130" s="29">
        <f>ROUND(IF(L130=0, IF(J130=0, 0, 1), J130/L130),5)</f>
        <v>0</v>
      </c>
    </row>
    <row r="131" spans="1:16" x14ac:dyDescent="0.4">
      <c r="A131" s="24"/>
      <c r="B131" s="24"/>
      <c r="C131" s="24"/>
      <c r="D131" s="24"/>
      <c r="E131" s="24"/>
      <c r="F131" s="24" t="s">
        <v>119</v>
      </c>
      <c r="G131" s="24"/>
      <c r="H131" s="24"/>
      <c r="I131" s="24"/>
      <c r="J131" s="30"/>
      <c r="K131" s="27"/>
      <c r="L131" s="30"/>
      <c r="M131" s="27"/>
      <c r="N131" s="30"/>
      <c r="O131" s="27"/>
      <c r="P131" s="29"/>
    </row>
    <row r="132" spans="1:16" x14ac:dyDescent="0.4">
      <c r="A132" s="24"/>
      <c r="B132" s="24"/>
      <c r="C132" s="24"/>
      <c r="D132" s="24"/>
      <c r="E132" s="24"/>
      <c r="F132" s="24"/>
      <c r="G132" s="24" t="s">
        <v>306</v>
      </c>
      <c r="H132" s="24"/>
      <c r="I132" s="24"/>
      <c r="J132" s="30">
        <v>0</v>
      </c>
      <c r="K132" s="27"/>
      <c r="L132" s="30">
        <v>0</v>
      </c>
      <c r="M132" s="27"/>
      <c r="N132" s="30">
        <f t="shared" ref="N132:N140" si="16">ROUND((J132-L132),5)</f>
        <v>0</v>
      </c>
      <c r="O132" s="27"/>
      <c r="P132" s="29">
        <f t="shared" ref="P132:P140" si="17">ROUND(IF(L132=0, IF(J132=0, 0, 1), J132/L132),5)</f>
        <v>0</v>
      </c>
    </row>
    <row r="133" spans="1:16" x14ac:dyDescent="0.4">
      <c r="A133" s="24"/>
      <c r="B133" s="24"/>
      <c r="C133" s="24"/>
      <c r="D133" s="24"/>
      <c r="E133" s="24"/>
      <c r="F133" s="24"/>
      <c r="G133" s="24" t="s">
        <v>305</v>
      </c>
      <c r="H133" s="24"/>
      <c r="I133" s="24"/>
      <c r="J133" s="30">
        <v>0</v>
      </c>
      <c r="K133" s="27"/>
      <c r="L133" s="30">
        <v>835</v>
      </c>
      <c r="M133" s="27"/>
      <c r="N133" s="30">
        <f t="shared" si="16"/>
        <v>-835</v>
      </c>
      <c r="O133" s="27"/>
      <c r="P133" s="29">
        <f t="shared" si="17"/>
        <v>0</v>
      </c>
    </row>
    <row r="134" spans="1:16" x14ac:dyDescent="0.4">
      <c r="A134" s="24"/>
      <c r="B134" s="24"/>
      <c r="C134" s="24"/>
      <c r="D134" s="24"/>
      <c r="E134" s="24"/>
      <c r="F134" s="24"/>
      <c r="G134" s="24" t="s">
        <v>118</v>
      </c>
      <c r="H134" s="24"/>
      <c r="I134" s="24"/>
      <c r="J134" s="30">
        <v>606.96</v>
      </c>
      <c r="K134" s="27"/>
      <c r="L134" s="30">
        <v>2083.33</v>
      </c>
      <c r="M134" s="27"/>
      <c r="N134" s="30">
        <f t="shared" si="16"/>
        <v>-1476.37</v>
      </c>
      <c r="O134" s="27"/>
      <c r="P134" s="29">
        <f t="shared" si="17"/>
        <v>0.29133999999999999</v>
      </c>
    </row>
    <row r="135" spans="1:16" x14ac:dyDescent="0.4">
      <c r="A135" s="24"/>
      <c r="B135" s="24"/>
      <c r="C135" s="24"/>
      <c r="D135" s="24"/>
      <c r="E135" s="24"/>
      <c r="F135" s="24"/>
      <c r="G135" s="24" t="s">
        <v>304</v>
      </c>
      <c r="H135" s="24"/>
      <c r="I135" s="24"/>
      <c r="J135" s="30">
        <v>0</v>
      </c>
      <c r="K135" s="27"/>
      <c r="L135" s="30">
        <v>0</v>
      </c>
      <c r="M135" s="27"/>
      <c r="N135" s="30">
        <f t="shared" si="16"/>
        <v>0</v>
      </c>
      <c r="O135" s="27"/>
      <c r="P135" s="29">
        <f t="shared" si="17"/>
        <v>0</v>
      </c>
    </row>
    <row r="136" spans="1:16" x14ac:dyDescent="0.4">
      <c r="A136" s="24"/>
      <c r="B136" s="24"/>
      <c r="C136" s="24"/>
      <c r="D136" s="24"/>
      <c r="E136" s="24"/>
      <c r="F136" s="24"/>
      <c r="G136" s="24" t="s">
        <v>303</v>
      </c>
      <c r="H136" s="24"/>
      <c r="I136" s="24"/>
      <c r="J136" s="30">
        <v>0</v>
      </c>
      <c r="K136" s="27"/>
      <c r="L136" s="30">
        <v>200</v>
      </c>
      <c r="M136" s="27"/>
      <c r="N136" s="30">
        <f t="shared" si="16"/>
        <v>-200</v>
      </c>
      <c r="O136" s="27"/>
      <c r="P136" s="29">
        <f t="shared" si="17"/>
        <v>0</v>
      </c>
    </row>
    <row r="137" spans="1:16" x14ac:dyDescent="0.4">
      <c r="A137" s="24"/>
      <c r="B137" s="24"/>
      <c r="C137" s="24"/>
      <c r="D137" s="24"/>
      <c r="E137" s="24"/>
      <c r="F137" s="24"/>
      <c r="G137" s="24" t="s">
        <v>117</v>
      </c>
      <c r="H137" s="24"/>
      <c r="I137" s="24"/>
      <c r="J137" s="30">
        <v>422</v>
      </c>
      <c r="K137" s="27"/>
      <c r="L137" s="30">
        <v>600</v>
      </c>
      <c r="M137" s="27"/>
      <c r="N137" s="30">
        <f t="shared" si="16"/>
        <v>-178</v>
      </c>
      <c r="O137" s="27"/>
      <c r="P137" s="29">
        <f t="shared" si="17"/>
        <v>0.70333000000000001</v>
      </c>
    </row>
    <row r="138" spans="1:16" x14ac:dyDescent="0.4">
      <c r="A138" s="24"/>
      <c r="B138" s="24"/>
      <c r="C138" s="24"/>
      <c r="D138" s="24"/>
      <c r="E138" s="24"/>
      <c r="F138" s="24"/>
      <c r="G138" s="24" t="s">
        <v>302</v>
      </c>
      <c r="H138" s="24"/>
      <c r="I138" s="24"/>
      <c r="J138" s="30">
        <v>0</v>
      </c>
      <c r="K138" s="27"/>
      <c r="L138" s="30">
        <v>415</v>
      </c>
      <c r="M138" s="27"/>
      <c r="N138" s="30">
        <f t="shared" si="16"/>
        <v>-415</v>
      </c>
      <c r="O138" s="27"/>
      <c r="P138" s="29">
        <f t="shared" si="17"/>
        <v>0</v>
      </c>
    </row>
    <row r="139" spans="1:16" ht="15" thickBot="1" x14ac:dyDescent="0.45">
      <c r="A139" s="24"/>
      <c r="B139" s="24"/>
      <c r="C139" s="24"/>
      <c r="D139" s="24"/>
      <c r="E139" s="24"/>
      <c r="F139" s="24"/>
      <c r="G139" s="24" t="s">
        <v>300</v>
      </c>
      <c r="H139" s="24"/>
      <c r="I139" s="24"/>
      <c r="J139" s="32">
        <v>0</v>
      </c>
      <c r="K139" s="27"/>
      <c r="L139" s="32">
        <v>500</v>
      </c>
      <c r="M139" s="27"/>
      <c r="N139" s="32">
        <f t="shared" si="16"/>
        <v>-500</v>
      </c>
      <c r="O139" s="27"/>
      <c r="P139" s="34">
        <f t="shared" si="17"/>
        <v>0</v>
      </c>
    </row>
    <row r="140" spans="1:16" x14ac:dyDescent="0.4">
      <c r="A140" s="24"/>
      <c r="B140" s="24"/>
      <c r="C140" s="24"/>
      <c r="D140" s="24"/>
      <c r="E140" s="24"/>
      <c r="F140" s="24" t="s">
        <v>115</v>
      </c>
      <c r="G140" s="24"/>
      <c r="H140" s="24"/>
      <c r="I140" s="24"/>
      <c r="J140" s="30">
        <f>ROUND(SUM(J131:J139),5)</f>
        <v>1028.96</v>
      </c>
      <c r="K140" s="27"/>
      <c r="L140" s="30">
        <f>ROUND(SUM(L131:L139),5)</f>
        <v>4633.33</v>
      </c>
      <c r="M140" s="27"/>
      <c r="N140" s="30">
        <f t="shared" si="16"/>
        <v>-3604.37</v>
      </c>
      <c r="O140" s="27"/>
      <c r="P140" s="29">
        <f t="shared" si="17"/>
        <v>0.22208</v>
      </c>
    </row>
    <row r="141" spans="1:16" x14ac:dyDescent="0.4">
      <c r="A141" s="24"/>
      <c r="B141" s="24"/>
      <c r="C141" s="24"/>
      <c r="D141" s="24"/>
      <c r="E141" s="24"/>
      <c r="F141" s="24" t="s">
        <v>114</v>
      </c>
      <c r="G141" s="24"/>
      <c r="H141" s="24"/>
      <c r="I141" s="24"/>
      <c r="J141" s="30"/>
      <c r="K141" s="27"/>
      <c r="L141" s="30"/>
      <c r="M141" s="27"/>
      <c r="N141" s="30"/>
      <c r="O141" s="27"/>
      <c r="P141" s="29"/>
    </row>
    <row r="142" spans="1:16" x14ac:dyDescent="0.4">
      <c r="A142" s="24"/>
      <c r="B142" s="24"/>
      <c r="C142" s="24"/>
      <c r="D142" s="24"/>
      <c r="E142" s="24"/>
      <c r="F142" s="24"/>
      <c r="G142" s="24" t="s">
        <v>113</v>
      </c>
      <c r="H142" s="24"/>
      <c r="I142" s="24"/>
      <c r="J142" s="30">
        <v>19.989999999999998</v>
      </c>
      <c r="K142" s="27"/>
      <c r="L142" s="30"/>
      <c r="M142" s="27"/>
      <c r="N142" s="30"/>
      <c r="O142" s="27"/>
      <c r="P142" s="29"/>
    </row>
    <row r="143" spans="1:16" x14ac:dyDescent="0.4">
      <c r="A143" s="24"/>
      <c r="B143" s="24"/>
      <c r="C143" s="24"/>
      <c r="D143" s="24"/>
      <c r="E143" s="24"/>
      <c r="F143" s="24"/>
      <c r="G143" s="24" t="s">
        <v>112</v>
      </c>
      <c r="H143" s="24"/>
      <c r="I143" s="24"/>
      <c r="J143" s="30">
        <v>826.5</v>
      </c>
      <c r="K143" s="27"/>
      <c r="L143" s="30"/>
      <c r="M143" s="27"/>
      <c r="N143" s="30"/>
      <c r="O143" s="27"/>
      <c r="P143" s="29"/>
    </row>
    <row r="144" spans="1:16" x14ac:dyDescent="0.4">
      <c r="A144" s="24"/>
      <c r="B144" s="24"/>
      <c r="C144" s="24"/>
      <c r="D144" s="24"/>
      <c r="E144" s="24"/>
      <c r="F144" s="24"/>
      <c r="G144" s="24" t="s">
        <v>110</v>
      </c>
      <c r="H144" s="24"/>
      <c r="I144" s="24"/>
      <c r="J144" s="30">
        <v>1025</v>
      </c>
      <c r="K144" s="27"/>
      <c r="L144" s="30"/>
      <c r="M144" s="27"/>
      <c r="N144" s="30"/>
      <c r="O144" s="27"/>
      <c r="P144" s="29"/>
    </row>
    <row r="145" spans="1:16" x14ac:dyDescent="0.4">
      <c r="A145" s="24"/>
      <c r="B145" s="24"/>
      <c r="C145" s="24"/>
      <c r="D145" s="24"/>
      <c r="E145" s="24"/>
      <c r="F145" s="24"/>
      <c r="G145" s="24" t="s">
        <v>108</v>
      </c>
      <c r="H145" s="24"/>
      <c r="I145" s="24"/>
      <c r="J145" s="30">
        <v>956.14</v>
      </c>
      <c r="K145" s="27"/>
      <c r="L145" s="30"/>
      <c r="M145" s="27"/>
      <c r="N145" s="30"/>
      <c r="O145" s="27"/>
      <c r="P145" s="29"/>
    </row>
    <row r="146" spans="1:16" x14ac:dyDescent="0.4">
      <c r="A146" s="24"/>
      <c r="B146" s="24"/>
      <c r="C146" s="24"/>
      <c r="D146" s="24"/>
      <c r="E146" s="24"/>
      <c r="F146" s="24"/>
      <c r="G146" s="24" t="s">
        <v>107</v>
      </c>
      <c r="H146" s="24"/>
      <c r="I146" s="24"/>
      <c r="J146" s="30">
        <v>42.98</v>
      </c>
      <c r="K146" s="27"/>
      <c r="L146" s="30"/>
      <c r="M146" s="27"/>
      <c r="N146" s="30"/>
      <c r="O146" s="27"/>
      <c r="P146" s="29"/>
    </row>
    <row r="147" spans="1:16" ht="15" thickBot="1" x14ac:dyDescent="0.45">
      <c r="A147" s="24"/>
      <c r="B147" s="24"/>
      <c r="C147" s="24"/>
      <c r="D147" s="24"/>
      <c r="E147" s="24"/>
      <c r="F147" s="24"/>
      <c r="G147" s="24" t="s">
        <v>288</v>
      </c>
      <c r="H147" s="24"/>
      <c r="I147" s="24"/>
      <c r="J147" s="30">
        <v>0</v>
      </c>
      <c r="K147" s="27"/>
      <c r="L147" s="30">
        <v>3333</v>
      </c>
      <c r="M147" s="27"/>
      <c r="N147" s="30">
        <f>ROUND((J147-L147),5)</f>
        <v>-3333</v>
      </c>
      <c r="O147" s="27"/>
      <c r="P147" s="29">
        <f>ROUND(IF(L147=0, IF(J147=0, 0, 1), J147/L147),5)</f>
        <v>0</v>
      </c>
    </row>
    <row r="148" spans="1:16" ht="15" thickBot="1" x14ac:dyDescent="0.45">
      <c r="A148" s="24"/>
      <c r="B148" s="24"/>
      <c r="C148" s="24"/>
      <c r="D148" s="24"/>
      <c r="E148" s="24"/>
      <c r="F148" s="24" t="s">
        <v>105</v>
      </c>
      <c r="G148" s="24"/>
      <c r="H148" s="24"/>
      <c r="I148" s="24"/>
      <c r="J148" s="31">
        <f>ROUND(SUM(J141:J147),5)</f>
        <v>2870.61</v>
      </c>
      <c r="K148" s="27"/>
      <c r="L148" s="31">
        <f>ROUND(SUM(L141:L147),5)</f>
        <v>3333</v>
      </c>
      <c r="M148" s="27"/>
      <c r="N148" s="31">
        <f>ROUND((J148-L148),5)</f>
        <v>-462.39</v>
      </c>
      <c r="O148" s="27"/>
      <c r="P148" s="33">
        <f>ROUND(IF(L148=0, IF(J148=0, 0, 1), J148/L148),5)</f>
        <v>0.86126999999999998</v>
      </c>
    </row>
    <row r="149" spans="1:16" x14ac:dyDescent="0.4">
      <c r="A149" s="24"/>
      <c r="B149" s="24"/>
      <c r="C149" s="24"/>
      <c r="D149" s="24"/>
      <c r="E149" s="24" t="s">
        <v>104</v>
      </c>
      <c r="F149" s="24"/>
      <c r="G149" s="24"/>
      <c r="H149" s="24"/>
      <c r="I149" s="24"/>
      <c r="J149" s="30">
        <f>ROUND(SUM(J128:J130)+J140+J148,5)</f>
        <v>3899.57</v>
      </c>
      <c r="K149" s="27"/>
      <c r="L149" s="30">
        <f>ROUND(SUM(L128:L130)+L140+L148,5)</f>
        <v>8616.33</v>
      </c>
      <c r="M149" s="27"/>
      <c r="N149" s="30">
        <f>ROUND((J149-L149),5)</f>
        <v>-4716.76</v>
      </c>
      <c r="O149" s="27"/>
      <c r="P149" s="29">
        <f>ROUND(IF(L149=0, IF(J149=0, 0, 1), J149/L149),5)</f>
        <v>0.45257999999999998</v>
      </c>
    </row>
    <row r="150" spans="1:16" x14ac:dyDescent="0.4">
      <c r="A150" s="24"/>
      <c r="B150" s="24"/>
      <c r="C150" s="24"/>
      <c r="D150" s="24"/>
      <c r="E150" s="24" t="s">
        <v>287</v>
      </c>
      <c r="F150" s="24"/>
      <c r="G150" s="24"/>
      <c r="H150" s="24"/>
      <c r="I150" s="24"/>
      <c r="J150" s="30"/>
      <c r="K150" s="27"/>
      <c r="L150" s="30"/>
      <c r="M150" s="27"/>
      <c r="N150" s="30"/>
      <c r="O150" s="27"/>
      <c r="P150" s="29"/>
    </row>
    <row r="151" spans="1:16" ht="15" thickBot="1" x14ac:dyDescent="0.45">
      <c r="A151" s="24"/>
      <c r="B151" s="24"/>
      <c r="C151" s="24"/>
      <c r="D151" s="24"/>
      <c r="E151" s="24"/>
      <c r="F151" s="24" t="s">
        <v>286</v>
      </c>
      <c r="G151" s="24"/>
      <c r="H151" s="24"/>
      <c r="I151" s="24"/>
      <c r="J151" s="32">
        <v>0</v>
      </c>
      <c r="K151" s="27"/>
      <c r="L151" s="32">
        <v>85</v>
      </c>
      <c r="M151" s="27"/>
      <c r="N151" s="32">
        <f>ROUND((J151-L151),5)</f>
        <v>-85</v>
      </c>
      <c r="O151" s="27"/>
      <c r="P151" s="34">
        <f>ROUND(IF(L151=0, IF(J151=0, 0, 1), J151/L151),5)</f>
        <v>0</v>
      </c>
    </row>
    <row r="152" spans="1:16" x14ac:dyDescent="0.4">
      <c r="A152" s="24"/>
      <c r="B152" s="24"/>
      <c r="C152" s="24"/>
      <c r="D152" s="24"/>
      <c r="E152" s="24" t="s">
        <v>284</v>
      </c>
      <c r="F152" s="24"/>
      <c r="G152" s="24"/>
      <c r="H152" s="24"/>
      <c r="I152" s="24"/>
      <c r="J152" s="30">
        <f>ROUND(SUM(J150:J151),5)</f>
        <v>0</v>
      </c>
      <c r="K152" s="27"/>
      <c r="L152" s="30">
        <f>ROUND(SUM(L150:L151),5)</f>
        <v>85</v>
      </c>
      <c r="M152" s="27"/>
      <c r="N152" s="30">
        <f>ROUND((J152-L152),5)</f>
        <v>-85</v>
      </c>
      <c r="O152" s="27"/>
      <c r="P152" s="29">
        <f>ROUND(IF(L152=0, IF(J152=0, 0, 1), J152/L152),5)</f>
        <v>0</v>
      </c>
    </row>
    <row r="153" spans="1:16" x14ac:dyDescent="0.4">
      <c r="A153" s="24"/>
      <c r="B153" s="24"/>
      <c r="C153" s="24"/>
      <c r="D153" s="24"/>
      <c r="E153" s="24" t="s">
        <v>103</v>
      </c>
      <c r="F153" s="24"/>
      <c r="G153" s="24"/>
      <c r="H153" s="24"/>
      <c r="I153" s="24"/>
      <c r="J153" s="30"/>
      <c r="K153" s="27"/>
      <c r="L153" s="30"/>
      <c r="M153" s="27"/>
      <c r="N153" s="30"/>
      <c r="O153" s="27"/>
      <c r="P153" s="29"/>
    </row>
    <row r="154" spans="1:16" x14ac:dyDescent="0.4">
      <c r="A154" s="24"/>
      <c r="B154" s="24"/>
      <c r="C154" s="24"/>
      <c r="D154" s="24"/>
      <c r="E154" s="24"/>
      <c r="F154" s="24" t="s">
        <v>283</v>
      </c>
      <c r="G154" s="24"/>
      <c r="H154" s="24"/>
      <c r="I154" s="24"/>
      <c r="J154" s="30">
        <v>0</v>
      </c>
      <c r="K154" s="27"/>
      <c r="L154" s="30">
        <v>0</v>
      </c>
      <c r="M154" s="27"/>
      <c r="N154" s="30">
        <f>ROUND((J154-L154),5)</f>
        <v>0</v>
      </c>
      <c r="O154" s="27"/>
      <c r="P154" s="29">
        <f>ROUND(IF(L154=0, IF(J154=0, 0, 1), J154/L154),5)</f>
        <v>0</v>
      </c>
    </row>
    <row r="155" spans="1:16" x14ac:dyDescent="0.4">
      <c r="A155" s="24"/>
      <c r="B155" s="24"/>
      <c r="C155" s="24"/>
      <c r="D155" s="24"/>
      <c r="E155" s="24"/>
      <c r="F155" s="24" t="s">
        <v>102</v>
      </c>
      <c r="G155" s="24"/>
      <c r="H155" s="24"/>
      <c r="I155" s="24"/>
      <c r="J155" s="30"/>
      <c r="K155" s="27"/>
      <c r="L155" s="30"/>
      <c r="M155" s="27"/>
      <c r="N155" s="30"/>
      <c r="O155" s="27"/>
      <c r="P155" s="29"/>
    </row>
    <row r="156" spans="1:16" x14ac:dyDescent="0.4">
      <c r="A156" s="24"/>
      <c r="B156" s="24"/>
      <c r="C156" s="24"/>
      <c r="D156" s="24"/>
      <c r="E156" s="24"/>
      <c r="F156" s="24"/>
      <c r="G156" s="24" t="s">
        <v>282</v>
      </c>
      <c r="H156" s="24"/>
      <c r="I156" s="24"/>
      <c r="J156" s="30">
        <v>0</v>
      </c>
      <c r="K156" s="27"/>
      <c r="L156" s="30">
        <v>0</v>
      </c>
      <c r="M156" s="27"/>
      <c r="N156" s="30">
        <f t="shared" ref="N156:N161" si="18">ROUND((J156-L156),5)</f>
        <v>0</v>
      </c>
      <c r="O156" s="27"/>
      <c r="P156" s="29">
        <f t="shared" ref="P156:P161" si="19">ROUND(IF(L156=0, IF(J156=0, 0, 1), J156/L156),5)</f>
        <v>0</v>
      </c>
    </row>
    <row r="157" spans="1:16" ht="15" thickBot="1" x14ac:dyDescent="0.45">
      <c r="A157" s="24"/>
      <c r="B157" s="24"/>
      <c r="C157" s="24"/>
      <c r="D157" s="24"/>
      <c r="E157" s="24"/>
      <c r="F157" s="24"/>
      <c r="G157" s="24" t="s">
        <v>281</v>
      </c>
      <c r="H157" s="24"/>
      <c r="I157" s="24"/>
      <c r="J157" s="32">
        <v>5968.34</v>
      </c>
      <c r="K157" s="27"/>
      <c r="L157" s="32">
        <v>500</v>
      </c>
      <c r="M157" s="27"/>
      <c r="N157" s="32">
        <f t="shared" si="18"/>
        <v>5468.34</v>
      </c>
      <c r="O157" s="27"/>
      <c r="P157" s="34">
        <f t="shared" si="19"/>
        <v>11.936680000000001</v>
      </c>
    </row>
    <row r="158" spans="1:16" x14ac:dyDescent="0.4">
      <c r="A158" s="24"/>
      <c r="B158" s="24"/>
      <c r="C158" s="24"/>
      <c r="D158" s="24"/>
      <c r="E158" s="24"/>
      <c r="F158" s="24" t="s">
        <v>100</v>
      </c>
      <c r="G158" s="24"/>
      <c r="H158" s="24"/>
      <c r="I158" s="24"/>
      <c r="J158" s="30">
        <f>ROUND(SUM(J155:J157),5)</f>
        <v>5968.34</v>
      </c>
      <c r="K158" s="27"/>
      <c r="L158" s="30">
        <f>ROUND(SUM(L155:L157),5)</f>
        <v>500</v>
      </c>
      <c r="M158" s="27"/>
      <c r="N158" s="30">
        <f t="shared" si="18"/>
        <v>5468.34</v>
      </c>
      <c r="O158" s="27"/>
      <c r="P158" s="29">
        <f t="shared" si="19"/>
        <v>11.936680000000001</v>
      </c>
    </row>
    <row r="159" spans="1:16" x14ac:dyDescent="0.4">
      <c r="A159" s="24"/>
      <c r="B159" s="24"/>
      <c r="C159" s="24"/>
      <c r="D159" s="24"/>
      <c r="E159" s="24"/>
      <c r="F159" s="24" t="s">
        <v>280</v>
      </c>
      <c r="G159" s="24"/>
      <c r="H159" s="24"/>
      <c r="I159" s="24"/>
      <c r="J159" s="30">
        <v>0</v>
      </c>
      <c r="K159" s="27"/>
      <c r="L159" s="30">
        <v>120</v>
      </c>
      <c r="M159" s="27"/>
      <c r="N159" s="30">
        <f t="shared" si="18"/>
        <v>-120</v>
      </c>
      <c r="O159" s="27"/>
      <c r="P159" s="29">
        <f t="shared" si="19"/>
        <v>0</v>
      </c>
    </row>
    <row r="160" spans="1:16" x14ac:dyDescent="0.4">
      <c r="A160" s="24"/>
      <c r="B160" s="24"/>
      <c r="C160" s="24"/>
      <c r="D160" s="24"/>
      <c r="E160" s="24"/>
      <c r="F160" s="24" t="s">
        <v>279</v>
      </c>
      <c r="G160" s="24"/>
      <c r="H160" s="24"/>
      <c r="I160" s="24"/>
      <c r="J160" s="30">
        <v>0</v>
      </c>
      <c r="K160" s="27"/>
      <c r="L160" s="30">
        <v>0</v>
      </c>
      <c r="M160" s="27"/>
      <c r="N160" s="30">
        <f t="shared" si="18"/>
        <v>0</v>
      </c>
      <c r="O160" s="27"/>
      <c r="P160" s="29">
        <f t="shared" si="19"/>
        <v>0</v>
      </c>
    </row>
    <row r="161" spans="1:16" x14ac:dyDescent="0.4">
      <c r="A161" s="24"/>
      <c r="B161" s="24"/>
      <c r="C161" s="24"/>
      <c r="D161" s="24"/>
      <c r="E161" s="24"/>
      <c r="F161" s="24" t="s">
        <v>278</v>
      </c>
      <c r="G161" s="24"/>
      <c r="H161" s="24"/>
      <c r="I161" s="24"/>
      <c r="J161" s="30">
        <v>0</v>
      </c>
      <c r="K161" s="27"/>
      <c r="L161" s="30">
        <v>0</v>
      </c>
      <c r="M161" s="27"/>
      <c r="N161" s="30">
        <f t="shared" si="18"/>
        <v>0</v>
      </c>
      <c r="O161" s="27"/>
      <c r="P161" s="29">
        <f t="shared" si="19"/>
        <v>0</v>
      </c>
    </row>
    <row r="162" spans="1:16" x14ac:dyDescent="0.4">
      <c r="A162" s="24"/>
      <c r="B162" s="24"/>
      <c r="C162" s="24"/>
      <c r="D162" s="24"/>
      <c r="E162" s="24"/>
      <c r="F162" s="24" t="s">
        <v>99</v>
      </c>
      <c r="G162" s="24"/>
      <c r="H162" s="24"/>
      <c r="I162" s="24"/>
      <c r="J162" s="30"/>
      <c r="K162" s="27"/>
      <c r="L162" s="30"/>
      <c r="M162" s="27"/>
      <c r="N162" s="30"/>
      <c r="O162" s="27"/>
      <c r="P162" s="29"/>
    </row>
    <row r="163" spans="1:16" ht="15" thickBot="1" x14ac:dyDescent="0.45">
      <c r="A163" s="24"/>
      <c r="B163" s="24"/>
      <c r="C163" s="24"/>
      <c r="D163" s="24"/>
      <c r="E163" s="24"/>
      <c r="F163" s="24"/>
      <c r="G163" s="24" t="s">
        <v>98</v>
      </c>
      <c r="H163" s="24"/>
      <c r="I163" s="24"/>
      <c r="J163" s="30">
        <v>218.23</v>
      </c>
      <c r="K163" s="27"/>
      <c r="L163" s="30">
        <v>250</v>
      </c>
      <c r="M163" s="27"/>
      <c r="N163" s="30">
        <f>ROUND((J163-L163),5)</f>
        <v>-31.77</v>
      </c>
      <c r="O163" s="27"/>
      <c r="P163" s="29">
        <f>ROUND(IF(L163=0, IF(J163=0, 0, 1), J163/L163),5)</f>
        <v>0.87292000000000003</v>
      </c>
    </row>
    <row r="164" spans="1:16" ht="15" thickBot="1" x14ac:dyDescent="0.45">
      <c r="A164" s="24"/>
      <c r="B164" s="24"/>
      <c r="C164" s="24"/>
      <c r="D164" s="24"/>
      <c r="E164" s="24"/>
      <c r="F164" s="24" t="s">
        <v>97</v>
      </c>
      <c r="G164" s="24"/>
      <c r="H164" s="24"/>
      <c r="I164" s="24"/>
      <c r="J164" s="31">
        <f>ROUND(SUM(J162:J163),5)</f>
        <v>218.23</v>
      </c>
      <c r="K164" s="27"/>
      <c r="L164" s="31">
        <f>ROUND(SUM(L162:L163),5)</f>
        <v>250</v>
      </c>
      <c r="M164" s="27"/>
      <c r="N164" s="31">
        <f>ROUND((J164-L164),5)</f>
        <v>-31.77</v>
      </c>
      <c r="O164" s="27"/>
      <c r="P164" s="33">
        <f>ROUND(IF(L164=0, IF(J164=0, 0, 1), J164/L164),5)</f>
        <v>0.87292000000000003</v>
      </c>
    </row>
    <row r="165" spans="1:16" x14ac:dyDescent="0.4">
      <c r="A165" s="24"/>
      <c r="B165" s="24"/>
      <c r="C165" s="24"/>
      <c r="D165" s="24"/>
      <c r="E165" s="24" t="s">
        <v>96</v>
      </c>
      <c r="F165" s="24"/>
      <c r="G165" s="24"/>
      <c r="H165" s="24"/>
      <c r="I165" s="24"/>
      <c r="J165" s="30">
        <f>ROUND(SUM(J153:J154)+SUM(J158:J161)+J164,5)</f>
        <v>6186.57</v>
      </c>
      <c r="K165" s="27"/>
      <c r="L165" s="30">
        <f>ROUND(SUM(L153:L154)+SUM(L158:L161)+L164,5)</f>
        <v>870</v>
      </c>
      <c r="M165" s="27"/>
      <c r="N165" s="30">
        <f>ROUND((J165-L165),5)</f>
        <v>5316.57</v>
      </c>
      <c r="O165" s="27"/>
      <c r="P165" s="29">
        <f>ROUND(IF(L165=0, IF(J165=0, 0, 1), J165/L165),5)</f>
        <v>7.1109999999999998</v>
      </c>
    </row>
    <row r="166" spans="1:16" x14ac:dyDescent="0.4">
      <c r="A166" s="24"/>
      <c r="B166" s="24"/>
      <c r="C166" s="24"/>
      <c r="D166" s="24"/>
      <c r="E166" s="24" t="s">
        <v>95</v>
      </c>
      <c r="F166" s="24"/>
      <c r="G166" s="24"/>
      <c r="H166" s="24"/>
      <c r="I166" s="24"/>
      <c r="J166" s="30"/>
      <c r="K166" s="27"/>
      <c r="L166" s="30"/>
      <c r="M166" s="27"/>
      <c r="N166" s="30"/>
      <c r="O166" s="27"/>
      <c r="P166" s="29"/>
    </row>
    <row r="167" spans="1:16" x14ac:dyDescent="0.4">
      <c r="A167" s="24"/>
      <c r="B167" s="24"/>
      <c r="C167" s="24"/>
      <c r="D167" s="24"/>
      <c r="E167" s="24"/>
      <c r="F167" s="24" t="s">
        <v>94</v>
      </c>
      <c r="G167" s="24"/>
      <c r="H167" s="24"/>
      <c r="I167" s="24"/>
      <c r="J167" s="30">
        <v>649</v>
      </c>
      <c r="K167" s="27"/>
      <c r="L167" s="30"/>
      <c r="M167" s="27"/>
      <c r="N167" s="30"/>
      <c r="O167" s="27"/>
      <c r="P167" s="29"/>
    </row>
    <row r="168" spans="1:16" x14ac:dyDescent="0.4">
      <c r="A168" s="24"/>
      <c r="B168" s="24"/>
      <c r="C168" s="24"/>
      <c r="D168" s="24"/>
      <c r="E168" s="24"/>
      <c r="F168" s="24" t="s">
        <v>275</v>
      </c>
      <c r="G168" s="24"/>
      <c r="H168" s="24"/>
      <c r="I168" s="24"/>
      <c r="J168" s="30">
        <v>0</v>
      </c>
      <c r="K168" s="27"/>
      <c r="L168" s="30">
        <v>833</v>
      </c>
      <c r="M168" s="27"/>
      <c r="N168" s="30">
        <f>ROUND((J168-L168),5)</f>
        <v>-833</v>
      </c>
      <c r="O168" s="27"/>
      <c r="P168" s="29">
        <f>ROUND(IF(L168=0, IF(J168=0, 0, 1), J168/L168),5)</f>
        <v>0</v>
      </c>
    </row>
    <row r="169" spans="1:16" x14ac:dyDescent="0.4">
      <c r="A169" s="24"/>
      <c r="B169" s="24"/>
      <c r="C169" s="24"/>
      <c r="D169" s="24"/>
      <c r="E169" s="24"/>
      <c r="F169" s="24" t="s">
        <v>93</v>
      </c>
      <c r="G169" s="24"/>
      <c r="H169" s="24"/>
      <c r="I169" s="24"/>
      <c r="J169" s="30"/>
      <c r="K169" s="27"/>
      <c r="L169" s="30"/>
      <c r="M169" s="27"/>
      <c r="N169" s="30"/>
      <c r="O169" s="27"/>
      <c r="P169" s="29"/>
    </row>
    <row r="170" spans="1:16" x14ac:dyDescent="0.4">
      <c r="A170" s="24"/>
      <c r="B170" s="24"/>
      <c r="C170" s="24"/>
      <c r="D170" s="24"/>
      <c r="E170" s="24"/>
      <c r="F170" s="24"/>
      <c r="G170" s="24" t="s">
        <v>273</v>
      </c>
      <c r="H170" s="24"/>
      <c r="I170" s="24"/>
      <c r="J170" s="30">
        <v>0</v>
      </c>
      <c r="K170" s="27"/>
      <c r="L170" s="30">
        <v>0</v>
      </c>
      <c r="M170" s="27"/>
      <c r="N170" s="30">
        <f>ROUND((J170-L170),5)</f>
        <v>0</v>
      </c>
      <c r="O170" s="27"/>
      <c r="P170" s="29">
        <f>ROUND(IF(L170=0, IF(J170=0, 0, 1), J170/L170),5)</f>
        <v>0</v>
      </c>
    </row>
    <row r="171" spans="1:16" ht="15" thickBot="1" x14ac:dyDescent="0.45">
      <c r="A171" s="24"/>
      <c r="B171" s="24"/>
      <c r="C171" s="24"/>
      <c r="D171" s="24"/>
      <c r="E171" s="24"/>
      <c r="F171" s="24"/>
      <c r="G171" s="24" t="s">
        <v>272</v>
      </c>
      <c r="H171" s="24"/>
      <c r="I171" s="24"/>
      <c r="J171" s="32">
        <v>256.33</v>
      </c>
      <c r="K171" s="27"/>
      <c r="L171" s="32">
        <v>1250</v>
      </c>
      <c r="M171" s="27"/>
      <c r="N171" s="32">
        <f>ROUND((J171-L171),5)</f>
        <v>-993.67</v>
      </c>
      <c r="O171" s="27"/>
      <c r="P171" s="34">
        <f>ROUND(IF(L171=0, IF(J171=0, 0, 1), J171/L171),5)</f>
        <v>0.20505999999999999</v>
      </c>
    </row>
    <row r="172" spans="1:16" x14ac:dyDescent="0.4">
      <c r="A172" s="24"/>
      <c r="B172" s="24"/>
      <c r="C172" s="24"/>
      <c r="D172" s="24"/>
      <c r="E172" s="24"/>
      <c r="F172" s="24" t="s">
        <v>92</v>
      </c>
      <c r="G172" s="24"/>
      <c r="H172" s="24"/>
      <c r="I172" s="24"/>
      <c r="J172" s="30">
        <f>ROUND(SUM(J169:J171),5)</f>
        <v>256.33</v>
      </c>
      <c r="K172" s="27"/>
      <c r="L172" s="30">
        <f>ROUND(SUM(L169:L171),5)</f>
        <v>1250</v>
      </c>
      <c r="M172" s="27"/>
      <c r="N172" s="30">
        <f>ROUND((J172-L172),5)</f>
        <v>-993.67</v>
      </c>
      <c r="O172" s="27"/>
      <c r="P172" s="29">
        <f>ROUND(IF(L172=0, IF(J172=0, 0, 1), J172/L172),5)</f>
        <v>0.20505999999999999</v>
      </c>
    </row>
    <row r="173" spans="1:16" ht="15" thickBot="1" x14ac:dyDescent="0.45">
      <c r="A173" s="24"/>
      <c r="B173" s="24"/>
      <c r="C173" s="24"/>
      <c r="D173" s="24"/>
      <c r="E173" s="24"/>
      <c r="F173" s="24" t="s">
        <v>91</v>
      </c>
      <c r="G173" s="24"/>
      <c r="H173" s="24"/>
      <c r="I173" s="24"/>
      <c r="J173" s="30">
        <v>160</v>
      </c>
      <c r="K173" s="27"/>
      <c r="L173" s="30"/>
      <c r="M173" s="27"/>
      <c r="N173" s="30"/>
      <c r="O173" s="27"/>
      <c r="P173" s="29"/>
    </row>
    <row r="174" spans="1:16" ht="15" thickBot="1" x14ac:dyDescent="0.45">
      <c r="A174" s="24"/>
      <c r="B174" s="24"/>
      <c r="C174" s="24"/>
      <c r="D174" s="24"/>
      <c r="E174" s="24" t="s">
        <v>89</v>
      </c>
      <c r="F174" s="24"/>
      <c r="G174" s="24"/>
      <c r="H174" s="24"/>
      <c r="I174" s="24"/>
      <c r="J174" s="28">
        <f>ROUND(SUM(J166:J168)+SUM(J172:J173),5)</f>
        <v>1065.33</v>
      </c>
      <c r="K174" s="27"/>
      <c r="L174" s="28">
        <f>ROUND(SUM(L166:L168)+SUM(L172:L173),5)</f>
        <v>2083</v>
      </c>
      <c r="M174" s="27"/>
      <c r="N174" s="28">
        <f>ROUND((J174-L174),5)</f>
        <v>-1017.67</v>
      </c>
      <c r="O174" s="27"/>
      <c r="P174" s="26">
        <f>ROUND(IF(L174=0, IF(J174=0, 0, 1), J174/L174),5)</f>
        <v>0.51144000000000001</v>
      </c>
    </row>
    <row r="175" spans="1:16" ht="15" thickBot="1" x14ac:dyDescent="0.45">
      <c r="A175" s="24"/>
      <c r="B175" s="24"/>
      <c r="C175" s="24"/>
      <c r="D175" s="24" t="s">
        <v>270</v>
      </c>
      <c r="E175" s="24"/>
      <c r="F175" s="24"/>
      <c r="G175" s="24"/>
      <c r="H175" s="24"/>
      <c r="I175" s="24"/>
      <c r="J175" s="31">
        <f>ROUND(J24+J116+J120+J127+J149+J152+J165+J174,5)</f>
        <v>72572.03</v>
      </c>
      <c r="K175" s="27"/>
      <c r="L175" s="31">
        <f>ROUND(L24+L116+L120+L127+L149+L152+L165+L174,5)</f>
        <v>90061.83</v>
      </c>
      <c r="M175" s="27"/>
      <c r="N175" s="31">
        <f>ROUND((J175-L175),5)</f>
        <v>-17489.8</v>
      </c>
      <c r="O175" s="27"/>
      <c r="P175" s="33">
        <f>ROUND(IF(L175=0, IF(J175=0, 0, 1), J175/L175),5)</f>
        <v>0.80579999999999996</v>
      </c>
    </row>
    <row r="176" spans="1:16" x14ac:dyDescent="0.4">
      <c r="A176" s="24"/>
      <c r="B176" s="24" t="s">
        <v>269</v>
      </c>
      <c r="C176" s="24"/>
      <c r="D176" s="24"/>
      <c r="E176" s="24"/>
      <c r="F176" s="24"/>
      <c r="G176" s="24"/>
      <c r="H176" s="24"/>
      <c r="I176" s="24"/>
      <c r="J176" s="30">
        <f>ROUND(J3+J23-J175,5)</f>
        <v>-54430.62</v>
      </c>
      <c r="K176" s="27"/>
      <c r="L176" s="30">
        <f>ROUND(L3+L23-L175,5)</f>
        <v>-77623.83</v>
      </c>
      <c r="M176" s="27"/>
      <c r="N176" s="30">
        <f>ROUND((J176-L176),5)</f>
        <v>23193.21</v>
      </c>
      <c r="O176" s="27"/>
      <c r="P176" s="29">
        <f>ROUND(IF(L176=0, IF(J176=0, 0, 1), J176/L176),5)</f>
        <v>0.70121</v>
      </c>
    </row>
    <row r="177" spans="1:16" x14ac:dyDescent="0.4">
      <c r="A177" s="24"/>
      <c r="B177" s="24" t="s">
        <v>268</v>
      </c>
      <c r="C177" s="24"/>
      <c r="D177" s="24"/>
      <c r="E177" s="24"/>
      <c r="F177" s="24"/>
      <c r="G177" s="24"/>
      <c r="H177" s="24"/>
      <c r="I177" s="24"/>
      <c r="J177" s="30"/>
      <c r="K177" s="27"/>
      <c r="L177" s="30"/>
      <c r="M177" s="27"/>
      <c r="N177" s="30"/>
      <c r="O177" s="27"/>
      <c r="P177" s="29"/>
    </row>
    <row r="178" spans="1:16" x14ac:dyDescent="0.4">
      <c r="A178" s="24"/>
      <c r="B178" s="24"/>
      <c r="C178" s="24" t="s">
        <v>267</v>
      </c>
      <c r="D178" s="24"/>
      <c r="E178" s="24"/>
      <c r="F178" s="24"/>
      <c r="G178" s="24"/>
      <c r="H178" s="24"/>
      <c r="I178" s="24"/>
      <c r="J178" s="30"/>
      <c r="K178" s="27"/>
      <c r="L178" s="30"/>
      <c r="M178" s="27"/>
      <c r="N178" s="30"/>
      <c r="O178" s="27"/>
      <c r="P178" s="29"/>
    </row>
    <row r="179" spans="1:16" x14ac:dyDescent="0.4">
      <c r="A179" s="24"/>
      <c r="B179" s="24"/>
      <c r="C179" s="24"/>
      <c r="D179" s="24" t="s">
        <v>88</v>
      </c>
      <c r="E179" s="24"/>
      <c r="F179" s="24"/>
      <c r="G179" s="24"/>
      <c r="H179" s="24"/>
      <c r="I179" s="24"/>
      <c r="J179" s="30"/>
      <c r="K179" s="27"/>
      <c r="L179" s="30"/>
      <c r="M179" s="27"/>
      <c r="N179" s="30"/>
      <c r="O179" s="27"/>
      <c r="P179" s="29"/>
    </row>
    <row r="180" spans="1:16" x14ac:dyDescent="0.4">
      <c r="A180" s="24"/>
      <c r="B180" s="24"/>
      <c r="C180" s="24"/>
      <c r="D180" s="24"/>
      <c r="E180" s="24" t="s">
        <v>87</v>
      </c>
      <c r="F180" s="24"/>
      <c r="G180" s="24"/>
      <c r="H180" s="24"/>
      <c r="I180" s="24"/>
      <c r="J180" s="30"/>
      <c r="K180" s="27"/>
      <c r="L180" s="30"/>
      <c r="M180" s="27"/>
      <c r="N180" s="30"/>
      <c r="O180" s="27"/>
      <c r="P180" s="29"/>
    </row>
    <row r="181" spans="1:16" x14ac:dyDescent="0.4">
      <c r="A181" s="24"/>
      <c r="B181" s="24"/>
      <c r="C181" s="24"/>
      <c r="D181" s="24"/>
      <c r="E181" s="24"/>
      <c r="F181" s="24" t="s">
        <v>86</v>
      </c>
      <c r="G181" s="24"/>
      <c r="H181" s="24"/>
      <c r="I181" s="24"/>
      <c r="J181" s="30">
        <v>35458.83</v>
      </c>
      <c r="K181" s="27"/>
      <c r="L181" s="30"/>
      <c r="M181" s="27"/>
      <c r="N181" s="30"/>
      <c r="O181" s="27"/>
      <c r="P181" s="29"/>
    </row>
    <row r="182" spans="1:16" x14ac:dyDescent="0.4">
      <c r="A182" s="24"/>
      <c r="B182" s="24"/>
      <c r="C182" s="24"/>
      <c r="D182" s="24"/>
      <c r="E182" s="24"/>
      <c r="F182" s="24" t="s">
        <v>85</v>
      </c>
      <c r="G182" s="24"/>
      <c r="H182" s="24"/>
      <c r="I182" s="24"/>
      <c r="J182" s="30">
        <v>7204.57</v>
      </c>
      <c r="K182" s="27"/>
      <c r="L182" s="30"/>
      <c r="M182" s="27"/>
      <c r="N182" s="30"/>
      <c r="O182" s="27"/>
      <c r="P182" s="29"/>
    </row>
    <row r="183" spans="1:16" x14ac:dyDescent="0.4">
      <c r="A183" s="24"/>
      <c r="B183" s="24"/>
      <c r="C183" s="24"/>
      <c r="D183" s="24"/>
      <c r="E183" s="24"/>
      <c r="F183" s="24" t="s">
        <v>84</v>
      </c>
      <c r="G183" s="24"/>
      <c r="H183" s="24"/>
      <c r="I183" s="24"/>
      <c r="J183" s="30">
        <v>1613.97</v>
      </c>
      <c r="K183" s="27"/>
      <c r="L183" s="30"/>
      <c r="M183" s="27"/>
      <c r="N183" s="30"/>
      <c r="O183" s="27"/>
      <c r="P183" s="29"/>
    </row>
    <row r="184" spans="1:16" ht="15" thickBot="1" x14ac:dyDescent="0.45">
      <c r="A184" s="24"/>
      <c r="B184" s="24"/>
      <c r="C184" s="24"/>
      <c r="D184" s="24"/>
      <c r="E184" s="24"/>
      <c r="F184" s="24" t="s">
        <v>83</v>
      </c>
      <c r="G184" s="24"/>
      <c r="H184" s="24"/>
      <c r="I184" s="24"/>
      <c r="J184" s="30">
        <v>95.13</v>
      </c>
      <c r="K184" s="27"/>
      <c r="L184" s="30"/>
      <c r="M184" s="27"/>
      <c r="N184" s="30"/>
      <c r="O184" s="27"/>
      <c r="P184" s="29"/>
    </row>
    <row r="185" spans="1:16" ht="15" thickBot="1" x14ac:dyDescent="0.45">
      <c r="A185" s="24"/>
      <c r="B185" s="24"/>
      <c r="C185" s="24"/>
      <c r="D185" s="24"/>
      <c r="E185" s="24" t="s">
        <v>82</v>
      </c>
      <c r="F185" s="24"/>
      <c r="G185" s="24"/>
      <c r="H185" s="24"/>
      <c r="I185" s="24"/>
      <c r="J185" s="28">
        <f>ROUND(SUM(J180:J184),5)</f>
        <v>44372.5</v>
      </c>
      <c r="K185" s="27"/>
      <c r="L185" s="30"/>
      <c r="M185" s="27"/>
      <c r="N185" s="30"/>
      <c r="O185" s="27"/>
      <c r="P185" s="29"/>
    </row>
    <row r="186" spans="1:16" ht="15" thickBot="1" x14ac:dyDescent="0.45">
      <c r="A186" s="24"/>
      <c r="B186" s="24"/>
      <c r="C186" s="24"/>
      <c r="D186" s="24" t="s">
        <v>81</v>
      </c>
      <c r="E186" s="24"/>
      <c r="F186" s="24"/>
      <c r="G186" s="24"/>
      <c r="H186" s="24"/>
      <c r="I186" s="24"/>
      <c r="J186" s="31">
        <f>ROUND(J179+J185,5)</f>
        <v>44372.5</v>
      </c>
      <c r="K186" s="27"/>
      <c r="L186" s="30"/>
      <c r="M186" s="27"/>
      <c r="N186" s="30"/>
      <c r="O186" s="27"/>
      <c r="P186" s="29"/>
    </row>
    <row r="187" spans="1:16" x14ac:dyDescent="0.4">
      <c r="A187" s="24"/>
      <c r="B187" s="24"/>
      <c r="C187" s="24" t="s">
        <v>258</v>
      </c>
      <c r="D187" s="24"/>
      <c r="E187" s="24"/>
      <c r="F187" s="24"/>
      <c r="G187" s="24"/>
      <c r="H187" s="24"/>
      <c r="I187" s="24"/>
      <c r="J187" s="30">
        <f>ROUND(J178+J186,5)</f>
        <v>44372.5</v>
      </c>
      <c r="K187" s="27"/>
      <c r="L187" s="30"/>
      <c r="M187" s="27"/>
      <c r="N187" s="30"/>
      <c r="O187" s="27"/>
      <c r="P187" s="29"/>
    </row>
    <row r="188" spans="1:16" x14ac:dyDescent="0.4">
      <c r="A188" s="24"/>
      <c r="B188" s="24"/>
      <c r="C188" s="24" t="s">
        <v>257</v>
      </c>
      <c r="D188" s="24"/>
      <c r="E188" s="24"/>
      <c r="F188" s="24"/>
      <c r="G188" s="24"/>
      <c r="H188" s="24"/>
      <c r="I188" s="24"/>
      <c r="J188" s="30"/>
      <c r="K188" s="27"/>
      <c r="L188" s="30"/>
      <c r="M188" s="27"/>
      <c r="N188" s="30"/>
      <c r="O188" s="27"/>
      <c r="P188" s="29"/>
    </row>
    <row r="189" spans="1:16" x14ac:dyDescent="0.4">
      <c r="A189" s="24"/>
      <c r="B189" s="24"/>
      <c r="C189" s="24"/>
      <c r="D189" s="24" t="s">
        <v>80</v>
      </c>
      <c r="E189" s="24"/>
      <c r="F189" s="24"/>
      <c r="G189" s="24"/>
      <c r="H189" s="24"/>
      <c r="I189" s="24"/>
      <c r="J189" s="30"/>
      <c r="K189" s="27"/>
      <c r="L189" s="30"/>
      <c r="M189" s="27"/>
      <c r="N189" s="30"/>
      <c r="O189" s="27"/>
      <c r="P189" s="29"/>
    </row>
    <row r="190" spans="1:16" x14ac:dyDescent="0.4">
      <c r="A190" s="24"/>
      <c r="B190" s="24"/>
      <c r="C190" s="24"/>
      <c r="D190" s="24"/>
      <c r="E190" s="24" t="s">
        <v>79</v>
      </c>
      <c r="F190" s="24"/>
      <c r="G190" s="24"/>
      <c r="H190" s="24"/>
      <c r="I190" s="24"/>
      <c r="J190" s="30"/>
      <c r="K190" s="27"/>
      <c r="L190" s="30"/>
      <c r="M190" s="27"/>
      <c r="N190" s="30"/>
      <c r="O190" s="27"/>
      <c r="P190" s="29"/>
    </row>
    <row r="191" spans="1:16" x14ac:dyDescent="0.4">
      <c r="A191" s="24"/>
      <c r="B191" s="24"/>
      <c r="C191" s="24"/>
      <c r="D191" s="24"/>
      <c r="E191" s="24"/>
      <c r="F191" s="24" t="s">
        <v>78</v>
      </c>
      <c r="G191" s="24"/>
      <c r="H191" s="24"/>
      <c r="I191" s="24"/>
      <c r="J191" s="30">
        <v>15294.88</v>
      </c>
      <c r="K191" s="27"/>
      <c r="L191" s="30"/>
      <c r="M191" s="27"/>
      <c r="N191" s="30"/>
      <c r="O191" s="27"/>
      <c r="P191" s="29"/>
    </row>
    <row r="192" spans="1:16" x14ac:dyDescent="0.4">
      <c r="A192" s="24"/>
      <c r="B192" s="24"/>
      <c r="C192" s="24"/>
      <c r="D192" s="24"/>
      <c r="E192" s="24"/>
      <c r="F192" s="24" t="s">
        <v>77</v>
      </c>
      <c r="G192" s="24"/>
      <c r="H192" s="24"/>
      <c r="I192" s="24"/>
      <c r="J192" s="30">
        <v>2796.07</v>
      </c>
      <c r="K192" s="27"/>
      <c r="L192" s="30"/>
      <c r="M192" s="27"/>
      <c r="N192" s="30"/>
      <c r="O192" s="27"/>
      <c r="P192" s="29"/>
    </row>
    <row r="193" spans="1:16" ht="15" thickBot="1" x14ac:dyDescent="0.45">
      <c r="A193" s="24"/>
      <c r="B193" s="24"/>
      <c r="C193" s="24"/>
      <c r="D193" s="24"/>
      <c r="E193" s="24"/>
      <c r="F193" s="24" t="s">
        <v>75</v>
      </c>
      <c r="G193" s="24"/>
      <c r="H193" s="24"/>
      <c r="I193" s="24"/>
      <c r="J193" s="30">
        <v>216.24</v>
      </c>
      <c r="K193" s="27"/>
      <c r="L193" s="30"/>
      <c r="M193" s="27"/>
      <c r="N193" s="30"/>
      <c r="O193" s="27"/>
      <c r="P193" s="29"/>
    </row>
    <row r="194" spans="1:16" ht="15" thickBot="1" x14ac:dyDescent="0.45">
      <c r="A194" s="24"/>
      <c r="B194" s="24"/>
      <c r="C194" s="24"/>
      <c r="D194" s="24"/>
      <c r="E194" s="24" t="s">
        <v>73</v>
      </c>
      <c r="F194" s="24"/>
      <c r="G194" s="24"/>
      <c r="H194" s="24"/>
      <c r="I194" s="24"/>
      <c r="J194" s="31">
        <f>ROUND(SUM(J190:J193),5)</f>
        <v>18307.189999999999</v>
      </c>
      <c r="K194" s="27"/>
      <c r="L194" s="30"/>
      <c r="M194" s="27"/>
      <c r="N194" s="30"/>
      <c r="O194" s="27"/>
      <c r="P194" s="29"/>
    </row>
    <row r="195" spans="1:16" x14ac:dyDescent="0.4">
      <c r="A195" s="24"/>
      <c r="B195" s="24"/>
      <c r="C195" s="24"/>
      <c r="D195" s="24" t="s">
        <v>72</v>
      </c>
      <c r="E195" s="24"/>
      <c r="F195" s="24"/>
      <c r="G195" s="24"/>
      <c r="H195" s="24"/>
      <c r="I195" s="24"/>
      <c r="J195" s="30">
        <f>ROUND(J189+J194,5)</f>
        <v>18307.189999999999</v>
      </c>
      <c r="K195" s="27"/>
      <c r="L195" s="30"/>
      <c r="M195" s="27"/>
      <c r="N195" s="30"/>
      <c r="O195" s="27"/>
      <c r="P195" s="29"/>
    </row>
    <row r="196" spans="1:16" x14ac:dyDescent="0.4">
      <c r="A196" s="24"/>
      <c r="B196" s="24"/>
      <c r="C196" s="24"/>
      <c r="D196" s="24" t="s">
        <v>249</v>
      </c>
      <c r="E196" s="24"/>
      <c r="F196" s="24"/>
      <c r="G196" s="24"/>
      <c r="H196" s="24"/>
      <c r="I196" s="24"/>
      <c r="J196" s="30"/>
      <c r="K196" s="27"/>
      <c r="L196" s="30"/>
      <c r="M196" s="27"/>
      <c r="N196" s="30"/>
      <c r="O196" s="27"/>
      <c r="P196" s="29"/>
    </row>
    <row r="197" spans="1:16" x14ac:dyDescent="0.4">
      <c r="A197" s="24"/>
      <c r="B197" s="24"/>
      <c r="C197" s="24"/>
      <c r="D197" s="24"/>
      <c r="E197" s="24" t="s">
        <v>248</v>
      </c>
      <c r="F197" s="24"/>
      <c r="G197" s="24"/>
      <c r="H197" s="24"/>
      <c r="I197" s="24"/>
      <c r="J197" s="30">
        <v>0</v>
      </c>
      <c r="K197" s="27"/>
      <c r="L197" s="30">
        <v>0</v>
      </c>
      <c r="M197" s="27"/>
      <c r="N197" s="30">
        <f t="shared" ref="N197:N207" si="20">ROUND((J197-L197),5)</f>
        <v>0</v>
      </c>
      <c r="O197" s="27"/>
      <c r="P197" s="29">
        <f t="shared" ref="P197:P207" si="21">ROUND(IF(L197=0, IF(J197=0, 0, 1), J197/L197),5)</f>
        <v>0</v>
      </c>
    </row>
    <row r="198" spans="1:16" x14ac:dyDescent="0.4">
      <c r="A198" s="24"/>
      <c r="B198" s="24"/>
      <c r="C198" s="24"/>
      <c r="D198" s="24"/>
      <c r="E198" s="24" t="s">
        <v>247</v>
      </c>
      <c r="F198" s="24"/>
      <c r="G198" s="24"/>
      <c r="H198" s="24"/>
      <c r="I198" s="24"/>
      <c r="J198" s="30">
        <v>0</v>
      </c>
      <c r="K198" s="27"/>
      <c r="L198" s="30">
        <v>0</v>
      </c>
      <c r="M198" s="27"/>
      <c r="N198" s="30">
        <f t="shared" si="20"/>
        <v>0</v>
      </c>
      <c r="O198" s="27"/>
      <c r="P198" s="29">
        <f t="shared" si="21"/>
        <v>0</v>
      </c>
    </row>
    <row r="199" spans="1:16" x14ac:dyDescent="0.4">
      <c r="A199" s="24"/>
      <c r="B199" s="24"/>
      <c r="C199" s="24"/>
      <c r="D199" s="24"/>
      <c r="E199" s="24" t="s">
        <v>246</v>
      </c>
      <c r="F199" s="24"/>
      <c r="G199" s="24"/>
      <c r="H199" s="24"/>
      <c r="I199" s="24"/>
      <c r="J199" s="30">
        <v>0</v>
      </c>
      <c r="K199" s="27"/>
      <c r="L199" s="30">
        <v>0</v>
      </c>
      <c r="M199" s="27"/>
      <c r="N199" s="30">
        <f t="shared" si="20"/>
        <v>0</v>
      </c>
      <c r="O199" s="27"/>
      <c r="P199" s="29">
        <f t="shared" si="21"/>
        <v>0</v>
      </c>
    </row>
    <row r="200" spans="1:16" x14ac:dyDescent="0.4">
      <c r="A200" s="24"/>
      <c r="B200" s="24"/>
      <c r="C200" s="24"/>
      <c r="D200" s="24"/>
      <c r="E200" s="24" t="s">
        <v>245</v>
      </c>
      <c r="F200" s="24"/>
      <c r="G200" s="24"/>
      <c r="H200" s="24"/>
      <c r="I200" s="24"/>
      <c r="J200" s="30">
        <v>0</v>
      </c>
      <c r="K200" s="27"/>
      <c r="L200" s="30">
        <v>0</v>
      </c>
      <c r="M200" s="27"/>
      <c r="N200" s="30">
        <f t="shared" si="20"/>
        <v>0</v>
      </c>
      <c r="O200" s="27"/>
      <c r="P200" s="29">
        <f t="shared" si="21"/>
        <v>0</v>
      </c>
    </row>
    <row r="201" spans="1:16" x14ac:dyDescent="0.4">
      <c r="A201" s="24"/>
      <c r="B201" s="24"/>
      <c r="C201" s="24"/>
      <c r="D201" s="24"/>
      <c r="E201" s="24" t="s">
        <v>244</v>
      </c>
      <c r="F201" s="24"/>
      <c r="G201" s="24"/>
      <c r="H201" s="24"/>
      <c r="I201" s="24"/>
      <c r="J201" s="30">
        <v>0</v>
      </c>
      <c r="K201" s="27"/>
      <c r="L201" s="30">
        <v>0</v>
      </c>
      <c r="M201" s="27"/>
      <c r="N201" s="30">
        <f t="shared" si="20"/>
        <v>0</v>
      </c>
      <c r="O201" s="27"/>
      <c r="P201" s="29">
        <f t="shared" si="21"/>
        <v>0</v>
      </c>
    </row>
    <row r="202" spans="1:16" x14ac:dyDescent="0.4">
      <c r="A202" s="24"/>
      <c r="B202" s="24"/>
      <c r="C202" s="24"/>
      <c r="D202" s="24"/>
      <c r="E202" s="24" t="s">
        <v>243</v>
      </c>
      <c r="F202" s="24"/>
      <c r="G202" s="24"/>
      <c r="H202" s="24"/>
      <c r="I202" s="24"/>
      <c r="J202" s="30">
        <v>0</v>
      </c>
      <c r="K202" s="27"/>
      <c r="L202" s="30">
        <v>0</v>
      </c>
      <c r="M202" s="27"/>
      <c r="N202" s="30">
        <f t="shared" si="20"/>
        <v>0</v>
      </c>
      <c r="O202" s="27"/>
      <c r="P202" s="29">
        <f t="shared" si="21"/>
        <v>0</v>
      </c>
    </row>
    <row r="203" spans="1:16" ht="15" thickBot="1" x14ac:dyDescent="0.45">
      <c r="A203" s="24"/>
      <c r="B203" s="24"/>
      <c r="C203" s="24"/>
      <c r="D203" s="24"/>
      <c r="E203" s="24" t="s">
        <v>242</v>
      </c>
      <c r="F203" s="24"/>
      <c r="G203" s="24"/>
      <c r="H203" s="24"/>
      <c r="I203" s="24"/>
      <c r="J203" s="30">
        <v>0</v>
      </c>
      <c r="K203" s="27"/>
      <c r="L203" s="30">
        <v>0</v>
      </c>
      <c r="M203" s="27"/>
      <c r="N203" s="30">
        <f t="shared" si="20"/>
        <v>0</v>
      </c>
      <c r="O203" s="27"/>
      <c r="P203" s="29">
        <f t="shared" si="21"/>
        <v>0</v>
      </c>
    </row>
    <row r="204" spans="1:16" ht="15" thickBot="1" x14ac:dyDescent="0.45">
      <c r="A204" s="24"/>
      <c r="B204" s="24"/>
      <c r="C204" s="24"/>
      <c r="D204" s="24" t="s">
        <v>241</v>
      </c>
      <c r="E204" s="24"/>
      <c r="F204" s="24"/>
      <c r="G204" s="24"/>
      <c r="H204" s="24"/>
      <c r="I204" s="24"/>
      <c r="J204" s="28">
        <f>ROUND(SUM(J196:J203),5)</f>
        <v>0</v>
      </c>
      <c r="K204" s="27"/>
      <c r="L204" s="28">
        <f>ROUND(SUM(L196:L203),5)</f>
        <v>0</v>
      </c>
      <c r="M204" s="27"/>
      <c r="N204" s="28">
        <f t="shared" si="20"/>
        <v>0</v>
      </c>
      <c r="O204" s="27"/>
      <c r="P204" s="26">
        <f t="shared" si="21"/>
        <v>0</v>
      </c>
    </row>
    <row r="205" spans="1:16" ht="15" thickBot="1" x14ac:dyDescent="0.45">
      <c r="A205" s="24"/>
      <c r="B205" s="24"/>
      <c r="C205" s="24" t="s">
        <v>240</v>
      </c>
      <c r="D205" s="24"/>
      <c r="E205" s="24"/>
      <c r="F205" s="24"/>
      <c r="G205" s="24"/>
      <c r="H205" s="24"/>
      <c r="I205" s="24"/>
      <c r="J205" s="28">
        <f>ROUND(J188+J195+J204,5)</f>
        <v>18307.189999999999</v>
      </c>
      <c r="K205" s="27"/>
      <c r="L205" s="28">
        <f>ROUND(L188+L195+L204,5)</f>
        <v>0</v>
      </c>
      <c r="M205" s="27"/>
      <c r="N205" s="28">
        <f t="shared" si="20"/>
        <v>18307.189999999999</v>
      </c>
      <c r="O205" s="27"/>
      <c r="P205" s="26">
        <f t="shared" si="21"/>
        <v>1</v>
      </c>
    </row>
    <row r="206" spans="1:16" ht="15" thickBot="1" x14ac:dyDescent="0.45">
      <c r="A206" s="24"/>
      <c r="B206" s="24" t="s">
        <v>239</v>
      </c>
      <c r="C206" s="24"/>
      <c r="D206" s="24"/>
      <c r="E206" s="24"/>
      <c r="F206" s="24"/>
      <c r="G206" s="24"/>
      <c r="H206" s="24"/>
      <c r="I206" s="24"/>
      <c r="J206" s="28">
        <f>ROUND(J177+J187-J205,5)</f>
        <v>26065.31</v>
      </c>
      <c r="K206" s="27"/>
      <c r="L206" s="28">
        <f>ROUND(L177+L187-L205,5)</f>
        <v>0</v>
      </c>
      <c r="M206" s="27"/>
      <c r="N206" s="28">
        <f t="shared" si="20"/>
        <v>26065.31</v>
      </c>
      <c r="O206" s="27"/>
      <c r="P206" s="26">
        <f t="shared" si="21"/>
        <v>1</v>
      </c>
    </row>
    <row r="207" spans="1:16" s="22" customFormat="1" ht="9.4499999999999993" thickBot="1" x14ac:dyDescent="0.3">
      <c r="A207" s="24" t="s">
        <v>69</v>
      </c>
      <c r="B207" s="24"/>
      <c r="C207" s="24"/>
      <c r="D207" s="24"/>
      <c r="E207" s="24"/>
      <c r="F207" s="24"/>
      <c r="G207" s="24"/>
      <c r="H207" s="24"/>
      <c r="I207" s="24"/>
      <c r="J207" s="25">
        <f>ROUND(J176+J206,5)</f>
        <v>-28365.31</v>
      </c>
      <c r="K207" s="24"/>
      <c r="L207" s="25">
        <f>ROUND(L176+L206,5)</f>
        <v>-77623.83</v>
      </c>
      <c r="M207" s="24"/>
      <c r="N207" s="25">
        <f t="shared" si="20"/>
        <v>49258.52</v>
      </c>
      <c r="O207" s="24"/>
      <c r="P207" s="23">
        <f t="shared" si="21"/>
        <v>0.36542000000000002</v>
      </c>
    </row>
    <row r="208" spans="1:16" ht="15" thickTop="1" x14ac:dyDescent="0.4"/>
  </sheetData>
  <pageMargins left="0.7" right="0.7" top="0.75" bottom="0.75" header="0.1" footer="0.3"/>
  <pageSetup orientation="portrait" r:id="rId1"/>
  <headerFooter>
    <oddHeader>&amp;L&amp;"Arial,Bold"&amp;7 9:35 AM
&amp;"Arial,Bold"&amp;7 12/10/22
&amp;"Arial,Bold"&amp;7 Accrual Basis&amp;C&amp;"Arial,Bold"&amp;12 Nederland Fire Protection District
&amp;"Arial,Bold"&amp;14 Income &amp;&amp; Expense General  Budget vs. Actual
&amp;"Arial,Bold"&amp;10 November 2022</oddHeader>
    <oddFooter>&amp;R&amp;"Arial,Bold"&amp;7 Page &amp;P of &amp;N</oddFooter>
  </headerFooter>
  <drawing r:id="rId2"/>
  <legacyDrawing r:id="rId3"/>
  <controls>
    <mc:AlternateContent xmlns:mc="http://schemas.openxmlformats.org/markup-compatibility/2006">
      <mc:Choice Requires="x14">
        <control shapeId="23553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87086</xdr:colOff>
                <xdr:row>1</xdr:row>
                <xdr:rowOff>38100</xdr:rowOff>
              </to>
            </anchor>
          </controlPr>
        </control>
      </mc:Choice>
      <mc:Fallback>
        <control shapeId="23553" r:id="rId4" name="FILTER"/>
      </mc:Fallback>
    </mc:AlternateContent>
    <mc:AlternateContent xmlns:mc="http://schemas.openxmlformats.org/markup-compatibility/2006">
      <mc:Choice Requires="x14">
        <control shapeId="23554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87086</xdr:colOff>
                <xdr:row>1</xdr:row>
                <xdr:rowOff>38100</xdr:rowOff>
              </to>
            </anchor>
          </controlPr>
        </control>
      </mc:Choice>
      <mc:Fallback>
        <control shapeId="23554" r:id="rId6" name="HEADE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1B32F-1A4E-44C5-960F-E19289B24F07}">
  <sheetPr codeName="Sheet3"/>
  <dimension ref="A1:P260"/>
  <sheetViews>
    <sheetView workbookViewId="0">
      <pane xSplit="9" ySplit="2" topLeftCell="J230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4.6" x14ac:dyDescent="0.4"/>
  <cols>
    <col min="1" max="8" width="2.921875" style="22" customWidth="1"/>
    <col min="9" max="9" width="23.3828125" style="22" customWidth="1"/>
    <col min="10" max="10" width="7.921875" bestFit="1" customWidth="1"/>
    <col min="11" max="11" width="2.23046875" customWidth="1"/>
    <col min="12" max="12" width="7.84375" bestFit="1" customWidth="1"/>
    <col min="13" max="13" width="2.23046875" customWidth="1"/>
    <col min="14" max="14" width="9.07421875" bestFit="1" customWidth="1"/>
    <col min="15" max="15" width="2.23046875" customWidth="1"/>
    <col min="16" max="16" width="8" bestFit="1" customWidth="1"/>
  </cols>
  <sheetData>
    <row r="1" spans="1:16" ht="15" thickBot="1" x14ac:dyDescent="0.45">
      <c r="A1" s="24"/>
      <c r="B1" s="24"/>
      <c r="C1" s="24"/>
      <c r="D1" s="24"/>
      <c r="E1" s="24"/>
      <c r="F1" s="24"/>
      <c r="G1" s="24"/>
      <c r="H1" s="24"/>
      <c r="I1" s="24"/>
      <c r="J1" s="37"/>
      <c r="K1" s="38"/>
      <c r="L1" s="37"/>
      <c r="M1" s="38"/>
      <c r="N1" s="37"/>
      <c r="O1" s="38"/>
      <c r="P1" s="37"/>
    </row>
    <row r="2" spans="1:16" s="12" customFormat="1" ht="15.45" thickTop="1" thickBot="1" x14ac:dyDescent="0.45">
      <c r="A2" s="36"/>
      <c r="B2" s="36"/>
      <c r="C2" s="36"/>
      <c r="D2" s="36"/>
      <c r="E2" s="36"/>
      <c r="F2" s="36"/>
      <c r="G2" s="36"/>
      <c r="H2" s="36"/>
      <c r="I2" s="36"/>
      <c r="J2" s="35" t="s">
        <v>383</v>
      </c>
      <c r="K2" s="21"/>
      <c r="L2" s="35" t="s">
        <v>382</v>
      </c>
      <c r="M2" s="21"/>
      <c r="N2" s="35" t="s">
        <v>381</v>
      </c>
      <c r="O2" s="21"/>
      <c r="P2" s="35" t="s">
        <v>380</v>
      </c>
    </row>
    <row r="3" spans="1:16" ht="15" thickTop="1" x14ac:dyDescent="0.4">
      <c r="A3" s="24"/>
      <c r="B3" s="24" t="s">
        <v>379</v>
      </c>
      <c r="C3" s="24"/>
      <c r="D3" s="24"/>
      <c r="E3" s="24"/>
      <c r="F3" s="24"/>
      <c r="G3" s="24"/>
      <c r="H3" s="24"/>
      <c r="I3" s="24"/>
      <c r="J3" s="30"/>
      <c r="K3" s="27"/>
      <c r="L3" s="30"/>
      <c r="M3" s="27"/>
      <c r="N3" s="30"/>
      <c r="O3" s="27"/>
      <c r="P3" s="29"/>
    </row>
    <row r="4" spans="1:16" x14ac:dyDescent="0.4">
      <c r="A4" s="24"/>
      <c r="B4" s="24"/>
      <c r="C4" s="24"/>
      <c r="D4" s="24" t="s">
        <v>378</v>
      </c>
      <c r="E4" s="24"/>
      <c r="F4" s="24"/>
      <c r="G4" s="24"/>
      <c r="H4" s="24"/>
      <c r="I4" s="24"/>
      <c r="J4" s="30"/>
      <c r="K4" s="27"/>
      <c r="L4" s="30"/>
      <c r="M4" s="27"/>
      <c r="N4" s="30"/>
      <c r="O4" s="27"/>
      <c r="P4" s="29"/>
    </row>
    <row r="5" spans="1:16" x14ac:dyDescent="0.4">
      <c r="A5" s="24"/>
      <c r="B5" s="24"/>
      <c r="C5" s="24"/>
      <c r="D5" s="24"/>
      <c r="E5" s="24" t="s">
        <v>377</v>
      </c>
      <c r="F5" s="24"/>
      <c r="G5" s="24"/>
      <c r="H5" s="24"/>
      <c r="I5" s="24"/>
      <c r="J5" s="30">
        <v>27000</v>
      </c>
      <c r="K5" s="27"/>
      <c r="L5" s="30"/>
      <c r="M5" s="27"/>
      <c r="N5" s="30"/>
      <c r="O5" s="27"/>
      <c r="P5" s="29"/>
    </row>
    <row r="6" spans="1:16" x14ac:dyDescent="0.4">
      <c r="A6" s="24"/>
      <c r="B6" s="24"/>
      <c r="C6" s="24"/>
      <c r="D6" s="24"/>
      <c r="E6" s="24" t="s">
        <v>232</v>
      </c>
      <c r="F6" s="24"/>
      <c r="G6" s="24"/>
      <c r="H6" s="24"/>
      <c r="I6" s="24"/>
      <c r="J6" s="30">
        <v>2500</v>
      </c>
      <c r="K6" s="27"/>
      <c r="L6" s="30"/>
      <c r="M6" s="27"/>
      <c r="N6" s="30"/>
      <c r="O6" s="27"/>
      <c r="P6" s="29"/>
    </row>
    <row r="7" spans="1:16" x14ac:dyDescent="0.4">
      <c r="A7" s="24"/>
      <c r="B7" s="24"/>
      <c r="C7" s="24"/>
      <c r="D7" s="24"/>
      <c r="E7" s="24" t="s">
        <v>376</v>
      </c>
      <c r="F7" s="24"/>
      <c r="G7" s="24"/>
      <c r="H7" s="24"/>
      <c r="I7" s="24"/>
      <c r="J7" s="30">
        <v>0</v>
      </c>
      <c r="K7" s="27"/>
      <c r="L7" s="30">
        <v>25000</v>
      </c>
      <c r="M7" s="27"/>
      <c r="N7" s="30">
        <f>ROUND((J7-L7),5)</f>
        <v>-25000</v>
      </c>
      <c r="O7" s="27"/>
      <c r="P7" s="29">
        <f>ROUND(IF(L7=0, IF(J7=0, 0, 1), J7/L7),5)</f>
        <v>0</v>
      </c>
    </row>
    <row r="8" spans="1:16" x14ac:dyDescent="0.4">
      <c r="A8" s="24"/>
      <c r="B8" s="24"/>
      <c r="C8" s="24"/>
      <c r="D8" s="24"/>
      <c r="E8" s="24" t="s">
        <v>375</v>
      </c>
      <c r="F8" s="24"/>
      <c r="G8" s="24"/>
      <c r="H8" s="24"/>
      <c r="I8" s="24"/>
      <c r="J8" s="30">
        <v>3680.76</v>
      </c>
      <c r="K8" s="27"/>
      <c r="L8" s="30">
        <v>460</v>
      </c>
      <c r="M8" s="27"/>
      <c r="N8" s="30">
        <f>ROUND((J8-L8),5)</f>
        <v>3220.76</v>
      </c>
      <c r="O8" s="27"/>
      <c r="P8" s="29">
        <f>ROUND(IF(L8=0, IF(J8=0, 0, 1), J8/L8),5)</f>
        <v>8.0016499999999997</v>
      </c>
    </row>
    <row r="9" spans="1:16" x14ac:dyDescent="0.4">
      <c r="A9" s="24"/>
      <c r="B9" s="24"/>
      <c r="C9" s="24"/>
      <c r="D9" s="24"/>
      <c r="E9" s="24" t="s">
        <v>231</v>
      </c>
      <c r="F9" s="24"/>
      <c r="G9" s="24"/>
      <c r="H9" s="24"/>
      <c r="I9" s="24"/>
      <c r="J9" s="30">
        <v>2969.89</v>
      </c>
      <c r="K9" s="27"/>
      <c r="L9" s="30">
        <v>138</v>
      </c>
      <c r="M9" s="27"/>
      <c r="N9" s="30">
        <f>ROUND((J9-L9),5)</f>
        <v>2831.89</v>
      </c>
      <c r="O9" s="27"/>
      <c r="P9" s="29">
        <f>ROUND(IF(L9=0, IF(J9=0, 0, 1), J9/L9),5)</f>
        <v>21.52094</v>
      </c>
    </row>
    <row r="10" spans="1:16" x14ac:dyDescent="0.4">
      <c r="A10" s="24"/>
      <c r="B10" s="24"/>
      <c r="C10" s="24"/>
      <c r="D10" s="24"/>
      <c r="E10" s="24" t="s">
        <v>229</v>
      </c>
      <c r="F10" s="24"/>
      <c r="G10" s="24"/>
      <c r="H10" s="24"/>
      <c r="I10" s="24"/>
      <c r="J10" s="30"/>
      <c r="K10" s="27"/>
      <c r="L10" s="30"/>
      <c r="M10" s="27"/>
      <c r="N10" s="30"/>
      <c r="O10" s="27"/>
      <c r="P10" s="29"/>
    </row>
    <row r="11" spans="1:16" x14ac:dyDescent="0.4">
      <c r="A11" s="24"/>
      <c r="B11" s="24"/>
      <c r="C11" s="24"/>
      <c r="D11" s="24"/>
      <c r="E11" s="24"/>
      <c r="F11" s="24" t="s">
        <v>374</v>
      </c>
      <c r="G11" s="24"/>
      <c r="H11" s="24"/>
      <c r="I11" s="24"/>
      <c r="J11" s="30">
        <v>-211.92</v>
      </c>
      <c r="K11" s="27"/>
      <c r="L11" s="30"/>
      <c r="M11" s="27"/>
      <c r="N11" s="30"/>
      <c r="O11" s="27"/>
      <c r="P11" s="29"/>
    </row>
    <row r="12" spans="1:16" x14ac:dyDescent="0.4">
      <c r="A12" s="24"/>
      <c r="B12" s="24"/>
      <c r="C12" s="24"/>
      <c r="D12" s="24"/>
      <c r="E12" s="24"/>
      <c r="F12" s="24" t="s">
        <v>228</v>
      </c>
      <c r="G12" s="24"/>
      <c r="H12" s="24"/>
      <c r="I12" s="24"/>
      <c r="J12" s="30">
        <v>192.39</v>
      </c>
      <c r="K12" s="27"/>
      <c r="L12" s="30"/>
      <c r="M12" s="27"/>
      <c r="N12" s="30"/>
      <c r="O12" s="27"/>
      <c r="P12" s="29"/>
    </row>
    <row r="13" spans="1:16" x14ac:dyDescent="0.4">
      <c r="A13" s="24"/>
      <c r="B13" s="24"/>
      <c r="C13" s="24"/>
      <c r="D13" s="24"/>
      <c r="E13" s="24"/>
      <c r="F13" s="24" t="s">
        <v>227</v>
      </c>
      <c r="G13" s="24"/>
      <c r="H13" s="24"/>
      <c r="I13" s="24"/>
      <c r="J13" s="30">
        <v>1105574.9099999999</v>
      </c>
      <c r="K13" s="27"/>
      <c r="L13" s="30">
        <v>1056571</v>
      </c>
      <c r="M13" s="27"/>
      <c r="N13" s="30">
        <f>ROUND((J13-L13),5)</f>
        <v>49003.91</v>
      </c>
      <c r="O13" s="27"/>
      <c r="P13" s="29">
        <f>ROUND(IF(L13=0, IF(J13=0, 0, 1), J13/L13),5)</f>
        <v>1.0463800000000001</v>
      </c>
    </row>
    <row r="14" spans="1:16" x14ac:dyDescent="0.4">
      <c r="A14" s="24"/>
      <c r="B14" s="24"/>
      <c r="C14" s="24"/>
      <c r="D14" s="24"/>
      <c r="E14" s="24"/>
      <c r="F14" s="24" t="s">
        <v>226</v>
      </c>
      <c r="G14" s="24"/>
      <c r="H14" s="24"/>
      <c r="I14" s="24"/>
      <c r="J14" s="30">
        <v>40449.82</v>
      </c>
      <c r="K14" s="27"/>
      <c r="L14" s="30">
        <v>52829</v>
      </c>
      <c r="M14" s="27"/>
      <c r="N14" s="30">
        <f>ROUND((J14-L14),5)</f>
        <v>-12379.18</v>
      </c>
      <c r="O14" s="27"/>
      <c r="P14" s="29">
        <f>ROUND(IF(L14=0, IF(J14=0, 0, 1), J14/L14),5)</f>
        <v>0.76566999999999996</v>
      </c>
    </row>
    <row r="15" spans="1:16" x14ac:dyDescent="0.4">
      <c r="A15" s="24"/>
      <c r="B15" s="24"/>
      <c r="C15" s="24"/>
      <c r="D15" s="24"/>
      <c r="E15" s="24"/>
      <c r="F15" s="24" t="s">
        <v>225</v>
      </c>
      <c r="G15" s="24"/>
      <c r="H15" s="24"/>
      <c r="I15" s="24"/>
      <c r="J15" s="30">
        <v>38744.54</v>
      </c>
      <c r="K15" s="27"/>
      <c r="L15" s="30">
        <v>36977</v>
      </c>
      <c r="M15" s="27"/>
      <c r="N15" s="30">
        <f>ROUND((J15-L15),5)</f>
        <v>1767.54</v>
      </c>
      <c r="O15" s="27"/>
      <c r="P15" s="29">
        <f>ROUND(IF(L15=0, IF(J15=0, 0, 1), J15/L15),5)</f>
        <v>1.0478000000000001</v>
      </c>
    </row>
    <row r="16" spans="1:16" x14ac:dyDescent="0.4">
      <c r="A16" s="24"/>
      <c r="B16" s="24"/>
      <c r="C16" s="24"/>
      <c r="D16" s="24"/>
      <c r="E16" s="24"/>
      <c r="F16" s="24" t="s">
        <v>224</v>
      </c>
      <c r="G16" s="24"/>
      <c r="H16" s="24"/>
      <c r="I16" s="24"/>
      <c r="J16" s="30">
        <v>1410.83</v>
      </c>
      <c r="K16" s="27"/>
      <c r="L16" s="30">
        <v>1840</v>
      </c>
      <c r="M16" s="27"/>
      <c r="N16" s="30">
        <f>ROUND((J16-L16),5)</f>
        <v>-429.17</v>
      </c>
      <c r="O16" s="27"/>
      <c r="P16" s="29">
        <f>ROUND(IF(L16=0, IF(J16=0, 0, 1), J16/L16),5)</f>
        <v>0.76676</v>
      </c>
    </row>
    <row r="17" spans="1:16" x14ac:dyDescent="0.4">
      <c r="A17" s="24"/>
      <c r="B17" s="24"/>
      <c r="C17" s="24"/>
      <c r="D17" s="24"/>
      <c r="E17" s="24"/>
      <c r="F17" s="24" t="s">
        <v>223</v>
      </c>
      <c r="G17" s="24"/>
      <c r="H17" s="24"/>
      <c r="I17" s="24"/>
      <c r="J17" s="30">
        <v>2604.38</v>
      </c>
      <c r="K17" s="27"/>
      <c r="L17" s="30"/>
      <c r="M17" s="27"/>
      <c r="N17" s="30"/>
      <c r="O17" s="27"/>
      <c r="P17" s="29"/>
    </row>
    <row r="18" spans="1:16" x14ac:dyDescent="0.4">
      <c r="A18" s="24"/>
      <c r="B18" s="24"/>
      <c r="C18" s="24"/>
      <c r="D18" s="24"/>
      <c r="E18" s="24"/>
      <c r="F18" s="24" t="s">
        <v>222</v>
      </c>
      <c r="G18" s="24"/>
      <c r="H18" s="24"/>
      <c r="I18" s="24"/>
      <c r="J18" s="30">
        <v>391.68</v>
      </c>
      <c r="K18" s="27"/>
      <c r="L18" s="30"/>
      <c r="M18" s="27"/>
      <c r="N18" s="30"/>
      <c r="O18" s="27"/>
      <c r="P18" s="29"/>
    </row>
    <row r="19" spans="1:16" x14ac:dyDescent="0.4">
      <c r="A19" s="24"/>
      <c r="B19" s="24"/>
      <c r="C19" s="24"/>
      <c r="D19" s="24"/>
      <c r="E19" s="24"/>
      <c r="F19" s="24" t="s">
        <v>373</v>
      </c>
      <c r="G19" s="24"/>
      <c r="H19" s="24"/>
      <c r="I19" s="24"/>
      <c r="J19" s="30">
        <v>28.22</v>
      </c>
      <c r="K19" s="27"/>
      <c r="L19" s="30"/>
      <c r="M19" s="27"/>
      <c r="N19" s="30"/>
      <c r="O19" s="27"/>
      <c r="P19" s="29"/>
    </row>
    <row r="20" spans="1:16" x14ac:dyDescent="0.4">
      <c r="A20" s="24"/>
      <c r="B20" s="24"/>
      <c r="C20" s="24"/>
      <c r="D20" s="24"/>
      <c r="E20" s="24"/>
      <c r="F20" s="24" t="s">
        <v>221</v>
      </c>
      <c r="G20" s="24"/>
      <c r="H20" s="24"/>
      <c r="I20" s="24"/>
      <c r="J20" s="30">
        <v>5338.91</v>
      </c>
      <c r="K20" s="27"/>
      <c r="L20" s="30">
        <v>5114</v>
      </c>
      <c r="M20" s="27"/>
      <c r="N20" s="30">
        <f>ROUND((J20-L20),5)</f>
        <v>224.91</v>
      </c>
      <c r="O20" s="27"/>
      <c r="P20" s="29">
        <f>ROUND(IF(L20=0, IF(J20=0, 0, 1), J20/L20),5)</f>
        <v>1.0439799999999999</v>
      </c>
    </row>
    <row r="21" spans="1:16" x14ac:dyDescent="0.4">
      <c r="A21" s="24"/>
      <c r="B21" s="24"/>
      <c r="C21" s="24"/>
      <c r="D21" s="24"/>
      <c r="E21" s="24"/>
      <c r="F21" s="24" t="s">
        <v>219</v>
      </c>
      <c r="G21" s="24"/>
      <c r="H21" s="24"/>
      <c r="I21" s="24"/>
      <c r="J21" s="30">
        <v>5283.34</v>
      </c>
      <c r="K21" s="27"/>
      <c r="L21" s="30">
        <v>5099</v>
      </c>
      <c r="M21" s="27"/>
      <c r="N21" s="30">
        <f>ROUND((J21-L21),5)</f>
        <v>184.34</v>
      </c>
      <c r="O21" s="27"/>
      <c r="P21" s="29">
        <f>ROUND(IF(L21=0, IF(J21=0, 0, 1), J21/L21),5)</f>
        <v>1.0361499999999999</v>
      </c>
    </row>
    <row r="22" spans="1:16" x14ac:dyDescent="0.4">
      <c r="A22" s="24"/>
      <c r="B22" s="24"/>
      <c r="C22" s="24"/>
      <c r="D22" s="24"/>
      <c r="E22" s="24"/>
      <c r="F22" s="24" t="s">
        <v>372</v>
      </c>
      <c r="G22" s="24"/>
      <c r="H22" s="24"/>
      <c r="I22" s="24"/>
      <c r="J22" s="30">
        <v>-44607.42</v>
      </c>
      <c r="K22" s="27"/>
      <c r="L22" s="30"/>
      <c r="M22" s="27"/>
      <c r="N22" s="30"/>
      <c r="O22" s="27"/>
      <c r="P22" s="29"/>
    </row>
    <row r="23" spans="1:16" x14ac:dyDescent="0.4">
      <c r="A23" s="24"/>
      <c r="B23" s="24"/>
      <c r="C23" s="24"/>
      <c r="D23" s="24"/>
      <c r="E23" s="24"/>
      <c r="F23" s="24" t="s">
        <v>371</v>
      </c>
      <c r="G23" s="24"/>
      <c r="H23" s="24"/>
      <c r="I23" s="24"/>
      <c r="J23" s="30">
        <v>-1556.09</v>
      </c>
      <c r="K23" s="27"/>
      <c r="L23" s="30"/>
      <c r="M23" s="27"/>
      <c r="N23" s="30"/>
      <c r="O23" s="27"/>
      <c r="P23" s="29"/>
    </row>
    <row r="24" spans="1:16" x14ac:dyDescent="0.4">
      <c r="A24" s="24"/>
      <c r="B24" s="24"/>
      <c r="C24" s="24"/>
      <c r="D24" s="24"/>
      <c r="E24" s="24"/>
      <c r="F24" s="24" t="s">
        <v>218</v>
      </c>
      <c r="G24" s="24"/>
      <c r="H24" s="24"/>
      <c r="I24" s="24"/>
      <c r="J24" s="30">
        <v>-272.99</v>
      </c>
      <c r="K24" s="27"/>
      <c r="L24" s="30"/>
      <c r="M24" s="27"/>
      <c r="N24" s="30"/>
      <c r="O24" s="27"/>
      <c r="P24" s="29"/>
    </row>
    <row r="25" spans="1:16" x14ac:dyDescent="0.4">
      <c r="A25" s="24"/>
      <c r="B25" s="24"/>
      <c r="C25" s="24"/>
      <c r="D25" s="24"/>
      <c r="E25" s="24"/>
      <c r="F25" s="24" t="s">
        <v>217</v>
      </c>
      <c r="G25" s="24"/>
      <c r="H25" s="24"/>
      <c r="I25" s="24"/>
      <c r="J25" s="30">
        <v>-7.49</v>
      </c>
      <c r="K25" s="27"/>
      <c r="L25" s="30"/>
      <c r="M25" s="27"/>
      <c r="N25" s="30"/>
      <c r="O25" s="27"/>
      <c r="P25" s="29"/>
    </row>
    <row r="26" spans="1:16" ht="15" thickBot="1" x14ac:dyDescent="0.45">
      <c r="A26" s="24"/>
      <c r="B26" s="24"/>
      <c r="C26" s="24"/>
      <c r="D26" s="24"/>
      <c r="E26" s="24"/>
      <c r="F26" s="24" t="s">
        <v>370</v>
      </c>
      <c r="G26" s="24"/>
      <c r="H26" s="24"/>
      <c r="I26" s="24"/>
      <c r="J26" s="30">
        <v>2.42</v>
      </c>
      <c r="K26" s="27"/>
      <c r="L26" s="30"/>
      <c r="M26" s="27"/>
      <c r="N26" s="30"/>
      <c r="O26" s="27"/>
      <c r="P26" s="29"/>
    </row>
    <row r="27" spans="1:16" ht="15" thickBot="1" x14ac:dyDescent="0.45">
      <c r="A27" s="24"/>
      <c r="B27" s="24"/>
      <c r="C27" s="24"/>
      <c r="D27" s="24"/>
      <c r="E27" s="24" t="s">
        <v>216</v>
      </c>
      <c r="F27" s="24"/>
      <c r="G27" s="24"/>
      <c r="H27" s="24"/>
      <c r="I27" s="24"/>
      <c r="J27" s="28">
        <f>ROUND(SUM(J10:J26),5)</f>
        <v>1153365.53</v>
      </c>
      <c r="K27" s="27"/>
      <c r="L27" s="28">
        <f>ROUND(SUM(L10:L26),5)</f>
        <v>1158430</v>
      </c>
      <c r="M27" s="27"/>
      <c r="N27" s="28">
        <f>ROUND((J27-L27),5)</f>
        <v>-5064.47</v>
      </c>
      <c r="O27" s="27"/>
      <c r="P27" s="26">
        <f>ROUND(IF(L27=0, IF(J27=0, 0, 1), J27/L27),5)</f>
        <v>0.99563000000000001</v>
      </c>
    </row>
    <row r="28" spans="1:16" ht="15" thickBot="1" x14ac:dyDescent="0.45">
      <c r="A28" s="24"/>
      <c r="B28" s="24"/>
      <c r="C28" s="24"/>
      <c r="D28" s="24" t="s">
        <v>369</v>
      </c>
      <c r="E28" s="24"/>
      <c r="F28" s="24"/>
      <c r="G28" s="24"/>
      <c r="H28" s="24"/>
      <c r="I28" s="24"/>
      <c r="J28" s="31">
        <f>ROUND(SUM(J4:J9)+J27,5)</f>
        <v>1189516.18</v>
      </c>
      <c r="K28" s="27"/>
      <c r="L28" s="31">
        <f>ROUND(SUM(L4:L9)+L27,5)</f>
        <v>1184028</v>
      </c>
      <c r="M28" s="27"/>
      <c r="N28" s="31">
        <f>ROUND((J28-L28),5)</f>
        <v>5488.18</v>
      </c>
      <c r="O28" s="27"/>
      <c r="P28" s="33">
        <f>ROUND(IF(L28=0, IF(J28=0, 0, 1), J28/L28),5)</f>
        <v>1.00464</v>
      </c>
    </row>
    <row r="29" spans="1:16" x14ac:dyDescent="0.4">
      <c r="A29" s="24"/>
      <c r="B29" s="24"/>
      <c r="C29" s="24" t="s">
        <v>368</v>
      </c>
      <c r="D29" s="24"/>
      <c r="E29" s="24"/>
      <c r="F29" s="24"/>
      <c r="G29" s="24"/>
      <c r="H29" s="24"/>
      <c r="I29" s="24"/>
      <c r="J29" s="30">
        <f>J28</f>
        <v>1189516.18</v>
      </c>
      <c r="K29" s="27"/>
      <c r="L29" s="30">
        <f>L28</f>
        <v>1184028</v>
      </c>
      <c r="M29" s="27"/>
      <c r="N29" s="30">
        <f>ROUND((J29-L29),5)</f>
        <v>5488.18</v>
      </c>
      <c r="O29" s="27"/>
      <c r="P29" s="29">
        <f>ROUND(IF(L29=0, IF(J29=0, 0, 1), J29/L29),5)</f>
        <v>1.00464</v>
      </c>
    </row>
    <row r="30" spans="1:16" x14ac:dyDescent="0.4">
      <c r="A30" s="24"/>
      <c r="B30" s="24"/>
      <c r="C30" s="24"/>
      <c r="D30" s="24" t="s">
        <v>367</v>
      </c>
      <c r="E30" s="24"/>
      <c r="F30" s="24"/>
      <c r="G30" s="24"/>
      <c r="H30" s="24"/>
      <c r="I30" s="24"/>
      <c r="J30" s="30"/>
      <c r="K30" s="27"/>
      <c r="L30" s="30"/>
      <c r="M30" s="27"/>
      <c r="N30" s="30"/>
      <c r="O30" s="27"/>
      <c r="P30" s="29"/>
    </row>
    <row r="31" spans="1:16" x14ac:dyDescent="0.4">
      <c r="A31" s="24"/>
      <c r="B31" s="24"/>
      <c r="C31" s="24"/>
      <c r="D31" s="24"/>
      <c r="E31" s="24" t="s">
        <v>366</v>
      </c>
      <c r="F31" s="24"/>
      <c r="G31" s="24"/>
      <c r="H31" s="24"/>
      <c r="I31" s="24"/>
      <c r="J31" s="30"/>
      <c r="K31" s="27"/>
      <c r="L31" s="30"/>
      <c r="M31" s="27"/>
      <c r="N31" s="30"/>
      <c r="O31" s="27"/>
      <c r="P31" s="29"/>
    </row>
    <row r="32" spans="1:16" ht="15" thickBot="1" x14ac:dyDescent="0.45">
      <c r="A32" s="24"/>
      <c r="B32" s="24"/>
      <c r="C32" s="24"/>
      <c r="D32" s="24"/>
      <c r="E32" s="24"/>
      <c r="F32" s="24" t="s">
        <v>365</v>
      </c>
      <c r="G32" s="24"/>
      <c r="H32" s="24"/>
      <c r="I32" s="24"/>
      <c r="J32" s="32">
        <v>13073.99</v>
      </c>
      <c r="K32" s="27"/>
      <c r="L32" s="30"/>
      <c r="M32" s="27"/>
      <c r="N32" s="30"/>
      <c r="O32" s="27"/>
      <c r="P32" s="29"/>
    </row>
    <row r="33" spans="1:16" x14ac:dyDescent="0.4">
      <c r="A33" s="24"/>
      <c r="B33" s="24"/>
      <c r="C33" s="24"/>
      <c r="D33" s="24"/>
      <c r="E33" s="24" t="s">
        <v>364</v>
      </c>
      <c r="F33" s="24"/>
      <c r="G33" s="24"/>
      <c r="H33" s="24"/>
      <c r="I33" s="24"/>
      <c r="J33" s="30">
        <f>ROUND(SUM(J31:J32),5)</f>
        <v>13073.99</v>
      </c>
      <c r="K33" s="27"/>
      <c r="L33" s="30"/>
      <c r="M33" s="27"/>
      <c r="N33" s="30"/>
      <c r="O33" s="27"/>
      <c r="P33" s="29"/>
    </row>
    <row r="34" spans="1:16" x14ac:dyDescent="0.4">
      <c r="A34" s="24"/>
      <c r="B34" s="24"/>
      <c r="C34" s="24"/>
      <c r="D34" s="24"/>
      <c r="E34" s="24" t="s">
        <v>215</v>
      </c>
      <c r="F34" s="24"/>
      <c r="G34" s="24"/>
      <c r="H34" s="24"/>
      <c r="I34" s="24"/>
      <c r="J34" s="30"/>
      <c r="K34" s="27"/>
      <c r="L34" s="30"/>
      <c r="M34" s="27"/>
      <c r="N34" s="30"/>
      <c r="O34" s="27"/>
      <c r="P34" s="29"/>
    </row>
    <row r="35" spans="1:16" x14ac:dyDescent="0.4">
      <c r="A35" s="24"/>
      <c r="B35" s="24"/>
      <c r="C35" s="24"/>
      <c r="D35" s="24"/>
      <c r="E35" s="24"/>
      <c r="F35" s="24" t="s">
        <v>214</v>
      </c>
      <c r="G35" s="24"/>
      <c r="H35" s="24"/>
      <c r="I35" s="24"/>
      <c r="J35" s="30">
        <v>2482.42</v>
      </c>
      <c r="K35" s="27"/>
      <c r="L35" s="30">
        <v>3850</v>
      </c>
      <c r="M35" s="27"/>
      <c r="N35" s="30">
        <f>ROUND((J35-L35),5)</f>
        <v>-1367.58</v>
      </c>
      <c r="O35" s="27"/>
      <c r="P35" s="29">
        <f>ROUND(IF(L35=0, IF(J35=0, 0, 1), J35/L35),5)</f>
        <v>0.64478000000000002</v>
      </c>
    </row>
    <row r="36" spans="1:16" x14ac:dyDescent="0.4">
      <c r="A36" s="24"/>
      <c r="B36" s="24"/>
      <c r="C36" s="24"/>
      <c r="D36" s="24"/>
      <c r="E36" s="24"/>
      <c r="F36" s="24" t="s">
        <v>363</v>
      </c>
      <c r="G36" s="24"/>
      <c r="H36" s="24"/>
      <c r="I36" s="24"/>
      <c r="J36" s="30">
        <v>8662.26</v>
      </c>
      <c r="K36" s="27"/>
      <c r="L36" s="30">
        <v>9200</v>
      </c>
      <c r="M36" s="27"/>
      <c r="N36" s="30">
        <f>ROUND((J36-L36),5)</f>
        <v>-537.74</v>
      </c>
      <c r="O36" s="27"/>
      <c r="P36" s="29">
        <f>ROUND(IF(L36=0, IF(J36=0, 0, 1), J36/L36),5)</f>
        <v>0.94155</v>
      </c>
    </row>
    <row r="37" spans="1:16" x14ac:dyDescent="0.4">
      <c r="A37" s="24"/>
      <c r="B37" s="24"/>
      <c r="C37" s="24"/>
      <c r="D37" s="24"/>
      <c r="E37" s="24"/>
      <c r="F37" s="24" t="s">
        <v>362</v>
      </c>
      <c r="G37" s="24"/>
      <c r="H37" s="24"/>
      <c r="I37" s="24"/>
      <c r="J37" s="30">
        <v>189.21</v>
      </c>
      <c r="K37" s="27"/>
      <c r="L37" s="30">
        <v>458.33</v>
      </c>
      <c r="M37" s="27"/>
      <c r="N37" s="30">
        <f>ROUND((J37-L37),5)</f>
        <v>-269.12</v>
      </c>
      <c r="O37" s="27"/>
      <c r="P37" s="29">
        <f>ROUND(IF(L37=0, IF(J37=0, 0, 1), J37/L37),5)</f>
        <v>0.41282000000000002</v>
      </c>
    </row>
    <row r="38" spans="1:16" x14ac:dyDescent="0.4">
      <c r="A38" s="24"/>
      <c r="B38" s="24"/>
      <c r="C38" s="24"/>
      <c r="D38" s="24"/>
      <c r="E38" s="24"/>
      <c r="F38" s="24" t="s">
        <v>361</v>
      </c>
      <c r="G38" s="24"/>
      <c r="H38" s="24"/>
      <c r="I38" s="24"/>
      <c r="J38" s="30">
        <v>369.85</v>
      </c>
      <c r="K38" s="27"/>
      <c r="L38" s="30">
        <v>550</v>
      </c>
      <c r="M38" s="27"/>
      <c r="N38" s="30">
        <f>ROUND((J38-L38),5)</f>
        <v>-180.15</v>
      </c>
      <c r="O38" s="27"/>
      <c r="P38" s="29">
        <f>ROUND(IF(L38=0, IF(J38=0, 0, 1), J38/L38),5)</f>
        <v>0.67244999999999999</v>
      </c>
    </row>
    <row r="39" spans="1:16" x14ac:dyDescent="0.4">
      <c r="A39" s="24"/>
      <c r="B39" s="24"/>
      <c r="C39" s="24"/>
      <c r="D39" s="24"/>
      <c r="E39" s="24"/>
      <c r="F39" s="24" t="s">
        <v>360</v>
      </c>
      <c r="G39" s="24"/>
      <c r="H39" s="24"/>
      <c r="I39" s="24"/>
      <c r="J39" s="30"/>
      <c r="K39" s="27"/>
      <c r="L39" s="30"/>
      <c r="M39" s="27"/>
      <c r="N39" s="30"/>
      <c r="O39" s="27"/>
      <c r="P39" s="29"/>
    </row>
    <row r="40" spans="1:16" x14ac:dyDescent="0.4">
      <c r="A40" s="24"/>
      <c r="B40" s="24"/>
      <c r="C40" s="24"/>
      <c r="D40" s="24"/>
      <c r="E40" s="24"/>
      <c r="F40" s="24"/>
      <c r="G40" s="24" t="s">
        <v>359</v>
      </c>
      <c r="H40" s="24"/>
      <c r="I40" s="24"/>
      <c r="J40" s="30">
        <v>56</v>
      </c>
      <c r="K40" s="27"/>
      <c r="L40" s="30"/>
      <c r="M40" s="27"/>
      <c r="N40" s="30"/>
      <c r="O40" s="27"/>
      <c r="P40" s="29"/>
    </row>
    <row r="41" spans="1:16" ht="15" thickBot="1" x14ac:dyDescent="0.45">
      <c r="A41" s="24"/>
      <c r="B41" s="24"/>
      <c r="C41" s="24"/>
      <c r="D41" s="24"/>
      <c r="E41" s="24"/>
      <c r="F41" s="24"/>
      <c r="G41" s="24" t="s">
        <v>358</v>
      </c>
      <c r="H41" s="24"/>
      <c r="I41" s="24"/>
      <c r="J41" s="32">
        <v>240</v>
      </c>
      <c r="K41" s="27"/>
      <c r="L41" s="32">
        <v>400</v>
      </c>
      <c r="M41" s="27"/>
      <c r="N41" s="32">
        <f>ROUND((J41-L41),5)</f>
        <v>-160</v>
      </c>
      <c r="O41" s="27"/>
      <c r="P41" s="34">
        <f>ROUND(IF(L41=0, IF(J41=0, 0, 1), J41/L41),5)</f>
        <v>0.6</v>
      </c>
    </row>
    <row r="42" spans="1:16" x14ac:dyDescent="0.4">
      <c r="A42" s="24"/>
      <c r="B42" s="24"/>
      <c r="C42" s="24"/>
      <c r="D42" s="24"/>
      <c r="E42" s="24"/>
      <c r="F42" s="24" t="s">
        <v>357</v>
      </c>
      <c r="G42" s="24"/>
      <c r="H42" s="24"/>
      <c r="I42" s="24"/>
      <c r="J42" s="30">
        <f>ROUND(SUM(J39:J41),5)</f>
        <v>296</v>
      </c>
      <c r="K42" s="27"/>
      <c r="L42" s="30">
        <f>ROUND(SUM(L39:L41),5)</f>
        <v>400</v>
      </c>
      <c r="M42" s="27"/>
      <c r="N42" s="30">
        <f>ROUND((J42-L42),5)</f>
        <v>-104</v>
      </c>
      <c r="O42" s="27"/>
      <c r="P42" s="29">
        <f>ROUND(IF(L42=0, IF(J42=0, 0, 1), J42/L42),5)</f>
        <v>0.74</v>
      </c>
    </row>
    <row r="43" spans="1:16" x14ac:dyDescent="0.4">
      <c r="A43" s="24"/>
      <c r="B43" s="24"/>
      <c r="C43" s="24"/>
      <c r="D43" s="24"/>
      <c r="E43" s="24"/>
      <c r="F43" s="24" t="s">
        <v>213</v>
      </c>
      <c r="G43" s="24"/>
      <c r="H43" s="24"/>
      <c r="I43" s="24"/>
      <c r="J43" s="30">
        <v>7794.12</v>
      </c>
      <c r="K43" s="27"/>
      <c r="L43" s="30">
        <v>1500</v>
      </c>
      <c r="M43" s="27"/>
      <c r="N43" s="30">
        <f>ROUND((J43-L43),5)</f>
        <v>6294.12</v>
      </c>
      <c r="O43" s="27"/>
      <c r="P43" s="29">
        <f>ROUND(IF(L43=0, IF(J43=0, 0, 1), J43/L43),5)</f>
        <v>5.1960800000000003</v>
      </c>
    </row>
    <row r="44" spans="1:16" x14ac:dyDescent="0.4">
      <c r="A44" s="24"/>
      <c r="B44" s="24"/>
      <c r="C44" s="24"/>
      <c r="D44" s="24"/>
      <c r="E44" s="24"/>
      <c r="F44" s="24" t="s">
        <v>211</v>
      </c>
      <c r="G44" s="24"/>
      <c r="H44" s="24"/>
      <c r="I44" s="24"/>
      <c r="J44" s="30"/>
      <c r="K44" s="27"/>
      <c r="L44" s="30"/>
      <c r="M44" s="27"/>
      <c r="N44" s="30"/>
      <c r="O44" s="27"/>
      <c r="P44" s="29"/>
    </row>
    <row r="45" spans="1:16" x14ac:dyDescent="0.4">
      <c r="A45" s="24"/>
      <c r="B45" s="24"/>
      <c r="C45" s="24"/>
      <c r="D45" s="24"/>
      <c r="E45" s="24"/>
      <c r="F45" s="24"/>
      <c r="G45" s="24" t="s">
        <v>210</v>
      </c>
      <c r="H45" s="24"/>
      <c r="I45" s="24"/>
      <c r="J45" s="30">
        <v>16648.7</v>
      </c>
      <c r="K45" s="27"/>
      <c r="L45" s="30">
        <v>18365.12</v>
      </c>
      <c r="M45" s="27"/>
      <c r="N45" s="30">
        <f>ROUND((J45-L45),5)</f>
        <v>-1716.42</v>
      </c>
      <c r="O45" s="27"/>
      <c r="P45" s="29">
        <f>ROUND(IF(L45=0, IF(J45=0, 0, 1), J45/L45),5)</f>
        <v>0.90654000000000001</v>
      </c>
    </row>
    <row r="46" spans="1:16" x14ac:dyDescent="0.4">
      <c r="A46" s="24"/>
      <c r="B46" s="24"/>
      <c r="C46" s="24"/>
      <c r="D46" s="24"/>
      <c r="E46" s="24"/>
      <c r="F46" s="24"/>
      <c r="G46" s="24" t="s">
        <v>356</v>
      </c>
      <c r="H46" s="24"/>
      <c r="I46" s="24"/>
      <c r="J46" s="30">
        <v>0</v>
      </c>
      <c r="K46" s="27"/>
      <c r="L46" s="30">
        <v>491</v>
      </c>
      <c r="M46" s="27"/>
      <c r="N46" s="30">
        <f>ROUND((J46-L46),5)</f>
        <v>-491</v>
      </c>
      <c r="O46" s="27"/>
      <c r="P46" s="29">
        <f>ROUND(IF(L46=0, IF(J46=0, 0, 1), J46/L46),5)</f>
        <v>0</v>
      </c>
    </row>
    <row r="47" spans="1:16" ht="15" thickBot="1" x14ac:dyDescent="0.45">
      <c r="A47" s="24"/>
      <c r="B47" s="24"/>
      <c r="C47" s="24"/>
      <c r="D47" s="24"/>
      <c r="E47" s="24"/>
      <c r="F47" s="24"/>
      <c r="G47" s="24" t="s">
        <v>208</v>
      </c>
      <c r="H47" s="24"/>
      <c r="I47" s="24"/>
      <c r="J47" s="32">
        <v>122.1</v>
      </c>
      <c r="K47" s="27"/>
      <c r="L47" s="32"/>
      <c r="M47" s="27"/>
      <c r="N47" s="32"/>
      <c r="O47" s="27"/>
      <c r="P47" s="34"/>
    </row>
    <row r="48" spans="1:16" x14ac:dyDescent="0.4">
      <c r="A48" s="24"/>
      <c r="B48" s="24"/>
      <c r="C48" s="24"/>
      <c r="D48" s="24"/>
      <c r="E48" s="24"/>
      <c r="F48" s="24" t="s">
        <v>206</v>
      </c>
      <c r="G48" s="24"/>
      <c r="H48" s="24"/>
      <c r="I48" s="24"/>
      <c r="J48" s="30">
        <f>ROUND(SUM(J44:J47),5)</f>
        <v>16770.8</v>
      </c>
      <c r="K48" s="27"/>
      <c r="L48" s="30">
        <f>ROUND(SUM(L44:L47),5)</f>
        <v>18856.12</v>
      </c>
      <c r="M48" s="27"/>
      <c r="N48" s="30">
        <f>ROUND((J48-L48),5)</f>
        <v>-2085.3200000000002</v>
      </c>
      <c r="O48" s="27"/>
      <c r="P48" s="29">
        <f>ROUND(IF(L48=0, IF(J48=0, 0, 1), J48/L48),5)</f>
        <v>0.88941000000000003</v>
      </c>
    </row>
    <row r="49" spans="1:16" x14ac:dyDescent="0.4">
      <c r="A49" s="24"/>
      <c r="B49" s="24"/>
      <c r="C49" s="24"/>
      <c r="D49" s="24"/>
      <c r="E49" s="24"/>
      <c r="F49" s="24" t="s">
        <v>355</v>
      </c>
      <c r="G49" s="24"/>
      <c r="H49" s="24"/>
      <c r="I49" s="24"/>
      <c r="J49" s="30"/>
      <c r="K49" s="27"/>
      <c r="L49" s="30"/>
      <c r="M49" s="27"/>
      <c r="N49" s="30"/>
      <c r="O49" s="27"/>
      <c r="P49" s="29"/>
    </row>
    <row r="50" spans="1:16" x14ac:dyDescent="0.4">
      <c r="A50" s="24"/>
      <c r="B50" s="24"/>
      <c r="C50" s="24"/>
      <c r="D50" s="24"/>
      <c r="E50" s="24"/>
      <c r="F50" s="24"/>
      <c r="G50" s="24" t="s">
        <v>354</v>
      </c>
      <c r="H50" s="24"/>
      <c r="I50" s="24"/>
      <c r="J50" s="30">
        <v>3423</v>
      </c>
      <c r="K50" s="27"/>
      <c r="L50" s="30">
        <v>3000</v>
      </c>
      <c r="M50" s="27"/>
      <c r="N50" s="30">
        <f>ROUND((J50-L50),5)</f>
        <v>423</v>
      </c>
      <c r="O50" s="27"/>
      <c r="P50" s="29">
        <f>ROUND(IF(L50=0, IF(J50=0, 0, 1), J50/L50),5)</f>
        <v>1.141</v>
      </c>
    </row>
    <row r="51" spans="1:16" x14ac:dyDescent="0.4">
      <c r="A51" s="24"/>
      <c r="B51" s="24"/>
      <c r="C51" s="24"/>
      <c r="D51" s="24"/>
      <c r="E51" s="24"/>
      <c r="F51" s="24"/>
      <c r="G51" s="24" t="s">
        <v>353</v>
      </c>
      <c r="H51" s="24"/>
      <c r="I51" s="24"/>
      <c r="J51" s="30">
        <v>0</v>
      </c>
      <c r="K51" s="27"/>
      <c r="L51" s="30">
        <v>2250</v>
      </c>
      <c r="M51" s="27"/>
      <c r="N51" s="30">
        <f>ROUND((J51-L51),5)</f>
        <v>-2250</v>
      </c>
      <c r="O51" s="27"/>
      <c r="P51" s="29">
        <f>ROUND(IF(L51=0, IF(J51=0, 0, 1), J51/L51),5)</f>
        <v>0</v>
      </c>
    </row>
    <row r="52" spans="1:16" x14ac:dyDescent="0.4">
      <c r="A52" s="24"/>
      <c r="B52" s="24"/>
      <c r="C52" s="24"/>
      <c r="D52" s="24"/>
      <c r="E52" s="24"/>
      <c r="F52" s="24"/>
      <c r="G52" s="24" t="s">
        <v>352</v>
      </c>
      <c r="H52" s="24"/>
      <c r="I52" s="24"/>
      <c r="J52" s="30">
        <v>19114</v>
      </c>
      <c r="K52" s="27"/>
      <c r="L52" s="30">
        <v>20000</v>
      </c>
      <c r="M52" s="27"/>
      <c r="N52" s="30">
        <f>ROUND((J52-L52),5)</f>
        <v>-886</v>
      </c>
      <c r="O52" s="27"/>
      <c r="P52" s="29">
        <f>ROUND(IF(L52=0, IF(J52=0, 0, 1), J52/L52),5)</f>
        <v>0.95569999999999999</v>
      </c>
    </row>
    <row r="53" spans="1:16" ht="15" thickBot="1" x14ac:dyDescent="0.45">
      <c r="A53" s="24"/>
      <c r="B53" s="24"/>
      <c r="C53" s="24"/>
      <c r="D53" s="24"/>
      <c r="E53" s="24"/>
      <c r="F53" s="24"/>
      <c r="G53" s="24" t="s">
        <v>351</v>
      </c>
      <c r="H53" s="24"/>
      <c r="I53" s="24"/>
      <c r="J53" s="32">
        <v>23647</v>
      </c>
      <c r="K53" s="27"/>
      <c r="L53" s="32">
        <v>20000</v>
      </c>
      <c r="M53" s="27"/>
      <c r="N53" s="32">
        <f>ROUND((J53-L53),5)</f>
        <v>3647</v>
      </c>
      <c r="O53" s="27"/>
      <c r="P53" s="34">
        <f>ROUND(IF(L53=0, IF(J53=0, 0, 1), J53/L53),5)</f>
        <v>1.18235</v>
      </c>
    </row>
    <row r="54" spans="1:16" x14ac:dyDescent="0.4">
      <c r="A54" s="24"/>
      <c r="B54" s="24"/>
      <c r="C54" s="24"/>
      <c r="D54" s="24"/>
      <c r="E54" s="24"/>
      <c r="F54" s="24" t="s">
        <v>350</v>
      </c>
      <c r="G54" s="24"/>
      <c r="H54" s="24"/>
      <c r="I54" s="24"/>
      <c r="J54" s="30">
        <f>ROUND(SUM(J49:J53),5)</f>
        <v>46184</v>
      </c>
      <c r="K54" s="27"/>
      <c r="L54" s="30">
        <f>ROUND(SUM(L49:L53),5)</f>
        <v>45250</v>
      </c>
      <c r="M54" s="27"/>
      <c r="N54" s="30">
        <f>ROUND((J54-L54),5)</f>
        <v>934</v>
      </c>
      <c r="O54" s="27"/>
      <c r="P54" s="29">
        <f>ROUND(IF(L54=0, IF(J54=0, 0, 1), J54/L54),5)</f>
        <v>1.02064</v>
      </c>
    </row>
    <row r="55" spans="1:16" x14ac:dyDescent="0.4">
      <c r="A55" s="24"/>
      <c r="B55" s="24"/>
      <c r="C55" s="24"/>
      <c r="D55" s="24"/>
      <c r="E55" s="24"/>
      <c r="F55" s="24" t="s">
        <v>205</v>
      </c>
      <c r="G55" s="24"/>
      <c r="H55" s="24"/>
      <c r="I55" s="24"/>
      <c r="J55" s="30"/>
      <c r="K55" s="27"/>
      <c r="L55" s="30"/>
      <c r="M55" s="27"/>
      <c r="N55" s="30"/>
      <c r="O55" s="27"/>
      <c r="P55" s="29"/>
    </row>
    <row r="56" spans="1:16" x14ac:dyDescent="0.4">
      <c r="A56" s="24"/>
      <c r="B56" s="24"/>
      <c r="C56" s="24"/>
      <c r="D56" s="24"/>
      <c r="E56" s="24"/>
      <c r="F56" s="24"/>
      <c r="G56" s="24" t="s">
        <v>204</v>
      </c>
      <c r="H56" s="24"/>
      <c r="I56" s="24"/>
      <c r="J56" s="30">
        <v>5300.16</v>
      </c>
      <c r="K56" s="27"/>
      <c r="L56" s="30">
        <v>1800</v>
      </c>
      <c r="M56" s="27"/>
      <c r="N56" s="30">
        <f t="shared" ref="N56:N62" si="0">ROUND((J56-L56),5)</f>
        <v>3500.16</v>
      </c>
      <c r="O56" s="27"/>
      <c r="P56" s="29">
        <f t="shared" ref="P56:P62" si="1">ROUND(IF(L56=0, IF(J56=0, 0, 1), J56/L56),5)</f>
        <v>2.9445299999999999</v>
      </c>
    </row>
    <row r="57" spans="1:16" x14ac:dyDescent="0.4">
      <c r="A57" s="24"/>
      <c r="B57" s="24"/>
      <c r="C57" s="24"/>
      <c r="D57" s="24"/>
      <c r="E57" s="24"/>
      <c r="F57" s="24"/>
      <c r="G57" s="24" t="s">
        <v>349</v>
      </c>
      <c r="H57" s="24"/>
      <c r="I57" s="24"/>
      <c r="J57" s="30">
        <v>0</v>
      </c>
      <c r="K57" s="27"/>
      <c r="L57" s="30">
        <v>1650</v>
      </c>
      <c r="M57" s="27"/>
      <c r="N57" s="30">
        <f t="shared" si="0"/>
        <v>-1650</v>
      </c>
      <c r="O57" s="27"/>
      <c r="P57" s="29">
        <f t="shared" si="1"/>
        <v>0</v>
      </c>
    </row>
    <row r="58" spans="1:16" x14ac:dyDescent="0.4">
      <c r="A58" s="24"/>
      <c r="B58" s="24"/>
      <c r="C58" s="24"/>
      <c r="D58" s="24"/>
      <c r="E58" s="24"/>
      <c r="F58" s="24"/>
      <c r="G58" s="24" t="s">
        <v>348</v>
      </c>
      <c r="H58" s="24"/>
      <c r="I58" s="24"/>
      <c r="J58" s="30">
        <v>7720</v>
      </c>
      <c r="K58" s="27"/>
      <c r="L58" s="30">
        <v>13750</v>
      </c>
      <c r="M58" s="27"/>
      <c r="N58" s="30">
        <f t="shared" si="0"/>
        <v>-6030</v>
      </c>
      <c r="O58" s="27"/>
      <c r="P58" s="29">
        <f t="shared" si="1"/>
        <v>0.56145</v>
      </c>
    </row>
    <row r="59" spans="1:16" x14ac:dyDescent="0.4">
      <c r="A59" s="24"/>
      <c r="B59" s="24"/>
      <c r="C59" s="24"/>
      <c r="D59" s="24"/>
      <c r="E59" s="24"/>
      <c r="F59" s="24"/>
      <c r="G59" s="24" t="s">
        <v>347</v>
      </c>
      <c r="H59" s="24"/>
      <c r="I59" s="24"/>
      <c r="J59" s="30">
        <v>0</v>
      </c>
      <c r="K59" s="27"/>
      <c r="L59" s="30">
        <v>1375</v>
      </c>
      <c r="M59" s="27"/>
      <c r="N59" s="30">
        <f t="shared" si="0"/>
        <v>-1375</v>
      </c>
      <c r="O59" s="27"/>
      <c r="P59" s="29">
        <f t="shared" si="1"/>
        <v>0</v>
      </c>
    </row>
    <row r="60" spans="1:16" x14ac:dyDescent="0.4">
      <c r="A60" s="24"/>
      <c r="B60" s="24"/>
      <c r="C60" s="24"/>
      <c r="D60" s="24"/>
      <c r="E60" s="24"/>
      <c r="F60" s="24"/>
      <c r="G60" s="24" t="s">
        <v>346</v>
      </c>
      <c r="H60" s="24"/>
      <c r="I60" s="24"/>
      <c r="J60" s="30">
        <v>0</v>
      </c>
      <c r="K60" s="27"/>
      <c r="L60" s="30">
        <v>500</v>
      </c>
      <c r="M60" s="27"/>
      <c r="N60" s="30">
        <f t="shared" si="0"/>
        <v>-500</v>
      </c>
      <c r="O60" s="27"/>
      <c r="P60" s="29">
        <f t="shared" si="1"/>
        <v>0</v>
      </c>
    </row>
    <row r="61" spans="1:16" ht="15" thickBot="1" x14ac:dyDescent="0.45">
      <c r="A61" s="24"/>
      <c r="B61" s="24"/>
      <c r="C61" s="24"/>
      <c r="D61" s="24"/>
      <c r="E61" s="24"/>
      <c r="F61" s="24"/>
      <c r="G61" s="24" t="s">
        <v>202</v>
      </c>
      <c r="H61" s="24"/>
      <c r="I61" s="24"/>
      <c r="J61" s="32">
        <v>4872.9399999999996</v>
      </c>
      <c r="K61" s="27"/>
      <c r="L61" s="32">
        <v>1375</v>
      </c>
      <c r="M61" s="27"/>
      <c r="N61" s="32">
        <f t="shared" si="0"/>
        <v>3497.94</v>
      </c>
      <c r="O61" s="27"/>
      <c r="P61" s="34">
        <f t="shared" si="1"/>
        <v>3.5439600000000002</v>
      </c>
    </row>
    <row r="62" spans="1:16" x14ac:dyDescent="0.4">
      <c r="A62" s="24"/>
      <c r="B62" s="24"/>
      <c r="C62" s="24"/>
      <c r="D62" s="24"/>
      <c r="E62" s="24"/>
      <c r="F62" s="24" t="s">
        <v>200</v>
      </c>
      <c r="G62" s="24"/>
      <c r="H62" s="24"/>
      <c r="I62" s="24"/>
      <c r="J62" s="30">
        <f>ROUND(SUM(J55:J61),5)</f>
        <v>17893.099999999999</v>
      </c>
      <c r="K62" s="27"/>
      <c r="L62" s="30">
        <f>ROUND(SUM(L55:L61),5)</f>
        <v>20450</v>
      </c>
      <c r="M62" s="27"/>
      <c r="N62" s="30">
        <f t="shared" si="0"/>
        <v>-2556.9</v>
      </c>
      <c r="O62" s="27"/>
      <c r="P62" s="29">
        <f t="shared" si="1"/>
        <v>0.87497000000000003</v>
      </c>
    </row>
    <row r="63" spans="1:16" x14ac:dyDescent="0.4">
      <c r="A63" s="24"/>
      <c r="B63" s="24"/>
      <c r="C63" s="24"/>
      <c r="D63" s="24"/>
      <c r="E63" s="24"/>
      <c r="F63" s="24" t="s">
        <v>199</v>
      </c>
      <c r="G63" s="24"/>
      <c r="H63" s="24"/>
      <c r="I63" s="24"/>
      <c r="J63" s="30"/>
      <c r="K63" s="27"/>
      <c r="L63" s="30"/>
      <c r="M63" s="27"/>
      <c r="N63" s="30"/>
      <c r="O63" s="27"/>
      <c r="P63" s="29"/>
    </row>
    <row r="64" spans="1:16" x14ac:dyDescent="0.4">
      <c r="A64" s="24"/>
      <c r="B64" s="24"/>
      <c r="C64" s="24"/>
      <c r="D64" s="24"/>
      <c r="E64" s="24"/>
      <c r="F64" s="24"/>
      <c r="G64" s="24" t="s">
        <v>198</v>
      </c>
      <c r="H64" s="24"/>
      <c r="I64" s="24"/>
      <c r="J64" s="30"/>
      <c r="K64" s="27"/>
      <c r="L64" s="30"/>
      <c r="M64" s="27"/>
      <c r="N64" s="30"/>
      <c r="O64" s="27"/>
      <c r="P64" s="29"/>
    </row>
    <row r="65" spans="1:16" x14ac:dyDescent="0.4">
      <c r="A65" s="24"/>
      <c r="B65" s="24"/>
      <c r="C65" s="24"/>
      <c r="D65" s="24"/>
      <c r="E65" s="24"/>
      <c r="F65" s="24"/>
      <c r="G65" s="24"/>
      <c r="H65" s="24" t="s">
        <v>197</v>
      </c>
      <c r="I65" s="24"/>
      <c r="J65" s="30"/>
      <c r="K65" s="27"/>
      <c r="L65" s="30"/>
      <c r="M65" s="27"/>
      <c r="N65" s="30"/>
      <c r="O65" s="27"/>
      <c r="P65" s="29"/>
    </row>
    <row r="66" spans="1:16" x14ac:dyDescent="0.4">
      <c r="A66" s="24"/>
      <c r="B66" s="24"/>
      <c r="C66" s="24"/>
      <c r="D66" s="24"/>
      <c r="E66" s="24"/>
      <c r="F66" s="24"/>
      <c r="G66" s="24"/>
      <c r="H66" s="24"/>
      <c r="I66" s="24" t="s">
        <v>196</v>
      </c>
      <c r="J66" s="30">
        <v>116954.25</v>
      </c>
      <c r="K66" s="27"/>
      <c r="L66" s="30">
        <v>115500</v>
      </c>
      <c r="M66" s="27"/>
      <c r="N66" s="30">
        <f>ROUND((J66-L66),5)</f>
        <v>1454.25</v>
      </c>
      <c r="O66" s="27"/>
      <c r="P66" s="29">
        <f>ROUND(IF(L66=0, IF(J66=0, 0, 1), J66/L66),5)</f>
        <v>1.0125900000000001</v>
      </c>
    </row>
    <row r="67" spans="1:16" x14ac:dyDescent="0.4">
      <c r="A67" s="24"/>
      <c r="B67" s="24"/>
      <c r="C67" s="24"/>
      <c r="D67" s="24"/>
      <c r="E67" s="24"/>
      <c r="F67" s="24"/>
      <c r="G67" s="24"/>
      <c r="H67" s="24"/>
      <c r="I67" s="24" t="s">
        <v>195</v>
      </c>
      <c r="J67" s="30">
        <v>10395</v>
      </c>
      <c r="K67" s="27"/>
      <c r="L67" s="30">
        <v>10395</v>
      </c>
      <c r="M67" s="27"/>
      <c r="N67" s="30">
        <f>ROUND((J67-L67),5)</f>
        <v>0</v>
      </c>
      <c r="O67" s="27"/>
      <c r="P67" s="29">
        <f>ROUND(IF(L67=0, IF(J67=0, 0, 1), J67/L67),5)</f>
        <v>1</v>
      </c>
    </row>
    <row r="68" spans="1:16" x14ac:dyDescent="0.4">
      <c r="A68" s="24"/>
      <c r="B68" s="24"/>
      <c r="C68" s="24"/>
      <c r="D68" s="24"/>
      <c r="E68" s="24"/>
      <c r="F68" s="24"/>
      <c r="G68" s="24"/>
      <c r="H68" s="24"/>
      <c r="I68" s="24" t="s">
        <v>194</v>
      </c>
      <c r="J68" s="30">
        <v>3696</v>
      </c>
      <c r="K68" s="27"/>
      <c r="L68" s="30">
        <v>3696</v>
      </c>
      <c r="M68" s="27"/>
      <c r="N68" s="30">
        <f>ROUND((J68-L68),5)</f>
        <v>0</v>
      </c>
      <c r="O68" s="27"/>
      <c r="P68" s="29">
        <f>ROUND(IF(L68=0, IF(J68=0, 0, 1), J68/L68),5)</f>
        <v>1</v>
      </c>
    </row>
    <row r="69" spans="1:16" x14ac:dyDescent="0.4">
      <c r="A69" s="24"/>
      <c r="B69" s="24"/>
      <c r="C69" s="24"/>
      <c r="D69" s="24"/>
      <c r="E69" s="24"/>
      <c r="F69" s="24"/>
      <c r="G69" s="24"/>
      <c r="H69" s="24"/>
      <c r="I69" s="24" t="s">
        <v>345</v>
      </c>
      <c r="J69" s="30">
        <v>0</v>
      </c>
      <c r="K69" s="27"/>
      <c r="L69" s="30">
        <v>0</v>
      </c>
      <c r="M69" s="27"/>
      <c r="N69" s="30">
        <f>ROUND((J69-L69),5)</f>
        <v>0</v>
      </c>
      <c r="O69" s="27"/>
      <c r="P69" s="29">
        <f>ROUND(IF(L69=0, IF(J69=0, 0, 1), J69/L69),5)</f>
        <v>0</v>
      </c>
    </row>
    <row r="70" spans="1:16" x14ac:dyDescent="0.4">
      <c r="A70" s="24"/>
      <c r="B70" s="24"/>
      <c r="C70" s="24"/>
      <c r="D70" s="24"/>
      <c r="E70" s="24"/>
      <c r="F70" s="24"/>
      <c r="G70" s="24"/>
      <c r="H70" s="24"/>
      <c r="I70" s="24" t="s">
        <v>344</v>
      </c>
      <c r="J70" s="30">
        <v>1678.7</v>
      </c>
      <c r="K70" s="27"/>
      <c r="L70" s="30"/>
      <c r="M70" s="27"/>
      <c r="N70" s="30"/>
      <c r="O70" s="27"/>
      <c r="P70" s="29"/>
    </row>
    <row r="71" spans="1:16" x14ac:dyDescent="0.4">
      <c r="A71" s="24"/>
      <c r="B71" s="24"/>
      <c r="C71" s="24"/>
      <c r="D71" s="24"/>
      <c r="E71" s="24"/>
      <c r="F71" s="24"/>
      <c r="G71" s="24"/>
      <c r="H71" s="24"/>
      <c r="I71" s="24" t="s">
        <v>343</v>
      </c>
      <c r="J71" s="30">
        <v>2786.68</v>
      </c>
      <c r="K71" s="27"/>
      <c r="L71" s="30"/>
      <c r="M71" s="27"/>
      <c r="N71" s="30"/>
      <c r="O71" s="27"/>
      <c r="P71" s="29"/>
    </row>
    <row r="72" spans="1:16" ht="15" thickBot="1" x14ac:dyDescent="0.45">
      <c r="A72" s="24"/>
      <c r="B72" s="24"/>
      <c r="C72" s="24"/>
      <c r="D72" s="24"/>
      <c r="E72" s="24"/>
      <c r="F72" s="24"/>
      <c r="G72" s="24"/>
      <c r="H72" s="24"/>
      <c r="I72" s="24" t="s">
        <v>342</v>
      </c>
      <c r="J72" s="32">
        <v>0</v>
      </c>
      <c r="K72" s="27"/>
      <c r="L72" s="32">
        <v>330</v>
      </c>
      <c r="M72" s="27"/>
      <c r="N72" s="32">
        <f>ROUND((J72-L72),5)</f>
        <v>-330</v>
      </c>
      <c r="O72" s="27"/>
      <c r="P72" s="34">
        <f>ROUND(IF(L72=0, IF(J72=0, 0, 1), J72/L72),5)</f>
        <v>0</v>
      </c>
    </row>
    <row r="73" spans="1:16" x14ac:dyDescent="0.4">
      <c r="A73" s="24"/>
      <c r="B73" s="24"/>
      <c r="C73" s="24"/>
      <c r="D73" s="24"/>
      <c r="E73" s="24"/>
      <c r="F73" s="24"/>
      <c r="G73" s="24"/>
      <c r="H73" s="24" t="s">
        <v>193</v>
      </c>
      <c r="I73" s="24"/>
      <c r="J73" s="30">
        <f>ROUND(SUM(J65:J72),5)</f>
        <v>135510.63</v>
      </c>
      <c r="K73" s="27"/>
      <c r="L73" s="30">
        <f>ROUND(SUM(L65:L72),5)</f>
        <v>129921</v>
      </c>
      <c r="M73" s="27"/>
      <c r="N73" s="30">
        <f>ROUND((J73-L73),5)</f>
        <v>5589.63</v>
      </c>
      <c r="O73" s="27"/>
      <c r="P73" s="29">
        <f>ROUND(IF(L73=0, IF(J73=0, 0, 1), J73/L73),5)</f>
        <v>1.0430200000000001</v>
      </c>
    </row>
    <row r="74" spans="1:16" x14ac:dyDescent="0.4">
      <c r="A74" s="24"/>
      <c r="B74" s="24"/>
      <c r="C74" s="24"/>
      <c r="D74" s="24"/>
      <c r="E74" s="24"/>
      <c r="F74" s="24"/>
      <c r="G74" s="24"/>
      <c r="H74" s="24" t="s">
        <v>192</v>
      </c>
      <c r="I74" s="24"/>
      <c r="J74" s="30">
        <v>292940.90000000002</v>
      </c>
      <c r="K74" s="27"/>
      <c r="L74" s="30">
        <v>260455.25</v>
      </c>
      <c r="M74" s="27"/>
      <c r="N74" s="30">
        <f>ROUND((J74-L74),5)</f>
        <v>32485.65</v>
      </c>
      <c r="O74" s="27"/>
      <c r="P74" s="29">
        <f>ROUND(IF(L74=0, IF(J74=0, 0, 1), J74/L74),5)</f>
        <v>1.12473</v>
      </c>
    </row>
    <row r="75" spans="1:16" x14ac:dyDescent="0.4">
      <c r="A75" s="24"/>
      <c r="B75" s="24"/>
      <c r="C75" s="24"/>
      <c r="D75" s="24"/>
      <c r="E75" s="24"/>
      <c r="F75" s="24"/>
      <c r="G75" s="24"/>
      <c r="H75" s="24" t="s">
        <v>341</v>
      </c>
      <c r="I75" s="24"/>
      <c r="J75" s="30">
        <v>1318.53</v>
      </c>
      <c r="K75" s="27"/>
      <c r="L75" s="30"/>
      <c r="M75" s="27"/>
      <c r="N75" s="30"/>
      <c r="O75" s="27"/>
      <c r="P75" s="29"/>
    </row>
    <row r="76" spans="1:16" x14ac:dyDescent="0.4">
      <c r="A76" s="24"/>
      <c r="B76" s="24"/>
      <c r="C76" s="24"/>
      <c r="D76" s="24"/>
      <c r="E76" s="24"/>
      <c r="F76" s="24"/>
      <c r="G76" s="24"/>
      <c r="H76" s="24" t="s">
        <v>340</v>
      </c>
      <c r="I76" s="24"/>
      <c r="J76" s="30">
        <v>0</v>
      </c>
      <c r="K76" s="27"/>
      <c r="L76" s="30"/>
      <c r="M76" s="27"/>
      <c r="N76" s="30"/>
      <c r="O76" s="27"/>
      <c r="P76" s="29"/>
    </row>
    <row r="77" spans="1:16" x14ac:dyDescent="0.4">
      <c r="A77" s="24"/>
      <c r="B77" s="24"/>
      <c r="C77" s="24"/>
      <c r="D77" s="24"/>
      <c r="E77" s="24"/>
      <c r="F77" s="24"/>
      <c r="G77" s="24"/>
      <c r="H77" s="24" t="s">
        <v>191</v>
      </c>
      <c r="I77" s="24"/>
      <c r="J77" s="30">
        <v>34022.730000000003</v>
      </c>
      <c r="K77" s="27"/>
      <c r="L77" s="30">
        <v>41167.5</v>
      </c>
      <c r="M77" s="27"/>
      <c r="N77" s="30">
        <f>ROUND((J77-L77),5)</f>
        <v>-7144.77</v>
      </c>
      <c r="O77" s="27"/>
      <c r="P77" s="29">
        <f>ROUND(IF(L77=0, IF(J77=0, 0, 1), J77/L77),5)</f>
        <v>0.82645000000000002</v>
      </c>
    </row>
    <row r="78" spans="1:16" x14ac:dyDescent="0.4">
      <c r="A78" s="24"/>
      <c r="B78" s="24"/>
      <c r="C78" s="24"/>
      <c r="D78" s="24"/>
      <c r="E78" s="24"/>
      <c r="F78" s="24"/>
      <c r="G78" s="24"/>
      <c r="H78" s="24" t="s">
        <v>339</v>
      </c>
      <c r="I78" s="24"/>
      <c r="J78" s="30">
        <v>9951.08</v>
      </c>
      <c r="K78" s="27"/>
      <c r="L78" s="30">
        <v>30989.75</v>
      </c>
      <c r="M78" s="27"/>
      <c r="N78" s="30">
        <f>ROUND((J78-L78),5)</f>
        <v>-21038.67</v>
      </c>
      <c r="O78" s="27"/>
      <c r="P78" s="29">
        <f>ROUND(IF(L78=0, IF(J78=0, 0, 1), J78/L78),5)</f>
        <v>0.32111000000000001</v>
      </c>
    </row>
    <row r="79" spans="1:16" x14ac:dyDescent="0.4">
      <c r="A79" s="24"/>
      <c r="B79" s="24"/>
      <c r="C79" s="24"/>
      <c r="D79" s="24"/>
      <c r="E79" s="24"/>
      <c r="F79" s="24"/>
      <c r="G79" s="24"/>
      <c r="H79" s="24" t="s">
        <v>190</v>
      </c>
      <c r="I79" s="24"/>
      <c r="J79" s="30">
        <v>22880.68</v>
      </c>
      <c r="K79" s="27"/>
      <c r="L79" s="30">
        <v>13860</v>
      </c>
      <c r="M79" s="27"/>
      <c r="N79" s="30">
        <f>ROUND((J79-L79),5)</f>
        <v>9020.68</v>
      </c>
      <c r="O79" s="27"/>
      <c r="P79" s="29">
        <f>ROUND(IF(L79=0, IF(J79=0, 0, 1), J79/L79),5)</f>
        <v>1.6508400000000001</v>
      </c>
    </row>
    <row r="80" spans="1:16" ht="15" thickBot="1" x14ac:dyDescent="0.45">
      <c r="A80" s="24"/>
      <c r="B80" s="24"/>
      <c r="C80" s="24"/>
      <c r="D80" s="24"/>
      <c r="E80" s="24"/>
      <c r="F80" s="24"/>
      <c r="G80" s="24"/>
      <c r="H80" s="24" t="s">
        <v>188</v>
      </c>
      <c r="I80" s="24"/>
      <c r="J80" s="32">
        <v>66659.13</v>
      </c>
      <c r="K80" s="27"/>
      <c r="L80" s="32">
        <v>62218.75</v>
      </c>
      <c r="M80" s="27"/>
      <c r="N80" s="32">
        <f>ROUND((J80-L80),5)</f>
        <v>4440.38</v>
      </c>
      <c r="O80" s="27"/>
      <c r="P80" s="34">
        <f>ROUND(IF(L80=0, IF(J80=0, 0, 1), J80/L80),5)</f>
        <v>1.0713699999999999</v>
      </c>
    </row>
    <row r="81" spans="1:16" x14ac:dyDescent="0.4">
      <c r="A81" s="24"/>
      <c r="B81" s="24"/>
      <c r="C81" s="24"/>
      <c r="D81" s="24"/>
      <c r="E81" s="24"/>
      <c r="F81" s="24"/>
      <c r="G81" s="24" t="s">
        <v>187</v>
      </c>
      <c r="H81" s="24"/>
      <c r="I81" s="24"/>
      <c r="J81" s="30">
        <f>ROUND(J64+SUM(J73:J80),5)</f>
        <v>563283.68000000005</v>
      </c>
      <c r="K81" s="27"/>
      <c r="L81" s="30">
        <f>ROUND(L64+SUM(L73:L80),5)</f>
        <v>538612.25</v>
      </c>
      <c r="M81" s="27"/>
      <c r="N81" s="30">
        <f>ROUND((J81-L81),5)</f>
        <v>24671.43</v>
      </c>
      <c r="O81" s="27"/>
      <c r="P81" s="29">
        <f>ROUND(IF(L81=0, IF(J81=0, 0, 1), J81/L81),5)</f>
        <v>1.0458099999999999</v>
      </c>
    </row>
    <row r="82" spans="1:16" x14ac:dyDescent="0.4">
      <c r="A82" s="24"/>
      <c r="B82" s="24"/>
      <c r="C82" s="24"/>
      <c r="D82" s="24"/>
      <c r="E82" s="24"/>
      <c r="F82" s="24"/>
      <c r="G82" s="24" t="s">
        <v>186</v>
      </c>
      <c r="H82" s="24"/>
      <c r="I82" s="24"/>
      <c r="J82" s="30">
        <v>9135.5</v>
      </c>
      <c r="K82" s="27"/>
      <c r="L82" s="30"/>
      <c r="M82" s="27"/>
      <c r="N82" s="30"/>
      <c r="O82" s="27"/>
      <c r="P82" s="29"/>
    </row>
    <row r="83" spans="1:16" x14ac:dyDescent="0.4">
      <c r="A83" s="24"/>
      <c r="B83" s="24"/>
      <c r="C83" s="24"/>
      <c r="D83" s="24"/>
      <c r="E83" s="24"/>
      <c r="F83" s="24"/>
      <c r="G83" s="24" t="s">
        <v>185</v>
      </c>
      <c r="H83" s="24"/>
      <c r="I83" s="24"/>
      <c r="J83" s="30"/>
      <c r="K83" s="27"/>
      <c r="L83" s="30"/>
      <c r="M83" s="27"/>
      <c r="N83" s="30"/>
      <c r="O83" s="27"/>
      <c r="P83" s="29"/>
    </row>
    <row r="84" spans="1:16" x14ac:dyDescent="0.4">
      <c r="A84" s="24"/>
      <c r="B84" s="24"/>
      <c r="C84" s="24"/>
      <c r="D84" s="24"/>
      <c r="E84" s="24"/>
      <c r="F84" s="24"/>
      <c r="G84" s="24"/>
      <c r="H84" s="24" t="s">
        <v>184</v>
      </c>
      <c r="I84" s="24"/>
      <c r="J84" s="30">
        <v>28620.01</v>
      </c>
      <c r="K84" s="27"/>
      <c r="L84" s="30">
        <v>29040.66</v>
      </c>
      <c r="M84" s="27"/>
      <c r="N84" s="30">
        <f t="shared" ref="N84:N92" si="2">ROUND((J84-L84),5)</f>
        <v>-420.65</v>
      </c>
      <c r="O84" s="27"/>
      <c r="P84" s="29">
        <f t="shared" ref="P84:P92" si="3">ROUND(IF(L84=0, IF(J84=0, 0, 1), J84/L84),5)</f>
        <v>0.98551999999999995</v>
      </c>
    </row>
    <row r="85" spans="1:16" x14ac:dyDescent="0.4">
      <c r="A85" s="24"/>
      <c r="B85" s="24"/>
      <c r="C85" s="24"/>
      <c r="D85" s="24"/>
      <c r="E85" s="24"/>
      <c r="F85" s="24"/>
      <c r="G85" s="24"/>
      <c r="H85" s="24" t="s">
        <v>183</v>
      </c>
      <c r="I85" s="24"/>
      <c r="J85" s="30">
        <v>10175.959999999999</v>
      </c>
      <c r="K85" s="27"/>
      <c r="L85" s="30">
        <v>10325.59</v>
      </c>
      <c r="M85" s="27"/>
      <c r="N85" s="30">
        <f t="shared" si="2"/>
        <v>-149.63</v>
      </c>
      <c r="O85" s="27"/>
      <c r="P85" s="29">
        <f t="shared" si="3"/>
        <v>0.98551</v>
      </c>
    </row>
    <row r="86" spans="1:16" x14ac:dyDescent="0.4">
      <c r="A86" s="24"/>
      <c r="B86" s="24"/>
      <c r="C86" s="24"/>
      <c r="D86" s="24"/>
      <c r="E86" s="24"/>
      <c r="F86" s="24"/>
      <c r="G86" s="24"/>
      <c r="H86" s="24" t="s">
        <v>182</v>
      </c>
      <c r="I86" s="24"/>
      <c r="J86" s="30">
        <v>59683.14</v>
      </c>
      <c r="K86" s="27"/>
      <c r="L86" s="30">
        <v>73856.75</v>
      </c>
      <c r="M86" s="27"/>
      <c r="N86" s="30">
        <f t="shared" si="2"/>
        <v>-14173.61</v>
      </c>
      <c r="O86" s="27"/>
      <c r="P86" s="29">
        <f t="shared" si="3"/>
        <v>0.80808999999999997</v>
      </c>
    </row>
    <row r="87" spans="1:16" x14ac:dyDescent="0.4">
      <c r="A87" s="24"/>
      <c r="B87" s="24"/>
      <c r="C87" s="24"/>
      <c r="D87" s="24"/>
      <c r="E87" s="24"/>
      <c r="F87" s="24"/>
      <c r="G87" s="24"/>
      <c r="H87" s="24" t="s">
        <v>338</v>
      </c>
      <c r="I87" s="24"/>
      <c r="J87" s="30">
        <v>0</v>
      </c>
      <c r="K87" s="27"/>
      <c r="L87" s="30">
        <v>40708.25</v>
      </c>
      <c r="M87" s="27"/>
      <c r="N87" s="30">
        <f t="shared" si="2"/>
        <v>-40708.25</v>
      </c>
      <c r="O87" s="27"/>
      <c r="P87" s="29">
        <f t="shared" si="3"/>
        <v>0</v>
      </c>
    </row>
    <row r="88" spans="1:16" x14ac:dyDescent="0.4">
      <c r="A88" s="24"/>
      <c r="B88" s="24"/>
      <c r="C88" s="24"/>
      <c r="D88" s="24"/>
      <c r="E88" s="24"/>
      <c r="F88" s="24"/>
      <c r="G88" s="24"/>
      <c r="H88" s="24" t="s">
        <v>337</v>
      </c>
      <c r="I88" s="24"/>
      <c r="J88" s="30">
        <v>0</v>
      </c>
      <c r="K88" s="27"/>
      <c r="L88" s="30">
        <v>0</v>
      </c>
      <c r="M88" s="27"/>
      <c r="N88" s="30">
        <f t="shared" si="2"/>
        <v>0</v>
      </c>
      <c r="O88" s="27"/>
      <c r="P88" s="29">
        <f t="shared" si="3"/>
        <v>0</v>
      </c>
    </row>
    <row r="89" spans="1:16" x14ac:dyDescent="0.4">
      <c r="A89" s="24"/>
      <c r="B89" s="24"/>
      <c r="C89" s="24"/>
      <c r="D89" s="24"/>
      <c r="E89" s="24"/>
      <c r="F89" s="24"/>
      <c r="G89" s="24"/>
      <c r="H89" s="24" t="s">
        <v>336</v>
      </c>
      <c r="I89" s="24"/>
      <c r="J89" s="30">
        <v>0</v>
      </c>
      <c r="K89" s="27"/>
      <c r="L89" s="30">
        <v>7333.33</v>
      </c>
      <c r="M89" s="27"/>
      <c r="N89" s="30">
        <f t="shared" si="2"/>
        <v>-7333.33</v>
      </c>
      <c r="O89" s="27"/>
      <c r="P89" s="29">
        <f t="shared" si="3"/>
        <v>0</v>
      </c>
    </row>
    <row r="90" spans="1:16" x14ac:dyDescent="0.4">
      <c r="A90" s="24"/>
      <c r="B90" s="24"/>
      <c r="C90" s="24"/>
      <c r="D90" s="24"/>
      <c r="E90" s="24"/>
      <c r="F90" s="24"/>
      <c r="G90" s="24"/>
      <c r="H90" s="24" t="s">
        <v>335</v>
      </c>
      <c r="I90" s="24"/>
      <c r="J90" s="30">
        <v>0</v>
      </c>
      <c r="K90" s="27"/>
      <c r="L90" s="30">
        <v>0</v>
      </c>
      <c r="M90" s="27"/>
      <c r="N90" s="30">
        <f t="shared" si="2"/>
        <v>0</v>
      </c>
      <c r="O90" s="27"/>
      <c r="P90" s="29">
        <f t="shared" si="3"/>
        <v>0</v>
      </c>
    </row>
    <row r="91" spans="1:16" ht="15" thickBot="1" x14ac:dyDescent="0.45">
      <c r="A91" s="24"/>
      <c r="B91" s="24"/>
      <c r="C91" s="24"/>
      <c r="D91" s="24"/>
      <c r="E91" s="24"/>
      <c r="F91" s="24"/>
      <c r="G91" s="24"/>
      <c r="H91" s="24" t="s">
        <v>179</v>
      </c>
      <c r="I91" s="24"/>
      <c r="J91" s="32">
        <v>126.25</v>
      </c>
      <c r="K91" s="27"/>
      <c r="L91" s="32">
        <v>137.5</v>
      </c>
      <c r="M91" s="27"/>
      <c r="N91" s="32">
        <f t="shared" si="2"/>
        <v>-11.25</v>
      </c>
      <c r="O91" s="27"/>
      <c r="P91" s="34">
        <f t="shared" si="3"/>
        <v>0.91818</v>
      </c>
    </row>
    <row r="92" spans="1:16" x14ac:dyDescent="0.4">
      <c r="A92" s="24"/>
      <c r="B92" s="24"/>
      <c r="C92" s="24"/>
      <c r="D92" s="24"/>
      <c r="E92" s="24"/>
      <c r="F92" s="24"/>
      <c r="G92" s="24" t="s">
        <v>176</v>
      </c>
      <c r="H92" s="24"/>
      <c r="I92" s="24"/>
      <c r="J92" s="30">
        <f>ROUND(SUM(J83:J91),5)</f>
        <v>98605.36</v>
      </c>
      <c r="K92" s="27"/>
      <c r="L92" s="30">
        <f>ROUND(SUM(L83:L91),5)</f>
        <v>161402.07999999999</v>
      </c>
      <c r="M92" s="27"/>
      <c r="N92" s="30">
        <f t="shared" si="2"/>
        <v>-62796.72</v>
      </c>
      <c r="O92" s="27"/>
      <c r="P92" s="29">
        <f t="shared" si="3"/>
        <v>0.61092999999999997</v>
      </c>
    </row>
    <row r="93" spans="1:16" x14ac:dyDescent="0.4">
      <c r="A93" s="24"/>
      <c r="B93" s="24"/>
      <c r="C93" s="24"/>
      <c r="D93" s="24"/>
      <c r="E93" s="24"/>
      <c r="F93" s="24"/>
      <c r="G93" s="24" t="s">
        <v>175</v>
      </c>
      <c r="H93" s="24"/>
      <c r="I93" s="24"/>
      <c r="J93" s="30"/>
      <c r="K93" s="27"/>
      <c r="L93" s="30"/>
      <c r="M93" s="27"/>
      <c r="N93" s="30"/>
      <c r="O93" s="27"/>
      <c r="P93" s="29"/>
    </row>
    <row r="94" spans="1:16" x14ac:dyDescent="0.4">
      <c r="A94" s="24"/>
      <c r="B94" s="24"/>
      <c r="C94" s="24"/>
      <c r="D94" s="24"/>
      <c r="E94" s="24"/>
      <c r="F94" s="24"/>
      <c r="G94" s="24"/>
      <c r="H94" s="24" t="s">
        <v>174</v>
      </c>
      <c r="I94" s="24"/>
      <c r="J94" s="30">
        <v>4018.14</v>
      </c>
      <c r="K94" s="27"/>
      <c r="L94" s="30">
        <v>5333.13</v>
      </c>
      <c r="M94" s="27"/>
      <c r="N94" s="30">
        <f>ROUND((J94-L94),5)</f>
        <v>-1314.99</v>
      </c>
      <c r="O94" s="27"/>
      <c r="P94" s="29">
        <f>ROUND(IF(L94=0, IF(J94=0, 0, 1), J94/L94),5)</f>
        <v>0.75343000000000004</v>
      </c>
    </row>
    <row r="95" spans="1:16" x14ac:dyDescent="0.4">
      <c r="A95" s="24"/>
      <c r="B95" s="24"/>
      <c r="C95" s="24"/>
      <c r="D95" s="24"/>
      <c r="E95" s="24"/>
      <c r="F95" s="24"/>
      <c r="G95" s="24"/>
      <c r="H95" s="24" t="s">
        <v>173</v>
      </c>
      <c r="I95" s="24"/>
      <c r="J95" s="30">
        <v>8041</v>
      </c>
      <c r="K95" s="27"/>
      <c r="L95" s="30">
        <v>8668</v>
      </c>
      <c r="M95" s="27"/>
      <c r="N95" s="30">
        <f>ROUND((J95-L95),5)</f>
        <v>-627</v>
      </c>
      <c r="O95" s="27"/>
      <c r="P95" s="29">
        <f>ROUND(IF(L95=0, IF(J95=0, 0, 1), J95/L95),5)</f>
        <v>0.92766000000000004</v>
      </c>
    </row>
    <row r="96" spans="1:16" ht="15" thickBot="1" x14ac:dyDescent="0.45">
      <c r="A96" s="24"/>
      <c r="B96" s="24"/>
      <c r="C96" s="24"/>
      <c r="D96" s="24"/>
      <c r="E96" s="24"/>
      <c r="F96" s="24"/>
      <c r="G96" s="24"/>
      <c r="H96" s="24" t="s">
        <v>172</v>
      </c>
      <c r="I96" s="24"/>
      <c r="J96" s="30">
        <v>1116.47</v>
      </c>
      <c r="K96" s="27"/>
      <c r="L96" s="30">
        <v>1782</v>
      </c>
      <c r="M96" s="27"/>
      <c r="N96" s="30">
        <f>ROUND((J96-L96),5)</f>
        <v>-665.53</v>
      </c>
      <c r="O96" s="27"/>
      <c r="P96" s="29">
        <f>ROUND(IF(L96=0, IF(J96=0, 0, 1), J96/L96),5)</f>
        <v>0.62653000000000003</v>
      </c>
    </row>
    <row r="97" spans="1:16" ht="15" thickBot="1" x14ac:dyDescent="0.45">
      <c r="A97" s="24"/>
      <c r="B97" s="24"/>
      <c r="C97" s="24"/>
      <c r="D97" s="24"/>
      <c r="E97" s="24"/>
      <c r="F97" s="24"/>
      <c r="G97" s="24" t="s">
        <v>154</v>
      </c>
      <c r="H97" s="24"/>
      <c r="I97" s="24"/>
      <c r="J97" s="31">
        <f>ROUND(SUM(J93:J96),5)</f>
        <v>13175.61</v>
      </c>
      <c r="K97" s="27"/>
      <c r="L97" s="31">
        <f>ROUND(SUM(L93:L96),5)</f>
        <v>15783.13</v>
      </c>
      <c r="M97" s="27"/>
      <c r="N97" s="31">
        <f>ROUND((J97-L97),5)</f>
        <v>-2607.52</v>
      </c>
      <c r="O97" s="27"/>
      <c r="P97" s="33">
        <f>ROUND(IF(L97=0, IF(J97=0, 0, 1), J97/L97),5)</f>
        <v>0.83479000000000003</v>
      </c>
    </row>
    <row r="98" spans="1:16" x14ac:dyDescent="0.4">
      <c r="A98" s="24"/>
      <c r="B98" s="24"/>
      <c r="C98" s="24"/>
      <c r="D98" s="24"/>
      <c r="E98" s="24"/>
      <c r="F98" s="24" t="s">
        <v>153</v>
      </c>
      <c r="G98" s="24"/>
      <c r="H98" s="24"/>
      <c r="I98" s="24"/>
      <c r="J98" s="30">
        <f>ROUND(J63+SUM(J81:J82)+J92+J97,5)</f>
        <v>684200.15</v>
      </c>
      <c r="K98" s="27"/>
      <c r="L98" s="30">
        <f>ROUND(L63+SUM(L81:L82)+L92+L97,5)</f>
        <v>715797.46</v>
      </c>
      <c r="M98" s="27"/>
      <c r="N98" s="30">
        <f>ROUND((J98-L98),5)</f>
        <v>-31597.31</v>
      </c>
      <c r="O98" s="27"/>
      <c r="P98" s="29">
        <f>ROUND(IF(L98=0, IF(J98=0, 0, 1), J98/L98),5)</f>
        <v>0.95586000000000004</v>
      </c>
    </row>
    <row r="99" spans="1:16" x14ac:dyDescent="0.4">
      <c r="A99" s="24"/>
      <c r="B99" s="24"/>
      <c r="C99" s="24"/>
      <c r="D99" s="24"/>
      <c r="E99" s="24"/>
      <c r="F99" s="24" t="s">
        <v>152</v>
      </c>
      <c r="G99" s="24"/>
      <c r="H99" s="24"/>
      <c r="I99" s="24"/>
      <c r="J99" s="30"/>
      <c r="K99" s="27"/>
      <c r="L99" s="30"/>
      <c r="M99" s="27"/>
      <c r="N99" s="30"/>
      <c r="O99" s="27"/>
      <c r="P99" s="29"/>
    </row>
    <row r="100" spans="1:16" x14ac:dyDescent="0.4">
      <c r="A100" s="24"/>
      <c r="B100" s="24"/>
      <c r="C100" s="24"/>
      <c r="D100" s="24"/>
      <c r="E100" s="24"/>
      <c r="F100" s="24"/>
      <c r="G100" s="24" t="s">
        <v>334</v>
      </c>
      <c r="H100" s="24"/>
      <c r="I100" s="24"/>
      <c r="J100" s="30">
        <v>6641.97</v>
      </c>
      <c r="K100" s="27"/>
      <c r="L100" s="30">
        <v>4600</v>
      </c>
      <c r="M100" s="27"/>
      <c r="N100" s="30">
        <f>ROUND((J100-L100),5)</f>
        <v>2041.97</v>
      </c>
      <c r="O100" s="27"/>
      <c r="P100" s="29">
        <f>ROUND(IF(L100=0, IF(J100=0, 0, 1), J100/L100),5)</f>
        <v>1.44391</v>
      </c>
    </row>
    <row r="101" spans="1:16" x14ac:dyDescent="0.4">
      <c r="A101" s="24"/>
      <c r="B101" s="24"/>
      <c r="C101" s="24"/>
      <c r="D101" s="24"/>
      <c r="E101" s="24"/>
      <c r="F101" s="24"/>
      <c r="G101" s="24" t="s">
        <v>151</v>
      </c>
      <c r="H101" s="24"/>
      <c r="I101" s="24"/>
      <c r="J101" s="30">
        <v>16101.67</v>
      </c>
      <c r="K101" s="27"/>
      <c r="L101" s="30">
        <v>16950</v>
      </c>
      <c r="M101" s="27"/>
      <c r="N101" s="30">
        <f>ROUND((J101-L101),5)</f>
        <v>-848.33</v>
      </c>
      <c r="O101" s="27"/>
      <c r="P101" s="29">
        <f>ROUND(IF(L101=0, IF(J101=0, 0, 1), J101/L101),5)</f>
        <v>0.94994999999999996</v>
      </c>
    </row>
    <row r="102" spans="1:16" x14ac:dyDescent="0.4">
      <c r="A102" s="24"/>
      <c r="B102" s="24"/>
      <c r="C102" s="24"/>
      <c r="D102" s="24"/>
      <c r="E102" s="24"/>
      <c r="F102" s="24"/>
      <c r="G102" s="24" t="s">
        <v>333</v>
      </c>
      <c r="H102" s="24"/>
      <c r="I102" s="24"/>
      <c r="J102" s="30">
        <v>3000</v>
      </c>
      <c r="K102" s="27"/>
      <c r="L102" s="30">
        <v>2500</v>
      </c>
      <c r="M102" s="27"/>
      <c r="N102" s="30">
        <f>ROUND((J102-L102),5)</f>
        <v>500</v>
      </c>
      <c r="O102" s="27"/>
      <c r="P102" s="29">
        <f>ROUND(IF(L102=0, IF(J102=0, 0, 1), J102/L102),5)</f>
        <v>1.2</v>
      </c>
    </row>
    <row r="103" spans="1:16" ht="15" thickBot="1" x14ac:dyDescent="0.45">
      <c r="A103" s="24"/>
      <c r="B103" s="24"/>
      <c r="C103" s="24"/>
      <c r="D103" s="24"/>
      <c r="E103" s="24"/>
      <c r="F103" s="24"/>
      <c r="G103" s="24" t="s">
        <v>332</v>
      </c>
      <c r="H103" s="24"/>
      <c r="I103" s="24"/>
      <c r="J103" s="32">
        <v>5575</v>
      </c>
      <c r="K103" s="27"/>
      <c r="L103" s="32"/>
      <c r="M103" s="27"/>
      <c r="N103" s="32"/>
      <c r="O103" s="27"/>
      <c r="P103" s="34"/>
    </row>
    <row r="104" spans="1:16" x14ac:dyDescent="0.4">
      <c r="A104" s="24"/>
      <c r="B104" s="24"/>
      <c r="C104" s="24"/>
      <c r="D104" s="24"/>
      <c r="E104" s="24"/>
      <c r="F104" s="24" t="s">
        <v>149</v>
      </c>
      <c r="G104" s="24"/>
      <c r="H104" s="24"/>
      <c r="I104" s="24"/>
      <c r="J104" s="30">
        <f>ROUND(SUM(J99:J103),5)</f>
        <v>31318.639999999999</v>
      </c>
      <c r="K104" s="27"/>
      <c r="L104" s="30">
        <f>ROUND(SUM(L99:L103),5)</f>
        <v>24050</v>
      </c>
      <c r="M104" s="27"/>
      <c r="N104" s="30">
        <f>ROUND((J104-L104),5)</f>
        <v>7268.64</v>
      </c>
      <c r="O104" s="27"/>
      <c r="P104" s="29">
        <f>ROUND(IF(L104=0, IF(J104=0, 0, 1), J104/L104),5)</f>
        <v>1.30223</v>
      </c>
    </row>
    <row r="105" spans="1:16" x14ac:dyDescent="0.4">
      <c r="A105" s="24"/>
      <c r="B105" s="24"/>
      <c r="C105" s="24"/>
      <c r="D105" s="24"/>
      <c r="E105" s="24"/>
      <c r="F105" s="24" t="s">
        <v>148</v>
      </c>
      <c r="G105" s="24"/>
      <c r="H105" s="24"/>
      <c r="I105" s="24"/>
      <c r="J105" s="30"/>
      <c r="K105" s="27"/>
      <c r="L105" s="30"/>
      <c r="M105" s="27"/>
      <c r="N105" s="30"/>
      <c r="O105" s="27"/>
      <c r="P105" s="29"/>
    </row>
    <row r="106" spans="1:16" x14ac:dyDescent="0.4">
      <c r="A106" s="24"/>
      <c r="B106" s="24"/>
      <c r="C106" s="24"/>
      <c r="D106" s="24"/>
      <c r="E106" s="24"/>
      <c r="F106" s="24"/>
      <c r="G106" s="24" t="s">
        <v>147</v>
      </c>
      <c r="H106" s="24"/>
      <c r="I106" s="24"/>
      <c r="J106" s="30"/>
      <c r="K106" s="27"/>
      <c r="L106" s="30"/>
      <c r="M106" s="27"/>
      <c r="N106" s="30"/>
      <c r="O106" s="27"/>
      <c r="P106" s="29"/>
    </row>
    <row r="107" spans="1:16" x14ac:dyDescent="0.4">
      <c r="A107" s="24"/>
      <c r="B107" s="24"/>
      <c r="C107" s="24"/>
      <c r="D107" s="24"/>
      <c r="E107" s="24"/>
      <c r="F107" s="24"/>
      <c r="G107" s="24"/>
      <c r="H107" s="24" t="s">
        <v>146</v>
      </c>
      <c r="I107" s="24"/>
      <c r="J107" s="30"/>
      <c r="K107" s="27"/>
      <c r="L107" s="30"/>
      <c r="M107" s="27"/>
      <c r="N107" s="30"/>
      <c r="O107" s="27"/>
      <c r="P107" s="29"/>
    </row>
    <row r="108" spans="1:16" x14ac:dyDescent="0.4">
      <c r="A108" s="24"/>
      <c r="B108" s="24"/>
      <c r="C108" s="24"/>
      <c r="D108" s="24"/>
      <c r="E108" s="24"/>
      <c r="F108" s="24"/>
      <c r="G108" s="24"/>
      <c r="H108" s="24"/>
      <c r="I108" s="24" t="s">
        <v>145</v>
      </c>
      <c r="J108" s="30">
        <v>272.47000000000003</v>
      </c>
      <c r="K108" s="27"/>
      <c r="L108" s="30"/>
      <c r="M108" s="27"/>
      <c r="N108" s="30"/>
      <c r="O108" s="27"/>
      <c r="P108" s="29"/>
    </row>
    <row r="109" spans="1:16" ht="15" thickBot="1" x14ac:dyDescent="0.45">
      <c r="A109" s="24"/>
      <c r="B109" s="24"/>
      <c r="C109" s="24"/>
      <c r="D109" s="24"/>
      <c r="E109" s="24"/>
      <c r="F109" s="24"/>
      <c r="G109" s="24"/>
      <c r="H109" s="24"/>
      <c r="I109" s="24" t="s">
        <v>144</v>
      </c>
      <c r="J109" s="32">
        <v>33714.32</v>
      </c>
      <c r="K109" s="27"/>
      <c r="L109" s="32">
        <v>11000</v>
      </c>
      <c r="M109" s="27"/>
      <c r="N109" s="32">
        <f t="shared" ref="N109:N114" si="4">ROUND((J109-L109),5)</f>
        <v>22714.32</v>
      </c>
      <c r="O109" s="27"/>
      <c r="P109" s="34">
        <f t="shared" ref="P109:P114" si="5">ROUND(IF(L109=0, IF(J109=0, 0, 1), J109/L109),5)</f>
        <v>3.06494</v>
      </c>
    </row>
    <row r="110" spans="1:16" x14ac:dyDescent="0.4">
      <c r="A110" s="24"/>
      <c r="B110" s="24"/>
      <c r="C110" s="24"/>
      <c r="D110" s="24"/>
      <c r="E110" s="24"/>
      <c r="F110" s="24"/>
      <c r="G110" s="24"/>
      <c r="H110" s="24" t="s">
        <v>143</v>
      </c>
      <c r="I110" s="24"/>
      <c r="J110" s="30">
        <f>ROUND(SUM(J107:J109),5)</f>
        <v>33986.79</v>
      </c>
      <c r="K110" s="27"/>
      <c r="L110" s="30">
        <f>ROUND(SUM(L107:L109),5)</f>
        <v>11000</v>
      </c>
      <c r="M110" s="27"/>
      <c r="N110" s="30">
        <f t="shared" si="4"/>
        <v>22986.79</v>
      </c>
      <c r="O110" s="27"/>
      <c r="P110" s="29">
        <f t="shared" si="5"/>
        <v>3.0897100000000002</v>
      </c>
    </row>
    <row r="111" spans="1:16" x14ac:dyDescent="0.4">
      <c r="A111" s="24"/>
      <c r="B111" s="24"/>
      <c r="C111" s="24"/>
      <c r="D111" s="24"/>
      <c r="E111" s="24"/>
      <c r="F111" s="24"/>
      <c r="G111" s="24"/>
      <c r="H111" s="24" t="s">
        <v>331</v>
      </c>
      <c r="I111" s="24"/>
      <c r="J111" s="30">
        <v>2120</v>
      </c>
      <c r="K111" s="27"/>
      <c r="L111" s="30">
        <v>1100</v>
      </c>
      <c r="M111" s="27"/>
      <c r="N111" s="30">
        <f t="shared" si="4"/>
        <v>1020</v>
      </c>
      <c r="O111" s="27"/>
      <c r="P111" s="29">
        <f t="shared" si="5"/>
        <v>1.92727</v>
      </c>
    </row>
    <row r="112" spans="1:16" x14ac:dyDescent="0.4">
      <c r="A112" s="24"/>
      <c r="B112" s="24"/>
      <c r="C112" s="24"/>
      <c r="D112" s="24"/>
      <c r="E112" s="24"/>
      <c r="F112" s="24"/>
      <c r="G112" s="24"/>
      <c r="H112" s="24" t="s">
        <v>330</v>
      </c>
      <c r="I112" s="24"/>
      <c r="J112" s="30">
        <v>1335</v>
      </c>
      <c r="K112" s="27"/>
      <c r="L112" s="30">
        <v>1100</v>
      </c>
      <c r="M112" s="27"/>
      <c r="N112" s="30">
        <f t="shared" si="4"/>
        <v>235</v>
      </c>
      <c r="O112" s="27"/>
      <c r="P112" s="29">
        <f t="shared" si="5"/>
        <v>1.2136400000000001</v>
      </c>
    </row>
    <row r="113" spans="1:16" ht="15" thickBot="1" x14ac:dyDescent="0.45">
      <c r="A113" s="24"/>
      <c r="B113" s="24"/>
      <c r="C113" s="24"/>
      <c r="D113" s="24"/>
      <c r="E113" s="24"/>
      <c r="F113" s="24"/>
      <c r="G113" s="24"/>
      <c r="H113" s="24" t="s">
        <v>329</v>
      </c>
      <c r="I113" s="24"/>
      <c r="J113" s="32">
        <v>2340.4299999999998</v>
      </c>
      <c r="K113" s="27"/>
      <c r="L113" s="32">
        <v>1375</v>
      </c>
      <c r="M113" s="27"/>
      <c r="N113" s="32">
        <f t="shared" si="4"/>
        <v>965.43</v>
      </c>
      <c r="O113" s="27"/>
      <c r="P113" s="34">
        <f t="shared" si="5"/>
        <v>1.7021299999999999</v>
      </c>
    </row>
    <row r="114" spans="1:16" x14ac:dyDescent="0.4">
      <c r="A114" s="24"/>
      <c r="B114" s="24"/>
      <c r="C114" s="24"/>
      <c r="D114" s="24"/>
      <c r="E114" s="24"/>
      <c r="F114" s="24"/>
      <c r="G114" s="24" t="s">
        <v>142</v>
      </c>
      <c r="H114" s="24"/>
      <c r="I114" s="24"/>
      <c r="J114" s="30">
        <f>ROUND(J106+SUM(J110:J113),5)</f>
        <v>39782.22</v>
      </c>
      <c r="K114" s="27"/>
      <c r="L114" s="30">
        <f>ROUND(L106+SUM(L110:L113),5)</f>
        <v>14575</v>
      </c>
      <c r="M114" s="27"/>
      <c r="N114" s="30">
        <f t="shared" si="4"/>
        <v>25207.22</v>
      </c>
      <c r="O114" s="27"/>
      <c r="P114" s="29">
        <f t="shared" si="5"/>
        <v>2.7294800000000001</v>
      </c>
    </row>
    <row r="115" spans="1:16" x14ac:dyDescent="0.4">
      <c r="A115" s="24"/>
      <c r="B115" s="24"/>
      <c r="C115" s="24"/>
      <c r="D115" s="24"/>
      <c r="E115" s="24"/>
      <c r="F115" s="24"/>
      <c r="G115" s="24" t="s">
        <v>328</v>
      </c>
      <c r="H115" s="24"/>
      <c r="I115" s="24"/>
      <c r="J115" s="30">
        <v>2369.56</v>
      </c>
      <c r="K115" s="27"/>
      <c r="L115" s="30"/>
      <c r="M115" s="27"/>
      <c r="N115" s="30"/>
      <c r="O115" s="27"/>
      <c r="P115" s="29"/>
    </row>
    <row r="116" spans="1:16" x14ac:dyDescent="0.4">
      <c r="A116" s="24"/>
      <c r="B116" s="24"/>
      <c r="C116" s="24"/>
      <c r="D116" s="24"/>
      <c r="E116" s="24"/>
      <c r="F116" s="24"/>
      <c r="G116" s="24" t="s">
        <v>141</v>
      </c>
      <c r="H116" s="24"/>
      <c r="I116" s="24"/>
      <c r="J116" s="30"/>
      <c r="K116" s="27"/>
      <c r="L116" s="30"/>
      <c r="M116" s="27"/>
      <c r="N116" s="30"/>
      <c r="O116" s="27"/>
      <c r="P116" s="29"/>
    </row>
    <row r="117" spans="1:16" x14ac:dyDescent="0.4">
      <c r="A117" s="24"/>
      <c r="B117" s="24"/>
      <c r="C117" s="24"/>
      <c r="D117" s="24"/>
      <c r="E117" s="24"/>
      <c r="F117" s="24"/>
      <c r="G117" s="24"/>
      <c r="H117" s="24" t="s">
        <v>140</v>
      </c>
      <c r="I117" s="24"/>
      <c r="J117" s="30">
        <v>858.26</v>
      </c>
      <c r="K117" s="27"/>
      <c r="L117" s="30">
        <v>660</v>
      </c>
      <c r="M117" s="27"/>
      <c r="N117" s="30">
        <f>ROUND((J117-L117),5)</f>
        <v>198.26</v>
      </c>
      <c r="O117" s="27"/>
      <c r="P117" s="29">
        <f>ROUND(IF(L117=0, IF(J117=0, 0, 1), J117/L117),5)</f>
        <v>1.3003899999999999</v>
      </c>
    </row>
    <row r="118" spans="1:16" x14ac:dyDescent="0.4">
      <c r="A118" s="24"/>
      <c r="B118" s="24"/>
      <c r="C118" s="24"/>
      <c r="D118" s="24"/>
      <c r="E118" s="24"/>
      <c r="F118" s="24"/>
      <c r="G118" s="24"/>
      <c r="H118" s="24" t="s">
        <v>135</v>
      </c>
      <c r="I118" s="24"/>
      <c r="J118" s="30">
        <v>1090.6500000000001</v>
      </c>
      <c r="K118" s="27"/>
      <c r="L118" s="30">
        <v>1833.33</v>
      </c>
      <c r="M118" s="27"/>
      <c r="N118" s="30">
        <f>ROUND((J118-L118),5)</f>
        <v>-742.68</v>
      </c>
      <c r="O118" s="27"/>
      <c r="P118" s="29">
        <f>ROUND(IF(L118=0, IF(J118=0, 0, 1), J118/L118),5)</f>
        <v>0.59489999999999998</v>
      </c>
    </row>
    <row r="119" spans="1:16" x14ac:dyDescent="0.4">
      <c r="A119" s="24"/>
      <c r="B119" s="24"/>
      <c r="C119" s="24"/>
      <c r="D119" s="24"/>
      <c r="E119" s="24"/>
      <c r="F119" s="24"/>
      <c r="G119" s="24"/>
      <c r="H119" s="24" t="s">
        <v>133</v>
      </c>
      <c r="I119" s="24"/>
      <c r="J119" s="30">
        <v>3819.45</v>
      </c>
      <c r="K119" s="27"/>
      <c r="L119" s="30">
        <v>4675</v>
      </c>
      <c r="M119" s="27"/>
      <c r="N119" s="30">
        <f>ROUND((J119-L119),5)</f>
        <v>-855.55</v>
      </c>
      <c r="O119" s="27"/>
      <c r="P119" s="29">
        <f>ROUND(IF(L119=0, IF(J119=0, 0, 1), J119/L119),5)</f>
        <v>0.81698999999999999</v>
      </c>
    </row>
    <row r="120" spans="1:16" x14ac:dyDescent="0.4">
      <c r="A120" s="24"/>
      <c r="B120" s="24"/>
      <c r="C120" s="24"/>
      <c r="D120" s="24"/>
      <c r="E120" s="24"/>
      <c r="F120" s="24"/>
      <c r="G120" s="24"/>
      <c r="H120" s="24" t="s">
        <v>132</v>
      </c>
      <c r="I120" s="24"/>
      <c r="J120" s="30">
        <v>896.15</v>
      </c>
      <c r="K120" s="27"/>
      <c r="L120" s="30">
        <v>825</v>
      </c>
      <c r="M120" s="27"/>
      <c r="N120" s="30">
        <f>ROUND((J120-L120),5)</f>
        <v>71.150000000000006</v>
      </c>
      <c r="O120" s="27"/>
      <c r="P120" s="29">
        <f>ROUND(IF(L120=0, IF(J120=0, 0, 1), J120/L120),5)</f>
        <v>1.0862400000000001</v>
      </c>
    </row>
    <row r="121" spans="1:16" x14ac:dyDescent="0.4">
      <c r="A121" s="24"/>
      <c r="B121" s="24"/>
      <c r="C121" s="24"/>
      <c r="D121" s="24"/>
      <c r="E121" s="24"/>
      <c r="F121" s="24"/>
      <c r="G121" s="24"/>
      <c r="H121" s="24" t="s">
        <v>131</v>
      </c>
      <c r="I121" s="24"/>
      <c r="J121" s="30">
        <v>896.15</v>
      </c>
      <c r="K121" s="27"/>
      <c r="L121" s="30">
        <v>825</v>
      </c>
      <c r="M121" s="27"/>
      <c r="N121" s="30">
        <f>ROUND((J121-L121),5)</f>
        <v>71.150000000000006</v>
      </c>
      <c r="O121" s="27"/>
      <c r="P121" s="29">
        <f>ROUND(IF(L121=0, IF(J121=0, 0, 1), J121/L121),5)</f>
        <v>1.0862400000000001</v>
      </c>
    </row>
    <row r="122" spans="1:16" ht="15" thickBot="1" x14ac:dyDescent="0.45">
      <c r="A122" s="24"/>
      <c r="B122" s="24"/>
      <c r="C122" s="24"/>
      <c r="D122" s="24"/>
      <c r="E122" s="24"/>
      <c r="F122" s="24"/>
      <c r="G122" s="24"/>
      <c r="H122" s="24" t="s">
        <v>327</v>
      </c>
      <c r="I122" s="24"/>
      <c r="J122" s="32">
        <v>4422</v>
      </c>
      <c r="K122" s="27"/>
      <c r="L122" s="32"/>
      <c r="M122" s="27"/>
      <c r="N122" s="32"/>
      <c r="O122" s="27"/>
      <c r="P122" s="34"/>
    </row>
    <row r="123" spans="1:16" x14ac:dyDescent="0.4">
      <c r="A123" s="24"/>
      <c r="B123" s="24"/>
      <c r="C123" s="24"/>
      <c r="D123" s="24"/>
      <c r="E123" s="24"/>
      <c r="F123" s="24"/>
      <c r="G123" s="24" t="s">
        <v>129</v>
      </c>
      <c r="H123" s="24"/>
      <c r="I123" s="24"/>
      <c r="J123" s="30">
        <f>ROUND(SUM(J116:J122),5)</f>
        <v>11982.66</v>
      </c>
      <c r="K123" s="27"/>
      <c r="L123" s="30">
        <f>ROUND(SUM(L116:L122),5)</f>
        <v>8818.33</v>
      </c>
      <c r="M123" s="27"/>
      <c r="N123" s="30">
        <f>ROUND((J123-L123),5)</f>
        <v>3164.33</v>
      </c>
      <c r="O123" s="27"/>
      <c r="P123" s="29">
        <f>ROUND(IF(L123=0, IF(J123=0, 0, 1), J123/L123),5)</f>
        <v>1.35884</v>
      </c>
    </row>
    <row r="124" spans="1:16" x14ac:dyDescent="0.4">
      <c r="A124" s="24"/>
      <c r="B124" s="24"/>
      <c r="C124" s="24"/>
      <c r="D124" s="24"/>
      <c r="E124" s="24"/>
      <c r="F124" s="24"/>
      <c r="G124" s="24" t="s">
        <v>326</v>
      </c>
      <c r="H124" s="24"/>
      <c r="I124" s="24"/>
      <c r="J124" s="30"/>
      <c r="K124" s="27"/>
      <c r="L124" s="30"/>
      <c r="M124" s="27"/>
      <c r="N124" s="30"/>
      <c r="O124" s="27"/>
      <c r="P124" s="29"/>
    </row>
    <row r="125" spans="1:16" x14ac:dyDescent="0.4">
      <c r="A125" s="24"/>
      <c r="B125" s="24"/>
      <c r="C125" s="24"/>
      <c r="D125" s="24"/>
      <c r="E125" s="24"/>
      <c r="F125" s="24"/>
      <c r="G125" s="24"/>
      <c r="H125" s="24" t="s">
        <v>325</v>
      </c>
      <c r="I125" s="24"/>
      <c r="J125" s="30"/>
      <c r="K125" s="27"/>
      <c r="L125" s="30"/>
      <c r="M125" s="27"/>
      <c r="N125" s="30"/>
      <c r="O125" s="27"/>
      <c r="P125" s="29"/>
    </row>
    <row r="126" spans="1:16" x14ac:dyDescent="0.4">
      <c r="A126" s="24"/>
      <c r="B126" s="24"/>
      <c r="C126" s="24"/>
      <c r="D126" s="24"/>
      <c r="E126" s="24"/>
      <c r="F126" s="24"/>
      <c r="G126" s="24"/>
      <c r="H126" s="24"/>
      <c r="I126" s="24" t="s">
        <v>324</v>
      </c>
      <c r="J126" s="30">
        <v>11322.17</v>
      </c>
      <c r="K126" s="27"/>
      <c r="L126" s="30">
        <v>10816</v>
      </c>
      <c r="M126" s="27"/>
      <c r="N126" s="30">
        <f t="shared" ref="N126:N135" si="6">ROUND((J126-L126),5)</f>
        <v>506.17</v>
      </c>
      <c r="O126" s="27"/>
      <c r="P126" s="29">
        <f t="shared" ref="P126:P135" si="7">ROUND(IF(L126=0, IF(J126=0, 0, 1), J126/L126),5)</f>
        <v>1.0468</v>
      </c>
    </row>
    <row r="127" spans="1:16" x14ac:dyDescent="0.4">
      <c r="A127" s="24"/>
      <c r="B127" s="24"/>
      <c r="C127" s="24"/>
      <c r="D127" s="24"/>
      <c r="E127" s="24"/>
      <c r="F127" s="24"/>
      <c r="G127" s="24"/>
      <c r="H127" s="24"/>
      <c r="I127" s="24" t="s">
        <v>323</v>
      </c>
      <c r="J127" s="30">
        <v>2125.25</v>
      </c>
      <c r="K127" s="27"/>
      <c r="L127" s="30">
        <v>2200</v>
      </c>
      <c r="M127" s="27"/>
      <c r="N127" s="30">
        <f t="shared" si="6"/>
        <v>-74.75</v>
      </c>
      <c r="O127" s="27"/>
      <c r="P127" s="29">
        <f t="shared" si="7"/>
        <v>0.96601999999999999</v>
      </c>
    </row>
    <row r="128" spans="1:16" ht="15" thickBot="1" x14ac:dyDescent="0.45">
      <c r="A128" s="24"/>
      <c r="B128" s="24"/>
      <c r="C128" s="24"/>
      <c r="D128" s="24"/>
      <c r="E128" s="24"/>
      <c r="F128" s="24"/>
      <c r="G128" s="24"/>
      <c r="H128" s="24"/>
      <c r="I128" s="24" t="s">
        <v>322</v>
      </c>
      <c r="J128" s="32">
        <v>1096.52</v>
      </c>
      <c r="K128" s="27"/>
      <c r="L128" s="32">
        <v>2200</v>
      </c>
      <c r="M128" s="27"/>
      <c r="N128" s="32">
        <f t="shared" si="6"/>
        <v>-1103.48</v>
      </c>
      <c r="O128" s="27"/>
      <c r="P128" s="34">
        <f t="shared" si="7"/>
        <v>0.49841999999999997</v>
      </c>
    </row>
    <row r="129" spans="1:16" x14ac:dyDescent="0.4">
      <c r="A129" s="24"/>
      <c r="B129" s="24"/>
      <c r="C129" s="24"/>
      <c r="D129" s="24"/>
      <c r="E129" s="24"/>
      <c r="F129" s="24"/>
      <c r="G129" s="24"/>
      <c r="H129" s="24" t="s">
        <v>321</v>
      </c>
      <c r="I129" s="24"/>
      <c r="J129" s="30">
        <f>ROUND(SUM(J125:J128),5)</f>
        <v>14543.94</v>
      </c>
      <c r="K129" s="27"/>
      <c r="L129" s="30">
        <f>ROUND(SUM(L125:L128),5)</f>
        <v>15216</v>
      </c>
      <c r="M129" s="27"/>
      <c r="N129" s="30">
        <f t="shared" si="6"/>
        <v>-672.06</v>
      </c>
      <c r="O129" s="27"/>
      <c r="P129" s="29">
        <f t="shared" si="7"/>
        <v>0.95582999999999996</v>
      </c>
    </row>
    <row r="130" spans="1:16" x14ac:dyDescent="0.4">
      <c r="A130" s="24"/>
      <c r="B130" s="24"/>
      <c r="C130" s="24"/>
      <c r="D130" s="24"/>
      <c r="E130" s="24"/>
      <c r="F130" s="24"/>
      <c r="G130" s="24"/>
      <c r="H130" s="24" t="s">
        <v>320</v>
      </c>
      <c r="I130" s="24"/>
      <c r="J130" s="30">
        <v>1711.82</v>
      </c>
      <c r="K130" s="27"/>
      <c r="L130" s="30">
        <v>1430</v>
      </c>
      <c r="M130" s="27"/>
      <c r="N130" s="30">
        <f t="shared" si="6"/>
        <v>281.82</v>
      </c>
      <c r="O130" s="27"/>
      <c r="P130" s="29">
        <f t="shared" si="7"/>
        <v>1.1970799999999999</v>
      </c>
    </row>
    <row r="131" spans="1:16" ht="15" thickBot="1" x14ac:dyDescent="0.45">
      <c r="A131" s="24"/>
      <c r="B131" s="24"/>
      <c r="C131" s="24"/>
      <c r="D131" s="24"/>
      <c r="E131" s="24"/>
      <c r="F131" s="24"/>
      <c r="G131" s="24"/>
      <c r="H131" s="24" t="s">
        <v>319</v>
      </c>
      <c r="I131" s="24"/>
      <c r="J131" s="32">
        <v>979.9</v>
      </c>
      <c r="K131" s="27"/>
      <c r="L131" s="32">
        <v>1430</v>
      </c>
      <c r="M131" s="27"/>
      <c r="N131" s="32">
        <f t="shared" si="6"/>
        <v>-450.1</v>
      </c>
      <c r="O131" s="27"/>
      <c r="P131" s="34">
        <f t="shared" si="7"/>
        <v>0.68523999999999996</v>
      </c>
    </row>
    <row r="132" spans="1:16" x14ac:dyDescent="0.4">
      <c r="A132" s="24"/>
      <c r="B132" s="24"/>
      <c r="C132" s="24"/>
      <c r="D132" s="24"/>
      <c r="E132" s="24"/>
      <c r="F132" s="24"/>
      <c r="G132" s="24" t="s">
        <v>318</v>
      </c>
      <c r="H132" s="24"/>
      <c r="I132" s="24"/>
      <c r="J132" s="30">
        <f>ROUND(J124+SUM(J129:J131),5)</f>
        <v>17235.66</v>
      </c>
      <c r="K132" s="27"/>
      <c r="L132" s="30">
        <f>ROUND(L124+SUM(L129:L131),5)</f>
        <v>18076</v>
      </c>
      <c r="M132" s="27"/>
      <c r="N132" s="30">
        <f t="shared" si="6"/>
        <v>-840.34</v>
      </c>
      <c r="O132" s="27"/>
      <c r="P132" s="29">
        <f t="shared" si="7"/>
        <v>0.95350999999999997</v>
      </c>
    </row>
    <row r="133" spans="1:16" ht="15" thickBot="1" x14ac:dyDescent="0.45">
      <c r="A133" s="24"/>
      <c r="B133" s="24"/>
      <c r="C133" s="24"/>
      <c r="D133" s="24"/>
      <c r="E133" s="24"/>
      <c r="F133" s="24"/>
      <c r="G133" s="24" t="s">
        <v>128</v>
      </c>
      <c r="H133" s="24"/>
      <c r="I133" s="24"/>
      <c r="J133" s="30">
        <v>1296.79</v>
      </c>
      <c r="K133" s="27"/>
      <c r="L133" s="30">
        <v>916.67</v>
      </c>
      <c r="M133" s="27"/>
      <c r="N133" s="30">
        <f t="shared" si="6"/>
        <v>380.12</v>
      </c>
      <c r="O133" s="27"/>
      <c r="P133" s="29">
        <f t="shared" si="7"/>
        <v>1.4146700000000001</v>
      </c>
    </row>
    <row r="134" spans="1:16" ht="15" thickBot="1" x14ac:dyDescent="0.45">
      <c r="A134" s="24"/>
      <c r="B134" s="24"/>
      <c r="C134" s="24"/>
      <c r="D134" s="24"/>
      <c r="E134" s="24"/>
      <c r="F134" s="24" t="s">
        <v>126</v>
      </c>
      <c r="G134" s="24"/>
      <c r="H134" s="24"/>
      <c r="I134" s="24"/>
      <c r="J134" s="31">
        <f>ROUND(J105+SUM(J114:J115)+J123+SUM(J132:J133),5)</f>
        <v>72666.89</v>
      </c>
      <c r="K134" s="27"/>
      <c r="L134" s="31">
        <f>ROUND(L105+SUM(L114:L115)+L123+SUM(L132:L133),5)</f>
        <v>42386</v>
      </c>
      <c r="M134" s="27"/>
      <c r="N134" s="31">
        <f t="shared" si="6"/>
        <v>30280.89</v>
      </c>
      <c r="O134" s="27"/>
      <c r="P134" s="33">
        <f t="shared" si="7"/>
        <v>1.71441</v>
      </c>
    </row>
    <row r="135" spans="1:16" x14ac:dyDescent="0.4">
      <c r="A135" s="24"/>
      <c r="B135" s="24"/>
      <c r="C135" s="24"/>
      <c r="D135" s="24"/>
      <c r="E135" s="24" t="s">
        <v>125</v>
      </c>
      <c r="F135" s="24"/>
      <c r="G135" s="24"/>
      <c r="H135" s="24"/>
      <c r="I135" s="24"/>
      <c r="J135" s="30">
        <f>ROUND(SUM(J34:J38)+SUM(J42:J43)+J48+J54+J62+J98+J104+J134,5)</f>
        <v>888827.44</v>
      </c>
      <c r="K135" s="27"/>
      <c r="L135" s="30">
        <f>ROUND(SUM(L34:L38)+SUM(L42:L43)+L48+L54+L62+L98+L104+L134,5)</f>
        <v>882747.91</v>
      </c>
      <c r="M135" s="27"/>
      <c r="N135" s="30">
        <f t="shared" si="6"/>
        <v>6079.53</v>
      </c>
      <c r="O135" s="27"/>
      <c r="P135" s="29">
        <f t="shared" si="7"/>
        <v>1.0068900000000001</v>
      </c>
    </row>
    <row r="136" spans="1:16" x14ac:dyDescent="0.4">
      <c r="A136" s="24"/>
      <c r="B136" s="24"/>
      <c r="C136" s="24"/>
      <c r="D136" s="24"/>
      <c r="E136" s="24" t="s">
        <v>317</v>
      </c>
      <c r="F136" s="24"/>
      <c r="G136" s="24"/>
      <c r="H136" s="24"/>
      <c r="I136" s="24"/>
      <c r="J136" s="30"/>
      <c r="K136" s="27"/>
      <c r="L136" s="30"/>
      <c r="M136" s="27"/>
      <c r="N136" s="30"/>
      <c r="O136" s="27"/>
      <c r="P136" s="29"/>
    </row>
    <row r="137" spans="1:16" x14ac:dyDescent="0.4">
      <c r="A137" s="24"/>
      <c r="B137" s="24"/>
      <c r="C137" s="24"/>
      <c r="D137" s="24"/>
      <c r="E137" s="24"/>
      <c r="F137" s="24" t="s">
        <v>316</v>
      </c>
      <c r="G137" s="24"/>
      <c r="H137" s="24"/>
      <c r="I137" s="24"/>
      <c r="J137" s="30">
        <v>293.83999999999997</v>
      </c>
      <c r="K137" s="27"/>
      <c r="L137" s="30">
        <v>4585</v>
      </c>
      <c r="M137" s="27"/>
      <c r="N137" s="30">
        <f>ROUND((J137-L137),5)</f>
        <v>-4291.16</v>
      </c>
      <c r="O137" s="27"/>
      <c r="P137" s="29">
        <f>ROUND(IF(L137=0, IF(J137=0, 0, 1), J137/L137),5)</f>
        <v>6.4089999999999994E-2</v>
      </c>
    </row>
    <row r="138" spans="1:16" ht="15" thickBot="1" x14ac:dyDescent="0.45">
      <c r="A138" s="24"/>
      <c r="B138" s="24"/>
      <c r="C138" s="24"/>
      <c r="D138" s="24"/>
      <c r="E138" s="24"/>
      <c r="F138" s="24" t="s">
        <v>315</v>
      </c>
      <c r="G138" s="24"/>
      <c r="H138" s="24"/>
      <c r="I138" s="24"/>
      <c r="J138" s="32">
        <v>23.82</v>
      </c>
      <c r="K138" s="27"/>
      <c r="L138" s="32">
        <v>916.67</v>
      </c>
      <c r="M138" s="27"/>
      <c r="N138" s="32">
        <f>ROUND((J138-L138),5)</f>
        <v>-892.85</v>
      </c>
      <c r="O138" s="27"/>
      <c r="P138" s="34">
        <f>ROUND(IF(L138=0, IF(J138=0, 0, 1), J138/L138),5)</f>
        <v>2.5989999999999999E-2</v>
      </c>
    </row>
    <row r="139" spans="1:16" x14ac:dyDescent="0.4">
      <c r="A139" s="24"/>
      <c r="B139" s="24"/>
      <c r="C139" s="24"/>
      <c r="D139" s="24"/>
      <c r="E139" s="24" t="s">
        <v>314</v>
      </c>
      <c r="F139" s="24"/>
      <c r="G139" s="24"/>
      <c r="H139" s="24"/>
      <c r="I139" s="24"/>
      <c r="J139" s="30">
        <f>ROUND(SUM(J136:J138),5)</f>
        <v>317.66000000000003</v>
      </c>
      <c r="K139" s="27"/>
      <c r="L139" s="30">
        <f>ROUND(SUM(L136:L138),5)</f>
        <v>5501.67</v>
      </c>
      <c r="M139" s="27"/>
      <c r="N139" s="30">
        <f>ROUND((J139-L139),5)</f>
        <v>-5184.01</v>
      </c>
      <c r="O139" s="27"/>
      <c r="P139" s="29">
        <f>ROUND(IF(L139=0, IF(J139=0, 0, 1), J139/L139),5)</f>
        <v>5.774E-2</v>
      </c>
    </row>
    <row r="140" spans="1:16" x14ac:dyDescent="0.4">
      <c r="A140" s="24"/>
      <c r="B140" s="24"/>
      <c r="C140" s="24"/>
      <c r="D140" s="24"/>
      <c r="E140" s="24" t="s">
        <v>124</v>
      </c>
      <c r="F140" s="24"/>
      <c r="G140" s="24"/>
      <c r="H140" s="24"/>
      <c r="I140" s="24"/>
      <c r="J140" s="30"/>
      <c r="K140" s="27"/>
      <c r="L140" s="30"/>
      <c r="M140" s="27"/>
      <c r="N140" s="30"/>
      <c r="O140" s="27"/>
      <c r="P140" s="29"/>
    </row>
    <row r="141" spans="1:16" x14ac:dyDescent="0.4">
      <c r="A141" s="24"/>
      <c r="B141" s="24"/>
      <c r="C141" s="24"/>
      <c r="D141" s="24"/>
      <c r="E141" s="24"/>
      <c r="F141" s="24" t="s">
        <v>313</v>
      </c>
      <c r="G141" s="24"/>
      <c r="H141" s="24"/>
      <c r="I141" s="24"/>
      <c r="J141" s="30">
        <v>7170</v>
      </c>
      <c r="K141" s="27"/>
      <c r="L141" s="30">
        <v>6000</v>
      </c>
      <c r="M141" s="27"/>
      <c r="N141" s="30">
        <f t="shared" ref="N141:N146" si="8">ROUND((J141-L141),5)</f>
        <v>1170</v>
      </c>
      <c r="O141" s="27"/>
      <c r="P141" s="29">
        <f t="shared" ref="P141:P146" si="9">ROUND(IF(L141=0, IF(J141=0, 0, 1), J141/L141),5)</f>
        <v>1.1950000000000001</v>
      </c>
    </row>
    <row r="142" spans="1:16" x14ac:dyDescent="0.4">
      <c r="A142" s="24"/>
      <c r="B142" s="24"/>
      <c r="C142" s="24"/>
      <c r="D142" s="24"/>
      <c r="E142" s="24"/>
      <c r="F142" s="24" t="s">
        <v>312</v>
      </c>
      <c r="G142" s="24"/>
      <c r="H142" s="24"/>
      <c r="I142" s="24"/>
      <c r="J142" s="30">
        <v>315.48</v>
      </c>
      <c r="K142" s="27"/>
      <c r="L142" s="30">
        <v>1835</v>
      </c>
      <c r="M142" s="27"/>
      <c r="N142" s="30">
        <f t="shared" si="8"/>
        <v>-1519.52</v>
      </c>
      <c r="O142" s="27"/>
      <c r="P142" s="29">
        <f t="shared" si="9"/>
        <v>0.17191999999999999</v>
      </c>
    </row>
    <row r="143" spans="1:16" x14ac:dyDescent="0.4">
      <c r="A143" s="24"/>
      <c r="B143" s="24"/>
      <c r="C143" s="24"/>
      <c r="D143" s="24"/>
      <c r="E143" s="24"/>
      <c r="F143" s="24" t="s">
        <v>123</v>
      </c>
      <c r="G143" s="24"/>
      <c r="H143" s="24"/>
      <c r="I143" s="24"/>
      <c r="J143" s="30">
        <v>6387.22</v>
      </c>
      <c r="K143" s="27"/>
      <c r="L143" s="30">
        <v>5500</v>
      </c>
      <c r="M143" s="27"/>
      <c r="N143" s="30">
        <f t="shared" si="8"/>
        <v>887.22</v>
      </c>
      <c r="O143" s="27"/>
      <c r="P143" s="29">
        <f t="shared" si="9"/>
        <v>1.1613100000000001</v>
      </c>
    </row>
    <row r="144" spans="1:16" x14ac:dyDescent="0.4">
      <c r="A144" s="24"/>
      <c r="B144" s="24"/>
      <c r="C144" s="24"/>
      <c r="D144" s="24"/>
      <c r="E144" s="24"/>
      <c r="F144" s="24" t="s">
        <v>311</v>
      </c>
      <c r="G144" s="24"/>
      <c r="H144" s="24"/>
      <c r="I144" s="24"/>
      <c r="J144" s="30">
        <v>1198.81</v>
      </c>
      <c r="K144" s="27"/>
      <c r="L144" s="30">
        <v>1650</v>
      </c>
      <c r="M144" s="27"/>
      <c r="N144" s="30">
        <f t="shared" si="8"/>
        <v>-451.19</v>
      </c>
      <c r="O144" s="27"/>
      <c r="P144" s="29">
        <f t="shared" si="9"/>
        <v>0.72655000000000003</v>
      </c>
    </row>
    <row r="145" spans="1:16" ht="15" thickBot="1" x14ac:dyDescent="0.45">
      <c r="A145" s="24"/>
      <c r="B145" s="24"/>
      <c r="C145" s="24"/>
      <c r="D145" s="24"/>
      <c r="E145" s="24"/>
      <c r="F145" s="24" t="s">
        <v>310</v>
      </c>
      <c r="G145" s="24"/>
      <c r="H145" s="24"/>
      <c r="I145" s="24"/>
      <c r="J145" s="32">
        <v>0</v>
      </c>
      <c r="K145" s="27"/>
      <c r="L145" s="32">
        <v>4751.6000000000004</v>
      </c>
      <c r="M145" s="27"/>
      <c r="N145" s="32">
        <f t="shared" si="8"/>
        <v>-4751.6000000000004</v>
      </c>
      <c r="O145" s="27"/>
      <c r="P145" s="34">
        <f t="shared" si="9"/>
        <v>0</v>
      </c>
    </row>
    <row r="146" spans="1:16" x14ac:dyDescent="0.4">
      <c r="A146" s="24"/>
      <c r="B146" s="24"/>
      <c r="C146" s="24"/>
      <c r="D146" s="24"/>
      <c r="E146" s="24" t="s">
        <v>121</v>
      </c>
      <c r="F146" s="24"/>
      <c r="G146" s="24"/>
      <c r="H146" s="24"/>
      <c r="I146" s="24"/>
      <c r="J146" s="30">
        <f>ROUND(SUM(J140:J145),5)</f>
        <v>15071.51</v>
      </c>
      <c r="K146" s="27"/>
      <c r="L146" s="30">
        <f>ROUND(SUM(L140:L145),5)</f>
        <v>19736.599999999999</v>
      </c>
      <c r="M146" s="27"/>
      <c r="N146" s="30">
        <f t="shared" si="8"/>
        <v>-4665.09</v>
      </c>
      <c r="O146" s="27"/>
      <c r="P146" s="29">
        <f t="shared" si="9"/>
        <v>0.76363000000000003</v>
      </c>
    </row>
    <row r="147" spans="1:16" x14ac:dyDescent="0.4">
      <c r="A147" s="24"/>
      <c r="B147" s="24"/>
      <c r="C147" s="24"/>
      <c r="D147" s="24"/>
      <c r="E147" s="24" t="s">
        <v>120</v>
      </c>
      <c r="F147" s="24"/>
      <c r="G147" s="24"/>
      <c r="H147" s="24"/>
      <c r="I147" s="24"/>
      <c r="J147" s="30"/>
      <c r="K147" s="27"/>
      <c r="L147" s="30"/>
      <c r="M147" s="27"/>
      <c r="N147" s="30"/>
      <c r="O147" s="27"/>
      <c r="P147" s="29"/>
    </row>
    <row r="148" spans="1:16" x14ac:dyDescent="0.4">
      <c r="A148" s="24"/>
      <c r="B148" s="24"/>
      <c r="C148" s="24"/>
      <c r="D148" s="24"/>
      <c r="E148" s="24"/>
      <c r="F148" s="24" t="s">
        <v>309</v>
      </c>
      <c r="G148" s="24"/>
      <c r="H148" s="24"/>
      <c r="I148" s="24"/>
      <c r="J148" s="30">
        <v>599.96</v>
      </c>
      <c r="K148" s="27"/>
      <c r="L148" s="30">
        <v>2200</v>
      </c>
      <c r="M148" s="27"/>
      <c r="N148" s="30">
        <f>ROUND((J148-L148),5)</f>
        <v>-1600.04</v>
      </c>
      <c r="O148" s="27"/>
      <c r="P148" s="29">
        <f>ROUND(IF(L148=0, IF(J148=0, 0, 1), J148/L148),5)</f>
        <v>0.27271000000000001</v>
      </c>
    </row>
    <row r="149" spans="1:16" x14ac:dyDescent="0.4">
      <c r="A149" s="24"/>
      <c r="B149" s="24"/>
      <c r="C149" s="24"/>
      <c r="D149" s="24"/>
      <c r="E149" s="24"/>
      <c r="F149" s="24" t="s">
        <v>308</v>
      </c>
      <c r="G149" s="24"/>
      <c r="H149" s="24"/>
      <c r="I149" s="24"/>
      <c r="J149" s="30">
        <v>9056.91</v>
      </c>
      <c r="K149" s="27"/>
      <c r="L149" s="30">
        <v>4950</v>
      </c>
      <c r="M149" s="27"/>
      <c r="N149" s="30">
        <f>ROUND((J149-L149),5)</f>
        <v>4106.91</v>
      </c>
      <c r="O149" s="27"/>
      <c r="P149" s="29">
        <f>ROUND(IF(L149=0, IF(J149=0, 0, 1), J149/L149),5)</f>
        <v>1.82968</v>
      </c>
    </row>
    <row r="150" spans="1:16" x14ac:dyDescent="0.4">
      <c r="A150" s="24"/>
      <c r="B150" s="24"/>
      <c r="C150" s="24"/>
      <c r="D150" s="24"/>
      <c r="E150" s="24"/>
      <c r="F150" s="24" t="s">
        <v>119</v>
      </c>
      <c r="G150" s="24"/>
      <c r="H150" s="24"/>
      <c r="I150" s="24"/>
      <c r="J150" s="30"/>
      <c r="K150" s="27"/>
      <c r="L150" s="30"/>
      <c r="M150" s="27"/>
      <c r="N150" s="30"/>
      <c r="O150" s="27"/>
      <c r="P150" s="29"/>
    </row>
    <row r="151" spans="1:16" x14ac:dyDescent="0.4">
      <c r="A151" s="24"/>
      <c r="B151" s="24"/>
      <c r="C151" s="24"/>
      <c r="D151" s="24"/>
      <c r="E151" s="24"/>
      <c r="F151" s="24"/>
      <c r="G151" s="24" t="s">
        <v>307</v>
      </c>
      <c r="H151" s="24"/>
      <c r="I151" s="24"/>
      <c r="J151" s="30">
        <v>909</v>
      </c>
      <c r="K151" s="27"/>
      <c r="L151" s="30"/>
      <c r="M151" s="27"/>
      <c r="N151" s="30"/>
      <c r="O151" s="27"/>
      <c r="P151" s="29"/>
    </row>
    <row r="152" spans="1:16" x14ac:dyDescent="0.4">
      <c r="A152" s="24"/>
      <c r="B152" s="24"/>
      <c r="C152" s="24"/>
      <c r="D152" s="24"/>
      <c r="E152" s="24"/>
      <c r="F152" s="24"/>
      <c r="G152" s="24" t="s">
        <v>306</v>
      </c>
      <c r="H152" s="24"/>
      <c r="I152" s="24"/>
      <c r="J152" s="30">
        <v>0</v>
      </c>
      <c r="K152" s="27"/>
      <c r="L152" s="30">
        <v>5000</v>
      </c>
      <c r="M152" s="27"/>
      <c r="N152" s="30">
        <f t="shared" ref="N152:N158" si="10">ROUND((J152-L152),5)</f>
        <v>-5000</v>
      </c>
      <c r="O152" s="27"/>
      <c r="P152" s="29">
        <f t="shared" ref="P152:P158" si="11">ROUND(IF(L152=0, IF(J152=0, 0, 1), J152/L152),5)</f>
        <v>0</v>
      </c>
    </row>
    <row r="153" spans="1:16" x14ac:dyDescent="0.4">
      <c r="A153" s="24"/>
      <c r="B153" s="24"/>
      <c r="C153" s="24"/>
      <c r="D153" s="24"/>
      <c r="E153" s="24"/>
      <c r="F153" s="24"/>
      <c r="G153" s="24" t="s">
        <v>305</v>
      </c>
      <c r="H153" s="24"/>
      <c r="I153" s="24"/>
      <c r="J153" s="30">
        <v>2836</v>
      </c>
      <c r="K153" s="27"/>
      <c r="L153" s="30">
        <v>9165</v>
      </c>
      <c r="M153" s="27"/>
      <c r="N153" s="30">
        <f t="shared" si="10"/>
        <v>-6329</v>
      </c>
      <c r="O153" s="27"/>
      <c r="P153" s="29">
        <f t="shared" si="11"/>
        <v>0.30943999999999999</v>
      </c>
    </row>
    <row r="154" spans="1:16" x14ac:dyDescent="0.4">
      <c r="A154" s="24"/>
      <c r="B154" s="24"/>
      <c r="C154" s="24"/>
      <c r="D154" s="24"/>
      <c r="E154" s="24"/>
      <c r="F154" s="24"/>
      <c r="G154" s="24" t="s">
        <v>118</v>
      </c>
      <c r="H154" s="24"/>
      <c r="I154" s="24"/>
      <c r="J154" s="30">
        <v>5329.96</v>
      </c>
      <c r="K154" s="27"/>
      <c r="L154" s="30">
        <v>22916.67</v>
      </c>
      <c r="M154" s="27"/>
      <c r="N154" s="30">
        <f t="shared" si="10"/>
        <v>-17586.71</v>
      </c>
      <c r="O154" s="27"/>
      <c r="P154" s="29">
        <f t="shared" si="11"/>
        <v>0.23258000000000001</v>
      </c>
    </row>
    <row r="155" spans="1:16" x14ac:dyDescent="0.4">
      <c r="A155" s="24"/>
      <c r="B155" s="24"/>
      <c r="C155" s="24"/>
      <c r="D155" s="24"/>
      <c r="E155" s="24"/>
      <c r="F155" s="24"/>
      <c r="G155" s="24" t="s">
        <v>304</v>
      </c>
      <c r="H155" s="24"/>
      <c r="I155" s="24"/>
      <c r="J155" s="30">
        <v>0</v>
      </c>
      <c r="K155" s="27"/>
      <c r="L155" s="30">
        <v>3000</v>
      </c>
      <c r="M155" s="27"/>
      <c r="N155" s="30">
        <f t="shared" si="10"/>
        <v>-3000</v>
      </c>
      <c r="O155" s="27"/>
      <c r="P155" s="29">
        <f t="shared" si="11"/>
        <v>0</v>
      </c>
    </row>
    <row r="156" spans="1:16" x14ac:dyDescent="0.4">
      <c r="A156" s="24"/>
      <c r="B156" s="24"/>
      <c r="C156" s="24"/>
      <c r="D156" s="24"/>
      <c r="E156" s="24"/>
      <c r="F156" s="24"/>
      <c r="G156" s="24" t="s">
        <v>303</v>
      </c>
      <c r="H156" s="24"/>
      <c r="I156" s="24"/>
      <c r="J156" s="30">
        <v>374.27</v>
      </c>
      <c r="K156" s="27"/>
      <c r="L156" s="30">
        <v>2200</v>
      </c>
      <c r="M156" s="27"/>
      <c r="N156" s="30">
        <f t="shared" si="10"/>
        <v>-1825.73</v>
      </c>
      <c r="O156" s="27"/>
      <c r="P156" s="29">
        <f t="shared" si="11"/>
        <v>0.17011999999999999</v>
      </c>
    </row>
    <row r="157" spans="1:16" x14ac:dyDescent="0.4">
      <c r="A157" s="24"/>
      <c r="B157" s="24"/>
      <c r="C157" s="24"/>
      <c r="D157" s="24"/>
      <c r="E157" s="24"/>
      <c r="F157" s="24"/>
      <c r="G157" s="24" t="s">
        <v>117</v>
      </c>
      <c r="H157" s="24"/>
      <c r="I157" s="24"/>
      <c r="J157" s="30">
        <v>6839.64</v>
      </c>
      <c r="K157" s="27"/>
      <c r="L157" s="30">
        <v>6600</v>
      </c>
      <c r="M157" s="27"/>
      <c r="N157" s="30">
        <f t="shared" si="10"/>
        <v>239.64</v>
      </c>
      <c r="O157" s="27"/>
      <c r="P157" s="29">
        <f t="shared" si="11"/>
        <v>1.0363100000000001</v>
      </c>
    </row>
    <row r="158" spans="1:16" x14ac:dyDescent="0.4">
      <c r="A158" s="24"/>
      <c r="B158" s="24"/>
      <c r="C158" s="24"/>
      <c r="D158" s="24"/>
      <c r="E158" s="24"/>
      <c r="F158" s="24"/>
      <c r="G158" s="24" t="s">
        <v>302</v>
      </c>
      <c r="H158" s="24"/>
      <c r="I158" s="24"/>
      <c r="J158" s="30">
        <v>616</v>
      </c>
      <c r="K158" s="27"/>
      <c r="L158" s="30">
        <v>4585</v>
      </c>
      <c r="M158" s="27"/>
      <c r="N158" s="30">
        <f t="shared" si="10"/>
        <v>-3969</v>
      </c>
      <c r="O158" s="27"/>
      <c r="P158" s="29">
        <f t="shared" si="11"/>
        <v>0.13435</v>
      </c>
    </row>
    <row r="159" spans="1:16" x14ac:dyDescent="0.4">
      <c r="A159" s="24"/>
      <c r="B159" s="24"/>
      <c r="C159" s="24"/>
      <c r="D159" s="24"/>
      <c r="E159" s="24"/>
      <c r="F159" s="24"/>
      <c r="G159" s="24" t="s">
        <v>301</v>
      </c>
      <c r="H159" s="24"/>
      <c r="I159" s="24"/>
      <c r="J159" s="30">
        <v>1670</v>
      </c>
      <c r="K159" s="27"/>
      <c r="L159" s="30"/>
      <c r="M159" s="27"/>
      <c r="N159" s="30"/>
      <c r="O159" s="27"/>
      <c r="P159" s="29"/>
    </row>
    <row r="160" spans="1:16" ht="15" thickBot="1" x14ac:dyDescent="0.45">
      <c r="A160" s="24"/>
      <c r="B160" s="24"/>
      <c r="C160" s="24"/>
      <c r="D160" s="24"/>
      <c r="E160" s="24"/>
      <c r="F160" s="24"/>
      <c r="G160" s="24" t="s">
        <v>300</v>
      </c>
      <c r="H160" s="24"/>
      <c r="I160" s="24"/>
      <c r="J160" s="32">
        <v>1310.81</v>
      </c>
      <c r="K160" s="27"/>
      <c r="L160" s="32">
        <v>5500</v>
      </c>
      <c r="M160" s="27"/>
      <c r="N160" s="32">
        <f>ROUND((J160-L160),5)</f>
        <v>-4189.1899999999996</v>
      </c>
      <c r="O160" s="27"/>
      <c r="P160" s="34">
        <f>ROUND(IF(L160=0, IF(J160=0, 0, 1), J160/L160),5)</f>
        <v>0.23832999999999999</v>
      </c>
    </row>
    <row r="161" spans="1:16" x14ac:dyDescent="0.4">
      <c r="A161" s="24"/>
      <c r="B161" s="24"/>
      <c r="C161" s="24"/>
      <c r="D161" s="24"/>
      <c r="E161" s="24"/>
      <c r="F161" s="24" t="s">
        <v>115</v>
      </c>
      <c r="G161" s="24"/>
      <c r="H161" s="24"/>
      <c r="I161" s="24"/>
      <c r="J161" s="30">
        <f>ROUND(SUM(J150:J160),5)</f>
        <v>19885.68</v>
      </c>
      <c r="K161" s="27"/>
      <c r="L161" s="30">
        <f>ROUND(SUM(L150:L160),5)</f>
        <v>58966.67</v>
      </c>
      <c r="M161" s="27"/>
      <c r="N161" s="30">
        <f>ROUND((J161-L161),5)</f>
        <v>-39080.99</v>
      </c>
      <c r="O161" s="27"/>
      <c r="P161" s="29">
        <f>ROUND(IF(L161=0, IF(J161=0, 0, 1), J161/L161),5)</f>
        <v>0.33723999999999998</v>
      </c>
    </row>
    <row r="162" spans="1:16" x14ac:dyDescent="0.4">
      <c r="A162" s="24"/>
      <c r="B162" s="24"/>
      <c r="C162" s="24"/>
      <c r="D162" s="24"/>
      <c r="E162" s="24"/>
      <c r="F162" s="24" t="s">
        <v>114</v>
      </c>
      <c r="G162" s="24"/>
      <c r="H162" s="24"/>
      <c r="I162" s="24"/>
      <c r="J162" s="30"/>
      <c r="K162" s="27"/>
      <c r="L162" s="30"/>
      <c r="M162" s="27"/>
      <c r="N162" s="30"/>
      <c r="O162" s="27"/>
      <c r="P162" s="29"/>
    </row>
    <row r="163" spans="1:16" x14ac:dyDescent="0.4">
      <c r="A163" s="24"/>
      <c r="B163" s="24"/>
      <c r="C163" s="24"/>
      <c r="D163" s="24"/>
      <c r="E163" s="24"/>
      <c r="F163" s="24"/>
      <c r="G163" s="24" t="s">
        <v>299</v>
      </c>
      <c r="H163" s="24"/>
      <c r="I163" s="24"/>
      <c r="J163" s="30">
        <v>10649.78</v>
      </c>
      <c r="K163" s="27"/>
      <c r="L163" s="30"/>
      <c r="M163" s="27"/>
      <c r="N163" s="30"/>
      <c r="O163" s="27"/>
      <c r="P163" s="29"/>
    </row>
    <row r="164" spans="1:16" x14ac:dyDescent="0.4">
      <c r="A164" s="24"/>
      <c r="B164" s="24"/>
      <c r="C164" s="24"/>
      <c r="D164" s="24"/>
      <c r="E164" s="24"/>
      <c r="F164" s="24"/>
      <c r="G164" s="24" t="s">
        <v>298</v>
      </c>
      <c r="H164" s="24"/>
      <c r="I164" s="24"/>
      <c r="J164" s="30">
        <v>175.01</v>
      </c>
      <c r="K164" s="27"/>
      <c r="L164" s="30"/>
      <c r="M164" s="27"/>
      <c r="N164" s="30"/>
      <c r="O164" s="27"/>
      <c r="P164" s="29"/>
    </row>
    <row r="165" spans="1:16" x14ac:dyDescent="0.4">
      <c r="A165" s="24"/>
      <c r="B165" s="24"/>
      <c r="C165" s="24"/>
      <c r="D165" s="24"/>
      <c r="E165" s="24"/>
      <c r="F165" s="24"/>
      <c r="G165" s="24" t="s">
        <v>297</v>
      </c>
      <c r="H165" s="24"/>
      <c r="I165" s="24"/>
      <c r="J165" s="30">
        <v>5573.41</v>
      </c>
      <c r="K165" s="27"/>
      <c r="L165" s="30"/>
      <c r="M165" s="27"/>
      <c r="N165" s="30"/>
      <c r="O165" s="27"/>
      <c r="P165" s="29"/>
    </row>
    <row r="166" spans="1:16" x14ac:dyDescent="0.4">
      <c r="A166" s="24"/>
      <c r="B166" s="24"/>
      <c r="C166" s="24"/>
      <c r="D166" s="24"/>
      <c r="E166" s="24"/>
      <c r="F166" s="24"/>
      <c r="G166" s="24" t="s">
        <v>296</v>
      </c>
      <c r="H166" s="24"/>
      <c r="I166" s="24"/>
      <c r="J166" s="30">
        <v>179.4</v>
      </c>
      <c r="K166" s="27"/>
      <c r="L166" s="30"/>
      <c r="M166" s="27"/>
      <c r="N166" s="30"/>
      <c r="O166" s="27"/>
      <c r="P166" s="29"/>
    </row>
    <row r="167" spans="1:16" x14ac:dyDescent="0.4">
      <c r="A167" s="24"/>
      <c r="B167" s="24"/>
      <c r="C167" s="24"/>
      <c r="D167" s="24"/>
      <c r="E167" s="24"/>
      <c r="F167" s="24"/>
      <c r="G167" s="24" t="s">
        <v>113</v>
      </c>
      <c r="H167" s="24"/>
      <c r="I167" s="24"/>
      <c r="J167" s="30">
        <v>2776.96</v>
      </c>
      <c r="K167" s="27"/>
      <c r="L167" s="30"/>
      <c r="M167" s="27"/>
      <c r="N167" s="30"/>
      <c r="O167" s="27"/>
      <c r="P167" s="29"/>
    </row>
    <row r="168" spans="1:16" x14ac:dyDescent="0.4">
      <c r="A168" s="24"/>
      <c r="B168" s="24"/>
      <c r="C168" s="24"/>
      <c r="D168" s="24"/>
      <c r="E168" s="24"/>
      <c r="F168" s="24"/>
      <c r="G168" s="24" t="s">
        <v>295</v>
      </c>
      <c r="H168" s="24"/>
      <c r="I168" s="24"/>
      <c r="J168" s="30">
        <v>125</v>
      </c>
      <c r="K168" s="27"/>
      <c r="L168" s="30"/>
      <c r="M168" s="27"/>
      <c r="N168" s="30"/>
      <c r="O168" s="27"/>
      <c r="P168" s="29"/>
    </row>
    <row r="169" spans="1:16" x14ac:dyDescent="0.4">
      <c r="A169" s="24"/>
      <c r="B169" s="24"/>
      <c r="C169" s="24"/>
      <c r="D169" s="24"/>
      <c r="E169" s="24"/>
      <c r="F169" s="24"/>
      <c r="G169" s="24" t="s">
        <v>112</v>
      </c>
      <c r="H169" s="24"/>
      <c r="I169" s="24"/>
      <c r="J169" s="30">
        <v>2293.3200000000002</v>
      </c>
      <c r="K169" s="27"/>
      <c r="L169" s="30"/>
      <c r="M169" s="27"/>
      <c r="N169" s="30"/>
      <c r="O169" s="27"/>
      <c r="P169" s="29"/>
    </row>
    <row r="170" spans="1:16" x14ac:dyDescent="0.4">
      <c r="A170" s="24"/>
      <c r="B170" s="24"/>
      <c r="C170" s="24"/>
      <c r="D170" s="24"/>
      <c r="E170" s="24"/>
      <c r="F170" s="24"/>
      <c r="G170" s="24" t="s">
        <v>294</v>
      </c>
      <c r="H170" s="24"/>
      <c r="I170" s="24"/>
      <c r="J170" s="30">
        <v>636.04</v>
      </c>
      <c r="K170" s="27"/>
      <c r="L170" s="30"/>
      <c r="M170" s="27"/>
      <c r="N170" s="30"/>
      <c r="O170" s="27"/>
      <c r="P170" s="29"/>
    </row>
    <row r="171" spans="1:16" x14ac:dyDescent="0.4">
      <c r="A171" s="24"/>
      <c r="B171" s="24"/>
      <c r="C171" s="24"/>
      <c r="D171" s="24"/>
      <c r="E171" s="24"/>
      <c r="F171" s="24"/>
      <c r="G171" s="24" t="s">
        <v>110</v>
      </c>
      <c r="H171" s="24"/>
      <c r="I171" s="24"/>
      <c r="J171" s="30">
        <v>5356.62</v>
      </c>
      <c r="K171" s="27"/>
      <c r="L171" s="30"/>
      <c r="M171" s="27"/>
      <c r="N171" s="30"/>
      <c r="O171" s="27"/>
      <c r="P171" s="29"/>
    </row>
    <row r="172" spans="1:16" x14ac:dyDescent="0.4">
      <c r="A172" s="24"/>
      <c r="B172" s="24"/>
      <c r="C172" s="24"/>
      <c r="D172" s="24"/>
      <c r="E172" s="24"/>
      <c r="F172" s="24"/>
      <c r="G172" s="24" t="s">
        <v>293</v>
      </c>
      <c r="H172" s="24"/>
      <c r="I172" s="24"/>
      <c r="J172" s="30">
        <v>300</v>
      </c>
      <c r="K172" s="27"/>
      <c r="L172" s="30"/>
      <c r="M172" s="27"/>
      <c r="N172" s="30"/>
      <c r="O172" s="27"/>
      <c r="P172" s="29"/>
    </row>
    <row r="173" spans="1:16" x14ac:dyDescent="0.4">
      <c r="A173" s="24"/>
      <c r="B173" s="24"/>
      <c r="C173" s="24"/>
      <c r="D173" s="24"/>
      <c r="E173" s="24"/>
      <c r="F173" s="24"/>
      <c r="G173" s="24" t="s">
        <v>292</v>
      </c>
      <c r="H173" s="24"/>
      <c r="I173" s="24"/>
      <c r="J173" s="30">
        <v>227.8</v>
      </c>
      <c r="K173" s="27"/>
      <c r="L173" s="30"/>
      <c r="M173" s="27"/>
      <c r="N173" s="30"/>
      <c r="O173" s="27"/>
      <c r="P173" s="29"/>
    </row>
    <row r="174" spans="1:16" x14ac:dyDescent="0.4">
      <c r="A174" s="24"/>
      <c r="B174" s="24"/>
      <c r="C174" s="24"/>
      <c r="D174" s="24"/>
      <c r="E174" s="24"/>
      <c r="F174" s="24"/>
      <c r="G174" s="24" t="s">
        <v>291</v>
      </c>
      <c r="H174" s="24"/>
      <c r="I174" s="24"/>
      <c r="J174" s="30">
        <v>1273.6099999999999</v>
      </c>
      <c r="K174" s="27"/>
      <c r="L174" s="30"/>
      <c r="M174" s="27"/>
      <c r="N174" s="30"/>
      <c r="O174" s="27"/>
      <c r="P174" s="29"/>
    </row>
    <row r="175" spans="1:16" x14ac:dyDescent="0.4">
      <c r="A175" s="24"/>
      <c r="B175" s="24"/>
      <c r="C175" s="24"/>
      <c r="D175" s="24"/>
      <c r="E175" s="24"/>
      <c r="F175" s="24"/>
      <c r="G175" s="24" t="s">
        <v>108</v>
      </c>
      <c r="H175" s="24"/>
      <c r="I175" s="24"/>
      <c r="J175" s="30">
        <v>1075.43</v>
      </c>
      <c r="K175" s="27"/>
      <c r="L175" s="30"/>
      <c r="M175" s="27"/>
      <c r="N175" s="30"/>
      <c r="O175" s="27"/>
      <c r="P175" s="29"/>
    </row>
    <row r="176" spans="1:16" x14ac:dyDescent="0.4">
      <c r="A176" s="24"/>
      <c r="B176" s="24"/>
      <c r="C176" s="24"/>
      <c r="D176" s="24"/>
      <c r="E176" s="24"/>
      <c r="F176" s="24"/>
      <c r="G176" s="24" t="s">
        <v>290</v>
      </c>
      <c r="H176" s="24"/>
      <c r="I176" s="24"/>
      <c r="J176" s="30">
        <v>1233.6500000000001</v>
      </c>
      <c r="K176" s="27"/>
      <c r="L176" s="30"/>
      <c r="M176" s="27"/>
      <c r="N176" s="30"/>
      <c r="O176" s="27"/>
      <c r="P176" s="29"/>
    </row>
    <row r="177" spans="1:16" x14ac:dyDescent="0.4">
      <c r="A177" s="24"/>
      <c r="B177" s="24"/>
      <c r="C177" s="24"/>
      <c r="D177" s="24"/>
      <c r="E177" s="24"/>
      <c r="F177" s="24"/>
      <c r="G177" s="24" t="s">
        <v>289</v>
      </c>
      <c r="H177" s="24"/>
      <c r="I177" s="24"/>
      <c r="J177" s="30">
        <v>4866.26</v>
      </c>
      <c r="K177" s="27"/>
      <c r="L177" s="30"/>
      <c r="M177" s="27"/>
      <c r="N177" s="30"/>
      <c r="O177" s="27"/>
      <c r="P177" s="29"/>
    </row>
    <row r="178" spans="1:16" x14ac:dyDescent="0.4">
      <c r="A178" s="24"/>
      <c r="B178" s="24"/>
      <c r="C178" s="24"/>
      <c r="D178" s="24"/>
      <c r="E178" s="24"/>
      <c r="F178" s="24"/>
      <c r="G178" s="24" t="s">
        <v>107</v>
      </c>
      <c r="H178" s="24"/>
      <c r="I178" s="24"/>
      <c r="J178" s="30">
        <v>726.42</v>
      </c>
      <c r="K178" s="27"/>
      <c r="L178" s="30"/>
      <c r="M178" s="27"/>
      <c r="N178" s="30"/>
      <c r="O178" s="27"/>
      <c r="P178" s="29"/>
    </row>
    <row r="179" spans="1:16" ht="15" thickBot="1" x14ac:dyDescent="0.45">
      <c r="A179" s="24"/>
      <c r="B179" s="24"/>
      <c r="C179" s="24"/>
      <c r="D179" s="24"/>
      <c r="E179" s="24"/>
      <c r="F179" s="24"/>
      <c r="G179" s="24" t="s">
        <v>288</v>
      </c>
      <c r="H179" s="24"/>
      <c r="I179" s="24"/>
      <c r="J179" s="30">
        <v>572.80999999999995</v>
      </c>
      <c r="K179" s="27"/>
      <c r="L179" s="30">
        <v>36667</v>
      </c>
      <c r="M179" s="27"/>
      <c r="N179" s="30">
        <f>ROUND((J179-L179),5)</f>
        <v>-36094.19</v>
      </c>
      <c r="O179" s="27"/>
      <c r="P179" s="29">
        <f>ROUND(IF(L179=0, IF(J179=0, 0, 1), J179/L179),5)</f>
        <v>1.562E-2</v>
      </c>
    </row>
    <row r="180" spans="1:16" ht="15" thickBot="1" x14ac:dyDescent="0.45">
      <c r="A180" s="24"/>
      <c r="B180" s="24"/>
      <c r="C180" s="24"/>
      <c r="D180" s="24"/>
      <c r="E180" s="24"/>
      <c r="F180" s="24" t="s">
        <v>105</v>
      </c>
      <c r="G180" s="24"/>
      <c r="H180" s="24"/>
      <c r="I180" s="24"/>
      <c r="J180" s="31">
        <f>ROUND(SUM(J162:J179),5)</f>
        <v>38041.519999999997</v>
      </c>
      <c r="K180" s="27"/>
      <c r="L180" s="31">
        <f>ROUND(SUM(L162:L179),5)</f>
        <v>36667</v>
      </c>
      <c r="M180" s="27"/>
      <c r="N180" s="31">
        <f>ROUND((J180-L180),5)</f>
        <v>1374.52</v>
      </c>
      <c r="O180" s="27"/>
      <c r="P180" s="33">
        <f>ROUND(IF(L180=0, IF(J180=0, 0, 1), J180/L180),5)</f>
        <v>1.03749</v>
      </c>
    </row>
    <row r="181" spans="1:16" x14ac:dyDescent="0.4">
      <c r="A181" s="24"/>
      <c r="B181" s="24"/>
      <c r="C181" s="24"/>
      <c r="D181" s="24"/>
      <c r="E181" s="24" t="s">
        <v>104</v>
      </c>
      <c r="F181" s="24"/>
      <c r="G181" s="24"/>
      <c r="H181" s="24"/>
      <c r="I181" s="24"/>
      <c r="J181" s="30">
        <f>ROUND(SUM(J147:J149)+J161+J180,5)</f>
        <v>67584.070000000007</v>
      </c>
      <c r="K181" s="27"/>
      <c r="L181" s="30">
        <f>ROUND(SUM(L147:L149)+L161+L180,5)</f>
        <v>102783.67</v>
      </c>
      <c r="M181" s="27"/>
      <c r="N181" s="30">
        <f>ROUND((J181-L181),5)</f>
        <v>-35199.599999999999</v>
      </c>
      <c r="O181" s="27"/>
      <c r="P181" s="29">
        <f>ROUND(IF(L181=0, IF(J181=0, 0, 1), J181/L181),5)</f>
        <v>0.65754000000000001</v>
      </c>
    </row>
    <row r="182" spans="1:16" x14ac:dyDescent="0.4">
      <c r="A182" s="24"/>
      <c r="B182" s="24"/>
      <c r="C182" s="24"/>
      <c r="D182" s="24"/>
      <c r="E182" s="24" t="s">
        <v>287</v>
      </c>
      <c r="F182" s="24"/>
      <c r="G182" s="24"/>
      <c r="H182" s="24"/>
      <c r="I182" s="24"/>
      <c r="J182" s="30"/>
      <c r="K182" s="27"/>
      <c r="L182" s="30"/>
      <c r="M182" s="27"/>
      <c r="N182" s="30"/>
      <c r="O182" s="27"/>
      <c r="P182" s="29"/>
    </row>
    <row r="183" spans="1:16" x14ac:dyDescent="0.4">
      <c r="A183" s="24"/>
      <c r="B183" s="24"/>
      <c r="C183" s="24"/>
      <c r="D183" s="24"/>
      <c r="E183" s="24"/>
      <c r="F183" s="24" t="s">
        <v>286</v>
      </c>
      <c r="G183" s="24"/>
      <c r="H183" s="24"/>
      <c r="I183" s="24"/>
      <c r="J183" s="30">
        <v>0</v>
      </c>
      <c r="K183" s="27"/>
      <c r="L183" s="30">
        <v>915</v>
      </c>
      <c r="M183" s="27"/>
      <c r="N183" s="30">
        <f>ROUND((J183-L183),5)</f>
        <v>-915</v>
      </c>
      <c r="O183" s="27"/>
      <c r="P183" s="29">
        <f>ROUND(IF(L183=0, IF(J183=0, 0, 1), J183/L183),5)</f>
        <v>0</v>
      </c>
    </row>
    <row r="184" spans="1:16" ht="15" thickBot="1" x14ac:dyDescent="0.45">
      <c r="A184" s="24"/>
      <c r="B184" s="24"/>
      <c r="C184" s="24"/>
      <c r="D184" s="24"/>
      <c r="E184" s="24"/>
      <c r="F184" s="24" t="s">
        <v>285</v>
      </c>
      <c r="G184" s="24"/>
      <c r="H184" s="24"/>
      <c r="I184" s="24"/>
      <c r="J184" s="32">
        <v>437.93</v>
      </c>
      <c r="K184" s="27"/>
      <c r="L184" s="32"/>
      <c r="M184" s="27"/>
      <c r="N184" s="32"/>
      <c r="O184" s="27"/>
      <c r="P184" s="34"/>
    </row>
    <row r="185" spans="1:16" x14ac:dyDescent="0.4">
      <c r="A185" s="24"/>
      <c r="B185" s="24"/>
      <c r="C185" s="24"/>
      <c r="D185" s="24"/>
      <c r="E185" s="24" t="s">
        <v>284</v>
      </c>
      <c r="F185" s="24"/>
      <c r="G185" s="24"/>
      <c r="H185" s="24"/>
      <c r="I185" s="24"/>
      <c r="J185" s="30">
        <f>ROUND(SUM(J182:J184),5)</f>
        <v>437.93</v>
      </c>
      <c r="K185" s="27"/>
      <c r="L185" s="30">
        <f>ROUND(SUM(L182:L184),5)</f>
        <v>915</v>
      </c>
      <c r="M185" s="27"/>
      <c r="N185" s="30">
        <f>ROUND((J185-L185),5)</f>
        <v>-477.07</v>
      </c>
      <c r="O185" s="27"/>
      <c r="P185" s="29">
        <f>ROUND(IF(L185=0, IF(J185=0, 0, 1), J185/L185),5)</f>
        <v>0.47860999999999998</v>
      </c>
    </row>
    <row r="186" spans="1:16" x14ac:dyDescent="0.4">
      <c r="A186" s="24"/>
      <c r="B186" s="24"/>
      <c r="C186" s="24"/>
      <c r="D186" s="24"/>
      <c r="E186" s="24" t="s">
        <v>103</v>
      </c>
      <c r="F186" s="24"/>
      <c r="G186" s="24"/>
      <c r="H186" s="24"/>
      <c r="I186" s="24"/>
      <c r="J186" s="30"/>
      <c r="K186" s="27"/>
      <c r="L186" s="30"/>
      <c r="M186" s="27"/>
      <c r="N186" s="30"/>
      <c r="O186" s="27"/>
      <c r="P186" s="29"/>
    </row>
    <row r="187" spans="1:16" x14ac:dyDescent="0.4">
      <c r="A187" s="24"/>
      <c r="B187" s="24"/>
      <c r="C187" s="24"/>
      <c r="D187" s="24"/>
      <c r="E187" s="24"/>
      <c r="F187" s="24" t="s">
        <v>283</v>
      </c>
      <c r="G187" s="24"/>
      <c r="H187" s="24"/>
      <c r="I187" s="24"/>
      <c r="J187" s="30">
        <v>743.71</v>
      </c>
      <c r="K187" s="27"/>
      <c r="L187" s="30">
        <v>0</v>
      </c>
      <c r="M187" s="27"/>
      <c r="N187" s="30">
        <f>ROUND((J187-L187),5)</f>
        <v>743.71</v>
      </c>
      <c r="O187" s="27"/>
      <c r="P187" s="29">
        <f>ROUND(IF(L187=0, IF(J187=0, 0, 1), J187/L187),5)</f>
        <v>1</v>
      </c>
    </row>
    <row r="188" spans="1:16" x14ac:dyDescent="0.4">
      <c r="A188" s="24"/>
      <c r="B188" s="24"/>
      <c r="C188" s="24"/>
      <c r="D188" s="24"/>
      <c r="E188" s="24"/>
      <c r="F188" s="24" t="s">
        <v>102</v>
      </c>
      <c r="G188" s="24"/>
      <c r="H188" s="24"/>
      <c r="I188" s="24"/>
      <c r="J188" s="30"/>
      <c r="K188" s="27"/>
      <c r="L188" s="30"/>
      <c r="M188" s="27"/>
      <c r="N188" s="30"/>
      <c r="O188" s="27"/>
      <c r="P188" s="29"/>
    </row>
    <row r="189" spans="1:16" x14ac:dyDescent="0.4">
      <c r="A189" s="24"/>
      <c r="B189" s="24"/>
      <c r="C189" s="24"/>
      <c r="D189" s="24"/>
      <c r="E189" s="24"/>
      <c r="F189" s="24"/>
      <c r="G189" s="24" t="s">
        <v>282</v>
      </c>
      <c r="H189" s="24"/>
      <c r="I189" s="24"/>
      <c r="J189" s="30">
        <v>30</v>
      </c>
      <c r="K189" s="27"/>
      <c r="L189" s="30">
        <v>0</v>
      </c>
      <c r="M189" s="27"/>
      <c r="N189" s="30">
        <f t="shared" ref="N189:N194" si="12">ROUND((J189-L189),5)</f>
        <v>30</v>
      </c>
      <c r="O189" s="27"/>
      <c r="P189" s="29">
        <f t="shared" ref="P189:P194" si="13">ROUND(IF(L189=0, IF(J189=0, 0, 1), J189/L189),5)</f>
        <v>1</v>
      </c>
    </row>
    <row r="190" spans="1:16" ht="15" thickBot="1" x14ac:dyDescent="0.45">
      <c r="A190" s="24"/>
      <c r="B190" s="24"/>
      <c r="C190" s="24"/>
      <c r="D190" s="24"/>
      <c r="E190" s="24"/>
      <c r="F190" s="24"/>
      <c r="G190" s="24" t="s">
        <v>281</v>
      </c>
      <c r="H190" s="24"/>
      <c r="I190" s="24"/>
      <c r="J190" s="32">
        <v>7816.64</v>
      </c>
      <c r="K190" s="27"/>
      <c r="L190" s="32">
        <v>5500</v>
      </c>
      <c r="M190" s="27"/>
      <c r="N190" s="32">
        <f t="shared" si="12"/>
        <v>2316.64</v>
      </c>
      <c r="O190" s="27"/>
      <c r="P190" s="34">
        <f t="shared" si="13"/>
        <v>1.4212100000000001</v>
      </c>
    </row>
    <row r="191" spans="1:16" x14ac:dyDescent="0.4">
      <c r="A191" s="24"/>
      <c r="B191" s="24"/>
      <c r="C191" s="24"/>
      <c r="D191" s="24"/>
      <c r="E191" s="24"/>
      <c r="F191" s="24" t="s">
        <v>100</v>
      </c>
      <c r="G191" s="24"/>
      <c r="H191" s="24"/>
      <c r="I191" s="24"/>
      <c r="J191" s="30">
        <f>ROUND(SUM(J188:J190),5)</f>
        <v>7846.64</v>
      </c>
      <c r="K191" s="27"/>
      <c r="L191" s="30">
        <f>ROUND(SUM(L188:L190),5)</f>
        <v>5500</v>
      </c>
      <c r="M191" s="27"/>
      <c r="N191" s="30">
        <f t="shared" si="12"/>
        <v>2346.64</v>
      </c>
      <c r="O191" s="27"/>
      <c r="P191" s="29">
        <f t="shared" si="13"/>
        <v>1.42666</v>
      </c>
    </row>
    <row r="192" spans="1:16" x14ac:dyDescent="0.4">
      <c r="A192" s="24"/>
      <c r="B192" s="24"/>
      <c r="C192" s="24"/>
      <c r="D192" s="24"/>
      <c r="E192" s="24"/>
      <c r="F192" s="24" t="s">
        <v>280</v>
      </c>
      <c r="G192" s="24"/>
      <c r="H192" s="24"/>
      <c r="I192" s="24"/>
      <c r="J192" s="30">
        <v>556.5</v>
      </c>
      <c r="K192" s="27"/>
      <c r="L192" s="30">
        <v>1380</v>
      </c>
      <c r="M192" s="27"/>
      <c r="N192" s="30">
        <f t="shared" si="12"/>
        <v>-823.5</v>
      </c>
      <c r="O192" s="27"/>
      <c r="P192" s="29">
        <f t="shared" si="13"/>
        <v>0.40326000000000001</v>
      </c>
    </row>
    <row r="193" spans="1:16" x14ac:dyDescent="0.4">
      <c r="A193" s="24"/>
      <c r="B193" s="24"/>
      <c r="C193" s="24"/>
      <c r="D193" s="24"/>
      <c r="E193" s="24"/>
      <c r="F193" s="24" t="s">
        <v>279</v>
      </c>
      <c r="G193" s="24"/>
      <c r="H193" s="24"/>
      <c r="I193" s="24"/>
      <c r="J193" s="30">
        <v>5000</v>
      </c>
      <c r="K193" s="27"/>
      <c r="L193" s="30">
        <v>39166.699999999997</v>
      </c>
      <c r="M193" s="27"/>
      <c r="N193" s="30">
        <f t="shared" si="12"/>
        <v>-34166.699999999997</v>
      </c>
      <c r="O193" s="27"/>
      <c r="P193" s="29">
        <f t="shared" si="13"/>
        <v>0.12766</v>
      </c>
    </row>
    <row r="194" spans="1:16" x14ac:dyDescent="0.4">
      <c r="A194" s="24"/>
      <c r="B194" s="24"/>
      <c r="C194" s="24"/>
      <c r="D194" s="24"/>
      <c r="E194" s="24"/>
      <c r="F194" s="24" t="s">
        <v>278</v>
      </c>
      <c r="G194" s="24"/>
      <c r="H194" s="24"/>
      <c r="I194" s="24"/>
      <c r="J194" s="30">
        <v>0</v>
      </c>
      <c r="K194" s="27"/>
      <c r="L194" s="30">
        <v>0</v>
      </c>
      <c r="M194" s="27"/>
      <c r="N194" s="30">
        <f t="shared" si="12"/>
        <v>0</v>
      </c>
      <c r="O194" s="27"/>
      <c r="P194" s="29">
        <f t="shared" si="13"/>
        <v>0</v>
      </c>
    </row>
    <row r="195" spans="1:16" x14ac:dyDescent="0.4">
      <c r="A195" s="24"/>
      <c r="B195" s="24"/>
      <c r="C195" s="24"/>
      <c r="D195" s="24"/>
      <c r="E195" s="24"/>
      <c r="F195" s="24" t="s">
        <v>99</v>
      </c>
      <c r="G195" s="24"/>
      <c r="H195" s="24"/>
      <c r="I195" s="24"/>
      <c r="J195" s="30"/>
      <c r="K195" s="27"/>
      <c r="L195" s="30"/>
      <c r="M195" s="27"/>
      <c r="N195" s="30"/>
      <c r="O195" s="27"/>
      <c r="P195" s="29"/>
    </row>
    <row r="196" spans="1:16" x14ac:dyDescent="0.4">
      <c r="A196" s="24"/>
      <c r="B196" s="24"/>
      <c r="C196" s="24"/>
      <c r="D196" s="24"/>
      <c r="E196" s="24"/>
      <c r="F196" s="24"/>
      <c r="G196" s="24" t="s">
        <v>98</v>
      </c>
      <c r="H196" s="24"/>
      <c r="I196" s="24"/>
      <c r="J196" s="30">
        <v>1565.27</v>
      </c>
      <c r="K196" s="27"/>
      <c r="L196" s="30">
        <v>2750</v>
      </c>
      <c r="M196" s="27"/>
      <c r="N196" s="30">
        <f>ROUND((J196-L196),5)</f>
        <v>-1184.73</v>
      </c>
      <c r="O196" s="27"/>
      <c r="P196" s="29">
        <f>ROUND(IF(L196=0, IF(J196=0, 0, 1), J196/L196),5)</f>
        <v>0.56918999999999997</v>
      </c>
    </row>
    <row r="197" spans="1:16" x14ac:dyDescent="0.4">
      <c r="A197" s="24"/>
      <c r="B197" s="24"/>
      <c r="C197" s="24"/>
      <c r="D197" s="24"/>
      <c r="E197" s="24"/>
      <c r="F197" s="24"/>
      <c r="G197" s="24" t="s">
        <v>277</v>
      </c>
      <c r="H197" s="24"/>
      <c r="I197" s="24"/>
      <c r="J197" s="30">
        <v>768.71</v>
      </c>
      <c r="K197" s="27"/>
      <c r="L197" s="30"/>
      <c r="M197" s="27"/>
      <c r="N197" s="30"/>
      <c r="O197" s="27"/>
      <c r="P197" s="29"/>
    </row>
    <row r="198" spans="1:16" ht="15" thickBot="1" x14ac:dyDescent="0.45">
      <c r="A198" s="24"/>
      <c r="B198" s="24"/>
      <c r="C198" s="24"/>
      <c r="D198" s="24"/>
      <c r="E198" s="24"/>
      <c r="F198" s="24"/>
      <c r="G198" s="24" t="s">
        <v>276</v>
      </c>
      <c r="H198" s="24"/>
      <c r="I198" s="24"/>
      <c r="J198" s="30">
        <v>286.64999999999998</v>
      </c>
      <c r="K198" s="27"/>
      <c r="L198" s="30"/>
      <c r="M198" s="27"/>
      <c r="N198" s="30"/>
      <c r="O198" s="27"/>
      <c r="P198" s="29"/>
    </row>
    <row r="199" spans="1:16" ht="15" thickBot="1" x14ac:dyDescent="0.45">
      <c r="A199" s="24"/>
      <c r="B199" s="24"/>
      <c r="C199" s="24"/>
      <c r="D199" s="24"/>
      <c r="E199" s="24"/>
      <c r="F199" s="24" t="s">
        <v>97</v>
      </c>
      <c r="G199" s="24"/>
      <c r="H199" s="24"/>
      <c r="I199" s="24"/>
      <c r="J199" s="31">
        <f>ROUND(SUM(J195:J198),5)</f>
        <v>2620.63</v>
      </c>
      <c r="K199" s="27"/>
      <c r="L199" s="31">
        <f>ROUND(SUM(L195:L198),5)</f>
        <v>2750</v>
      </c>
      <c r="M199" s="27"/>
      <c r="N199" s="31">
        <f>ROUND((J199-L199),5)</f>
        <v>-129.37</v>
      </c>
      <c r="O199" s="27"/>
      <c r="P199" s="33">
        <f>ROUND(IF(L199=0, IF(J199=0, 0, 1), J199/L199),5)</f>
        <v>0.95296000000000003</v>
      </c>
    </row>
    <row r="200" spans="1:16" x14ac:dyDescent="0.4">
      <c r="A200" s="24"/>
      <c r="B200" s="24"/>
      <c r="C200" s="24"/>
      <c r="D200" s="24"/>
      <c r="E200" s="24" t="s">
        <v>96</v>
      </c>
      <c r="F200" s="24"/>
      <c r="G200" s="24"/>
      <c r="H200" s="24"/>
      <c r="I200" s="24"/>
      <c r="J200" s="30">
        <f>ROUND(SUM(J186:J187)+SUM(J191:J194)+J199,5)</f>
        <v>16767.48</v>
      </c>
      <c r="K200" s="27"/>
      <c r="L200" s="30">
        <f>ROUND(SUM(L186:L187)+SUM(L191:L194)+L199,5)</f>
        <v>48796.7</v>
      </c>
      <c r="M200" s="27"/>
      <c r="N200" s="30">
        <f>ROUND((J200-L200),5)</f>
        <v>-32029.22</v>
      </c>
      <c r="O200" s="27"/>
      <c r="P200" s="29">
        <f>ROUND(IF(L200=0, IF(J200=0, 0, 1), J200/L200),5)</f>
        <v>0.34361999999999998</v>
      </c>
    </row>
    <row r="201" spans="1:16" x14ac:dyDescent="0.4">
      <c r="A201" s="24"/>
      <c r="B201" s="24"/>
      <c r="C201" s="24"/>
      <c r="D201" s="24"/>
      <c r="E201" s="24" t="s">
        <v>95</v>
      </c>
      <c r="F201" s="24"/>
      <c r="G201" s="24"/>
      <c r="H201" s="24"/>
      <c r="I201" s="24"/>
      <c r="J201" s="30"/>
      <c r="K201" s="27"/>
      <c r="L201" s="30"/>
      <c r="M201" s="27"/>
      <c r="N201" s="30"/>
      <c r="O201" s="27"/>
      <c r="P201" s="29"/>
    </row>
    <row r="202" spans="1:16" x14ac:dyDescent="0.4">
      <c r="A202" s="24"/>
      <c r="B202" s="24"/>
      <c r="C202" s="24"/>
      <c r="D202" s="24"/>
      <c r="E202" s="24"/>
      <c r="F202" s="24" t="s">
        <v>94</v>
      </c>
      <c r="G202" s="24"/>
      <c r="H202" s="24"/>
      <c r="I202" s="24"/>
      <c r="J202" s="30">
        <v>649</v>
      </c>
      <c r="K202" s="27"/>
      <c r="L202" s="30"/>
      <c r="M202" s="27"/>
      <c r="N202" s="30"/>
      <c r="O202" s="27"/>
      <c r="P202" s="29"/>
    </row>
    <row r="203" spans="1:16" x14ac:dyDescent="0.4">
      <c r="A203" s="24"/>
      <c r="B203" s="24"/>
      <c r="C203" s="24"/>
      <c r="D203" s="24"/>
      <c r="E203" s="24"/>
      <c r="F203" s="24" t="s">
        <v>275</v>
      </c>
      <c r="G203" s="24"/>
      <c r="H203" s="24"/>
      <c r="I203" s="24"/>
      <c r="J203" s="30">
        <v>1756.89</v>
      </c>
      <c r="K203" s="27"/>
      <c r="L203" s="30">
        <v>9167</v>
      </c>
      <c r="M203" s="27"/>
      <c r="N203" s="30">
        <f>ROUND((J203-L203),5)</f>
        <v>-7410.11</v>
      </c>
      <c r="O203" s="27"/>
      <c r="P203" s="29">
        <f>ROUND(IF(L203=0, IF(J203=0, 0, 1), J203/L203),5)</f>
        <v>0.19164999999999999</v>
      </c>
    </row>
    <row r="204" spans="1:16" x14ac:dyDescent="0.4">
      <c r="A204" s="24"/>
      <c r="B204" s="24"/>
      <c r="C204" s="24"/>
      <c r="D204" s="24"/>
      <c r="E204" s="24"/>
      <c r="F204" s="24" t="s">
        <v>93</v>
      </c>
      <c r="G204" s="24"/>
      <c r="H204" s="24"/>
      <c r="I204" s="24"/>
      <c r="J204" s="30"/>
      <c r="K204" s="27"/>
      <c r="L204" s="30"/>
      <c r="M204" s="27"/>
      <c r="N204" s="30"/>
      <c r="O204" s="27"/>
      <c r="P204" s="29"/>
    </row>
    <row r="205" spans="1:16" x14ac:dyDescent="0.4">
      <c r="A205" s="24"/>
      <c r="B205" s="24"/>
      <c r="C205" s="24"/>
      <c r="D205" s="24"/>
      <c r="E205" s="24"/>
      <c r="F205" s="24"/>
      <c r="G205" s="24" t="s">
        <v>274</v>
      </c>
      <c r="H205" s="24"/>
      <c r="I205" s="24"/>
      <c r="J205" s="30">
        <v>3672.28</v>
      </c>
      <c r="K205" s="27"/>
      <c r="L205" s="30"/>
      <c r="M205" s="27"/>
      <c r="N205" s="30"/>
      <c r="O205" s="27"/>
      <c r="P205" s="29"/>
    </row>
    <row r="206" spans="1:16" x14ac:dyDescent="0.4">
      <c r="A206" s="24"/>
      <c r="B206" s="24"/>
      <c r="C206" s="24"/>
      <c r="D206" s="24"/>
      <c r="E206" s="24"/>
      <c r="F206" s="24"/>
      <c r="G206" s="24" t="s">
        <v>273</v>
      </c>
      <c r="H206" s="24"/>
      <c r="I206" s="24"/>
      <c r="J206" s="30">
        <v>550</v>
      </c>
      <c r="K206" s="27"/>
      <c r="L206" s="30">
        <v>550</v>
      </c>
      <c r="M206" s="27"/>
      <c r="N206" s="30">
        <f>ROUND((J206-L206),5)</f>
        <v>0</v>
      </c>
      <c r="O206" s="27"/>
      <c r="P206" s="29">
        <f>ROUND(IF(L206=0, IF(J206=0, 0, 1), J206/L206),5)</f>
        <v>1</v>
      </c>
    </row>
    <row r="207" spans="1:16" ht="15" thickBot="1" x14ac:dyDescent="0.45">
      <c r="A207" s="24"/>
      <c r="B207" s="24"/>
      <c r="C207" s="24"/>
      <c r="D207" s="24"/>
      <c r="E207" s="24"/>
      <c r="F207" s="24"/>
      <c r="G207" s="24" t="s">
        <v>272</v>
      </c>
      <c r="H207" s="24"/>
      <c r="I207" s="24"/>
      <c r="J207" s="32">
        <v>13318.7</v>
      </c>
      <c r="K207" s="27"/>
      <c r="L207" s="32">
        <v>13750</v>
      </c>
      <c r="M207" s="27"/>
      <c r="N207" s="32">
        <f>ROUND((J207-L207),5)</f>
        <v>-431.3</v>
      </c>
      <c r="O207" s="27"/>
      <c r="P207" s="34">
        <f>ROUND(IF(L207=0, IF(J207=0, 0, 1), J207/L207),5)</f>
        <v>0.96862999999999999</v>
      </c>
    </row>
    <row r="208" spans="1:16" x14ac:dyDescent="0.4">
      <c r="A208" s="24"/>
      <c r="B208" s="24"/>
      <c r="C208" s="24"/>
      <c r="D208" s="24"/>
      <c r="E208" s="24"/>
      <c r="F208" s="24" t="s">
        <v>92</v>
      </c>
      <c r="G208" s="24"/>
      <c r="H208" s="24"/>
      <c r="I208" s="24"/>
      <c r="J208" s="30">
        <f>ROUND(SUM(J204:J207),5)</f>
        <v>17540.98</v>
      </c>
      <c r="K208" s="27"/>
      <c r="L208" s="30">
        <f>ROUND(SUM(L204:L207),5)</f>
        <v>14300</v>
      </c>
      <c r="M208" s="27"/>
      <c r="N208" s="30">
        <f>ROUND((J208-L208),5)</f>
        <v>3240.98</v>
      </c>
      <c r="O208" s="27"/>
      <c r="P208" s="29">
        <f>ROUND(IF(L208=0, IF(J208=0, 0, 1), J208/L208),5)</f>
        <v>1.22664</v>
      </c>
    </row>
    <row r="209" spans="1:16" ht="15" thickBot="1" x14ac:dyDescent="0.45">
      <c r="A209" s="24"/>
      <c r="B209" s="24"/>
      <c r="C209" s="24"/>
      <c r="D209" s="24"/>
      <c r="E209" s="24"/>
      <c r="F209" s="24" t="s">
        <v>91</v>
      </c>
      <c r="G209" s="24"/>
      <c r="H209" s="24"/>
      <c r="I209" s="24"/>
      <c r="J209" s="32">
        <v>1565</v>
      </c>
      <c r="K209" s="27"/>
      <c r="L209" s="32"/>
      <c r="M209" s="27"/>
      <c r="N209" s="32"/>
      <c r="O209" s="27"/>
      <c r="P209" s="34"/>
    </row>
    <row r="210" spans="1:16" x14ac:dyDescent="0.4">
      <c r="A210" s="24"/>
      <c r="B210" s="24"/>
      <c r="C210" s="24"/>
      <c r="D210" s="24"/>
      <c r="E210" s="24" t="s">
        <v>89</v>
      </c>
      <c r="F210" s="24"/>
      <c r="G210" s="24"/>
      <c r="H210" s="24"/>
      <c r="I210" s="24"/>
      <c r="J210" s="30">
        <f>ROUND(SUM(J201:J203)+SUM(J208:J209),5)</f>
        <v>21511.87</v>
      </c>
      <c r="K210" s="27"/>
      <c r="L210" s="30">
        <f>ROUND(SUM(L201:L203)+SUM(L208:L209),5)</f>
        <v>23467</v>
      </c>
      <c r="M210" s="27"/>
      <c r="N210" s="30">
        <f>ROUND((J210-L210),5)</f>
        <v>-1955.13</v>
      </c>
      <c r="O210" s="27"/>
      <c r="P210" s="29">
        <f>ROUND(IF(L210=0, IF(J210=0, 0, 1), J210/L210),5)</f>
        <v>0.91669</v>
      </c>
    </row>
    <row r="211" spans="1:16" ht="15" thickBot="1" x14ac:dyDescent="0.45">
      <c r="A211" s="24"/>
      <c r="B211" s="24"/>
      <c r="C211" s="24"/>
      <c r="D211" s="24"/>
      <c r="E211" s="24" t="s">
        <v>271</v>
      </c>
      <c r="F211" s="24"/>
      <c r="G211" s="24"/>
      <c r="H211" s="24"/>
      <c r="I211" s="24"/>
      <c r="J211" s="30">
        <v>732.69</v>
      </c>
      <c r="K211" s="27"/>
      <c r="L211" s="30"/>
      <c r="M211" s="27"/>
      <c r="N211" s="30"/>
      <c r="O211" s="27"/>
      <c r="P211" s="29"/>
    </row>
    <row r="212" spans="1:16" ht="15" thickBot="1" x14ac:dyDescent="0.45">
      <c r="A212" s="24"/>
      <c r="B212" s="24"/>
      <c r="C212" s="24"/>
      <c r="D212" s="24" t="s">
        <v>270</v>
      </c>
      <c r="E212" s="24"/>
      <c r="F212" s="24"/>
      <c r="G212" s="24"/>
      <c r="H212" s="24"/>
      <c r="I212" s="24"/>
      <c r="J212" s="31">
        <f>ROUND(J30+J33+J135+J139+J146+J181+J185+J200+SUM(J210:J211),5)</f>
        <v>1024324.64</v>
      </c>
      <c r="K212" s="27"/>
      <c r="L212" s="31">
        <f>ROUND(L30+L33+L135+L139+L146+L181+L185+L200+SUM(L210:L211),5)</f>
        <v>1083948.55</v>
      </c>
      <c r="M212" s="27"/>
      <c r="N212" s="31">
        <f>ROUND((J212-L212),5)</f>
        <v>-59623.91</v>
      </c>
      <c r="O212" s="27"/>
      <c r="P212" s="33">
        <f>ROUND(IF(L212=0, IF(J212=0, 0, 1), J212/L212),5)</f>
        <v>0.94499</v>
      </c>
    </row>
    <row r="213" spans="1:16" x14ac:dyDescent="0.4">
      <c r="A213" s="24"/>
      <c r="B213" s="24" t="s">
        <v>269</v>
      </c>
      <c r="C213" s="24"/>
      <c r="D213" s="24"/>
      <c r="E213" s="24"/>
      <c r="F213" s="24"/>
      <c r="G213" s="24"/>
      <c r="H213" s="24"/>
      <c r="I213" s="24"/>
      <c r="J213" s="30">
        <f>ROUND(J3+J29-J212,5)</f>
        <v>165191.54</v>
      </c>
      <c r="K213" s="27"/>
      <c r="L213" s="30">
        <f>ROUND(L3+L29-L212,5)</f>
        <v>100079.45</v>
      </c>
      <c r="M213" s="27"/>
      <c r="N213" s="30">
        <f>ROUND((J213-L213),5)</f>
        <v>65112.09</v>
      </c>
      <c r="O213" s="27"/>
      <c r="P213" s="29">
        <f>ROUND(IF(L213=0, IF(J213=0, 0, 1), J213/L213),5)</f>
        <v>1.6506000000000001</v>
      </c>
    </row>
    <row r="214" spans="1:16" x14ac:dyDescent="0.4">
      <c r="A214" s="24"/>
      <c r="B214" s="24" t="s">
        <v>268</v>
      </c>
      <c r="C214" s="24"/>
      <c r="D214" s="24"/>
      <c r="E214" s="24"/>
      <c r="F214" s="24"/>
      <c r="G214" s="24"/>
      <c r="H214" s="24"/>
      <c r="I214" s="24"/>
      <c r="J214" s="30"/>
      <c r="K214" s="27"/>
      <c r="L214" s="30"/>
      <c r="M214" s="27"/>
      <c r="N214" s="30"/>
      <c r="O214" s="27"/>
      <c r="P214" s="29"/>
    </row>
    <row r="215" spans="1:16" x14ac:dyDescent="0.4">
      <c r="A215" s="24"/>
      <c r="B215" s="24"/>
      <c r="C215" s="24" t="s">
        <v>267</v>
      </c>
      <c r="D215" s="24"/>
      <c r="E215" s="24"/>
      <c r="F215" s="24"/>
      <c r="G215" s="24"/>
      <c r="H215" s="24"/>
      <c r="I215" s="24"/>
      <c r="J215" s="30"/>
      <c r="K215" s="27"/>
      <c r="L215" s="30"/>
      <c r="M215" s="27"/>
      <c r="N215" s="30"/>
      <c r="O215" s="27"/>
      <c r="P215" s="29"/>
    </row>
    <row r="216" spans="1:16" x14ac:dyDescent="0.4">
      <c r="A216" s="24"/>
      <c r="B216" s="24"/>
      <c r="C216" s="24"/>
      <c r="D216" s="24" t="s">
        <v>266</v>
      </c>
      <c r="E216" s="24"/>
      <c r="F216" s="24"/>
      <c r="G216" s="24"/>
      <c r="H216" s="24"/>
      <c r="I216" s="24"/>
      <c r="J216" s="30"/>
      <c r="K216" s="27"/>
      <c r="L216" s="30"/>
      <c r="M216" s="27"/>
      <c r="N216" s="30"/>
      <c r="O216" s="27"/>
      <c r="P216" s="29"/>
    </row>
    <row r="217" spans="1:16" x14ac:dyDescent="0.4">
      <c r="A217" s="24"/>
      <c r="B217" s="24"/>
      <c r="C217" s="24"/>
      <c r="D217" s="24"/>
      <c r="E217" s="24" t="s">
        <v>265</v>
      </c>
      <c r="F217" s="24"/>
      <c r="G217" s="24"/>
      <c r="H217" s="24"/>
      <c r="I217" s="24"/>
      <c r="J217" s="30">
        <v>1157.58</v>
      </c>
      <c r="K217" s="27"/>
      <c r="L217" s="30"/>
      <c r="M217" s="27"/>
      <c r="N217" s="30"/>
      <c r="O217" s="27"/>
      <c r="P217" s="29"/>
    </row>
    <row r="218" spans="1:16" ht="15" thickBot="1" x14ac:dyDescent="0.45">
      <c r="A218" s="24"/>
      <c r="B218" s="24"/>
      <c r="C218" s="24"/>
      <c r="D218" s="24"/>
      <c r="E218" s="24" t="s">
        <v>264</v>
      </c>
      <c r="F218" s="24"/>
      <c r="G218" s="24"/>
      <c r="H218" s="24"/>
      <c r="I218" s="24"/>
      <c r="J218" s="32">
        <v>7367.8</v>
      </c>
      <c r="K218" s="27"/>
      <c r="L218" s="30"/>
      <c r="M218" s="27"/>
      <c r="N218" s="30"/>
      <c r="O218" s="27"/>
      <c r="P218" s="29"/>
    </row>
    <row r="219" spans="1:16" x14ac:dyDescent="0.4">
      <c r="A219" s="24"/>
      <c r="B219" s="24"/>
      <c r="C219" s="24"/>
      <c r="D219" s="24" t="s">
        <v>263</v>
      </c>
      <c r="E219" s="24"/>
      <c r="F219" s="24"/>
      <c r="G219" s="24"/>
      <c r="H219" s="24"/>
      <c r="I219" s="24"/>
      <c r="J219" s="30">
        <f>ROUND(SUM(J216:J218),5)</f>
        <v>8525.3799999999992</v>
      </c>
      <c r="K219" s="27"/>
      <c r="L219" s="30"/>
      <c r="M219" s="27"/>
      <c r="N219" s="30"/>
      <c r="O219" s="27"/>
      <c r="P219" s="29"/>
    </row>
    <row r="220" spans="1:16" x14ac:dyDescent="0.4">
      <c r="A220" s="24"/>
      <c r="B220" s="24"/>
      <c r="C220" s="24"/>
      <c r="D220" s="24" t="s">
        <v>88</v>
      </c>
      <c r="E220" s="24"/>
      <c r="F220" s="24"/>
      <c r="G220" s="24"/>
      <c r="H220" s="24"/>
      <c r="I220" s="24"/>
      <c r="J220" s="30"/>
      <c r="K220" s="27"/>
      <c r="L220" s="30"/>
      <c r="M220" s="27"/>
      <c r="N220" s="30"/>
      <c r="O220" s="27"/>
      <c r="P220" s="29"/>
    </row>
    <row r="221" spans="1:16" x14ac:dyDescent="0.4">
      <c r="A221" s="24"/>
      <c r="B221" s="24"/>
      <c r="C221" s="24"/>
      <c r="D221" s="24"/>
      <c r="E221" s="24" t="s">
        <v>262</v>
      </c>
      <c r="F221" s="24"/>
      <c r="G221" s="24"/>
      <c r="H221" s="24"/>
      <c r="I221" s="24"/>
      <c r="J221" s="30">
        <v>1055</v>
      </c>
      <c r="K221" s="27"/>
      <c r="L221" s="30"/>
      <c r="M221" s="27"/>
      <c r="N221" s="30"/>
      <c r="O221" s="27"/>
      <c r="P221" s="29"/>
    </row>
    <row r="222" spans="1:16" x14ac:dyDescent="0.4">
      <c r="A222" s="24"/>
      <c r="B222" s="24"/>
      <c r="C222" s="24"/>
      <c r="D222" s="24"/>
      <c r="E222" s="24" t="s">
        <v>87</v>
      </c>
      <c r="F222" s="24"/>
      <c r="G222" s="24"/>
      <c r="H222" s="24"/>
      <c r="I222" s="24"/>
      <c r="J222" s="30"/>
      <c r="K222" s="27"/>
      <c r="L222" s="30"/>
      <c r="M222" s="27"/>
      <c r="N222" s="30"/>
      <c r="O222" s="27"/>
      <c r="P222" s="29"/>
    </row>
    <row r="223" spans="1:16" x14ac:dyDescent="0.4">
      <c r="A223" s="24"/>
      <c r="B223" s="24"/>
      <c r="C223" s="24"/>
      <c r="D223" s="24"/>
      <c r="E223" s="24"/>
      <c r="F223" s="24" t="s">
        <v>86</v>
      </c>
      <c r="G223" s="24"/>
      <c r="H223" s="24"/>
      <c r="I223" s="24"/>
      <c r="J223" s="30">
        <v>40340.720000000001</v>
      </c>
      <c r="K223" s="27"/>
      <c r="L223" s="30"/>
      <c r="M223" s="27"/>
      <c r="N223" s="30"/>
      <c r="O223" s="27"/>
      <c r="P223" s="29"/>
    </row>
    <row r="224" spans="1:16" x14ac:dyDescent="0.4">
      <c r="A224" s="24"/>
      <c r="B224" s="24"/>
      <c r="C224" s="24"/>
      <c r="D224" s="24"/>
      <c r="E224" s="24"/>
      <c r="F224" s="24" t="s">
        <v>261</v>
      </c>
      <c r="G224" s="24"/>
      <c r="H224" s="24"/>
      <c r="I224" s="24"/>
      <c r="J224" s="30">
        <v>33415.94</v>
      </c>
      <c r="K224" s="27"/>
      <c r="L224" s="30"/>
      <c r="M224" s="27"/>
      <c r="N224" s="30"/>
      <c r="O224" s="27"/>
      <c r="P224" s="29"/>
    </row>
    <row r="225" spans="1:16" x14ac:dyDescent="0.4">
      <c r="A225" s="24"/>
      <c r="B225" s="24"/>
      <c r="C225" s="24"/>
      <c r="D225" s="24"/>
      <c r="E225" s="24"/>
      <c r="F225" s="24" t="s">
        <v>85</v>
      </c>
      <c r="G225" s="24"/>
      <c r="H225" s="24"/>
      <c r="I225" s="24"/>
      <c r="J225" s="30">
        <v>9993.5300000000007</v>
      </c>
      <c r="K225" s="27"/>
      <c r="L225" s="30"/>
      <c r="M225" s="27"/>
      <c r="N225" s="30"/>
      <c r="O225" s="27"/>
      <c r="P225" s="29"/>
    </row>
    <row r="226" spans="1:16" x14ac:dyDescent="0.4">
      <c r="A226" s="24"/>
      <c r="B226" s="24"/>
      <c r="C226" s="24"/>
      <c r="D226" s="24"/>
      <c r="E226" s="24"/>
      <c r="F226" s="24" t="s">
        <v>260</v>
      </c>
      <c r="G226" s="24"/>
      <c r="H226" s="24"/>
      <c r="I226" s="24"/>
      <c r="J226" s="30">
        <v>5814</v>
      </c>
      <c r="K226" s="27"/>
      <c r="L226" s="30"/>
      <c r="M226" s="27"/>
      <c r="N226" s="30"/>
      <c r="O226" s="27"/>
      <c r="P226" s="29"/>
    </row>
    <row r="227" spans="1:16" x14ac:dyDescent="0.4">
      <c r="A227" s="24"/>
      <c r="B227" s="24"/>
      <c r="C227" s="24"/>
      <c r="D227" s="24"/>
      <c r="E227" s="24"/>
      <c r="F227" s="24" t="s">
        <v>84</v>
      </c>
      <c r="G227" s="24"/>
      <c r="H227" s="24"/>
      <c r="I227" s="24"/>
      <c r="J227" s="30">
        <v>1613.97</v>
      </c>
      <c r="K227" s="27"/>
      <c r="L227" s="30"/>
      <c r="M227" s="27"/>
      <c r="N227" s="30"/>
      <c r="O227" s="27"/>
      <c r="P227" s="29"/>
    </row>
    <row r="228" spans="1:16" ht="15" thickBot="1" x14ac:dyDescent="0.45">
      <c r="A228" s="24"/>
      <c r="B228" s="24"/>
      <c r="C228" s="24"/>
      <c r="D228" s="24"/>
      <c r="E228" s="24"/>
      <c r="F228" s="24" t="s">
        <v>83</v>
      </c>
      <c r="G228" s="24"/>
      <c r="H228" s="24"/>
      <c r="I228" s="24"/>
      <c r="J228" s="32">
        <v>564.14</v>
      </c>
      <c r="K228" s="27"/>
      <c r="L228" s="30"/>
      <c r="M228" s="27"/>
      <c r="N228" s="30"/>
      <c r="O228" s="27"/>
      <c r="P228" s="29"/>
    </row>
    <row r="229" spans="1:16" x14ac:dyDescent="0.4">
      <c r="A229" s="24"/>
      <c r="B229" s="24"/>
      <c r="C229" s="24"/>
      <c r="D229" s="24"/>
      <c r="E229" s="24" t="s">
        <v>82</v>
      </c>
      <c r="F229" s="24"/>
      <c r="G229" s="24"/>
      <c r="H229" s="24"/>
      <c r="I229" s="24"/>
      <c r="J229" s="30">
        <f>ROUND(SUM(J222:J228),5)</f>
        <v>91742.3</v>
      </c>
      <c r="K229" s="27"/>
      <c r="L229" s="30"/>
      <c r="M229" s="27"/>
      <c r="N229" s="30"/>
      <c r="O229" s="27"/>
      <c r="P229" s="29"/>
    </row>
    <row r="230" spans="1:16" ht="15" thickBot="1" x14ac:dyDescent="0.45">
      <c r="A230" s="24"/>
      <c r="B230" s="24"/>
      <c r="C230" s="24"/>
      <c r="D230" s="24"/>
      <c r="E230" s="24" t="s">
        <v>259</v>
      </c>
      <c r="F230" s="24"/>
      <c r="G230" s="24"/>
      <c r="H230" s="24"/>
      <c r="I230" s="24"/>
      <c r="J230" s="30">
        <v>2520</v>
      </c>
      <c r="K230" s="27"/>
      <c r="L230" s="30"/>
      <c r="M230" s="27"/>
      <c r="N230" s="30"/>
      <c r="O230" s="27"/>
      <c r="P230" s="29"/>
    </row>
    <row r="231" spans="1:16" ht="15" thickBot="1" x14ac:dyDescent="0.45">
      <c r="A231" s="24"/>
      <c r="B231" s="24"/>
      <c r="C231" s="24"/>
      <c r="D231" s="24" t="s">
        <v>81</v>
      </c>
      <c r="E231" s="24"/>
      <c r="F231" s="24"/>
      <c r="G231" s="24"/>
      <c r="H231" s="24"/>
      <c r="I231" s="24"/>
      <c r="J231" s="31">
        <f>ROUND(SUM(J220:J221)+SUM(J229:J230),5)</f>
        <v>95317.3</v>
      </c>
      <c r="K231" s="27"/>
      <c r="L231" s="30"/>
      <c r="M231" s="27"/>
      <c r="N231" s="30"/>
      <c r="O231" s="27"/>
      <c r="P231" s="29"/>
    </row>
    <row r="232" spans="1:16" x14ac:dyDescent="0.4">
      <c r="A232" s="24"/>
      <c r="B232" s="24"/>
      <c r="C232" s="24" t="s">
        <v>258</v>
      </c>
      <c r="D232" s="24"/>
      <c r="E232" s="24"/>
      <c r="F232" s="24"/>
      <c r="G232" s="24"/>
      <c r="H232" s="24"/>
      <c r="I232" s="24"/>
      <c r="J232" s="30">
        <f>ROUND(J215+J219+J231,5)</f>
        <v>103842.68</v>
      </c>
      <c r="K232" s="27"/>
      <c r="L232" s="30"/>
      <c r="M232" s="27"/>
      <c r="N232" s="30"/>
      <c r="O232" s="27"/>
      <c r="P232" s="29"/>
    </row>
    <row r="233" spans="1:16" x14ac:dyDescent="0.4">
      <c r="A233" s="24"/>
      <c r="B233" s="24"/>
      <c r="C233" s="24" t="s">
        <v>257</v>
      </c>
      <c r="D233" s="24"/>
      <c r="E233" s="24"/>
      <c r="F233" s="24"/>
      <c r="G233" s="24"/>
      <c r="H233" s="24"/>
      <c r="I233" s="24"/>
      <c r="J233" s="30"/>
      <c r="K233" s="27"/>
      <c r="L233" s="30"/>
      <c r="M233" s="27"/>
      <c r="N233" s="30"/>
      <c r="O233" s="27"/>
      <c r="P233" s="29"/>
    </row>
    <row r="234" spans="1:16" x14ac:dyDescent="0.4">
      <c r="A234" s="24"/>
      <c r="B234" s="24"/>
      <c r="C234" s="24"/>
      <c r="D234" s="24" t="s">
        <v>256</v>
      </c>
      <c r="E234" s="24"/>
      <c r="F234" s="24"/>
      <c r="G234" s="24"/>
      <c r="H234" s="24"/>
      <c r="I234" s="24"/>
      <c r="J234" s="30"/>
      <c r="K234" s="27"/>
      <c r="L234" s="30"/>
      <c r="M234" s="27"/>
      <c r="N234" s="30"/>
      <c r="O234" s="27"/>
      <c r="P234" s="29"/>
    </row>
    <row r="235" spans="1:16" x14ac:dyDescent="0.4">
      <c r="A235" s="24"/>
      <c r="B235" s="24"/>
      <c r="C235" s="24"/>
      <c r="D235" s="24"/>
      <c r="E235" s="24" t="s">
        <v>255</v>
      </c>
      <c r="F235" s="24"/>
      <c r="G235" s="24"/>
      <c r="H235" s="24"/>
      <c r="I235" s="24"/>
      <c r="J235" s="30"/>
      <c r="K235" s="27"/>
      <c r="L235" s="30"/>
      <c r="M235" s="27"/>
      <c r="N235" s="30"/>
      <c r="O235" s="27"/>
      <c r="P235" s="29"/>
    </row>
    <row r="236" spans="1:16" ht="15" thickBot="1" x14ac:dyDescent="0.45">
      <c r="A236" s="24"/>
      <c r="B236" s="24"/>
      <c r="C236" s="24"/>
      <c r="D236" s="24"/>
      <c r="E236" s="24"/>
      <c r="F236" s="24" t="s">
        <v>254</v>
      </c>
      <c r="G236" s="24"/>
      <c r="H236" s="24"/>
      <c r="I236" s="24"/>
      <c r="J236" s="30">
        <v>207.94</v>
      </c>
      <c r="K236" s="27"/>
      <c r="L236" s="30"/>
      <c r="M236" s="27"/>
      <c r="N236" s="30"/>
      <c r="O236" s="27"/>
      <c r="P236" s="29"/>
    </row>
    <row r="237" spans="1:16" ht="15" thickBot="1" x14ac:dyDescent="0.45">
      <c r="A237" s="24"/>
      <c r="B237" s="24"/>
      <c r="C237" s="24"/>
      <c r="D237" s="24"/>
      <c r="E237" s="24" t="s">
        <v>253</v>
      </c>
      <c r="F237" s="24"/>
      <c r="G237" s="24"/>
      <c r="H237" s="24"/>
      <c r="I237" s="24"/>
      <c r="J237" s="31">
        <f>ROUND(SUM(J235:J236),5)</f>
        <v>207.94</v>
      </c>
      <c r="K237" s="27"/>
      <c r="L237" s="30"/>
      <c r="M237" s="27"/>
      <c r="N237" s="30"/>
      <c r="O237" s="27"/>
      <c r="P237" s="29"/>
    </row>
    <row r="238" spans="1:16" x14ac:dyDescent="0.4">
      <c r="A238" s="24"/>
      <c r="B238" s="24"/>
      <c r="C238" s="24"/>
      <c r="D238" s="24" t="s">
        <v>252</v>
      </c>
      <c r="E238" s="24"/>
      <c r="F238" s="24"/>
      <c r="G238" s="24"/>
      <c r="H238" s="24"/>
      <c r="I238" s="24"/>
      <c r="J238" s="30">
        <f>ROUND(J234+J237,5)</f>
        <v>207.94</v>
      </c>
      <c r="K238" s="27"/>
      <c r="L238" s="30"/>
      <c r="M238" s="27"/>
      <c r="N238" s="30"/>
      <c r="O238" s="27"/>
      <c r="P238" s="29"/>
    </row>
    <row r="239" spans="1:16" x14ac:dyDescent="0.4">
      <c r="A239" s="24"/>
      <c r="B239" s="24"/>
      <c r="C239" s="24"/>
      <c r="D239" s="24" t="s">
        <v>80</v>
      </c>
      <c r="E239" s="24"/>
      <c r="F239" s="24"/>
      <c r="G239" s="24"/>
      <c r="H239" s="24"/>
      <c r="I239" s="24"/>
      <c r="J239" s="30"/>
      <c r="K239" s="27"/>
      <c r="L239" s="30"/>
      <c r="M239" s="27"/>
      <c r="N239" s="30"/>
      <c r="O239" s="27"/>
      <c r="P239" s="29"/>
    </row>
    <row r="240" spans="1:16" x14ac:dyDescent="0.4">
      <c r="A240" s="24"/>
      <c r="B240" s="24"/>
      <c r="C240" s="24"/>
      <c r="D240" s="24"/>
      <c r="E240" s="24" t="s">
        <v>251</v>
      </c>
      <c r="F240" s="24"/>
      <c r="G240" s="24"/>
      <c r="H240" s="24"/>
      <c r="I240" s="24"/>
      <c r="J240" s="30">
        <v>15000</v>
      </c>
      <c r="K240" s="27"/>
      <c r="L240" s="30"/>
      <c r="M240" s="27"/>
      <c r="N240" s="30"/>
      <c r="O240" s="27"/>
      <c r="P240" s="29"/>
    </row>
    <row r="241" spans="1:16" x14ac:dyDescent="0.4">
      <c r="A241" s="24"/>
      <c r="B241" s="24"/>
      <c r="C241" s="24"/>
      <c r="D241" s="24"/>
      <c r="E241" s="24" t="s">
        <v>79</v>
      </c>
      <c r="F241" s="24"/>
      <c r="G241" s="24"/>
      <c r="H241" s="24"/>
      <c r="I241" s="24"/>
      <c r="J241" s="30"/>
      <c r="K241" s="27"/>
      <c r="L241" s="30"/>
      <c r="M241" s="27"/>
      <c r="N241" s="30"/>
      <c r="O241" s="27"/>
      <c r="P241" s="29"/>
    </row>
    <row r="242" spans="1:16" x14ac:dyDescent="0.4">
      <c r="A242" s="24"/>
      <c r="B242" s="24"/>
      <c r="C242" s="24"/>
      <c r="D242" s="24"/>
      <c r="E242" s="24"/>
      <c r="F242" s="24" t="s">
        <v>78</v>
      </c>
      <c r="G242" s="24"/>
      <c r="H242" s="24"/>
      <c r="I242" s="24"/>
      <c r="J242" s="30">
        <v>18698.32</v>
      </c>
      <c r="K242" s="27"/>
      <c r="L242" s="30"/>
      <c r="M242" s="27"/>
      <c r="N242" s="30"/>
      <c r="O242" s="27"/>
      <c r="P242" s="29"/>
    </row>
    <row r="243" spans="1:16" x14ac:dyDescent="0.4">
      <c r="A243" s="24"/>
      <c r="B243" s="24"/>
      <c r="C243" s="24"/>
      <c r="D243" s="24"/>
      <c r="E243" s="24"/>
      <c r="F243" s="24" t="s">
        <v>250</v>
      </c>
      <c r="G243" s="24"/>
      <c r="H243" s="24"/>
      <c r="I243" s="24"/>
      <c r="J243" s="30">
        <v>28800.27</v>
      </c>
      <c r="K243" s="27"/>
      <c r="L243" s="30"/>
      <c r="M243" s="27"/>
      <c r="N243" s="30"/>
      <c r="O243" s="27"/>
      <c r="P243" s="29"/>
    </row>
    <row r="244" spans="1:16" x14ac:dyDescent="0.4">
      <c r="A244" s="24"/>
      <c r="B244" s="24"/>
      <c r="C244" s="24"/>
      <c r="D244" s="24"/>
      <c r="E244" s="24"/>
      <c r="F244" s="24" t="s">
        <v>77</v>
      </c>
      <c r="G244" s="24"/>
      <c r="H244" s="24"/>
      <c r="I244" s="24"/>
      <c r="J244" s="30">
        <v>5091.07</v>
      </c>
      <c r="K244" s="27"/>
      <c r="L244" s="30"/>
      <c r="M244" s="27"/>
      <c r="N244" s="30"/>
      <c r="O244" s="27"/>
      <c r="P244" s="29"/>
    </row>
    <row r="245" spans="1:16" ht="15" thickBot="1" x14ac:dyDescent="0.45">
      <c r="A245" s="24"/>
      <c r="B245" s="24"/>
      <c r="C245" s="24"/>
      <c r="D245" s="24"/>
      <c r="E245" s="24"/>
      <c r="F245" s="24" t="s">
        <v>75</v>
      </c>
      <c r="G245" s="24"/>
      <c r="H245" s="24"/>
      <c r="I245" s="24"/>
      <c r="J245" s="30">
        <v>844.56</v>
      </c>
      <c r="K245" s="27"/>
      <c r="L245" s="30"/>
      <c r="M245" s="27"/>
      <c r="N245" s="30"/>
      <c r="O245" s="27"/>
      <c r="P245" s="29"/>
    </row>
    <row r="246" spans="1:16" ht="15" thickBot="1" x14ac:dyDescent="0.45">
      <c r="A246" s="24"/>
      <c r="B246" s="24"/>
      <c r="C246" s="24"/>
      <c r="D246" s="24"/>
      <c r="E246" s="24" t="s">
        <v>73</v>
      </c>
      <c r="F246" s="24"/>
      <c r="G246" s="24"/>
      <c r="H246" s="24"/>
      <c r="I246" s="24"/>
      <c r="J246" s="31">
        <f>ROUND(SUM(J241:J245),5)</f>
        <v>53434.22</v>
      </c>
      <c r="K246" s="27"/>
      <c r="L246" s="30"/>
      <c r="M246" s="27"/>
      <c r="N246" s="30"/>
      <c r="O246" s="27"/>
      <c r="P246" s="29"/>
    </row>
    <row r="247" spans="1:16" x14ac:dyDescent="0.4">
      <c r="A247" s="24"/>
      <c r="B247" s="24"/>
      <c r="C247" s="24"/>
      <c r="D247" s="24" t="s">
        <v>72</v>
      </c>
      <c r="E247" s="24"/>
      <c r="F247" s="24"/>
      <c r="G247" s="24"/>
      <c r="H247" s="24"/>
      <c r="I247" s="24"/>
      <c r="J247" s="30">
        <f>ROUND(SUM(J239:J240)+J246,5)</f>
        <v>68434.22</v>
      </c>
      <c r="K247" s="27"/>
      <c r="L247" s="30"/>
      <c r="M247" s="27"/>
      <c r="N247" s="30"/>
      <c r="O247" s="27"/>
      <c r="P247" s="29"/>
    </row>
    <row r="248" spans="1:16" x14ac:dyDescent="0.4">
      <c r="A248" s="24"/>
      <c r="B248" s="24"/>
      <c r="C248" s="24"/>
      <c r="D248" s="24" t="s">
        <v>249</v>
      </c>
      <c r="E248" s="24"/>
      <c r="F248" s="24"/>
      <c r="G248" s="24"/>
      <c r="H248" s="24"/>
      <c r="I248" s="24"/>
      <c r="J248" s="30"/>
      <c r="K248" s="27"/>
      <c r="L248" s="30"/>
      <c r="M248" s="27"/>
      <c r="N248" s="30"/>
      <c r="O248" s="27"/>
      <c r="P248" s="29"/>
    </row>
    <row r="249" spans="1:16" x14ac:dyDescent="0.4">
      <c r="A249" s="24"/>
      <c r="B249" s="24"/>
      <c r="C249" s="24"/>
      <c r="D249" s="24"/>
      <c r="E249" s="24" t="s">
        <v>248</v>
      </c>
      <c r="F249" s="24"/>
      <c r="G249" s="24"/>
      <c r="H249" s="24"/>
      <c r="I249" s="24"/>
      <c r="J249" s="30">
        <v>0</v>
      </c>
      <c r="K249" s="27"/>
      <c r="L249" s="30">
        <v>4084.62</v>
      </c>
      <c r="M249" s="27"/>
      <c r="N249" s="30">
        <f t="shared" ref="N249:N259" si="14">ROUND((J249-L249),5)</f>
        <v>-4084.62</v>
      </c>
      <c r="O249" s="27"/>
      <c r="P249" s="29">
        <f t="shared" ref="P249:P259" si="15">ROUND(IF(L249=0, IF(J249=0, 0, 1), J249/L249),5)</f>
        <v>0</v>
      </c>
    </row>
    <row r="250" spans="1:16" x14ac:dyDescent="0.4">
      <c r="A250" s="24"/>
      <c r="B250" s="24"/>
      <c r="C250" s="24"/>
      <c r="D250" s="24"/>
      <c r="E250" s="24" t="s">
        <v>247</v>
      </c>
      <c r="F250" s="24"/>
      <c r="G250" s="24"/>
      <c r="H250" s="24"/>
      <c r="I250" s="24"/>
      <c r="J250" s="30">
        <v>0</v>
      </c>
      <c r="K250" s="27"/>
      <c r="L250" s="30">
        <v>0</v>
      </c>
      <c r="M250" s="27"/>
      <c r="N250" s="30">
        <f t="shared" si="14"/>
        <v>0</v>
      </c>
      <c r="O250" s="27"/>
      <c r="P250" s="29">
        <f t="shared" si="15"/>
        <v>0</v>
      </c>
    </row>
    <row r="251" spans="1:16" x14ac:dyDescent="0.4">
      <c r="A251" s="24"/>
      <c r="B251" s="24"/>
      <c r="C251" s="24"/>
      <c r="D251" s="24"/>
      <c r="E251" s="24" t="s">
        <v>246</v>
      </c>
      <c r="F251" s="24"/>
      <c r="G251" s="24"/>
      <c r="H251" s="24"/>
      <c r="I251" s="24"/>
      <c r="J251" s="30">
        <v>0</v>
      </c>
      <c r="K251" s="27"/>
      <c r="L251" s="30">
        <v>0</v>
      </c>
      <c r="M251" s="27"/>
      <c r="N251" s="30">
        <f t="shared" si="14"/>
        <v>0</v>
      </c>
      <c r="O251" s="27"/>
      <c r="P251" s="29">
        <f t="shared" si="15"/>
        <v>0</v>
      </c>
    </row>
    <row r="252" spans="1:16" x14ac:dyDescent="0.4">
      <c r="A252" s="24"/>
      <c r="B252" s="24"/>
      <c r="C252" s="24"/>
      <c r="D252" s="24"/>
      <c r="E252" s="24" t="s">
        <v>245</v>
      </c>
      <c r="F252" s="24"/>
      <c r="G252" s="24"/>
      <c r="H252" s="24"/>
      <c r="I252" s="24"/>
      <c r="J252" s="30">
        <v>0</v>
      </c>
      <c r="K252" s="27"/>
      <c r="L252" s="30">
        <v>0</v>
      </c>
      <c r="M252" s="27"/>
      <c r="N252" s="30">
        <f t="shared" si="14"/>
        <v>0</v>
      </c>
      <c r="O252" s="27"/>
      <c r="P252" s="29">
        <f t="shared" si="15"/>
        <v>0</v>
      </c>
    </row>
    <row r="253" spans="1:16" x14ac:dyDescent="0.4">
      <c r="A253" s="24"/>
      <c r="B253" s="24"/>
      <c r="C253" s="24"/>
      <c r="D253" s="24"/>
      <c r="E253" s="24" t="s">
        <v>244</v>
      </c>
      <c r="F253" s="24"/>
      <c r="G253" s="24"/>
      <c r="H253" s="24"/>
      <c r="I253" s="24"/>
      <c r="J253" s="30">
        <v>0</v>
      </c>
      <c r="K253" s="27"/>
      <c r="L253" s="30">
        <v>0</v>
      </c>
      <c r="M253" s="27"/>
      <c r="N253" s="30">
        <f t="shared" si="14"/>
        <v>0</v>
      </c>
      <c r="O253" s="27"/>
      <c r="P253" s="29">
        <f t="shared" si="15"/>
        <v>0</v>
      </c>
    </row>
    <row r="254" spans="1:16" x14ac:dyDescent="0.4">
      <c r="A254" s="24"/>
      <c r="B254" s="24"/>
      <c r="C254" s="24"/>
      <c r="D254" s="24"/>
      <c r="E254" s="24" t="s">
        <v>243</v>
      </c>
      <c r="F254" s="24"/>
      <c r="G254" s="24"/>
      <c r="H254" s="24"/>
      <c r="I254" s="24"/>
      <c r="J254" s="30">
        <v>0</v>
      </c>
      <c r="K254" s="27"/>
      <c r="L254" s="30">
        <v>0</v>
      </c>
      <c r="M254" s="27"/>
      <c r="N254" s="30">
        <f t="shared" si="14"/>
        <v>0</v>
      </c>
      <c r="O254" s="27"/>
      <c r="P254" s="29">
        <f t="shared" si="15"/>
        <v>0</v>
      </c>
    </row>
    <row r="255" spans="1:16" ht="15" thickBot="1" x14ac:dyDescent="0.45">
      <c r="A255" s="24"/>
      <c r="B255" s="24"/>
      <c r="C255" s="24"/>
      <c r="D255" s="24"/>
      <c r="E255" s="24" t="s">
        <v>242</v>
      </c>
      <c r="F255" s="24"/>
      <c r="G255" s="24"/>
      <c r="H255" s="24"/>
      <c r="I255" s="24"/>
      <c r="J255" s="30">
        <v>0</v>
      </c>
      <c r="K255" s="27"/>
      <c r="L255" s="30">
        <v>16000</v>
      </c>
      <c r="M255" s="27"/>
      <c r="N255" s="30">
        <f t="shared" si="14"/>
        <v>-16000</v>
      </c>
      <c r="O255" s="27"/>
      <c r="P255" s="29">
        <f t="shared" si="15"/>
        <v>0</v>
      </c>
    </row>
    <row r="256" spans="1:16" ht="15" thickBot="1" x14ac:dyDescent="0.45">
      <c r="A256" s="24"/>
      <c r="B256" s="24"/>
      <c r="C256" s="24"/>
      <c r="D256" s="24" t="s">
        <v>241</v>
      </c>
      <c r="E256" s="24"/>
      <c r="F256" s="24"/>
      <c r="G256" s="24"/>
      <c r="H256" s="24"/>
      <c r="I256" s="24"/>
      <c r="J256" s="28">
        <f>ROUND(SUM(J248:J255),5)</f>
        <v>0</v>
      </c>
      <c r="K256" s="27"/>
      <c r="L256" s="28">
        <f>ROUND(SUM(L248:L255),5)</f>
        <v>20084.62</v>
      </c>
      <c r="M256" s="27"/>
      <c r="N256" s="28">
        <f t="shared" si="14"/>
        <v>-20084.62</v>
      </c>
      <c r="O256" s="27"/>
      <c r="P256" s="26">
        <f t="shared" si="15"/>
        <v>0</v>
      </c>
    </row>
    <row r="257" spans="1:16" ht="15" thickBot="1" x14ac:dyDescent="0.45">
      <c r="A257" s="24"/>
      <c r="B257" s="24"/>
      <c r="C257" s="24" t="s">
        <v>240</v>
      </c>
      <c r="D257" s="24"/>
      <c r="E257" s="24"/>
      <c r="F257" s="24"/>
      <c r="G257" s="24"/>
      <c r="H257" s="24"/>
      <c r="I257" s="24"/>
      <c r="J257" s="28">
        <f>ROUND(J233+J238+J247+J256,5)</f>
        <v>68642.16</v>
      </c>
      <c r="K257" s="27"/>
      <c r="L257" s="28">
        <f>ROUND(L233+L238+L247+L256,5)</f>
        <v>20084.62</v>
      </c>
      <c r="M257" s="27"/>
      <c r="N257" s="28">
        <f t="shared" si="14"/>
        <v>48557.54</v>
      </c>
      <c r="O257" s="27"/>
      <c r="P257" s="26">
        <f t="shared" si="15"/>
        <v>3.4176500000000001</v>
      </c>
    </row>
    <row r="258" spans="1:16" ht="15" thickBot="1" x14ac:dyDescent="0.45">
      <c r="A258" s="24"/>
      <c r="B258" s="24" t="s">
        <v>239</v>
      </c>
      <c r="C258" s="24"/>
      <c r="D258" s="24"/>
      <c r="E258" s="24"/>
      <c r="F258" s="24"/>
      <c r="G258" s="24"/>
      <c r="H258" s="24"/>
      <c r="I258" s="24"/>
      <c r="J258" s="28">
        <f>ROUND(J214+J232-J257,5)</f>
        <v>35200.519999999997</v>
      </c>
      <c r="K258" s="27"/>
      <c r="L258" s="28">
        <f>ROUND(L214+L232-L257,5)</f>
        <v>-20084.62</v>
      </c>
      <c r="M258" s="27"/>
      <c r="N258" s="28">
        <f t="shared" si="14"/>
        <v>55285.14</v>
      </c>
      <c r="O258" s="27"/>
      <c r="P258" s="26">
        <f t="shared" si="15"/>
        <v>-1.75261</v>
      </c>
    </row>
    <row r="259" spans="1:16" s="22" customFormat="1" ht="9.4499999999999993" thickBot="1" x14ac:dyDescent="0.3">
      <c r="A259" s="24" t="s">
        <v>69</v>
      </c>
      <c r="B259" s="24"/>
      <c r="C259" s="24"/>
      <c r="D259" s="24"/>
      <c r="E259" s="24"/>
      <c r="F259" s="24"/>
      <c r="G259" s="24"/>
      <c r="H259" s="24"/>
      <c r="I259" s="24"/>
      <c r="J259" s="25">
        <f>ROUND(J213+J258,5)</f>
        <v>200392.06</v>
      </c>
      <c r="K259" s="24"/>
      <c r="L259" s="25">
        <f>ROUND(L213+L258,5)</f>
        <v>79994.83</v>
      </c>
      <c r="M259" s="24"/>
      <c r="N259" s="25">
        <f t="shared" si="14"/>
        <v>120397.23</v>
      </c>
      <c r="O259" s="24"/>
      <c r="P259" s="23">
        <f t="shared" si="15"/>
        <v>2.5050599999999998</v>
      </c>
    </row>
    <row r="260" spans="1:16" ht="15" thickTop="1" x14ac:dyDescent="0.4"/>
  </sheetData>
  <pageMargins left="0.7" right="0.7" top="0.75" bottom="0.75" header="0.1" footer="0.3"/>
  <pageSetup orientation="portrait" r:id="rId1"/>
  <headerFooter>
    <oddHeader>&amp;L&amp;"Arial,Bold"&amp;7 9:33 AM
&amp;"Arial,Bold"&amp;7 12/10/22
&amp;"Arial,Bold"&amp;7 Accrual Basis&amp;C&amp;"Arial,Bold"&amp;12 Nederland Fire Protection District
&amp;"Arial,Bold"&amp;14 Income &amp;&amp; Expense General  Budget vs. Actual
&amp;"Arial,Bold"&amp;10 January through November 2022</oddHeader>
    <oddFooter>&amp;R&amp;"Arial,Bold"&amp;7 Page &amp;P of &amp;N</oddFooter>
  </headerFooter>
  <drawing r:id="rId2"/>
  <legacyDrawing r:id="rId3"/>
  <controls>
    <mc:AlternateContent xmlns:mc="http://schemas.openxmlformats.org/markup-compatibility/2006">
      <mc:Choice Requires="x14">
        <control shapeId="22529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87086</xdr:colOff>
                <xdr:row>1</xdr:row>
                <xdr:rowOff>38100</xdr:rowOff>
              </to>
            </anchor>
          </controlPr>
        </control>
      </mc:Choice>
      <mc:Fallback>
        <control shapeId="22529" r:id="rId4" name="FILTER"/>
      </mc:Fallback>
    </mc:AlternateContent>
    <mc:AlternateContent xmlns:mc="http://schemas.openxmlformats.org/markup-compatibility/2006">
      <mc:Choice Requires="x14">
        <control shapeId="22530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87086</xdr:colOff>
                <xdr:row>1</xdr:row>
                <xdr:rowOff>38100</xdr:rowOff>
              </to>
            </anchor>
          </controlPr>
        </control>
      </mc:Choice>
      <mc:Fallback>
        <control shapeId="22530" r:id="rId6" name="HEADER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608C1-0972-4E11-A759-7EEF26BC8DF8}">
  <sheetPr codeName="Sheet2"/>
  <dimension ref="A1:W383"/>
  <sheetViews>
    <sheetView workbookViewId="0">
      <pane xSplit="6" ySplit="1" topLeftCell="S352" activePane="bottomRight" state="frozenSplit"/>
      <selection pane="topRight" activeCell="G1" sqref="G1"/>
      <selection pane="bottomLeft" activeCell="A2" sqref="A2"/>
      <selection pane="bottomRight"/>
    </sheetView>
  </sheetViews>
  <sheetFormatPr defaultRowHeight="14.6" x14ac:dyDescent="0.4"/>
  <cols>
    <col min="1" max="5" width="2.921875" customWidth="1"/>
    <col min="6" max="6" width="30.23046875" customWidth="1"/>
    <col min="7" max="8" width="2.23046875" customWidth="1"/>
    <col min="9" max="9" width="13.3828125" bestFit="1" customWidth="1"/>
    <col min="10" max="10" width="2.23046875" customWidth="1"/>
    <col min="11" max="11" width="8.23046875" bestFit="1" customWidth="1"/>
    <col min="12" max="12" width="2.23046875" customWidth="1"/>
    <col min="13" max="13" width="12.3046875" bestFit="1" customWidth="1"/>
    <col min="14" max="14" width="2.23046875" customWidth="1"/>
    <col min="15" max="15" width="25.61328125" bestFit="1" customWidth="1"/>
    <col min="16" max="16" width="2.23046875" customWidth="1"/>
    <col min="17" max="17" width="30.69140625" customWidth="1"/>
    <col min="18" max="18" width="2.23046875" customWidth="1"/>
    <col min="19" max="19" width="22.921875" bestFit="1" customWidth="1"/>
    <col min="20" max="20" width="2.23046875" customWidth="1"/>
    <col min="21" max="21" width="7.84375" bestFit="1" customWidth="1"/>
    <col min="22" max="22" width="2.23046875" customWidth="1"/>
    <col min="23" max="23" width="7.84375" bestFit="1" customWidth="1"/>
  </cols>
  <sheetData>
    <row r="1" spans="1:23" s="12" customFormat="1" ht="15" thickBot="1" x14ac:dyDescent="0.45">
      <c r="A1" s="21"/>
      <c r="B1" s="21"/>
      <c r="C1" s="21"/>
      <c r="D1" s="21"/>
      <c r="E1" s="21"/>
      <c r="F1" s="21"/>
      <c r="G1" s="21"/>
      <c r="H1" s="21"/>
      <c r="I1" s="20" t="s">
        <v>238</v>
      </c>
      <c r="J1" s="21"/>
      <c r="K1" s="20" t="s">
        <v>237</v>
      </c>
      <c r="L1" s="21"/>
      <c r="M1" s="20" t="s">
        <v>236</v>
      </c>
      <c r="N1" s="21"/>
      <c r="O1" s="20" t="s">
        <v>235</v>
      </c>
      <c r="P1" s="21"/>
      <c r="Q1" s="20" t="s">
        <v>234</v>
      </c>
      <c r="R1" s="21"/>
      <c r="S1" s="20" t="s">
        <v>1228</v>
      </c>
      <c r="T1" s="21"/>
      <c r="U1" s="20" t="s">
        <v>233</v>
      </c>
      <c r="V1" s="21"/>
      <c r="W1" s="20" t="s">
        <v>1227</v>
      </c>
    </row>
    <row r="2" spans="1:23" ht="15" thickTop="1" x14ac:dyDescent="0.4">
      <c r="A2" s="18"/>
      <c r="B2" s="18" t="s">
        <v>232</v>
      </c>
      <c r="C2" s="18"/>
      <c r="D2" s="18"/>
      <c r="E2" s="18"/>
      <c r="F2" s="18"/>
      <c r="G2" s="18"/>
      <c r="H2" s="18"/>
      <c r="I2" s="18"/>
      <c r="J2" s="18"/>
      <c r="K2" s="19"/>
      <c r="L2" s="18"/>
      <c r="M2" s="18"/>
      <c r="N2" s="18"/>
      <c r="O2" s="18"/>
      <c r="P2" s="18"/>
      <c r="Q2" s="18"/>
      <c r="R2" s="18"/>
      <c r="S2" s="18"/>
      <c r="T2" s="18"/>
      <c r="U2" s="17"/>
      <c r="V2" s="18"/>
      <c r="W2" s="17"/>
    </row>
    <row r="3" spans="1:23" ht="15" thickBot="1" x14ac:dyDescent="0.45">
      <c r="A3" s="1"/>
      <c r="B3" s="1"/>
      <c r="C3" s="1"/>
      <c r="D3" s="1"/>
      <c r="E3" s="1"/>
      <c r="F3" s="1"/>
      <c r="G3" s="15"/>
      <c r="H3" s="15"/>
      <c r="I3" s="15" t="s">
        <v>209</v>
      </c>
      <c r="J3" s="15"/>
      <c r="K3" s="16">
        <v>44868</v>
      </c>
      <c r="L3" s="15"/>
      <c r="M3" s="15"/>
      <c r="N3" s="15"/>
      <c r="O3" s="15"/>
      <c r="P3" s="15"/>
      <c r="Q3" s="15" t="s">
        <v>1226</v>
      </c>
      <c r="R3" s="15"/>
      <c r="S3" s="15" t="s">
        <v>9</v>
      </c>
      <c r="T3" s="15"/>
      <c r="U3" s="46">
        <v>2500</v>
      </c>
      <c r="V3" s="15"/>
      <c r="W3" s="46">
        <f>ROUND(W2+U3,5)</f>
        <v>2500</v>
      </c>
    </row>
    <row r="4" spans="1:23" x14ac:dyDescent="0.4">
      <c r="A4" s="44"/>
      <c r="B4" s="44" t="s">
        <v>1225</v>
      </c>
      <c r="C4" s="44"/>
      <c r="D4" s="44"/>
      <c r="E4" s="44"/>
      <c r="F4" s="44"/>
      <c r="G4" s="44"/>
      <c r="H4" s="44"/>
      <c r="I4" s="44"/>
      <c r="J4" s="44"/>
      <c r="K4" s="45"/>
      <c r="L4" s="44"/>
      <c r="M4" s="44"/>
      <c r="N4" s="44"/>
      <c r="O4" s="44"/>
      <c r="P4" s="44"/>
      <c r="Q4" s="44"/>
      <c r="R4" s="44"/>
      <c r="S4" s="44"/>
      <c r="T4" s="44"/>
      <c r="U4" s="4">
        <f>ROUND(SUM(U2:U3),5)</f>
        <v>2500</v>
      </c>
      <c r="V4" s="44"/>
      <c r="W4" s="4">
        <f>W3</f>
        <v>2500</v>
      </c>
    </row>
    <row r="5" spans="1:23" x14ac:dyDescent="0.4">
      <c r="A5" s="18"/>
      <c r="B5" s="18" t="s">
        <v>375</v>
      </c>
      <c r="C5" s="18"/>
      <c r="D5" s="18"/>
      <c r="E5" s="18"/>
      <c r="F5" s="18"/>
      <c r="G5" s="18"/>
      <c r="H5" s="18"/>
      <c r="I5" s="18"/>
      <c r="J5" s="18"/>
      <c r="K5" s="19"/>
      <c r="L5" s="18"/>
      <c r="M5" s="18"/>
      <c r="N5" s="18"/>
      <c r="O5" s="18"/>
      <c r="P5" s="18"/>
      <c r="Q5" s="18"/>
      <c r="R5" s="18"/>
      <c r="S5" s="18"/>
      <c r="T5" s="18"/>
      <c r="U5" s="17"/>
      <c r="V5" s="18"/>
      <c r="W5" s="17"/>
    </row>
    <row r="6" spans="1:23" x14ac:dyDescent="0.4">
      <c r="A6" s="15"/>
      <c r="B6" s="15"/>
      <c r="C6" s="15"/>
      <c r="D6" s="15"/>
      <c r="E6" s="15"/>
      <c r="F6" s="15"/>
      <c r="G6" s="15"/>
      <c r="H6" s="15"/>
      <c r="I6" s="15" t="s">
        <v>209</v>
      </c>
      <c r="J6" s="15"/>
      <c r="K6" s="16">
        <v>44869</v>
      </c>
      <c r="L6" s="15"/>
      <c r="M6" s="15"/>
      <c r="N6" s="15"/>
      <c r="O6" s="15" t="s">
        <v>1224</v>
      </c>
      <c r="P6" s="15"/>
      <c r="Q6" s="15" t="s">
        <v>209</v>
      </c>
      <c r="R6" s="15"/>
      <c r="S6" s="15" t="s">
        <v>9</v>
      </c>
      <c r="T6" s="15"/>
      <c r="U6" s="14">
        <v>187.5</v>
      </c>
      <c r="V6" s="15"/>
      <c r="W6" s="14">
        <f>ROUND(W5+U6,5)</f>
        <v>187.5</v>
      </c>
    </row>
    <row r="7" spans="1:23" ht="15" thickBot="1" x14ac:dyDescent="0.45">
      <c r="A7" s="15"/>
      <c r="B7" s="15"/>
      <c r="C7" s="15"/>
      <c r="D7" s="15"/>
      <c r="E7" s="15"/>
      <c r="F7" s="15"/>
      <c r="G7" s="15"/>
      <c r="H7" s="15"/>
      <c r="I7" s="15" t="s">
        <v>209</v>
      </c>
      <c r="J7" s="15"/>
      <c r="K7" s="16">
        <v>44894</v>
      </c>
      <c r="L7" s="15"/>
      <c r="M7" s="15" t="s">
        <v>1223</v>
      </c>
      <c r="N7" s="15"/>
      <c r="O7" s="15" t="s">
        <v>1222</v>
      </c>
      <c r="P7" s="15"/>
      <c r="Q7" s="15" t="s">
        <v>1221</v>
      </c>
      <c r="R7" s="15"/>
      <c r="S7" s="15" t="s">
        <v>9</v>
      </c>
      <c r="T7" s="15"/>
      <c r="U7" s="46">
        <v>714</v>
      </c>
      <c r="V7" s="15"/>
      <c r="W7" s="46">
        <f>ROUND(W6+U7,5)</f>
        <v>901.5</v>
      </c>
    </row>
    <row r="8" spans="1:23" x14ac:dyDescent="0.4">
      <c r="A8" s="44"/>
      <c r="B8" s="44" t="s">
        <v>1220</v>
      </c>
      <c r="C8" s="44"/>
      <c r="D8" s="44"/>
      <c r="E8" s="44"/>
      <c r="F8" s="44"/>
      <c r="G8" s="44"/>
      <c r="H8" s="44"/>
      <c r="I8" s="44"/>
      <c r="J8" s="44"/>
      <c r="K8" s="45"/>
      <c r="L8" s="44"/>
      <c r="M8" s="44"/>
      <c r="N8" s="44"/>
      <c r="O8" s="44"/>
      <c r="P8" s="44"/>
      <c r="Q8" s="44"/>
      <c r="R8" s="44"/>
      <c r="S8" s="44"/>
      <c r="T8" s="44"/>
      <c r="U8" s="4">
        <f>ROUND(SUM(U5:U7),5)</f>
        <v>901.5</v>
      </c>
      <c r="V8" s="44"/>
      <c r="W8" s="4">
        <f>W7</f>
        <v>901.5</v>
      </c>
    </row>
    <row r="9" spans="1:23" x14ac:dyDescent="0.4">
      <c r="A9" s="18"/>
      <c r="B9" s="18" t="s">
        <v>231</v>
      </c>
      <c r="C9" s="18"/>
      <c r="D9" s="18"/>
      <c r="E9" s="18"/>
      <c r="F9" s="18"/>
      <c r="G9" s="18"/>
      <c r="H9" s="18"/>
      <c r="I9" s="18"/>
      <c r="J9" s="18"/>
      <c r="K9" s="19"/>
      <c r="L9" s="18"/>
      <c r="M9" s="18"/>
      <c r="N9" s="18"/>
      <c r="O9" s="18"/>
      <c r="P9" s="18"/>
      <c r="Q9" s="18"/>
      <c r="R9" s="18"/>
      <c r="S9" s="18"/>
      <c r="T9" s="18"/>
      <c r="U9" s="17"/>
      <c r="V9" s="18"/>
      <c r="W9" s="17"/>
    </row>
    <row r="10" spans="1:23" x14ac:dyDescent="0.4">
      <c r="A10" s="15"/>
      <c r="B10" s="15"/>
      <c r="C10" s="15"/>
      <c r="D10" s="15"/>
      <c r="E10" s="15"/>
      <c r="F10" s="15"/>
      <c r="G10" s="15"/>
      <c r="H10" s="15"/>
      <c r="I10" s="15" t="s">
        <v>209</v>
      </c>
      <c r="J10" s="15"/>
      <c r="K10" s="16">
        <v>44895</v>
      </c>
      <c r="L10" s="15"/>
      <c r="M10" s="15"/>
      <c r="N10" s="15"/>
      <c r="O10" s="15"/>
      <c r="P10" s="15"/>
      <c r="Q10" s="15" t="s">
        <v>230</v>
      </c>
      <c r="R10" s="15"/>
      <c r="S10" s="15" t="s">
        <v>8</v>
      </c>
      <c r="T10" s="15"/>
      <c r="U10" s="14">
        <v>123.81</v>
      </c>
      <c r="V10" s="15"/>
      <c r="W10" s="14">
        <f t="shared" ref="W10:W15" si="0">ROUND(W9+U10,5)</f>
        <v>123.81</v>
      </c>
    </row>
    <row r="11" spans="1:23" x14ac:dyDescent="0.4">
      <c r="A11" s="15"/>
      <c r="B11" s="15"/>
      <c r="C11" s="15"/>
      <c r="D11" s="15"/>
      <c r="E11" s="15"/>
      <c r="F11" s="15"/>
      <c r="G11" s="15"/>
      <c r="H11" s="15"/>
      <c r="I11" s="15" t="s">
        <v>209</v>
      </c>
      <c r="J11" s="15"/>
      <c r="K11" s="16">
        <v>44895</v>
      </c>
      <c r="L11" s="15"/>
      <c r="M11" s="15"/>
      <c r="N11" s="15"/>
      <c r="O11" s="15"/>
      <c r="P11" s="15"/>
      <c r="Q11" s="15" t="s">
        <v>230</v>
      </c>
      <c r="R11" s="15"/>
      <c r="S11" s="15" t="s">
        <v>5</v>
      </c>
      <c r="T11" s="15"/>
      <c r="U11" s="14">
        <v>705.08</v>
      </c>
      <c r="V11" s="15"/>
      <c r="W11" s="14">
        <f t="shared" si="0"/>
        <v>828.89</v>
      </c>
    </row>
    <row r="12" spans="1:23" x14ac:dyDescent="0.4">
      <c r="A12" s="15"/>
      <c r="B12" s="15"/>
      <c r="C12" s="15"/>
      <c r="D12" s="15"/>
      <c r="E12" s="15"/>
      <c r="F12" s="15"/>
      <c r="G12" s="15"/>
      <c r="H12" s="15"/>
      <c r="I12" s="15" t="s">
        <v>209</v>
      </c>
      <c r="J12" s="15"/>
      <c r="K12" s="16">
        <v>44895</v>
      </c>
      <c r="L12" s="15"/>
      <c r="M12" s="15"/>
      <c r="N12" s="15"/>
      <c r="O12" s="15"/>
      <c r="P12" s="15"/>
      <c r="Q12" s="15" t="s">
        <v>230</v>
      </c>
      <c r="R12" s="15"/>
      <c r="S12" s="15" t="s">
        <v>7</v>
      </c>
      <c r="T12" s="15"/>
      <c r="U12" s="14">
        <v>85.28</v>
      </c>
      <c r="V12" s="15"/>
      <c r="W12" s="14">
        <f t="shared" si="0"/>
        <v>914.17</v>
      </c>
    </row>
    <row r="13" spans="1:23" x14ac:dyDescent="0.4">
      <c r="A13" s="15"/>
      <c r="B13" s="15"/>
      <c r="C13" s="15"/>
      <c r="D13" s="15"/>
      <c r="E13" s="15"/>
      <c r="F13" s="15"/>
      <c r="G13" s="15"/>
      <c r="H13" s="15"/>
      <c r="I13" s="15" t="s">
        <v>209</v>
      </c>
      <c r="J13" s="15"/>
      <c r="K13" s="16">
        <v>44895</v>
      </c>
      <c r="L13" s="15"/>
      <c r="M13" s="15"/>
      <c r="N13" s="15"/>
      <c r="O13" s="15"/>
      <c r="P13" s="15"/>
      <c r="Q13" s="15" t="s">
        <v>230</v>
      </c>
      <c r="R13" s="15"/>
      <c r="S13" s="15" t="s">
        <v>6</v>
      </c>
      <c r="T13" s="15"/>
      <c r="U13" s="14">
        <v>641.74</v>
      </c>
      <c r="V13" s="15"/>
      <c r="W13" s="14">
        <f t="shared" si="0"/>
        <v>1555.91</v>
      </c>
    </row>
    <row r="14" spans="1:23" x14ac:dyDescent="0.4">
      <c r="A14" s="15"/>
      <c r="B14" s="15"/>
      <c r="C14" s="15"/>
      <c r="D14" s="15"/>
      <c r="E14" s="15"/>
      <c r="F14" s="15"/>
      <c r="G14" s="15"/>
      <c r="H14" s="15"/>
      <c r="I14" s="15" t="s">
        <v>209</v>
      </c>
      <c r="J14" s="15"/>
      <c r="K14" s="16">
        <v>44895</v>
      </c>
      <c r="L14" s="15"/>
      <c r="M14" s="15"/>
      <c r="N14" s="15"/>
      <c r="O14" s="15"/>
      <c r="P14" s="15"/>
      <c r="Q14" s="15" t="s">
        <v>230</v>
      </c>
      <c r="R14" s="15"/>
      <c r="S14" s="15" t="s">
        <v>10</v>
      </c>
      <c r="T14" s="15"/>
      <c r="U14" s="14">
        <v>1.19</v>
      </c>
      <c r="V14" s="15"/>
      <c r="W14" s="14">
        <f t="shared" si="0"/>
        <v>1557.1</v>
      </c>
    </row>
    <row r="15" spans="1:23" ht="15" thickBot="1" x14ac:dyDescent="0.45">
      <c r="A15" s="15"/>
      <c r="B15" s="15"/>
      <c r="C15" s="15"/>
      <c r="D15" s="15"/>
      <c r="E15" s="15"/>
      <c r="F15" s="15"/>
      <c r="G15" s="15"/>
      <c r="H15" s="15"/>
      <c r="I15" s="15" t="s">
        <v>209</v>
      </c>
      <c r="J15" s="15"/>
      <c r="K15" s="16">
        <v>44895</v>
      </c>
      <c r="L15" s="15"/>
      <c r="M15" s="15"/>
      <c r="N15" s="15"/>
      <c r="O15" s="15"/>
      <c r="P15" s="15"/>
      <c r="Q15" s="15" t="s">
        <v>230</v>
      </c>
      <c r="R15" s="15"/>
      <c r="S15" s="15" t="s">
        <v>9</v>
      </c>
      <c r="T15" s="15"/>
      <c r="U15" s="46">
        <v>0.2</v>
      </c>
      <c r="V15" s="15"/>
      <c r="W15" s="46">
        <f t="shared" si="0"/>
        <v>1557.3</v>
      </c>
    </row>
    <row r="16" spans="1:23" x14ac:dyDescent="0.4">
      <c r="A16" s="44"/>
      <c r="B16" s="44" t="s">
        <v>1219</v>
      </c>
      <c r="C16" s="44"/>
      <c r="D16" s="44"/>
      <c r="E16" s="44"/>
      <c r="F16" s="44"/>
      <c r="G16" s="44"/>
      <c r="H16" s="44"/>
      <c r="I16" s="44"/>
      <c r="J16" s="44"/>
      <c r="K16" s="45"/>
      <c r="L16" s="44"/>
      <c r="M16" s="44"/>
      <c r="N16" s="44"/>
      <c r="O16" s="44"/>
      <c r="P16" s="44"/>
      <c r="Q16" s="44"/>
      <c r="R16" s="44"/>
      <c r="S16" s="44"/>
      <c r="T16" s="44"/>
      <c r="U16" s="4">
        <f>ROUND(SUM(U9:U15),5)</f>
        <v>1557.3</v>
      </c>
      <c r="V16" s="44"/>
      <c r="W16" s="4">
        <f>W15</f>
        <v>1557.3</v>
      </c>
    </row>
    <row r="17" spans="1:23" x14ac:dyDescent="0.4">
      <c r="A17" s="18"/>
      <c r="B17" s="18" t="s">
        <v>229</v>
      </c>
      <c r="C17" s="18"/>
      <c r="D17" s="18"/>
      <c r="E17" s="18"/>
      <c r="F17" s="18"/>
      <c r="G17" s="18"/>
      <c r="H17" s="18"/>
      <c r="I17" s="18"/>
      <c r="J17" s="18"/>
      <c r="K17" s="19"/>
      <c r="L17" s="18"/>
      <c r="M17" s="18"/>
      <c r="N17" s="18"/>
      <c r="O17" s="18"/>
      <c r="P17" s="18"/>
      <c r="Q17" s="18"/>
      <c r="R17" s="18"/>
      <c r="S17" s="18"/>
      <c r="T17" s="18"/>
      <c r="U17" s="17"/>
      <c r="V17" s="18"/>
      <c r="W17" s="17"/>
    </row>
    <row r="18" spans="1:23" x14ac:dyDescent="0.4">
      <c r="A18" s="18"/>
      <c r="B18" s="18"/>
      <c r="C18" s="18" t="s">
        <v>228</v>
      </c>
      <c r="D18" s="18"/>
      <c r="E18" s="18"/>
      <c r="F18" s="18"/>
      <c r="G18" s="18"/>
      <c r="H18" s="18"/>
      <c r="I18" s="18"/>
      <c r="J18" s="18"/>
      <c r="K18" s="19"/>
      <c r="L18" s="18"/>
      <c r="M18" s="18"/>
      <c r="N18" s="18"/>
      <c r="O18" s="18"/>
      <c r="P18" s="18"/>
      <c r="Q18" s="18"/>
      <c r="R18" s="18"/>
      <c r="S18" s="18"/>
      <c r="T18" s="18"/>
      <c r="U18" s="17"/>
      <c r="V18" s="18"/>
      <c r="W18" s="17"/>
    </row>
    <row r="19" spans="1:23" ht="15" thickBot="1" x14ac:dyDescent="0.45">
      <c r="A19" s="1"/>
      <c r="B19" s="1"/>
      <c r="C19" s="1"/>
      <c r="D19" s="1"/>
      <c r="E19" s="1"/>
      <c r="F19" s="1"/>
      <c r="G19" s="15"/>
      <c r="H19" s="15"/>
      <c r="I19" s="15" t="s">
        <v>209</v>
      </c>
      <c r="J19" s="15"/>
      <c r="K19" s="16">
        <v>44875</v>
      </c>
      <c r="L19" s="15"/>
      <c r="M19" s="15"/>
      <c r="N19" s="15"/>
      <c r="O19" s="15"/>
      <c r="P19" s="15"/>
      <c r="Q19" s="15" t="s">
        <v>209</v>
      </c>
      <c r="R19" s="15"/>
      <c r="S19" s="15" t="s">
        <v>10</v>
      </c>
      <c r="T19" s="15"/>
      <c r="U19" s="46">
        <v>20.59</v>
      </c>
      <c r="V19" s="15"/>
      <c r="W19" s="46">
        <f>ROUND(W18+U19,5)</f>
        <v>20.59</v>
      </c>
    </row>
    <row r="20" spans="1:23" x14ac:dyDescent="0.4">
      <c r="A20" s="44"/>
      <c r="B20" s="44"/>
      <c r="C20" s="44" t="s">
        <v>1218</v>
      </c>
      <c r="D20" s="44"/>
      <c r="E20" s="44"/>
      <c r="F20" s="44"/>
      <c r="G20" s="44"/>
      <c r="H20" s="44"/>
      <c r="I20" s="44"/>
      <c r="J20" s="44"/>
      <c r="K20" s="45"/>
      <c r="L20" s="44"/>
      <c r="M20" s="44"/>
      <c r="N20" s="44"/>
      <c r="O20" s="44"/>
      <c r="P20" s="44"/>
      <c r="Q20" s="44"/>
      <c r="R20" s="44"/>
      <c r="S20" s="44"/>
      <c r="T20" s="44"/>
      <c r="U20" s="4">
        <f>ROUND(SUM(U18:U19),5)</f>
        <v>20.59</v>
      </c>
      <c r="V20" s="44"/>
      <c r="W20" s="4">
        <f>W19</f>
        <v>20.59</v>
      </c>
    </row>
    <row r="21" spans="1:23" x14ac:dyDescent="0.4">
      <c r="A21" s="18"/>
      <c r="B21" s="18"/>
      <c r="C21" s="18" t="s">
        <v>227</v>
      </c>
      <c r="D21" s="18"/>
      <c r="E21" s="18"/>
      <c r="F21" s="18"/>
      <c r="G21" s="18"/>
      <c r="H21" s="18"/>
      <c r="I21" s="18"/>
      <c r="J21" s="18"/>
      <c r="K21" s="19"/>
      <c r="L21" s="18"/>
      <c r="M21" s="18"/>
      <c r="N21" s="18"/>
      <c r="O21" s="18"/>
      <c r="P21" s="18"/>
      <c r="Q21" s="18"/>
      <c r="R21" s="18"/>
      <c r="S21" s="18"/>
      <c r="T21" s="18"/>
      <c r="U21" s="17"/>
      <c r="V21" s="18"/>
      <c r="W21" s="17"/>
    </row>
    <row r="22" spans="1:23" ht="15" thickBot="1" x14ac:dyDescent="0.45">
      <c r="A22" s="1"/>
      <c r="B22" s="1"/>
      <c r="C22" s="1"/>
      <c r="D22" s="1"/>
      <c r="E22" s="1"/>
      <c r="F22" s="1"/>
      <c r="G22" s="15"/>
      <c r="H22" s="15"/>
      <c r="I22" s="15" t="s">
        <v>209</v>
      </c>
      <c r="J22" s="15"/>
      <c r="K22" s="16">
        <v>44879</v>
      </c>
      <c r="L22" s="15"/>
      <c r="M22" s="15"/>
      <c r="N22" s="15"/>
      <c r="O22" s="15" t="s">
        <v>220</v>
      </c>
      <c r="P22" s="15"/>
      <c r="Q22" s="15" t="s">
        <v>1217</v>
      </c>
      <c r="R22" s="15"/>
      <c r="S22" s="15" t="s">
        <v>10</v>
      </c>
      <c r="T22" s="15"/>
      <c r="U22" s="46">
        <v>7892.8</v>
      </c>
      <c r="V22" s="15"/>
      <c r="W22" s="46">
        <f>ROUND(W21+U22,5)</f>
        <v>7892.8</v>
      </c>
    </row>
    <row r="23" spans="1:23" x14ac:dyDescent="0.4">
      <c r="A23" s="44"/>
      <c r="B23" s="44"/>
      <c r="C23" s="44" t="s">
        <v>1216</v>
      </c>
      <c r="D23" s="44"/>
      <c r="E23" s="44"/>
      <c r="F23" s="44"/>
      <c r="G23" s="44"/>
      <c r="H23" s="44"/>
      <c r="I23" s="44"/>
      <c r="J23" s="44"/>
      <c r="K23" s="45"/>
      <c r="L23" s="44"/>
      <c r="M23" s="44"/>
      <c r="N23" s="44"/>
      <c r="O23" s="44"/>
      <c r="P23" s="44"/>
      <c r="Q23" s="44"/>
      <c r="R23" s="44"/>
      <c r="S23" s="44"/>
      <c r="T23" s="44"/>
      <c r="U23" s="4">
        <f>ROUND(SUM(U21:U22),5)</f>
        <v>7892.8</v>
      </c>
      <c r="V23" s="44"/>
      <c r="W23" s="4">
        <f>W22</f>
        <v>7892.8</v>
      </c>
    </row>
    <row r="24" spans="1:23" x14ac:dyDescent="0.4">
      <c r="A24" s="18"/>
      <c r="B24" s="18"/>
      <c r="C24" s="18" t="s">
        <v>226</v>
      </c>
      <c r="D24" s="18"/>
      <c r="E24" s="18"/>
      <c r="F24" s="18"/>
      <c r="G24" s="18"/>
      <c r="H24" s="18"/>
      <c r="I24" s="18"/>
      <c r="J24" s="18"/>
      <c r="K24" s="19"/>
      <c r="L24" s="18"/>
      <c r="M24" s="18"/>
      <c r="N24" s="18"/>
      <c r="O24" s="18"/>
      <c r="P24" s="18"/>
      <c r="Q24" s="18"/>
      <c r="R24" s="18"/>
      <c r="S24" s="18"/>
      <c r="T24" s="18"/>
      <c r="U24" s="17"/>
      <c r="V24" s="18"/>
      <c r="W24" s="17"/>
    </row>
    <row r="25" spans="1:23" x14ac:dyDescent="0.4">
      <c r="A25" s="15"/>
      <c r="B25" s="15"/>
      <c r="C25" s="15"/>
      <c r="D25" s="15"/>
      <c r="E25" s="15"/>
      <c r="F25" s="15"/>
      <c r="G25" s="15"/>
      <c r="H25" s="15"/>
      <c r="I25" s="15" t="s">
        <v>209</v>
      </c>
      <c r="J25" s="15"/>
      <c r="K25" s="16">
        <v>44875</v>
      </c>
      <c r="L25" s="15"/>
      <c r="M25" s="15"/>
      <c r="N25" s="15"/>
      <c r="O25" s="15"/>
      <c r="P25" s="15"/>
      <c r="Q25" s="15" t="s">
        <v>1215</v>
      </c>
      <c r="R25" s="15"/>
      <c r="S25" s="15" t="s">
        <v>10</v>
      </c>
      <c r="T25" s="15"/>
      <c r="U25" s="14">
        <v>20.81</v>
      </c>
      <c r="V25" s="15"/>
      <c r="W25" s="14">
        <f>ROUND(W24+U25,5)</f>
        <v>20.81</v>
      </c>
    </row>
    <row r="26" spans="1:23" ht="15" thickBot="1" x14ac:dyDescent="0.45">
      <c r="A26" s="15"/>
      <c r="B26" s="15"/>
      <c r="C26" s="15"/>
      <c r="D26" s="15"/>
      <c r="E26" s="15"/>
      <c r="F26" s="15"/>
      <c r="G26" s="15"/>
      <c r="H26" s="15"/>
      <c r="I26" s="15" t="s">
        <v>209</v>
      </c>
      <c r="J26" s="15"/>
      <c r="K26" s="16">
        <v>44879</v>
      </c>
      <c r="L26" s="15"/>
      <c r="M26" s="15"/>
      <c r="N26" s="15"/>
      <c r="O26" s="15"/>
      <c r="P26" s="15"/>
      <c r="Q26" s="15" t="s">
        <v>1214</v>
      </c>
      <c r="R26" s="15"/>
      <c r="S26" s="15" t="s">
        <v>10</v>
      </c>
      <c r="T26" s="15"/>
      <c r="U26" s="46">
        <v>4307.6499999999996</v>
      </c>
      <c r="V26" s="15"/>
      <c r="W26" s="46">
        <f>ROUND(W25+U26,5)</f>
        <v>4328.46</v>
      </c>
    </row>
    <row r="27" spans="1:23" x14ac:dyDescent="0.4">
      <c r="A27" s="44"/>
      <c r="B27" s="44"/>
      <c r="C27" s="44" t="s">
        <v>1213</v>
      </c>
      <c r="D27" s="44"/>
      <c r="E27" s="44"/>
      <c r="F27" s="44"/>
      <c r="G27" s="44"/>
      <c r="H27" s="44"/>
      <c r="I27" s="44"/>
      <c r="J27" s="44"/>
      <c r="K27" s="45"/>
      <c r="L27" s="44"/>
      <c r="M27" s="44"/>
      <c r="N27" s="44"/>
      <c r="O27" s="44"/>
      <c r="P27" s="44"/>
      <c r="Q27" s="44"/>
      <c r="R27" s="44"/>
      <c r="S27" s="44"/>
      <c r="T27" s="44"/>
      <c r="U27" s="4">
        <f>ROUND(SUM(U24:U26),5)</f>
        <v>4328.46</v>
      </c>
      <c r="V27" s="44"/>
      <c r="W27" s="4">
        <f>W26</f>
        <v>4328.46</v>
      </c>
    </row>
    <row r="28" spans="1:23" x14ac:dyDescent="0.4">
      <c r="A28" s="18"/>
      <c r="B28" s="18"/>
      <c r="C28" s="18" t="s">
        <v>225</v>
      </c>
      <c r="D28" s="18"/>
      <c r="E28" s="18"/>
      <c r="F28" s="18"/>
      <c r="G28" s="18"/>
      <c r="H28" s="18"/>
      <c r="I28" s="18"/>
      <c r="J28" s="18"/>
      <c r="K28" s="19"/>
      <c r="L28" s="18"/>
      <c r="M28" s="18"/>
      <c r="N28" s="18"/>
      <c r="O28" s="18"/>
      <c r="P28" s="18"/>
      <c r="Q28" s="18"/>
      <c r="R28" s="18"/>
      <c r="S28" s="18"/>
      <c r="T28" s="18"/>
      <c r="U28" s="17"/>
      <c r="V28" s="18"/>
      <c r="W28" s="17"/>
    </row>
    <row r="29" spans="1:23" ht="15" thickBot="1" x14ac:dyDescent="0.45">
      <c r="A29" s="1"/>
      <c r="B29" s="1"/>
      <c r="C29" s="1"/>
      <c r="D29" s="1"/>
      <c r="E29" s="1"/>
      <c r="F29" s="1"/>
      <c r="G29" s="15"/>
      <c r="H29" s="15"/>
      <c r="I29" s="15" t="s">
        <v>209</v>
      </c>
      <c r="J29" s="15"/>
      <c r="K29" s="16">
        <v>44875</v>
      </c>
      <c r="L29" s="15"/>
      <c r="M29" s="15"/>
      <c r="N29" s="15"/>
      <c r="O29" s="15" t="s">
        <v>220</v>
      </c>
      <c r="P29" s="15"/>
      <c r="Q29" s="15" t="s">
        <v>1212</v>
      </c>
      <c r="R29" s="15"/>
      <c r="S29" s="15" t="s">
        <v>10</v>
      </c>
      <c r="T29" s="15"/>
      <c r="U29" s="46">
        <v>276.62</v>
      </c>
      <c r="V29" s="15"/>
      <c r="W29" s="46">
        <f>ROUND(W28+U29,5)</f>
        <v>276.62</v>
      </c>
    </row>
    <row r="30" spans="1:23" x14ac:dyDescent="0.4">
      <c r="A30" s="44"/>
      <c r="B30" s="44"/>
      <c r="C30" s="44" t="s">
        <v>1211</v>
      </c>
      <c r="D30" s="44"/>
      <c r="E30" s="44"/>
      <c r="F30" s="44"/>
      <c r="G30" s="44"/>
      <c r="H30" s="44"/>
      <c r="I30" s="44"/>
      <c r="J30" s="44"/>
      <c r="K30" s="45"/>
      <c r="L30" s="44"/>
      <c r="M30" s="44"/>
      <c r="N30" s="44"/>
      <c r="O30" s="44"/>
      <c r="P30" s="44"/>
      <c r="Q30" s="44"/>
      <c r="R30" s="44"/>
      <c r="S30" s="44"/>
      <c r="T30" s="44"/>
      <c r="U30" s="4">
        <f>ROUND(SUM(U28:U29),5)</f>
        <v>276.62</v>
      </c>
      <c r="V30" s="44"/>
      <c r="W30" s="4">
        <f>W29</f>
        <v>276.62</v>
      </c>
    </row>
    <row r="31" spans="1:23" x14ac:dyDescent="0.4">
      <c r="A31" s="18"/>
      <c r="B31" s="18"/>
      <c r="C31" s="18" t="s">
        <v>224</v>
      </c>
      <c r="D31" s="18"/>
      <c r="E31" s="18"/>
      <c r="F31" s="18"/>
      <c r="G31" s="18"/>
      <c r="H31" s="18"/>
      <c r="I31" s="18"/>
      <c r="J31" s="18"/>
      <c r="K31" s="19"/>
      <c r="L31" s="18"/>
      <c r="M31" s="18"/>
      <c r="N31" s="18"/>
      <c r="O31" s="18"/>
      <c r="P31" s="18"/>
      <c r="Q31" s="18"/>
      <c r="R31" s="18"/>
      <c r="S31" s="18"/>
      <c r="T31" s="18"/>
      <c r="U31" s="17"/>
      <c r="V31" s="18"/>
      <c r="W31" s="17"/>
    </row>
    <row r="32" spans="1:23" ht="15" thickBot="1" x14ac:dyDescent="0.45">
      <c r="A32" s="1"/>
      <c r="B32" s="1"/>
      <c r="C32" s="1"/>
      <c r="D32" s="1"/>
      <c r="E32" s="1"/>
      <c r="F32" s="1"/>
      <c r="G32" s="15"/>
      <c r="H32" s="15"/>
      <c r="I32" s="15" t="s">
        <v>209</v>
      </c>
      <c r="J32" s="15"/>
      <c r="K32" s="16">
        <v>44875</v>
      </c>
      <c r="L32" s="15"/>
      <c r="M32" s="15"/>
      <c r="N32" s="15"/>
      <c r="O32" s="15"/>
      <c r="P32" s="15"/>
      <c r="Q32" s="15" t="s">
        <v>1210</v>
      </c>
      <c r="R32" s="15"/>
      <c r="S32" s="15" t="s">
        <v>10</v>
      </c>
      <c r="T32" s="15"/>
      <c r="U32" s="46">
        <v>150.97</v>
      </c>
      <c r="V32" s="15"/>
      <c r="W32" s="46">
        <f>ROUND(W31+U32,5)</f>
        <v>150.97</v>
      </c>
    </row>
    <row r="33" spans="1:23" x14ac:dyDescent="0.4">
      <c r="A33" s="44"/>
      <c r="B33" s="44"/>
      <c r="C33" s="44" t="s">
        <v>1209</v>
      </c>
      <c r="D33" s="44"/>
      <c r="E33" s="44"/>
      <c r="F33" s="44"/>
      <c r="G33" s="44"/>
      <c r="H33" s="44"/>
      <c r="I33" s="44"/>
      <c r="J33" s="44"/>
      <c r="K33" s="45"/>
      <c r="L33" s="44"/>
      <c r="M33" s="44"/>
      <c r="N33" s="44"/>
      <c r="O33" s="44"/>
      <c r="P33" s="44"/>
      <c r="Q33" s="44"/>
      <c r="R33" s="44"/>
      <c r="S33" s="44"/>
      <c r="T33" s="44"/>
      <c r="U33" s="4">
        <f>ROUND(SUM(U31:U32),5)</f>
        <v>150.97</v>
      </c>
      <c r="V33" s="44"/>
      <c r="W33" s="4">
        <f>W32</f>
        <v>150.97</v>
      </c>
    </row>
    <row r="34" spans="1:23" x14ac:dyDescent="0.4">
      <c r="A34" s="18"/>
      <c r="B34" s="18"/>
      <c r="C34" s="18" t="s">
        <v>223</v>
      </c>
      <c r="D34" s="18"/>
      <c r="E34" s="18"/>
      <c r="F34" s="18"/>
      <c r="G34" s="18"/>
      <c r="H34" s="18"/>
      <c r="I34" s="18"/>
      <c r="J34" s="18"/>
      <c r="K34" s="19"/>
      <c r="L34" s="18"/>
      <c r="M34" s="18"/>
      <c r="N34" s="18"/>
      <c r="O34" s="18"/>
      <c r="P34" s="18"/>
      <c r="Q34" s="18"/>
      <c r="R34" s="18"/>
      <c r="S34" s="18"/>
      <c r="T34" s="18"/>
      <c r="U34" s="17"/>
      <c r="V34" s="18"/>
      <c r="W34" s="17"/>
    </row>
    <row r="35" spans="1:23" x14ac:dyDescent="0.4">
      <c r="A35" s="15"/>
      <c r="B35" s="15"/>
      <c r="C35" s="15"/>
      <c r="D35" s="15"/>
      <c r="E35" s="15"/>
      <c r="F35" s="15"/>
      <c r="G35" s="15"/>
      <c r="H35" s="15"/>
      <c r="I35" s="15" t="s">
        <v>209</v>
      </c>
      <c r="J35" s="15"/>
      <c r="K35" s="16">
        <v>44875</v>
      </c>
      <c r="L35" s="15"/>
      <c r="M35" s="15"/>
      <c r="N35" s="15"/>
      <c r="O35" s="15"/>
      <c r="P35" s="15"/>
      <c r="Q35" s="15" t="s">
        <v>1208</v>
      </c>
      <c r="R35" s="15"/>
      <c r="S35" s="15" t="s">
        <v>10</v>
      </c>
      <c r="T35" s="15"/>
      <c r="U35" s="14">
        <v>2.02</v>
      </c>
      <c r="V35" s="15"/>
      <c r="W35" s="14">
        <f>ROUND(W34+U35,5)</f>
        <v>2.02</v>
      </c>
    </row>
    <row r="36" spans="1:23" x14ac:dyDescent="0.4">
      <c r="A36" s="15"/>
      <c r="B36" s="15"/>
      <c r="C36" s="15"/>
      <c r="D36" s="15"/>
      <c r="E36" s="15"/>
      <c r="F36" s="15"/>
      <c r="G36" s="15"/>
      <c r="H36" s="15"/>
      <c r="I36" s="15" t="s">
        <v>209</v>
      </c>
      <c r="J36" s="15"/>
      <c r="K36" s="16">
        <v>44875</v>
      </c>
      <c r="L36" s="15"/>
      <c r="M36" s="15"/>
      <c r="N36" s="15"/>
      <c r="O36" s="15"/>
      <c r="P36" s="15"/>
      <c r="Q36" s="15" t="s">
        <v>1207</v>
      </c>
      <c r="R36" s="15"/>
      <c r="S36" s="15" t="s">
        <v>10</v>
      </c>
      <c r="T36" s="15"/>
      <c r="U36" s="14">
        <v>16.649999999999999</v>
      </c>
      <c r="V36" s="15"/>
      <c r="W36" s="14">
        <f>ROUND(W35+U36,5)</f>
        <v>18.670000000000002</v>
      </c>
    </row>
    <row r="37" spans="1:23" ht="15" thickBot="1" x14ac:dyDescent="0.45">
      <c r="A37" s="15"/>
      <c r="B37" s="15"/>
      <c r="C37" s="15"/>
      <c r="D37" s="15"/>
      <c r="E37" s="15"/>
      <c r="F37" s="15"/>
      <c r="G37" s="15"/>
      <c r="H37" s="15"/>
      <c r="I37" s="15" t="s">
        <v>209</v>
      </c>
      <c r="J37" s="15"/>
      <c r="K37" s="16">
        <v>44879</v>
      </c>
      <c r="L37" s="15"/>
      <c r="M37" s="15"/>
      <c r="N37" s="15"/>
      <c r="O37" s="15"/>
      <c r="P37" s="15"/>
      <c r="Q37" s="15" t="s">
        <v>1206</v>
      </c>
      <c r="R37" s="15"/>
      <c r="S37" s="15" t="s">
        <v>10</v>
      </c>
      <c r="T37" s="15"/>
      <c r="U37" s="46">
        <v>418.12</v>
      </c>
      <c r="V37" s="15"/>
      <c r="W37" s="46">
        <f>ROUND(W36+U37,5)</f>
        <v>436.79</v>
      </c>
    </row>
    <row r="38" spans="1:23" x14ac:dyDescent="0.4">
      <c r="A38" s="44"/>
      <c r="B38" s="44"/>
      <c r="C38" s="44" t="s">
        <v>1205</v>
      </c>
      <c r="D38" s="44"/>
      <c r="E38" s="44"/>
      <c r="F38" s="44"/>
      <c r="G38" s="44"/>
      <c r="H38" s="44"/>
      <c r="I38" s="44"/>
      <c r="J38" s="44"/>
      <c r="K38" s="45"/>
      <c r="L38" s="44"/>
      <c r="M38" s="44"/>
      <c r="N38" s="44"/>
      <c r="O38" s="44"/>
      <c r="P38" s="44"/>
      <c r="Q38" s="44"/>
      <c r="R38" s="44"/>
      <c r="S38" s="44"/>
      <c r="T38" s="44"/>
      <c r="U38" s="4">
        <f>ROUND(SUM(U34:U37),5)</f>
        <v>436.79</v>
      </c>
      <c r="V38" s="44"/>
      <c r="W38" s="4">
        <f>W37</f>
        <v>436.79</v>
      </c>
    </row>
    <row r="39" spans="1:23" x14ac:dyDescent="0.4">
      <c r="A39" s="18"/>
      <c r="B39" s="18"/>
      <c r="C39" s="18" t="s">
        <v>222</v>
      </c>
      <c r="D39" s="18"/>
      <c r="E39" s="18"/>
      <c r="F39" s="18"/>
      <c r="G39" s="18"/>
      <c r="H39" s="18"/>
      <c r="I39" s="18"/>
      <c r="J39" s="18"/>
      <c r="K39" s="19"/>
      <c r="L39" s="18"/>
      <c r="M39" s="18"/>
      <c r="N39" s="18"/>
      <c r="O39" s="18"/>
      <c r="P39" s="18"/>
      <c r="Q39" s="18"/>
      <c r="R39" s="18"/>
      <c r="S39" s="18"/>
      <c r="T39" s="18"/>
      <c r="U39" s="17"/>
      <c r="V39" s="18"/>
      <c r="W39" s="17"/>
    </row>
    <row r="40" spans="1:23" x14ac:dyDescent="0.4">
      <c r="A40" s="15"/>
      <c r="B40" s="15"/>
      <c r="C40" s="15"/>
      <c r="D40" s="15"/>
      <c r="E40" s="15"/>
      <c r="F40" s="15"/>
      <c r="G40" s="15"/>
      <c r="H40" s="15"/>
      <c r="I40" s="15" t="s">
        <v>209</v>
      </c>
      <c r="J40" s="15"/>
      <c r="K40" s="16">
        <v>44875</v>
      </c>
      <c r="L40" s="15"/>
      <c r="M40" s="15"/>
      <c r="N40" s="15"/>
      <c r="O40" s="15" t="s">
        <v>220</v>
      </c>
      <c r="P40" s="15"/>
      <c r="Q40" s="15" t="s">
        <v>1204</v>
      </c>
      <c r="R40" s="15"/>
      <c r="S40" s="15" t="s">
        <v>10</v>
      </c>
      <c r="T40" s="15"/>
      <c r="U40" s="14">
        <v>6.75</v>
      </c>
      <c r="V40" s="15"/>
      <c r="W40" s="14">
        <f>ROUND(W39+U40,5)</f>
        <v>6.75</v>
      </c>
    </row>
    <row r="41" spans="1:23" x14ac:dyDescent="0.4">
      <c r="A41" s="15"/>
      <c r="B41" s="15"/>
      <c r="C41" s="15"/>
      <c r="D41" s="15"/>
      <c r="E41" s="15"/>
      <c r="F41" s="15"/>
      <c r="G41" s="15"/>
      <c r="H41" s="15"/>
      <c r="I41" s="15" t="s">
        <v>209</v>
      </c>
      <c r="J41" s="15"/>
      <c r="K41" s="16">
        <v>44875</v>
      </c>
      <c r="L41" s="15"/>
      <c r="M41" s="15"/>
      <c r="N41" s="15"/>
      <c r="O41" s="15"/>
      <c r="P41" s="15"/>
      <c r="Q41" s="15" t="s">
        <v>1203</v>
      </c>
      <c r="R41" s="15"/>
      <c r="S41" s="15" t="s">
        <v>10</v>
      </c>
      <c r="T41" s="15"/>
      <c r="U41" s="14">
        <v>0.3</v>
      </c>
      <c r="V41" s="15"/>
      <c r="W41" s="14">
        <f>ROUND(W40+U41,5)</f>
        <v>7.05</v>
      </c>
    </row>
    <row r="42" spans="1:23" x14ac:dyDescent="0.4">
      <c r="A42" s="15"/>
      <c r="B42" s="15"/>
      <c r="C42" s="15"/>
      <c r="D42" s="15"/>
      <c r="E42" s="15"/>
      <c r="F42" s="15"/>
      <c r="G42" s="15"/>
      <c r="H42" s="15"/>
      <c r="I42" s="15" t="s">
        <v>209</v>
      </c>
      <c r="J42" s="15"/>
      <c r="K42" s="16">
        <v>44875</v>
      </c>
      <c r="L42" s="15"/>
      <c r="M42" s="15"/>
      <c r="N42" s="15"/>
      <c r="O42" s="15"/>
      <c r="P42" s="15"/>
      <c r="Q42" s="15" t="s">
        <v>1202</v>
      </c>
      <c r="R42" s="15"/>
      <c r="S42" s="15" t="s">
        <v>10</v>
      </c>
      <c r="T42" s="15"/>
      <c r="U42" s="14">
        <v>0.79</v>
      </c>
      <c r="V42" s="15"/>
      <c r="W42" s="14">
        <f>ROUND(W41+U42,5)</f>
        <v>7.84</v>
      </c>
    </row>
    <row r="43" spans="1:23" x14ac:dyDescent="0.4">
      <c r="A43" s="15"/>
      <c r="B43" s="15"/>
      <c r="C43" s="15"/>
      <c r="D43" s="15"/>
      <c r="E43" s="15"/>
      <c r="F43" s="15"/>
      <c r="G43" s="15"/>
      <c r="H43" s="15"/>
      <c r="I43" s="15" t="s">
        <v>209</v>
      </c>
      <c r="J43" s="15"/>
      <c r="K43" s="16">
        <v>44875</v>
      </c>
      <c r="L43" s="15"/>
      <c r="M43" s="15"/>
      <c r="N43" s="15"/>
      <c r="O43" s="15"/>
      <c r="P43" s="15"/>
      <c r="Q43" s="15" t="s">
        <v>1201</v>
      </c>
      <c r="R43" s="15"/>
      <c r="S43" s="15" t="s">
        <v>10</v>
      </c>
      <c r="T43" s="15"/>
      <c r="U43" s="14">
        <v>0.11</v>
      </c>
      <c r="V43" s="15"/>
      <c r="W43" s="14">
        <f>ROUND(W42+U43,5)</f>
        <v>7.95</v>
      </c>
    </row>
    <row r="44" spans="1:23" ht="15" thickBot="1" x14ac:dyDescent="0.45">
      <c r="A44" s="15"/>
      <c r="B44" s="15"/>
      <c r="C44" s="15"/>
      <c r="D44" s="15"/>
      <c r="E44" s="15"/>
      <c r="F44" s="15"/>
      <c r="G44" s="15"/>
      <c r="H44" s="15"/>
      <c r="I44" s="15" t="s">
        <v>209</v>
      </c>
      <c r="J44" s="15"/>
      <c r="K44" s="16">
        <v>44879</v>
      </c>
      <c r="L44" s="15"/>
      <c r="M44" s="15"/>
      <c r="N44" s="15"/>
      <c r="O44" s="15"/>
      <c r="P44" s="15"/>
      <c r="Q44" s="15" t="s">
        <v>1200</v>
      </c>
      <c r="R44" s="15"/>
      <c r="S44" s="15" t="s">
        <v>10</v>
      </c>
      <c r="T44" s="15"/>
      <c r="U44" s="46">
        <v>192.96</v>
      </c>
      <c r="V44" s="15"/>
      <c r="W44" s="46">
        <f>ROUND(W43+U44,5)</f>
        <v>200.91</v>
      </c>
    </row>
    <row r="45" spans="1:23" x14ac:dyDescent="0.4">
      <c r="A45" s="44"/>
      <c r="B45" s="44"/>
      <c r="C45" s="44" t="s">
        <v>1199</v>
      </c>
      <c r="D45" s="44"/>
      <c r="E45" s="44"/>
      <c r="F45" s="44"/>
      <c r="G45" s="44"/>
      <c r="H45" s="44"/>
      <c r="I45" s="44"/>
      <c r="J45" s="44"/>
      <c r="K45" s="45"/>
      <c r="L45" s="44"/>
      <c r="M45" s="44"/>
      <c r="N45" s="44"/>
      <c r="O45" s="44"/>
      <c r="P45" s="44"/>
      <c r="Q45" s="44"/>
      <c r="R45" s="44"/>
      <c r="S45" s="44"/>
      <c r="T45" s="44"/>
      <c r="U45" s="4">
        <f>ROUND(SUM(U39:U44),5)</f>
        <v>200.91</v>
      </c>
      <c r="V45" s="44"/>
      <c r="W45" s="4">
        <f>W44</f>
        <v>200.91</v>
      </c>
    </row>
    <row r="46" spans="1:23" x14ac:dyDescent="0.4">
      <c r="A46" s="18"/>
      <c r="B46" s="18"/>
      <c r="C46" s="18" t="s">
        <v>221</v>
      </c>
      <c r="D46" s="18"/>
      <c r="E46" s="18"/>
      <c r="F46" s="18"/>
      <c r="G46" s="18"/>
      <c r="H46" s="18"/>
      <c r="I46" s="18"/>
      <c r="J46" s="18"/>
      <c r="K46" s="19"/>
      <c r="L46" s="18"/>
      <c r="M46" s="18"/>
      <c r="N46" s="18"/>
      <c r="O46" s="18"/>
      <c r="P46" s="18"/>
      <c r="Q46" s="18"/>
      <c r="R46" s="18"/>
      <c r="S46" s="18"/>
      <c r="T46" s="18"/>
      <c r="U46" s="17"/>
      <c r="V46" s="18"/>
      <c r="W46" s="17"/>
    </row>
    <row r="47" spans="1:23" x14ac:dyDescent="0.4">
      <c r="A47" s="15"/>
      <c r="B47" s="15"/>
      <c r="C47" s="15"/>
      <c r="D47" s="15"/>
      <c r="E47" s="15"/>
      <c r="F47" s="15"/>
      <c r="G47" s="15"/>
      <c r="H47" s="15"/>
      <c r="I47" s="15" t="s">
        <v>209</v>
      </c>
      <c r="J47" s="15"/>
      <c r="K47" s="16">
        <v>44875</v>
      </c>
      <c r="L47" s="15"/>
      <c r="M47" s="15"/>
      <c r="N47" s="15"/>
      <c r="O47" s="15" t="s">
        <v>220</v>
      </c>
      <c r="P47" s="15"/>
      <c r="Q47" s="15" t="s">
        <v>1198</v>
      </c>
      <c r="R47" s="15"/>
      <c r="S47" s="15" t="s">
        <v>10</v>
      </c>
      <c r="T47" s="15"/>
      <c r="U47" s="14">
        <v>38.119999999999997</v>
      </c>
      <c r="V47" s="15"/>
      <c r="W47" s="14">
        <f>ROUND(W46+U47,5)</f>
        <v>38.119999999999997</v>
      </c>
    </row>
    <row r="48" spans="1:23" ht="15" thickBot="1" x14ac:dyDescent="0.45">
      <c r="A48" s="15"/>
      <c r="B48" s="15"/>
      <c r="C48" s="15"/>
      <c r="D48" s="15"/>
      <c r="E48" s="15"/>
      <c r="F48" s="15"/>
      <c r="G48" s="15"/>
      <c r="H48" s="15"/>
      <c r="I48" s="15" t="s">
        <v>209</v>
      </c>
      <c r="J48" s="15"/>
      <c r="K48" s="16">
        <v>44875</v>
      </c>
      <c r="L48" s="15"/>
      <c r="M48" s="15"/>
      <c r="N48" s="15"/>
      <c r="O48" s="15"/>
      <c r="P48" s="15"/>
      <c r="Q48" s="15" t="s">
        <v>1197</v>
      </c>
      <c r="R48" s="15"/>
      <c r="S48" s="15" t="s">
        <v>10</v>
      </c>
      <c r="T48" s="15"/>
      <c r="U48" s="46">
        <v>-0.56000000000000005</v>
      </c>
      <c r="V48" s="15"/>
      <c r="W48" s="46">
        <f>ROUND(W47+U48,5)</f>
        <v>37.56</v>
      </c>
    </row>
    <row r="49" spans="1:23" x14ac:dyDescent="0.4">
      <c r="A49" s="44"/>
      <c r="B49" s="44"/>
      <c r="C49" s="44" t="s">
        <v>1196</v>
      </c>
      <c r="D49" s="44"/>
      <c r="E49" s="44"/>
      <c r="F49" s="44"/>
      <c r="G49" s="44"/>
      <c r="H49" s="44"/>
      <c r="I49" s="44"/>
      <c r="J49" s="44"/>
      <c r="K49" s="45"/>
      <c r="L49" s="44"/>
      <c r="M49" s="44"/>
      <c r="N49" s="44"/>
      <c r="O49" s="44"/>
      <c r="P49" s="44"/>
      <c r="Q49" s="44"/>
      <c r="R49" s="44"/>
      <c r="S49" s="44"/>
      <c r="T49" s="44"/>
      <c r="U49" s="4">
        <f>ROUND(SUM(U46:U48),5)</f>
        <v>37.56</v>
      </c>
      <c r="V49" s="44"/>
      <c r="W49" s="4">
        <f>W48</f>
        <v>37.56</v>
      </c>
    </row>
    <row r="50" spans="1:23" x14ac:dyDescent="0.4">
      <c r="A50" s="18"/>
      <c r="B50" s="18"/>
      <c r="C50" s="18" t="s">
        <v>219</v>
      </c>
      <c r="D50" s="18"/>
      <c r="E50" s="18"/>
      <c r="F50" s="18"/>
      <c r="G50" s="18"/>
      <c r="H50" s="18"/>
      <c r="I50" s="18"/>
      <c r="J50" s="18"/>
      <c r="K50" s="19"/>
      <c r="L50" s="18"/>
      <c r="M50" s="18"/>
      <c r="N50" s="18"/>
      <c r="O50" s="18"/>
      <c r="P50" s="18"/>
      <c r="Q50" s="18"/>
      <c r="R50" s="18"/>
      <c r="S50" s="18"/>
      <c r="T50" s="18"/>
      <c r="U50" s="17"/>
      <c r="V50" s="18"/>
      <c r="W50" s="17"/>
    </row>
    <row r="51" spans="1:23" ht="15" thickBot="1" x14ac:dyDescent="0.45">
      <c r="A51" s="1"/>
      <c r="B51" s="1"/>
      <c r="C51" s="1"/>
      <c r="D51" s="1"/>
      <c r="E51" s="1"/>
      <c r="F51" s="1"/>
      <c r="G51" s="15"/>
      <c r="H51" s="15"/>
      <c r="I51" s="15" t="s">
        <v>209</v>
      </c>
      <c r="J51" s="15"/>
      <c r="K51" s="16">
        <v>44875</v>
      </c>
      <c r="L51" s="15"/>
      <c r="M51" s="15"/>
      <c r="N51" s="15"/>
      <c r="O51" s="15"/>
      <c r="P51" s="15"/>
      <c r="Q51" s="15" t="s">
        <v>209</v>
      </c>
      <c r="R51" s="15"/>
      <c r="S51" s="15" t="s">
        <v>10</v>
      </c>
      <c r="T51" s="15"/>
      <c r="U51" s="46">
        <v>37.72</v>
      </c>
      <c r="V51" s="15"/>
      <c r="W51" s="46">
        <f>ROUND(W50+U51,5)</f>
        <v>37.72</v>
      </c>
    </row>
    <row r="52" spans="1:23" x14ac:dyDescent="0.4">
      <c r="A52" s="44"/>
      <c r="B52" s="44"/>
      <c r="C52" s="44" t="s">
        <v>1195</v>
      </c>
      <c r="D52" s="44"/>
      <c r="E52" s="44"/>
      <c r="F52" s="44"/>
      <c r="G52" s="44"/>
      <c r="H52" s="44"/>
      <c r="I52" s="44"/>
      <c r="J52" s="44"/>
      <c r="K52" s="45"/>
      <c r="L52" s="44"/>
      <c r="M52" s="44"/>
      <c r="N52" s="44"/>
      <c r="O52" s="44"/>
      <c r="P52" s="44"/>
      <c r="Q52" s="44"/>
      <c r="R52" s="44"/>
      <c r="S52" s="44"/>
      <c r="T52" s="44"/>
      <c r="U52" s="4">
        <f>ROUND(SUM(U50:U51),5)</f>
        <v>37.72</v>
      </c>
      <c r="V52" s="44"/>
      <c r="W52" s="4">
        <f>W51</f>
        <v>37.72</v>
      </c>
    </row>
    <row r="53" spans="1:23" x14ac:dyDescent="0.4">
      <c r="A53" s="18"/>
      <c r="B53" s="18"/>
      <c r="C53" s="18" t="s">
        <v>218</v>
      </c>
      <c r="D53" s="18"/>
      <c r="E53" s="18"/>
      <c r="F53" s="18"/>
      <c r="G53" s="18"/>
      <c r="H53" s="18"/>
      <c r="I53" s="18"/>
      <c r="J53" s="18"/>
      <c r="K53" s="19"/>
      <c r="L53" s="18"/>
      <c r="M53" s="18"/>
      <c r="N53" s="18"/>
      <c r="O53" s="18"/>
      <c r="P53" s="18"/>
      <c r="Q53" s="18"/>
      <c r="R53" s="18"/>
      <c r="S53" s="18"/>
      <c r="T53" s="18"/>
      <c r="U53" s="17"/>
      <c r="V53" s="18"/>
      <c r="W53" s="17"/>
    </row>
    <row r="54" spans="1:23" x14ac:dyDescent="0.4">
      <c r="A54" s="15"/>
      <c r="B54" s="15"/>
      <c r="C54" s="15"/>
      <c r="D54" s="15"/>
      <c r="E54" s="15"/>
      <c r="F54" s="15"/>
      <c r="G54" s="15"/>
      <c r="H54" s="15"/>
      <c r="I54" s="15" t="s">
        <v>209</v>
      </c>
      <c r="J54" s="15"/>
      <c r="K54" s="16">
        <v>44875</v>
      </c>
      <c r="L54" s="15"/>
      <c r="M54" s="15"/>
      <c r="N54" s="15"/>
      <c r="O54" s="15"/>
      <c r="P54" s="15"/>
      <c r="Q54" s="15" t="s">
        <v>1194</v>
      </c>
      <c r="R54" s="15"/>
      <c r="S54" s="15" t="s">
        <v>10</v>
      </c>
      <c r="T54" s="15"/>
      <c r="U54" s="14">
        <v>-0.11</v>
      </c>
      <c r="V54" s="15"/>
      <c r="W54" s="14">
        <f>ROUND(W53+U54,5)</f>
        <v>-0.11</v>
      </c>
    </row>
    <row r="55" spans="1:23" ht="15" thickBot="1" x14ac:dyDescent="0.45">
      <c r="A55" s="15"/>
      <c r="B55" s="15"/>
      <c r="C55" s="15"/>
      <c r="D55" s="15"/>
      <c r="E55" s="15"/>
      <c r="F55" s="15"/>
      <c r="G55" s="15"/>
      <c r="H55" s="15"/>
      <c r="I55" s="15" t="s">
        <v>209</v>
      </c>
      <c r="J55" s="15"/>
      <c r="K55" s="16">
        <v>44879</v>
      </c>
      <c r="L55" s="15"/>
      <c r="M55" s="15"/>
      <c r="N55" s="15"/>
      <c r="O55" s="15"/>
      <c r="P55" s="15"/>
      <c r="Q55" s="15" t="s">
        <v>1193</v>
      </c>
      <c r="R55" s="15"/>
      <c r="S55" s="15" t="s">
        <v>10</v>
      </c>
      <c r="T55" s="15"/>
      <c r="U55" s="46">
        <v>-192.21</v>
      </c>
      <c r="V55" s="15"/>
      <c r="W55" s="46">
        <f>ROUND(W54+U55,5)</f>
        <v>-192.32</v>
      </c>
    </row>
    <row r="56" spans="1:23" x14ac:dyDescent="0.4">
      <c r="A56" s="44"/>
      <c r="B56" s="44"/>
      <c r="C56" s="44" t="s">
        <v>1192</v>
      </c>
      <c r="D56" s="44"/>
      <c r="E56" s="44"/>
      <c r="F56" s="44"/>
      <c r="G56" s="44"/>
      <c r="H56" s="44"/>
      <c r="I56" s="44"/>
      <c r="J56" s="44"/>
      <c r="K56" s="45"/>
      <c r="L56" s="44"/>
      <c r="M56" s="44"/>
      <c r="N56" s="44"/>
      <c r="O56" s="44"/>
      <c r="P56" s="44"/>
      <c r="Q56" s="44"/>
      <c r="R56" s="44"/>
      <c r="S56" s="44"/>
      <c r="T56" s="44"/>
      <c r="U56" s="4">
        <f>ROUND(SUM(U53:U55),5)</f>
        <v>-192.32</v>
      </c>
      <c r="V56" s="44"/>
      <c r="W56" s="4">
        <f>W55</f>
        <v>-192.32</v>
      </c>
    </row>
    <row r="57" spans="1:23" x14ac:dyDescent="0.4">
      <c r="A57" s="18"/>
      <c r="B57" s="18"/>
      <c r="C57" s="18" t="s">
        <v>217</v>
      </c>
      <c r="D57" s="18"/>
      <c r="E57" s="18"/>
      <c r="F57" s="18"/>
      <c r="G57" s="18"/>
      <c r="H57" s="18"/>
      <c r="I57" s="18"/>
      <c r="J57" s="18"/>
      <c r="K57" s="19"/>
      <c r="L57" s="18"/>
      <c r="M57" s="18"/>
      <c r="N57" s="18"/>
      <c r="O57" s="18"/>
      <c r="P57" s="18"/>
      <c r="Q57" s="18"/>
      <c r="R57" s="18"/>
      <c r="S57" s="18"/>
      <c r="T57" s="18"/>
      <c r="U57" s="17"/>
      <c r="V57" s="18"/>
      <c r="W57" s="17"/>
    </row>
    <row r="58" spans="1:23" x14ac:dyDescent="0.4">
      <c r="A58" s="15"/>
      <c r="B58" s="15"/>
      <c r="C58" s="15"/>
      <c r="D58" s="15"/>
      <c r="E58" s="15"/>
      <c r="F58" s="15"/>
      <c r="G58" s="15"/>
      <c r="H58" s="15"/>
      <c r="I58" s="15" t="s">
        <v>209</v>
      </c>
      <c r="J58" s="15"/>
      <c r="K58" s="16">
        <v>44875</v>
      </c>
      <c r="L58" s="15"/>
      <c r="M58" s="15"/>
      <c r="N58" s="15"/>
      <c r="O58" s="15"/>
      <c r="P58" s="15"/>
      <c r="Q58" s="15" t="s">
        <v>1191</v>
      </c>
      <c r="R58" s="15"/>
      <c r="S58" s="15" t="s">
        <v>10</v>
      </c>
      <c r="T58" s="15"/>
      <c r="U58" s="14">
        <v>-6.72</v>
      </c>
      <c r="V58" s="15"/>
      <c r="W58" s="14">
        <f>ROUND(W57+U58,5)</f>
        <v>-6.72</v>
      </c>
    </row>
    <row r="59" spans="1:23" ht="15" thickBot="1" x14ac:dyDescent="0.45">
      <c r="A59" s="15"/>
      <c r="B59" s="15"/>
      <c r="C59" s="15"/>
      <c r="D59" s="15"/>
      <c r="E59" s="15"/>
      <c r="F59" s="15"/>
      <c r="G59" s="15"/>
      <c r="H59" s="15"/>
      <c r="I59" s="15" t="s">
        <v>209</v>
      </c>
      <c r="J59" s="15"/>
      <c r="K59" s="16">
        <v>44875</v>
      </c>
      <c r="L59" s="15"/>
      <c r="M59" s="15"/>
      <c r="N59" s="15"/>
      <c r="O59" s="15"/>
      <c r="P59" s="15"/>
      <c r="Q59" s="15" t="s">
        <v>1190</v>
      </c>
      <c r="R59" s="15"/>
      <c r="S59" s="15" t="s">
        <v>10</v>
      </c>
      <c r="T59" s="15"/>
      <c r="U59" s="14">
        <v>-0.77</v>
      </c>
      <c r="V59" s="15"/>
      <c r="W59" s="14">
        <f>ROUND(W58+U59,5)</f>
        <v>-7.49</v>
      </c>
    </row>
    <row r="60" spans="1:23" ht="15" thickBot="1" x14ac:dyDescent="0.45">
      <c r="A60" s="44"/>
      <c r="B60" s="44"/>
      <c r="C60" s="44" t="s">
        <v>1189</v>
      </c>
      <c r="D60" s="44"/>
      <c r="E60" s="44"/>
      <c r="F60" s="44"/>
      <c r="G60" s="44"/>
      <c r="H60" s="44"/>
      <c r="I60" s="44"/>
      <c r="J60" s="44"/>
      <c r="K60" s="45"/>
      <c r="L60" s="44"/>
      <c r="M60" s="44"/>
      <c r="N60" s="44"/>
      <c r="O60" s="44"/>
      <c r="P60" s="44"/>
      <c r="Q60" s="44"/>
      <c r="R60" s="44"/>
      <c r="S60" s="44"/>
      <c r="T60" s="44"/>
      <c r="U60" s="5">
        <f>ROUND(SUM(U57:U59),5)</f>
        <v>-7.49</v>
      </c>
      <c r="V60" s="44"/>
      <c r="W60" s="5">
        <f>W59</f>
        <v>-7.49</v>
      </c>
    </row>
    <row r="61" spans="1:23" x14ac:dyDescent="0.4">
      <c r="A61" s="44"/>
      <c r="B61" s="44" t="s">
        <v>216</v>
      </c>
      <c r="C61" s="44"/>
      <c r="D61" s="44"/>
      <c r="E61" s="44"/>
      <c r="F61" s="44"/>
      <c r="G61" s="44"/>
      <c r="H61" s="44"/>
      <c r="I61" s="44"/>
      <c r="J61" s="44"/>
      <c r="K61" s="45"/>
      <c r="L61" s="44"/>
      <c r="M61" s="44"/>
      <c r="N61" s="44"/>
      <c r="O61" s="44"/>
      <c r="P61" s="44"/>
      <c r="Q61" s="44"/>
      <c r="R61" s="44"/>
      <c r="S61" s="44"/>
      <c r="T61" s="44"/>
      <c r="U61" s="4">
        <f>ROUND(U20+U23+U27+U30+U33+U38+U45+U49+U52+U56+U60,5)</f>
        <v>13182.61</v>
      </c>
      <c r="V61" s="44"/>
      <c r="W61" s="4">
        <f>ROUND(W20+W23+W27+W30+W33+W38+W45+W49+W52+W56+W60,5)</f>
        <v>13182.61</v>
      </c>
    </row>
    <row r="62" spans="1:23" x14ac:dyDescent="0.4">
      <c r="A62" s="18"/>
      <c r="B62" s="18" t="s">
        <v>215</v>
      </c>
      <c r="C62" s="18"/>
      <c r="D62" s="18"/>
      <c r="E62" s="18"/>
      <c r="F62" s="18"/>
      <c r="G62" s="18"/>
      <c r="H62" s="18"/>
      <c r="I62" s="18"/>
      <c r="J62" s="18"/>
      <c r="K62" s="19"/>
      <c r="L62" s="18"/>
      <c r="M62" s="18"/>
      <c r="N62" s="18"/>
      <c r="O62" s="18"/>
      <c r="P62" s="18"/>
      <c r="Q62" s="18"/>
      <c r="R62" s="18"/>
      <c r="S62" s="18"/>
      <c r="T62" s="18"/>
      <c r="U62" s="17"/>
      <c r="V62" s="18"/>
      <c r="W62" s="17"/>
    </row>
    <row r="63" spans="1:23" x14ac:dyDescent="0.4">
      <c r="A63" s="18"/>
      <c r="B63" s="18"/>
      <c r="C63" s="18" t="s">
        <v>214</v>
      </c>
      <c r="D63" s="18"/>
      <c r="E63" s="18"/>
      <c r="F63" s="18"/>
      <c r="G63" s="18"/>
      <c r="H63" s="18"/>
      <c r="I63" s="18"/>
      <c r="J63" s="18"/>
      <c r="K63" s="19"/>
      <c r="L63" s="18"/>
      <c r="M63" s="18"/>
      <c r="N63" s="18"/>
      <c r="O63" s="18"/>
      <c r="P63" s="18"/>
      <c r="Q63" s="18"/>
      <c r="R63" s="18"/>
      <c r="S63" s="18"/>
      <c r="T63" s="18"/>
      <c r="U63" s="17"/>
      <c r="V63" s="18"/>
      <c r="W63" s="17"/>
    </row>
    <row r="64" spans="1:23" x14ac:dyDescent="0.4">
      <c r="A64" s="15"/>
      <c r="B64" s="15"/>
      <c r="C64" s="15"/>
      <c r="D64" s="15"/>
      <c r="E64" s="15"/>
      <c r="F64" s="15"/>
      <c r="G64" s="15"/>
      <c r="H64" s="15"/>
      <c r="I64" s="15" t="s">
        <v>1061</v>
      </c>
      <c r="J64" s="15"/>
      <c r="K64" s="16">
        <v>44866</v>
      </c>
      <c r="L64" s="15"/>
      <c r="M64" s="15"/>
      <c r="N64" s="15"/>
      <c r="O64" s="15" t="s">
        <v>1188</v>
      </c>
      <c r="P64" s="15"/>
      <c r="Q64" s="15" t="s">
        <v>1187</v>
      </c>
      <c r="R64" s="15"/>
      <c r="S64" s="15" t="s">
        <v>1058</v>
      </c>
      <c r="T64" s="15"/>
      <c r="U64" s="14">
        <v>-75.34</v>
      </c>
      <c r="V64" s="15"/>
      <c r="W64" s="14">
        <f>ROUND(W63+U64,5)</f>
        <v>-75.34</v>
      </c>
    </row>
    <row r="65" spans="1:23" ht="15" thickBot="1" x14ac:dyDescent="0.45">
      <c r="A65" s="15"/>
      <c r="B65" s="15"/>
      <c r="C65" s="15"/>
      <c r="D65" s="15"/>
      <c r="E65" s="15"/>
      <c r="F65" s="15"/>
      <c r="G65" s="15"/>
      <c r="H65" s="15"/>
      <c r="I65" s="15" t="s">
        <v>1003</v>
      </c>
      <c r="J65" s="15"/>
      <c r="K65" s="16">
        <v>44895</v>
      </c>
      <c r="L65" s="15"/>
      <c r="M65" s="15" t="s">
        <v>1083</v>
      </c>
      <c r="N65" s="15"/>
      <c r="O65" s="15" t="s">
        <v>106</v>
      </c>
      <c r="P65" s="15"/>
      <c r="Q65" s="15" t="s">
        <v>1186</v>
      </c>
      <c r="R65" s="15"/>
      <c r="S65" s="15" t="s">
        <v>35</v>
      </c>
      <c r="T65" s="15"/>
      <c r="U65" s="46">
        <v>-4.99</v>
      </c>
      <c r="V65" s="15"/>
      <c r="W65" s="46">
        <f>ROUND(W64+U65,5)</f>
        <v>-80.33</v>
      </c>
    </row>
    <row r="66" spans="1:23" x14ac:dyDescent="0.4">
      <c r="A66" s="44"/>
      <c r="B66" s="44"/>
      <c r="C66" s="44" t="s">
        <v>1185</v>
      </c>
      <c r="D66" s="44"/>
      <c r="E66" s="44"/>
      <c r="F66" s="44"/>
      <c r="G66" s="44"/>
      <c r="H66" s="44"/>
      <c r="I66" s="44"/>
      <c r="J66" s="44"/>
      <c r="K66" s="45"/>
      <c r="L66" s="44"/>
      <c r="M66" s="44"/>
      <c r="N66" s="44"/>
      <c r="O66" s="44"/>
      <c r="P66" s="44"/>
      <c r="Q66" s="44"/>
      <c r="R66" s="44"/>
      <c r="S66" s="44"/>
      <c r="T66" s="44"/>
      <c r="U66" s="4">
        <f>ROUND(SUM(U63:U65),5)</f>
        <v>-80.33</v>
      </c>
      <c r="V66" s="44"/>
      <c r="W66" s="4">
        <f>W65</f>
        <v>-80.33</v>
      </c>
    </row>
    <row r="67" spans="1:23" x14ac:dyDescent="0.4">
      <c r="A67" s="18"/>
      <c r="B67" s="18"/>
      <c r="C67" s="18" t="s">
        <v>213</v>
      </c>
      <c r="D67" s="18"/>
      <c r="E67" s="18"/>
      <c r="F67" s="18"/>
      <c r="G67" s="18"/>
      <c r="H67" s="18"/>
      <c r="I67" s="18"/>
      <c r="J67" s="18"/>
      <c r="K67" s="19"/>
      <c r="L67" s="18"/>
      <c r="M67" s="18"/>
      <c r="N67" s="18"/>
      <c r="O67" s="18"/>
      <c r="P67" s="18"/>
      <c r="Q67" s="18"/>
      <c r="R67" s="18"/>
      <c r="S67" s="18"/>
      <c r="T67" s="18"/>
      <c r="U67" s="17"/>
      <c r="V67" s="18"/>
      <c r="W67" s="17"/>
    </row>
    <row r="68" spans="1:23" ht="15" thickBot="1" x14ac:dyDescent="0.45">
      <c r="A68" s="1"/>
      <c r="B68" s="1"/>
      <c r="C68" s="1"/>
      <c r="D68" s="1"/>
      <c r="E68" s="1"/>
      <c r="F68" s="1"/>
      <c r="G68" s="15"/>
      <c r="H68" s="15"/>
      <c r="I68" s="15" t="s">
        <v>1003</v>
      </c>
      <c r="J68" s="15"/>
      <c r="K68" s="16">
        <v>44883</v>
      </c>
      <c r="L68" s="15"/>
      <c r="M68" s="15" t="s">
        <v>1184</v>
      </c>
      <c r="N68" s="15"/>
      <c r="O68" s="15" t="s">
        <v>212</v>
      </c>
      <c r="P68" s="15"/>
      <c r="Q68" s="15" t="s">
        <v>1183</v>
      </c>
      <c r="R68" s="15"/>
      <c r="S68" s="15" t="s">
        <v>35</v>
      </c>
      <c r="T68" s="15"/>
      <c r="U68" s="46">
        <v>-24.4</v>
      </c>
      <c r="V68" s="15"/>
      <c r="W68" s="46">
        <f>ROUND(W67+U68,5)</f>
        <v>-24.4</v>
      </c>
    </row>
    <row r="69" spans="1:23" x14ac:dyDescent="0.4">
      <c r="A69" s="44"/>
      <c r="B69" s="44"/>
      <c r="C69" s="44" t="s">
        <v>1182</v>
      </c>
      <c r="D69" s="44"/>
      <c r="E69" s="44"/>
      <c r="F69" s="44"/>
      <c r="G69" s="44"/>
      <c r="H69" s="44"/>
      <c r="I69" s="44"/>
      <c r="J69" s="44"/>
      <c r="K69" s="45"/>
      <c r="L69" s="44"/>
      <c r="M69" s="44"/>
      <c r="N69" s="44"/>
      <c r="O69" s="44"/>
      <c r="P69" s="44"/>
      <c r="Q69" s="44"/>
      <c r="R69" s="44"/>
      <c r="S69" s="44"/>
      <c r="T69" s="44"/>
      <c r="U69" s="4">
        <f>ROUND(SUM(U67:U68),5)</f>
        <v>-24.4</v>
      </c>
      <c r="V69" s="44"/>
      <c r="W69" s="4">
        <f>W68</f>
        <v>-24.4</v>
      </c>
    </row>
    <row r="70" spans="1:23" x14ac:dyDescent="0.4">
      <c r="A70" s="18"/>
      <c r="B70" s="18"/>
      <c r="C70" s="18" t="s">
        <v>211</v>
      </c>
      <c r="D70" s="18"/>
      <c r="E70" s="18"/>
      <c r="F70" s="18"/>
      <c r="G70" s="18"/>
      <c r="H70" s="18"/>
      <c r="I70" s="18"/>
      <c r="J70" s="18"/>
      <c r="K70" s="19"/>
      <c r="L70" s="18"/>
      <c r="M70" s="18"/>
      <c r="N70" s="18"/>
      <c r="O70" s="18"/>
      <c r="P70" s="18"/>
      <c r="Q70" s="18"/>
      <c r="R70" s="18"/>
      <c r="S70" s="18"/>
      <c r="T70" s="18"/>
      <c r="U70" s="17"/>
      <c r="V70" s="18"/>
      <c r="W70" s="17"/>
    </row>
    <row r="71" spans="1:23" x14ac:dyDescent="0.4">
      <c r="A71" s="18"/>
      <c r="B71" s="18"/>
      <c r="C71" s="18"/>
      <c r="D71" s="18" t="s">
        <v>210</v>
      </c>
      <c r="E71" s="18"/>
      <c r="F71" s="18"/>
      <c r="G71" s="18"/>
      <c r="H71" s="18"/>
      <c r="I71" s="18"/>
      <c r="J71" s="18"/>
      <c r="K71" s="19"/>
      <c r="L71" s="18"/>
      <c r="M71" s="18"/>
      <c r="N71" s="18"/>
      <c r="O71" s="18"/>
      <c r="P71" s="18"/>
      <c r="Q71" s="18"/>
      <c r="R71" s="18"/>
      <c r="S71" s="18"/>
      <c r="T71" s="18"/>
      <c r="U71" s="17"/>
      <c r="V71" s="18"/>
      <c r="W71" s="17"/>
    </row>
    <row r="72" spans="1:23" x14ac:dyDescent="0.4">
      <c r="A72" s="15"/>
      <c r="B72" s="15"/>
      <c r="C72" s="15"/>
      <c r="D72" s="15"/>
      <c r="E72" s="15"/>
      <c r="F72" s="15"/>
      <c r="G72" s="15"/>
      <c r="H72" s="15"/>
      <c r="I72" s="15" t="s">
        <v>209</v>
      </c>
      <c r="J72" s="15"/>
      <c r="K72" s="16">
        <v>44875</v>
      </c>
      <c r="L72" s="15"/>
      <c r="M72" s="15"/>
      <c r="N72" s="15"/>
      <c r="O72" s="15"/>
      <c r="P72" s="15"/>
      <c r="Q72" s="15" t="s">
        <v>1181</v>
      </c>
      <c r="R72" s="15"/>
      <c r="S72" s="15" t="s">
        <v>10</v>
      </c>
      <c r="T72" s="15"/>
      <c r="U72" s="14">
        <v>-0.01</v>
      </c>
      <c r="V72" s="15"/>
      <c r="W72" s="14">
        <f>ROUND(W71+U72,5)</f>
        <v>-0.01</v>
      </c>
    </row>
    <row r="73" spans="1:23" x14ac:dyDescent="0.4">
      <c r="A73" s="15"/>
      <c r="B73" s="15"/>
      <c r="C73" s="15"/>
      <c r="D73" s="15"/>
      <c r="E73" s="15"/>
      <c r="F73" s="15"/>
      <c r="G73" s="15"/>
      <c r="H73" s="15"/>
      <c r="I73" s="15" t="s">
        <v>209</v>
      </c>
      <c r="J73" s="15"/>
      <c r="K73" s="16">
        <v>44875</v>
      </c>
      <c r="L73" s="15"/>
      <c r="M73" s="15"/>
      <c r="N73" s="15"/>
      <c r="O73" s="15"/>
      <c r="P73" s="15"/>
      <c r="Q73" s="15" t="s">
        <v>1180</v>
      </c>
      <c r="R73" s="15"/>
      <c r="S73" s="15" t="s">
        <v>10</v>
      </c>
      <c r="T73" s="15"/>
      <c r="U73" s="14">
        <v>-0.6</v>
      </c>
      <c r="V73" s="15"/>
      <c r="W73" s="14">
        <f>ROUND(W72+U73,5)</f>
        <v>-0.61</v>
      </c>
    </row>
    <row r="74" spans="1:23" x14ac:dyDescent="0.4">
      <c r="A74" s="15"/>
      <c r="B74" s="15"/>
      <c r="C74" s="15"/>
      <c r="D74" s="15"/>
      <c r="E74" s="15"/>
      <c r="F74" s="15"/>
      <c r="G74" s="15"/>
      <c r="H74" s="15"/>
      <c r="I74" s="15" t="s">
        <v>209</v>
      </c>
      <c r="J74" s="15"/>
      <c r="K74" s="16">
        <v>44875</v>
      </c>
      <c r="L74" s="15"/>
      <c r="M74" s="15"/>
      <c r="N74" s="15"/>
      <c r="O74" s="15"/>
      <c r="P74" s="15"/>
      <c r="Q74" s="15" t="s">
        <v>1179</v>
      </c>
      <c r="R74" s="15"/>
      <c r="S74" s="15" t="s">
        <v>10</v>
      </c>
      <c r="T74" s="15"/>
      <c r="U74" s="14">
        <v>-4.96</v>
      </c>
      <c r="V74" s="15"/>
      <c r="W74" s="14">
        <f>ROUND(W73+U74,5)</f>
        <v>-5.57</v>
      </c>
    </row>
    <row r="75" spans="1:23" ht="15" thickBot="1" x14ac:dyDescent="0.45">
      <c r="A75" s="15"/>
      <c r="B75" s="15"/>
      <c r="C75" s="15"/>
      <c r="D75" s="15"/>
      <c r="E75" s="15"/>
      <c r="F75" s="15"/>
      <c r="G75" s="15"/>
      <c r="H75" s="15"/>
      <c r="I75" s="15" t="s">
        <v>209</v>
      </c>
      <c r="J75" s="15"/>
      <c r="K75" s="16">
        <v>44879</v>
      </c>
      <c r="L75" s="15"/>
      <c r="M75" s="15"/>
      <c r="N75" s="15"/>
      <c r="O75" s="15"/>
      <c r="P75" s="15"/>
      <c r="Q75" s="15" t="s">
        <v>1178</v>
      </c>
      <c r="R75" s="15"/>
      <c r="S75" s="15" t="s">
        <v>10</v>
      </c>
      <c r="T75" s="15"/>
      <c r="U75" s="46">
        <v>-124.99</v>
      </c>
      <c r="V75" s="15"/>
      <c r="W75" s="46">
        <f>ROUND(W74+U75,5)</f>
        <v>-130.56</v>
      </c>
    </row>
    <row r="76" spans="1:23" x14ac:dyDescent="0.4">
      <c r="A76" s="44"/>
      <c r="B76" s="44"/>
      <c r="C76" s="44"/>
      <c r="D76" s="44" t="s">
        <v>1177</v>
      </c>
      <c r="E76" s="44"/>
      <c r="F76" s="44"/>
      <c r="G76" s="44"/>
      <c r="H76" s="44"/>
      <c r="I76" s="44"/>
      <c r="J76" s="44"/>
      <c r="K76" s="45"/>
      <c r="L76" s="44"/>
      <c r="M76" s="44"/>
      <c r="N76" s="44"/>
      <c r="O76" s="44"/>
      <c r="P76" s="44"/>
      <c r="Q76" s="44"/>
      <c r="R76" s="44"/>
      <c r="S76" s="44"/>
      <c r="T76" s="44"/>
      <c r="U76" s="4">
        <f>ROUND(SUM(U71:U75),5)</f>
        <v>-130.56</v>
      </c>
      <c r="V76" s="44"/>
      <c r="W76" s="4">
        <f>W75</f>
        <v>-130.56</v>
      </c>
    </row>
    <row r="77" spans="1:23" x14ac:dyDescent="0.4">
      <c r="A77" s="18"/>
      <c r="B77" s="18"/>
      <c r="C77" s="18"/>
      <c r="D77" s="18" t="s">
        <v>208</v>
      </c>
      <c r="E77" s="18"/>
      <c r="F77" s="18"/>
      <c r="G77" s="18"/>
      <c r="H77" s="18"/>
      <c r="I77" s="18"/>
      <c r="J77" s="18"/>
      <c r="K77" s="19"/>
      <c r="L77" s="18"/>
      <c r="M77" s="18"/>
      <c r="N77" s="18"/>
      <c r="O77" s="18"/>
      <c r="P77" s="18"/>
      <c r="Q77" s="18"/>
      <c r="R77" s="18"/>
      <c r="S77" s="18"/>
      <c r="T77" s="18"/>
      <c r="U77" s="17"/>
      <c r="V77" s="18"/>
      <c r="W77" s="17"/>
    </row>
    <row r="78" spans="1:23" ht="15" thickBot="1" x14ac:dyDescent="0.45">
      <c r="A78" s="1"/>
      <c r="B78" s="1"/>
      <c r="C78" s="1"/>
      <c r="D78" s="1"/>
      <c r="E78" s="1"/>
      <c r="F78" s="1"/>
      <c r="G78" s="15"/>
      <c r="H78" s="15"/>
      <c r="I78" s="15" t="s">
        <v>178</v>
      </c>
      <c r="J78" s="15"/>
      <c r="K78" s="16">
        <v>44895</v>
      </c>
      <c r="L78" s="15"/>
      <c r="M78" s="15"/>
      <c r="N78" s="15"/>
      <c r="O78" s="15"/>
      <c r="P78" s="15"/>
      <c r="Q78" s="15" t="s">
        <v>207</v>
      </c>
      <c r="R78" s="15"/>
      <c r="S78" s="15" t="s">
        <v>9</v>
      </c>
      <c r="T78" s="15"/>
      <c r="U78" s="14">
        <v>-35</v>
      </c>
      <c r="V78" s="15"/>
      <c r="W78" s="14">
        <f>ROUND(W77+U78,5)</f>
        <v>-35</v>
      </c>
    </row>
    <row r="79" spans="1:23" ht="15" thickBot="1" x14ac:dyDescent="0.45">
      <c r="A79" s="44"/>
      <c r="B79" s="44"/>
      <c r="C79" s="44"/>
      <c r="D79" s="44" t="s">
        <v>1176</v>
      </c>
      <c r="E79" s="44"/>
      <c r="F79" s="44"/>
      <c r="G79" s="44"/>
      <c r="H79" s="44"/>
      <c r="I79" s="44"/>
      <c r="J79" s="44"/>
      <c r="K79" s="45"/>
      <c r="L79" s="44"/>
      <c r="M79" s="44"/>
      <c r="N79" s="44"/>
      <c r="O79" s="44"/>
      <c r="P79" s="44"/>
      <c r="Q79" s="44"/>
      <c r="R79" s="44"/>
      <c r="S79" s="44"/>
      <c r="T79" s="44"/>
      <c r="U79" s="5">
        <f>ROUND(SUM(U77:U78),5)</f>
        <v>-35</v>
      </c>
      <c r="V79" s="44"/>
      <c r="W79" s="5">
        <f>W78</f>
        <v>-35</v>
      </c>
    </row>
    <row r="80" spans="1:23" x14ac:dyDescent="0.4">
      <c r="A80" s="44"/>
      <c r="B80" s="44"/>
      <c r="C80" s="44" t="s">
        <v>206</v>
      </c>
      <c r="D80" s="44"/>
      <c r="E80" s="44"/>
      <c r="F80" s="44"/>
      <c r="G80" s="44"/>
      <c r="H80" s="44"/>
      <c r="I80" s="44"/>
      <c r="J80" s="44"/>
      <c r="K80" s="45"/>
      <c r="L80" s="44"/>
      <c r="M80" s="44"/>
      <c r="N80" s="44"/>
      <c r="O80" s="44"/>
      <c r="P80" s="44"/>
      <c r="Q80" s="44"/>
      <c r="R80" s="44"/>
      <c r="S80" s="44"/>
      <c r="T80" s="44"/>
      <c r="U80" s="4">
        <f>ROUND(U76+U79,5)</f>
        <v>-165.56</v>
      </c>
      <c r="V80" s="44"/>
      <c r="W80" s="4">
        <f>ROUND(W76+W79,5)</f>
        <v>-165.56</v>
      </c>
    </row>
    <row r="81" spans="1:23" x14ac:dyDescent="0.4">
      <c r="A81" s="18"/>
      <c r="B81" s="18"/>
      <c r="C81" s="18" t="s">
        <v>205</v>
      </c>
      <c r="D81" s="18"/>
      <c r="E81" s="18"/>
      <c r="F81" s="18"/>
      <c r="G81" s="18"/>
      <c r="H81" s="18"/>
      <c r="I81" s="18"/>
      <c r="J81" s="18"/>
      <c r="K81" s="19"/>
      <c r="L81" s="18"/>
      <c r="M81" s="18"/>
      <c r="N81" s="18"/>
      <c r="O81" s="18"/>
      <c r="P81" s="18"/>
      <c r="Q81" s="18"/>
      <c r="R81" s="18"/>
      <c r="S81" s="18"/>
      <c r="T81" s="18"/>
      <c r="U81" s="17"/>
      <c r="V81" s="18"/>
      <c r="W81" s="17"/>
    </row>
    <row r="82" spans="1:23" x14ac:dyDescent="0.4">
      <c r="A82" s="18"/>
      <c r="B82" s="18"/>
      <c r="C82" s="18"/>
      <c r="D82" s="18" t="s">
        <v>204</v>
      </c>
      <c r="E82" s="18"/>
      <c r="F82" s="18"/>
      <c r="G82" s="18"/>
      <c r="H82" s="18"/>
      <c r="I82" s="18"/>
      <c r="J82" s="18"/>
      <c r="K82" s="19"/>
      <c r="L82" s="18"/>
      <c r="M82" s="18"/>
      <c r="N82" s="18"/>
      <c r="O82" s="18"/>
      <c r="P82" s="18"/>
      <c r="Q82" s="18"/>
      <c r="R82" s="18"/>
      <c r="S82" s="18"/>
      <c r="T82" s="18"/>
      <c r="U82" s="17"/>
      <c r="V82" s="18"/>
      <c r="W82" s="17"/>
    </row>
    <row r="83" spans="1:23" x14ac:dyDescent="0.4">
      <c r="A83" s="15"/>
      <c r="B83" s="15"/>
      <c r="C83" s="15"/>
      <c r="D83" s="15"/>
      <c r="E83" s="15"/>
      <c r="F83" s="15"/>
      <c r="G83" s="15"/>
      <c r="H83" s="15"/>
      <c r="I83" s="15" t="s">
        <v>1003</v>
      </c>
      <c r="J83" s="15"/>
      <c r="K83" s="16">
        <v>44866</v>
      </c>
      <c r="L83" s="15"/>
      <c r="M83" s="15" t="s">
        <v>1175</v>
      </c>
      <c r="N83" s="15"/>
      <c r="O83" s="15" t="s">
        <v>203</v>
      </c>
      <c r="P83" s="15"/>
      <c r="Q83" s="15" t="s">
        <v>1113</v>
      </c>
      <c r="R83" s="15"/>
      <c r="S83" s="15" t="s">
        <v>35</v>
      </c>
      <c r="T83" s="15"/>
      <c r="U83" s="14">
        <v>-100</v>
      </c>
      <c r="V83" s="15"/>
      <c r="W83" s="14">
        <f>ROUND(W82+U83,5)</f>
        <v>-100</v>
      </c>
    </row>
    <row r="84" spans="1:23" ht="15" thickBot="1" x14ac:dyDescent="0.45">
      <c r="A84" s="15"/>
      <c r="B84" s="15"/>
      <c r="C84" s="15"/>
      <c r="D84" s="15"/>
      <c r="E84" s="15"/>
      <c r="F84" s="15"/>
      <c r="G84" s="15"/>
      <c r="H84" s="15"/>
      <c r="I84" s="15" t="s">
        <v>1061</v>
      </c>
      <c r="J84" s="15"/>
      <c r="K84" s="16">
        <v>44866</v>
      </c>
      <c r="L84" s="15"/>
      <c r="M84" s="15"/>
      <c r="N84" s="15"/>
      <c r="O84" s="15" t="s">
        <v>1174</v>
      </c>
      <c r="P84" s="15"/>
      <c r="Q84" s="15" t="s">
        <v>1173</v>
      </c>
      <c r="R84" s="15"/>
      <c r="S84" s="15" t="s">
        <v>1058</v>
      </c>
      <c r="T84" s="15"/>
      <c r="U84" s="46">
        <v>-49.97</v>
      </c>
      <c r="V84" s="15"/>
      <c r="W84" s="46">
        <f>ROUND(W83+U84,5)</f>
        <v>-149.97</v>
      </c>
    </row>
    <row r="85" spans="1:23" x14ac:dyDescent="0.4">
      <c r="A85" s="44"/>
      <c r="B85" s="44"/>
      <c r="C85" s="44"/>
      <c r="D85" s="44" t="s">
        <v>1172</v>
      </c>
      <c r="E85" s="44"/>
      <c r="F85" s="44"/>
      <c r="G85" s="44"/>
      <c r="H85" s="44"/>
      <c r="I85" s="44"/>
      <c r="J85" s="44"/>
      <c r="K85" s="45"/>
      <c r="L85" s="44"/>
      <c r="M85" s="44"/>
      <c r="N85" s="44"/>
      <c r="O85" s="44"/>
      <c r="P85" s="44"/>
      <c r="Q85" s="44"/>
      <c r="R85" s="44"/>
      <c r="S85" s="44"/>
      <c r="T85" s="44"/>
      <c r="U85" s="4">
        <f>ROUND(SUM(U82:U84),5)</f>
        <v>-149.97</v>
      </c>
      <c r="V85" s="44"/>
      <c r="W85" s="4">
        <f>W84</f>
        <v>-149.97</v>
      </c>
    </row>
    <row r="86" spans="1:23" x14ac:dyDescent="0.4">
      <c r="A86" s="18"/>
      <c r="B86" s="18"/>
      <c r="C86" s="18"/>
      <c r="D86" s="18" t="s">
        <v>202</v>
      </c>
      <c r="E86" s="18"/>
      <c r="F86" s="18"/>
      <c r="G86" s="18"/>
      <c r="H86" s="18"/>
      <c r="I86" s="18"/>
      <c r="J86" s="18"/>
      <c r="K86" s="19"/>
      <c r="L86" s="18"/>
      <c r="M86" s="18"/>
      <c r="N86" s="18"/>
      <c r="O86" s="18"/>
      <c r="P86" s="18"/>
      <c r="Q86" s="18"/>
      <c r="R86" s="18"/>
      <c r="S86" s="18"/>
      <c r="T86" s="18"/>
      <c r="U86" s="17"/>
      <c r="V86" s="18"/>
      <c r="W86" s="17"/>
    </row>
    <row r="87" spans="1:23" x14ac:dyDescent="0.4">
      <c r="A87" s="15"/>
      <c r="B87" s="15"/>
      <c r="C87" s="15"/>
      <c r="D87" s="15"/>
      <c r="E87" s="15"/>
      <c r="F87" s="15"/>
      <c r="G87" s="15"/>
      <c r="H87" s="15"/>
      <c r="I87" s="15" t="s">
        <v>1061</v>
      </c>
      <c r="J87" s="15"/>
      <c r="K87" s="16">
        <v>44866</v>
      </c>
      <c r="L87" s="15"/>
      <c r="M87" s="15"/>
      <c r="N87" s="15"/>
      <c r="O87" s="15" t="s">
        <v>1168</v>
      </c>
      <c r="P87" s="15"/>
      <c r="Q87" s="15" t="s">
        <v>1083</v>
      </c>
      <c r="R87" s="15"/>
      <c r="S87" s="15" t="s">
        <v>1058</v>
      </c>
      <c r="T87" s="15"/>
      <c r="U87" s="14">
        <v>-212.5</v>
      </c>
      <c r="V87" s="15"/>
      <c r="W87" s="14">
        <f>ROUND(W86+U87,5)</f>
        <v>-212.5</v>
      </c>
    </row>
    <row r="88" spans="1:23" x14ac:dyDescent="0.4">
      <c r="A88" s="15"/>
      <c r="B88" s="15"/>
      <c r="C88" s="15"/>
      <c r="D88" s="15"/>
      <c r="E88" s="15"/>
      <c r="F88" s="15"/>
      <c r="G88" s="15"/>
      <c r="H88" s="15"/>
      <c r="I88" s="15" t="s">
        <v>1003</v>
      </c>
      <c r="J88" s="15"/>
      <c r="K88" s="16">
        <v>44883</v>
      </c>
      <c r="L88" s="15"/>
      <c r="M88" s="15" t="s">
        <v>1168</v>
      </c>
      <c r="N88" s="15"/>
      <c r="O88" s="15" t="s">
        <v>201</v>
      </c>
      <c r="P88" s="15"/>
      <c r="Q88" s="15" t="s">
        <v>1171</v>
      </c>
      <c r="R88" s="15"/>
      <c r="S88" s="15" t="s">
        <v>35</v>
      </c>
      <c r="T88" s="15"/>
      <c r="U88" s="14">
        <v>-181.86</v>
      </c>
      <c r="V88" s="15"/>
      <c r="W88" s="14">
        <f>ROUND(W87+U88,5)</f>
        <v>-394.36</v>
      </c>
    </row>
    <row r="89" spans="1:23" x14ac:dyDescent="0.4">
      <c r="A89" s="15"/>
      <c r="B89" s="15"/>
      <c r="C89" s="15"/>
      <c r="D89" s="15"/>
      <c r="E89" s="15"/>
      <c r="F89" s="15"/>
      <c r="G89" s="15"/>
      <c r="H89" s="15"/>
      <c r="I89" s="15" t="s">
        <v>1003</v>
      </c>
      <c r="J89" s="15"/>
      <c r="K89" s="16">
        <v>44883</v>
      </c>
      <c r="L89" s="15"/>
      <c r="M89" s="15" t="s">
        <v>1168</v>
      </c>
      <c r="N89" s="15"/>
      <c r="O89" s="15" t="s">
        <v>201</v>
      </c>
      <c r="P89" s="15"/>
      <c r="Q89" s="15" t="s">
        <v>1170</v>
      </c>
      <c r="R89" s="15"/>
      <c r="S89" s="15" t="s">
        <v>35</v>
      </c>
      <c r="T89" s="15"/>
      <c r="U89" s="14">
        <v>-100</v>
      </c>
      <c r="V89" s="15"/>
      <c r="W89" s="14">
        <f>ROUND(W88+U89,5)</f>
        <v>-494.36</v>
      </c>
    </row>
    <row r="90" spans="1:23" x14ac:dyDescent="0.4">
      <c r="A90" s="15"/>
      <c r="B90" s="15"/>
      <c r="C90" s="15"/>
      <c r="D90" s="15"/>
      <c r="E90" s="15"/>
      <c r="F90" s="15"/>
      <c r="G90" s="15"/>
      <c r="H90" s="15"/>
      <c r="I90" s="15" t="s">
        <v>1003</v>
      </c>
      <c r="J90" s="15"/>
      <c r="K90" s="16">
        <v>44883</v>
      </c>
      <c r="L90" s="15"/>
      <c r="M90" s="15" t="s">
        <v>1168</v>
      </c>
      <c r="N90" s="15"/>
      <c r="O90" s="15" t="s">
        <v>201</v>
      </c>
      <c r="P90" s="15"/>
      <c r="Q90" s="15" t="s">
        <v>1169</v>
      </c>
      <c r="R90" s="15"/>
      <c r="S90" s="15" t="s">
        <v>35</v>
      </c>
      <c r="T90" s="15"/>
      <c r="U90" s="14">
        <v>-259.38</v>
      </c>
      <c r="V90" s="15"/>
      <c r="W90" s="14">
        <f>ROUND(W89+U90,5)</f>
        <v>-753.74</v>
      </c>
    </row>
    <row r="91" spans="1:23" ht="15" thickBot="1" x14ac:dyDescent="0.45">
      <c r="A91" s="15"/>
      <c r="B91" s="15"/>
      <c r="C91" s="15"/>
      <c r="D91" s="15"/>
      <c r="E91" s="15"/>
      <c r="F91" s="15"/>
      <c r="G91" s="15"/>
      <c r="H91" s="15"/>
      <c r="I91" s="15" t="s">
        <v>1003</v>
      </c>
      <c r="J91" s="15"/>
      <c r="K91" s="16">
        <v>44883</v>
      </c>
      <c r="L91" s="15"/>
      <c r="M91" s="15" t="s">
        <v>1168</v>
      </c>
      <c r="N91" s="15"/>
      <c r="O91" s="15" t="s">
        <v>201</v>
      </c>
      <c r="P91" s="15"/>
      <c r="Q91" s="15" t="s">
        <v>1167</v>
      </c>
      <c r="R91" s="15"/>
      <c r="S91" s="15" t="s">
        <v>35</v>
      </c>
      <c r="T91" s="15"/>
      <c r="U91" s="14">
        <v>-175.4</v>
      </c>
      <c r="V91" s="15"/>
      <c r="W91" s="14">
        <f>ROUND(W90+U91,5)</f>
        <v>-929.14</v>
      </c>
    </row>
    <row r="92" spans="1:23" ht="15" thickBot="1" x14ac:dyDescent="0.45">
      <c r="A92" s="44"/>
      <c r="B92" s="44"/>
      <c r="C92" s="44"/>
      <c r="D92" s="44" t="s">
        <v>1166</v>
      </c>
      <c r="E92" s="44"/>
      <c r="F92" s="44"/>
      <c r="G92" s="44"/>
      <c r="H92" s="44"/>
      <c r="I92" s="44"/>
      <c r="J92" s="44"/>
      <c r="K92" s="45"/>
      <c r="L92" s="44"/>
      <c r="M92" s="44"/>
      <c r="N92" s="44"/>
      <c r="O92" s="44"/>
      <c r="P92" s="44"/>
      <c r="Q92" s="44"/>
      <c r="R92" s="44"/>
      <c r="S92" s="44"/>
      <c r="T92" s="44"/>
      <c r="U92" s="5">
        <f>ROUND(SUM(U86:U91),5)</f>
        <v>-929.14</v>
      </c>
      <c r="V92" s="44"/>
      <c r="W92" s="5">
        <f>W91</f>
        <v>-929.14</v>
      </c>
    </row>
    <row r="93" spans="1:23" x14ac:dyDescent="0.4">
      <c r="A93" s="44"/>
      <c r="B93" s="44"/>
      <c r="C93" s="44" t="s">
        <v>200</v>
      </c>
      <c r="D93" s="44"/>
      <c r="E93" s="44"/>
      <c r="F93" s="44"/>
      <c r="G93" s="44"/>
      <c r="H93" s="44"/>
      <c r="I93" s="44"/>
      <c r="J93" s="44"/>
      <c r="K93" s="45"/>
      <c r="L93" s="44"/>
      <c r="M93" s="44"/>
      <c r="N93" s="44"/>
      <c r="O93" s="44"/>
      <c r="P93" s="44"/>
      <c r="Q93" s="44"/>
      <c r="R93" s="44"/>
      <c r="S93" s="44"/>
      <c r="T93" s="44"/>
      <c r="U93" s="4">
        <f>ROUND(U85+U92,5)</f>
        <v>-1079.1099999999999</v>
      </c>
      <c r="V93" s="44"/>
      <c r="W93" s="4">
        <f>ROUND(W85+W92,5)</f>
        <v>-1079.1099999999999</v>
      </c>
    </row>
    <row r="94" spans="1:23" x14ac:dyDescent="0.4">
      <c r="A94" s="18"/>
      <c r="B94" s="18"/>
      <c r="C94" s="18" t="s">
        <v>199</v>
      </c>
      <c r="D94" s="18"/>
      <c r="E94" s="18"/>
      <c r="F94" s="18"/>
      <c r="G94" s="18"/>
      <c r="H94" s="18"/>
      <c r="I94" s="18"/>
      <c r="J94" s="18"/>
      <c r="K94" s="19"/>
      <c r="L94" s="18"/>
      <c r="M94" s="18"/>
      <c r="N94" s="18"/>
      <c r="O94" s="18"/>
      <c r="P94" s="18"/>
      <c r="Q94" s="18"/>
      <c r="R94" s="18"/>
      <c r="S94" s="18"/>
      <c r="T94" s="18"/>
      <c r="U94" s="17"/>
      <c r="V94" s="18"/>
      <c r="W94" s="17"/>
    </row>
    <row r="95" spans="1:23" x14ac:dyDescent="0.4">
      <c r="A95" s="18"/>
      <c r="B95" s="18"/>
      <c r="C95" s="18"/>
      <c r="D95" s="18" t="s">
        <v>198</v>
      </c>
      <c r="E95" s="18"/>
      <c r="F95" s="18"/>
      <c r="G95" s="18"/>
      <c r="H95" s="18"/>
      <c r="I95" s="18"/>
      <c r="J95" s="18"/>
      <c r="K95" s="19"/>
      <c r="L95" s="18"/>
      <c r="M95" s="18"/>
      <c r="N95" s="18"/>
      <c r="O95" s="18"/>
      <c r="P95" s="18"/>
      <c r="Q95" s="18"/>
      <c r="R95" s="18"/>
      <c r="S95" s="18"/>
      <c r="T95" s="18"/>
      <c r="U95" s="17"/>
      <c r="V95" s="18"/>
      <c r="W95" s="17"/>
    </row>
    <row r="96" spans="1:23" x14ac:dyDescent="0.4">
      <c r="A96" s="18"/>
      <c r="B96" s="18"/>
      <c r="C96" s="18"/>
      <c r="D96" s="18"/>
      <c r="E96" s="18" t="s">
        <v>197</v>
      </c>
      <c r="F96" s="18"/>
      <c r="G96" s="18"/>
      <c r="H96" s="18"/>
      <c r="I96" s="18"/>
      <c r="J96" s="18"/>
      <c r="K96" s="19"/>
      <c r="L96" s="18"/>
      <c r="M96" s="18"/>
      <c r="N96" s="18"/>
      <c r="O96" s="18"/>
      <c r="P96" s="18"/>
      <c r="Q96" s="18"/>
      <c r="R96" s="18"/>
      <c r="S96" s="18"/>
      <c r="T96" s="18"/>
      <c r="U96" s="17"/>
      <c r="V96" s="18"/>
      <c r="W96" s="17"/>
    </row>
    <row r="97" spans="1:23" x14ac:dyDescent="0.4">
      <c r="A97" s="18"/>
      <c r="B97" s="18"/>
      <c r="C97" s="18"/>
      <c r="D97" s="18"/>
      <c r="E97" s="18"/>
      <c r="F97" s="18" t="s">
        <v>196</v>
      </c>
      <c r="G97" s="18"/>
      <c r="H97" s="18"/>
      <c r="I97" s="18"/>
      <c r="J97" s="18"/>
      <c r="K97" s="19"/>
      <c r="L97" s="18"/>
      <c r="M97" s="18"/>
      <c r="N97" s="18"/>
      <c r="O97" s="18"/>
      <c r="P97" s="18"/>
      <c r="Q97" s="18"/>
      <c r="R97" s="18"/>
      <c r="S97" s="18"/>
      <c r="T97" s="18"/>
      <c r="U97" s="17"/>
      <c r="V97" s="18"/>
      <c r="W97" s="17"/>
    </row>
    <row r="98" spans="1:23" ht="15" thickBot="1" x14ac:dyDescent="0.45">
      <c r="A98" s="1"/>
      <c r="B98" s="1"/>
      <c r="C98" s="1"/>
      <c r="D98" s="1"/>
      <c r="E98" s="1"/>
      <c r="F98" s="1"/>
      <c r="G98" s="15"/>
      <c r="H98" s="15"/>
      <c r="I98" s="15" t="s">
        <v>139</v>
      </c>
      <c r="J98" s="15"/>
      <c r="K98" s="16">
        <v>44895</v>
      </c>
      <c r="L98" s="15"/>
      <c r="M98" s="15" t="s">
        <v>162</v>
      </c>
      <c r="N98" s="15"/>
      <c r="O98" s="15" t="s">
        <v>161</v>
      </c>
      <c r="P98" s="15"/>
      <c r="Q98" s="15" t="s">
        <v>136</v>
      </c>
      <c r="R98" s="15"/>
      <c r="S98" s="15" t="s">
        <v>9</v>
      </c>
      <c r="T98" s="15"/>
      <c r="U98" s="46">
        <v>-10500</v>
      </c>
      <c r="V98" s="15"/>
      <c r="W98" s="46">
        <f>ROUND(W97+U98,5)</f>
        <v>-10500</v>
      </c>
    </row>
    <row r="99" spans="1:23" x14ac:dyDescent="0.4">
      <c r="A99" s="44"/>
      <c r="B99" s="44"/>
      <c r="C99" s="44"/>
      <c r="D99" s="44"/>
      <c r="E99" s="44"/>
      <c r="F99" s="44" t="s">
        <v>1165</v>
      </c>
      <c r="G99" s="44"/>
      <c r="H99" s="44"/>
      <c r="I99" s="44"/>
      <c r="J99" s="44"/>
      <c r="K99" s="45"/>
      <c r="L99" s="44"/>
      <c r="M99" s="44"/>
      <c r="N99" s="44"/>
      <c r="O99" s="44"/>
      <c r="P99" s="44"/>
      <c r="Q99" s="44"/>
      <c r="R99" s="44"/>
      <c r="S99" s="44"/>
      <c r="T99" s="44"/>
      <c r="U99" s="4">
        <f>ROUND(SUM(U97:U98),5)</f>
        <v>-10500</v>
      </c>
      <c r="V99" s="44"/>
      <c r="W99" s="4">
        <f>W98</f>
        <v>-10500</v>
      </c>
    </row>
    <row r="100" spans="1:23" x14ac:dyDescent="0.4">
      <c r="A100" s="18"/>
      <c r="B100" s="18"/>
      <c r="C100" s="18"/>
      <c r="D100" s="18"/>
      <c r="E100" s="18"/>
      <c r="F100" s="18" t="s">
        <v>195</v>
      </c>
      <c r="G100" s="18"/>
      <c r="H100" s="18"/>
      <c r="I100" s="18"/>
      <c r="J100" s="18"/>
      <c r="K100" s="19"/>
      <c r="L100" s="18"/>
      <c r="M100" s="18"/>
      <c r="N100" s="18"/>
      <c r="O100" s="18"/>
      <c r="P100" s="18"/>
      <c r="Q100" s="18"/>
      <c r="R100" s="18"/>
      <c r="S100" s="18"/>
      <c r="T100" s="18"/>
      <c r="U100" s="17"/>
      <c r="V100" s="18"/>
      <c r="W100" s="17"/>
    </row>
    <row r="101" spans="1:23" ht="15" thickBot="1" x14ac:dyDescent="0.45">
      <c r="A101" s="1"/>
      <c r="B101" s="1"/>
      <c r="C101" s="1"/>
      <c r="D101" s="1"/>
      <c r="E101" s="1"/>
      <c r="F101" s="1"/>
      <c r="G101" s="15"/>
      <c r="H101" s="15"/>
      <c r="I101" s="15" t="s">
        <v>139</v>
      </c>
      <c r="J101" s="15"/>
      <c r="K101" s="16">
        <v>44895</v>
      </c>
      <c r="L101" s="15"/>
      <c r="M101" s="15" t="s">
        <v>162</v>
      </c>
      <c r="N101" s="15"/>
      <c r="O101" s="15" t="s">
        <v>161</v>
      </c>
      <c r="P101" s="15"/>
      <c r="Q101" s="15" t="s">
        <v>136</v>
      </c>
      <c r="R101" s="15"/>
      <c r="S101" s="15" t="s">
        <v>9</v>
      </c>
      <c r="T101" s="15"/>
      <c r="U101" s="46">
        <v>-945</v>
      </c>
      <c r="V101" s="15"/>
      <c r="W101" s="46">
        <f>ROUND(W100+U101,5)</f>
        <v>-945</v>
      </c>
    </row>
    <row r="102" spans="1:23" x14ac:dyDescent="0.4">
      <c r="A102" s="44"/>
      <c r="B102" s="44"/>
      <c r="C102" s="44"/>
      <c r="D102" s="44"/>
      <c r="E102" s="44"/>
      <c r="F102" s="44" t="s">
        <v>1164</v>
      </c>
      <c r="G102" s="44"/>
      <c r="H102" s="44"/>
      <c r="I102" s="44"/>
      <c r="J102" s="44"/>
      <c r="K102" s="45"/>
      <c r="L102" s="44"/>
      <c r="M102" s="44"/>
      <c r="N102" s="44"/>
      <c r="O102" s="44"/>
      <c r="P102" s="44"/>
      <c r="Q102" s="44"/>
      <c r="R102" s="44"/>
      <c r="S102" s="44"/>
      <c r="T102" s="44"/>
      <c r="U102" s="4">
        <f>ROUND(SUM(U100:U101),5)</f>
        <v>-945</v>
      </c>
      <c r="V102" s="44"/>
      <c r="W102" s="4">
        <f>W101</f>
        <v>-945</v>
      </c>
    </row>
    <row r="103" spans="1:23" x14ac:dyDescent="0.4">
      <c r="A103" s="18"/>
      <c r="B103" s="18"/>
      <c r="C103" s="18"/>
      <c r="D103" s="18"/>
      <c r="E103" s="18"/>
      <c r="F103" s="18" t="s">
        <v>194</v>
      </c>
      <c r="G103" s="18"/>
      <c r="H103" s="18"/>
      <c r="I103" s="18"/>
      <c r="J103" s="18"/>
      <c r="K103" s="19"/>
      <c r="L103" s="18"/>
      <c r="M103" s="18"/>
      <c r="N103" s="18"/>
      <c r="O103" s="18"/>
      <c r="P103" s="18"/>
      <c r="Q103" s="18"/>
      <c r="R103" s="18"/>
      <c r="S103" s="18"/>
      <c r="T103" s="18"/>
      <c r="U103" s="17"/>
      <c r="V103" s="18"/>
      <c r="W103" s="17"/>
    </row>
    <row r="104" spans="1:23" ht="15" thickBot="1" x14ac:dyDescent="0.45">
      <c r="A104" s="1"/>
      <c r="B104" s="1"/>
      <c r="C104" s="1"/>
      <c r="D104" s="1"/>
      <c r="E104" s="1"/>
      <c r="F104" s="1"/>
      <c r="G104" s="15"/>
      <c r="H104" s="15"/>
      <c r="I104" s="15" t="s">
        <v>139</v>
      </c>
      <c r="J104" s="15"/>
      <c r="K104" s="16">
        <v>44895</v>
      </c>
      <c r="L104" s="15"/>
      <c r="M104" s="15" t="s">
        <v>162</v>
      </c>
      <c r="N104" s="15"/>
      <c r="O104" s="15" t="s">
        <v>161</v>
      </c>
      <c r="P104" s="15"/>
      <c r="Q104" s="15" t="s">
        <v>136</v>
      </c>
      <c r="R104" s="15"/>
      <c r="S104" s="15" t="s">
        <v>9</v>
      </c>
      <c r="T104" s="15"/>
      <c r="U104" s="14">
        <v>-336</v>
      </c>
      <c r="V104" s="15"/>
      <c r="W104" s="14">
        <f>ROUND(W103+U104,5)</f>
        <v>-336</v>
      </c>
    </row>
    <row r="105" spans="1:23" ht="15" thickBot="1" x14ac:dyDescent="0.45">
      <c r="A105" s="44"/>
      <c r="B105" s="44"/>
      <c r="C105" s="44"/>
      <c r="D105" s="44"/>
      <c r="E105" s="44"/>
      <c r="F105" s="44" t="s">
        <v>1163</v>
      </c>
      <c r="G105" s="44"/>
      <c r="H105" s="44"/>
      <c r="I105" s="44"/>
      <c r="J105" s="44"/>
      <c r="K105" s="45"/>
      <c r="L105" s="44"/>
      <c r="M105" s="44"/>
      <c r="N105" s="44"/>
      <c r="O105" s="44"/>
      <c r="P105" s="44"/>
      <c r="Q105" s="44"/>
      <c r="R105" s="44"/>
      <c r="S105" s="44"/>
      <c r="T105" s="44"/>
      <c r="U105" s="5">
        <f>ROUND(SUM(U103:U104),5)</f>
        <v>-336</v>
      </c>
      <c r="V105" s="44"/>
      <c r="W105" s="5">
        <f>W104</f>
        <v>-336</v>
      </c>
    </row>
    <row r="106" spans="1:23" x14ac:dyDescent="0.4">
      <c r="A106" s="44"/>
      <c r="B106" s="44"/>
      <c r="C106" s="44"/>
      <c r="D106" s="44"/>
      <c r="E106" s="44" t="s">
        <v>193</v>
      </c>
      <c r="F106" s="44"/>
      <c r="G106" s="44"/>
      <c r="H106" s="44"/>
      <c r="I106" s="44"/>
      <c r="J106" s="44"/>
      <c r="K106" s="45"/>
      <c r="L106" s="44"/>
      <c r="M106" s="44"/>
      <c r="N106" s="44"/>
      <c r="O106" s="44"/>
      <c r="P106" s="44"/>
      <c r="Q106" s="44"/>
      <c r="R106" s="44"/>
      <c r="S106" s="44"/>
      <c r="T106" s="44"/>
      <c r="U106" s="4">
        <f>ROUND(U99+U102+U105,5)</f>
        <v>-11781</v>
      </c>
      <c r="V106" s="44"/>
      <c r="W106" s="4">
        <f>ROUND(W99+W102+W105,5)</f>
        <v>-11781</v>
      </c>
    </row>
    <row r="107" spans="1:23" x14ac:dyDescent="0.4">
      <c r="A107" s="18"/>
      <c r="B107" s="18"/>
      <c r="C107" s="18"/>
      <c r="D107" s="18"/>
      <c r="E107" s="18" t="s">
        <v>192</v>
      </c>
      <c r="F107" s="18"/>
      <c r="G107" s="18"/>
      <c r="H107" s="18"/>
      <c r="I107" s="18"/>
      <c r="J107" s="18"/>
      <c r="K107" s="19"/>
      <c r="L107" s="18"/>
      <c r="M107" s="18"/>
      <c r="N107" s="18"/>
      <c r="O107" s="18"/>
      <c r="P107" s="18"/>
      <c r="Q107" s="18"/>
      <c r="R107" s="18"/>
      <c r="S107" s="18"/>
      <c r="T107" s="18"/>
      <c r="U107" s="17"/>
      <c r="V107" s="18"/>
      <c r="W107" s="17"/>
    </row>
    <row r="108" spans="1:23" x14ac:dyDescent="0.4">
      <c r="A108" s="15"/>
      <c r="B108" s="15"/>
      <c r="C108" s="15"/>
      <c r="D108" s="15"/>
      <c r="E108" s="15"/>
      <c r="F108" s="15"/>
      <c r="G108" s="15"/>
      <c r="H108" s="15"/>
      <c r="I108" s="15" t="s">
        <v>139</v>
      </c>
      <c r="J108" s="15"/>
      <c r="K108" s="16">
        <v>44895</v>
      </c>
      <c r="L108" s="15"/>
      <c r="M108" s="15" t="s">
        <v>168</v>
      </c>
      <c r="N108" s="15"/>
      <c r="O108" s="15" t="s">
        <v>167</v>
      </c>
      <c r="P108" s="15"/>
      <c r="Q108" s="15" t="s">
        <v>136</v>
      </c>
      <c r="R108" s="15"/>
      <c r="S108" s="15" t="s">
        <v>9</v>
      </c>
      <c r="T108" s="15"/>
      <c r="U108" s="14">
        <v>-6466.66</v>
      </c>
      <c r="V108" s="15"/>
      <c r="W108" s="14">
        <f t="shared" ref="W108:W123" si="1">ROUND(W107+U108,5)</f>
        <v>-6466.66</v>
      </c>
    </row>
    <row r="109" spans="1:23" x14ac:dyDescent="0.4">
      <c r="A109" s="15"/>
      <c r="B109" s="15"/>
      <c r="C109" s="15"/>
      <c r="D109" s="15"/>
      <c r="E109" s="15"/>
      <c r="F109" s="15"/>
      <c r="G109" s="15"/>
      <c r="H109" s="15"/>
      <c r="I109" s="15" t="s">
        <v>139</v>
      </c>
      <c r="J109" s="15"/>
      <c r="K109" s="16">
        <v>44895</v>
      </c>
      <c r="L109" s="15"/>
      <c r="M109" s="15" t="s">
        <v>168</v>
      </c>
      <c r="N109" s="15"/>
      <c r="O109" s="15" t="s">
        <v>167</v>
      </c>
      <c r="P109" s="15"/>
      <c r="Q109" s="15" t="s">
        <v>136</v>
      </c>
      <c r="R109" s="15"/>
      <c r="S109" s="15" t="s">
        <v>9</v>
      </c>
      <c r="T109" s="15"/>
      <c r="U109" s="14">
        <v>0</v>
      </c>
      <c r="V109" s="15"/>
      <c r="W109" s="14">
        <f t="shared" si="1"/>
        <v>-6466.66</v>
      </c>
    </row>
    <row r="110" spans="1:23" x14ac:dyDescent="0.4">
      <c r="A110" s="15"/>
      <c r="B110" s="15"/>
      <c r="C110" s="15"/>
      <c r="D110" s="15"/>
      <c r="E110" s="15"/>
      <c r="F110" s="15"/>
      <c r="G110" s="15"/>
      <c r="H110" s="15"/>
      <c r="I110" s="15" t="s">
        <v>139</v>
      </c>
      <c r="J110" s="15"/>
      <c r="K110" s="16">
        <v>44895</v>
      </c>
      <c r="L110" s="15"/>
      <c r="M110" s="15" t="s">
        <v>168</v>
      </c>
      <c r="N110" s="15"/>
      <c r="O110" s="15" t="s">
        <v>167</v>
      </c>
      <c r="P110" s="15"/>
      <c r="Q110" s="15" t="s">
        <v>136</v>
      </c>
      <c r="R110" s="15"/>
      <c r="S110" s="15" t="s">
        <v>9</v>
      </c>
      <c r="T110" s="15"/>
      <c r="U110" s="14">
        <v>-1616.67</v>
      </c>
      <c r="V110" s="15"/>
      <c r="W110" s="14">
        <f t="shared" si="1"/>
        <v>-8083.33</v>
      </c>
    </row>
    <row r="111" spans="1:23" x14ac:dyDescent="0.4">
      <c r="A111" s="15"/>
      <c r="B111" s="15"/>
      <c r="C111" s="15"/>
      <c r="D111" s="15"/>
      <c r="E111" s="15"/>
      <c r="F111" s="15"/>
      <c r="G111" s="15"/>
      <c r="H111" s="15"/>
      <c r="I111" s="15" t="s">
        <v>139</v>
      </c>
      <c r="J111" s="15"/>
      <c r="K111" s="16">
        <v>44895</v>
      </c>
      <c r="L111" s="15"/>
      <c r="M111" s="15" t="s">
        <v>168</v>
      </c>
      <c r="N111" s="15"/>
      <c r="O111" s="15" t="s">
        <v>167</v>
      </c>
      <c r="P111" s="15"/>
      <c r="Q111" s="15" t="s">
        <v>136</v>
      </c>
      <c r="R111" s="15"/>
      <c r="S111" s="15" t="s">
        <v>9</v>
      </c>
      <c r="T111" s="15"/>
      <c r="U111" s="14">
        <v>0</v>
      </c>
      <c r="V111" s="15"/>
      <c r="W111" s="14">
        <f t="shared" si="1"/>
        <v>-8083.33</v>
      </c>
    </row>
    <row r="112" spans="1:23" x14ac:dyDescent="0.4">
      <c r="A112" s="15"/>
      <c r="B112" s="15"/>
      <c r="C112" s="15"/>
      <c r="D112" s="15"/>
      <c r="E112" s="15"/>
      <c r="F112" s="15"/>
      <c r="G112" s="15"/>
      <c r="H112" s="15"/>
      <c r="I112" s="15" t="s">
        <v>139</v>
      </c>
      <c r="J112" s="15"/>
      <c r="K112" s="16">
        <v>44895</v>
      </c>
      <c r="L112" s="15"/>
      <c r="M112" s="15" t="s">
        <v>168</v>
      </c>
      <c r="N112" s="15"/>
      <c r="O112" s="15" t="s">
        <v>167</v>
      </c>
      <c r="P112" s="15"/>
      <c r="Q112" s="15" t="s">
        <v>136</v>
      </c>
      <c r="R112" s="15"/>
      <c r="S112" s="15" t="s">
        <v>9</v>
      </c>
      <c r="T112" s="15"/>
      <c r="U112" s="14">
        <v>-194.4</v>
      </c>
      <c r="V112" s="15"/>
      <c r="W112" s="14">
        <f t="shared" si="1"/>
        <v>-8277.73</v>
      </c>
    </row>
    <row r="113" spans="1:23" x14ac:dyDescent="0.4">
      <c r="A113" s="15"/>
      <c r="B113" s="15"/>
      <c r="C113" s="15"/>
      <c r="D113" s="15"/>
      <c r="E113" s="15"/>
      <c r="F113" s="15"/>
      <c r="G113" s="15"/>
      <c r="H113" s="15"/>
      <c r="I113" s="15" t="s">
        <v>139</v>
      </c>
      <c r="J113" s="15"/>
      <c r="K113" s="16">
        <v>44895</v>
      </c>
      <c r="L113" s="15"/>
      <c r="M113" s="15" t="s">
        <v>164</v>
      </c>
      <c r="N113" s="15"/>
      <c r="O113" s="15" t="s">
        <v>163</v>
      </c>
      <c r="P113" s="15"/>
      <c r="Q113" s="15" t="s">
        <v>136</v>
      </c>
      <c r="R113" s="15"/>
      <c r="S113" s="15" t="s">
        <v>9</v>
      </c>
      <c r="T113" s="15"/>
      <c r="U113" s="14">
        <v>-6916.67</v>
      </c>
      <c r="V113" s="15"/>
      <c r="W113" s="14">
        <f t="shared" si="1"/>
        <v>-15194.4</v>
      </c>
    </row>
    <row r="114" spans="1:23" x14ac:dyDescent="0.4">
      <c r="A114" s="15"/>
      <c r="B114" s="15"/>
      <c r="C114" s="15"/>
      <c r="D114" s="15"/>
      <c r="E114" s="15"/>
      <c r="F114" s="15"/>
      <c r="G114" s="15"/>
      <c r="H114" s="15"/>
      <c r="I114" s="15" t="s">
        <v>139</v>
      </c>
      <c r="J114" s="15"/>
      <c r="K114" s="16">
        <v>44895</v>
      </c>
      <c r="L114" s="15"/>
      <c r="M114" s="15" t="s">
        <v>164</v>
      </c>
      <c r="N114" s="15"/>
      <c r="O114" s="15" t="s">
        <v>163</v>
      </c>
      <c r="P114" s="15"/>
      <c r="Q114" s="15" t="s">
        <v>136</v>
      </c>
      <c r="R114" s="15"/>
      <c r="S114" s="15" t="s">
        <v>9</v>
      </c>
      <c r="T114" s="15"/>
      <c r="U114" s="14">
        <v>0</v>
      </c>
      <c r="V114" s="15"/>
      <c r="W114" s="14">
        <f t="shared" si="1"/>
        <v>-15194.4</v>
      </c>
    </row>
    <row r="115" spans="1:23" x14ac:dyDescent="0.4">
      <c r="A115" s="15"/>
      <c r="B115" s="15"/>
      <c r="C115" s="15"/>
      <c r="D115" s="15"/>
      <c r="E115" s="15"/>
      <c r="F115" s="15"/>
      <c r="G115" s="15"/>
      <c r="H115" s="15"/>
      <c r="I115" s="15" t="s">
        <v>139</v>
      </c>
      <c r="J115" s="15"/>
      <c r="K115" s="16">
        <v>44895</v>
      </c>
      <c r="L115" s="15"/>
      <c r="M115" s="15" t="s">
        <v>164</v>
      </c>
      <c r="N115" s="15"/>
      <c r="O115" s="15" t="s">
        <v>163</v>
      </c>
      <c r="P115" s="15"/>
      <c r="Q115" s="15" t="s">
        <v>136</v>
      </c>
      <c r="R115" s="15"/>
      <c r="S115" s="15" t="s">
        <v>9</v>
      </c>
      <c r="T115" s="15"/>
      <c r="U115" s="14">
        <v>0</v>
      </c>
      <c r="V115" s="15"/>
      <c r="W115" s="14">
        <f t="shared" si="1"/>
        <v>-15194.4</v>
      </c>
    </row>
    <row r="116" spans="1:23" x14ac:dyDescent="0.4">
      <c r="A116" s="15"/>
      <c r="B116" s="15"/>
      <c r="C116" s="15"/>
      <c r="D116" s="15"/>
      <c r="E116" s="15"/>
      <c r="F116" s="15"/>
      <c r="G116" s="15"/>
      <c r="H116" s="15"/>
      <c r="I116" s="15" t="s">
        <v>139</v>
      </c>
      <c r="J116" s="15"/>
      <c r="K116" s="16">
        <v>44895</v>
      </c>
      <c r="L116" s="15"/>
      <c r="M116" s="15" t="s">
        <v>164</v>
      </c>
      <c r="N116" s="15"/>
      <c r="O116" s="15" t="s">
        <v>163</v>
      </c>
      <c r="P116" s="15"/>
      <c r="Q116" s="15" t="s">
        <v>136</v>
      </c>
      <c r="R116" s="15"/>
      <c r="S116" s="15" t="s">
        <v>9</v>
      </c>
      <c r="T116" s="15"/>
      <c r="U116" s="14">
        <v>0</v>
      </c>
      <c r="V116" s="15"/>
      <c r="W116" s="14">
        <f t="shared" si="1"/>
        <v>-15194.4</v>
      </c>
    </row>
    <row r="117" spans="1:23" x14ac:dyDescent="0.4">
      <c r="A117" s="15"/>
      <c r="B117" s="15"/>
      <c r="C117" s="15"/>
      <c r="D117" s="15"/>
      <c r="E117" s="15"/>
      <c r="F117" s="15"/>
      <c r="G117" s="15"/>
      <c r="H117" s="15"/>
      <c r="I117" s="15" t="s">
        <v>139</v>
      </c>
      <c r="J117" s="15"/>
      <c r="K117" s="16">
        <v>44895</v>
      </c>
      <c r="L117" s="15"/>
      <c r="M117" s="15" t="s">
        <v>164</v>
      </c>
      <c r="N117" s="15"/>
      <c r="O117" s="15" t="s">
        <v>163</v>
      </c>
      <c r="P117" s="15"/>
      <c r="Q117" s="15" t="s">
        <v>136</v>
      </c>
      <c r="R117" s="15"/>
      <c r="S117" s="15" t="s">
        <v>9</v>
      </c>
      <c r="T117" s="15"/>
      <c r="U117" s="14">
        <v>-873.18</v>
      </c>
      <c r="V117" s="15"/>
      <c r="W117" s="14">
        <f t="shared" si="1"/>
        <v>-16067.58</v>
      </c>
    </row>
    <row r="118" spans="1:23" x14ac:dyDescent="0.4">
      <c r="A118" s="15"/>
      <c r="B118" s="15"/>
      <c r="C118" s="15"/>
      <c r="D118" s="15"/>
      <c r="E118" s="15"/>
      <c r="F118" s="15"/>
      <c r="G118" s="15"/>
      <c r="H118" s="15"/>
      <c r="I118" s="15" t="s">
        <v>139</v>
      </c>
      <c r="J118" s="15"/>
      <c r="K118" s="16">
        <v>44895</v>
      </c>
      <c r="L118" s="15"/>
      <c r="M118" s="15" t="s">
        <v>138</v>
      </c>
      <c r="N118" s="15"/>
      <c r="O118" s="15" t="s">
        <v>137</v>
      </c>
      <c r="P118" s="15"/>
      <c r="Q118" s="15" t="s">
        <v>136</v>
      </c>
      <c r="R118" s="15"/>
      <c r="S118" s="15" t="s">
        <v>9</v>
      </c>
      <c r="T118" s="15"/>
      <c r="U118" s="14">
        <v>-8375</v>
      </c>
      <c r="V118" s="15"/>
      <c r="W118" s="14">
        <f t="shared" si="1"/>
        <v>-24442.58</v>
      </c>
    </row>
    <row r="119" spans="1:23" x14ac:dyDescent="0.4">
      <c r="A119" s="15"/>
      <c r="B119" s="15"/>
      <c r="C119" s="15"/>
      <c r="D119" s="15"/>
      <c r="E119" s="15"/>
      <c r="F119" s="15"/>
      <c r="G119" s="15"/>
      <c r="H119" s="15"/>
      <c r="I119" s="15" t="s">
        <v>139</v>
      </c>
      <c r="J119" s="15"/>
      <c r="K119" s="16">
        <v>44895</v>
      </c>
      <c r="L119" s="15"/>
      <c r="M119" s="15" t="s">
        <v>138</v>
      </c>
      <c r="N119" s="15"/>
      <c r="O119" s="15" t="s">
        <v>137</v>
      </c>
      <c r="P119" s="15"/>
      <c r="Q119" s="15" t="s">
        <v>136</v>
      </c>
      <c r="R119" s="15"/>
      <c r="S119" s="15" t="s">
        <v>9</v>
      </c>
      <c r="T119" s="15"/>
      <c r="U119" s="14">
        <v>0</v>
      </c>
      <c r="V119" s="15"/>
      <c r="W119" s="14">
        <f t="shared" si="1"/>
        <v>-24442.58</v>
      </c>
    </row>
    <row r="120" spans="1:23" x14ac:dyDescent="0.4">
      <c r="A120" s="15"/>
      <c r="B120" s="15"/>
      <c r="C120" s="15"/>
      <c r="D120" s="15"/>
      <c r="E120" s="15"/>
      <c r="F120" s="15"/>
      <c r="G120" s="15"/>
      <c r="H120" s="15"/>
      <c r="I120" s="15" t="s">
        <v>139</v>
      </c>
      <c r="J120" s="15"/>
      <c r="K120" s="16">
        <v>44895</v>
      </c>
      <c r="L120" s="15"/>
      <c r="M120" s="15" t="s">
        <v>138</v>
      </c>
      <c r="N120" s="15"/>
      <c r="O120" s="15" t="s">
        <v>137</v>
      </c>
      <c r="P120" s="15"/>
      <c r="Q120" s="15" t="s">
        <v>136</v>
      </c>
      <c r="R120" s="15"/>
      <c r="S120" s="15" t="s">
        <v>9</v>
      </c>
      <c r="T120" s="15"/>
      <c r="U120" s="14">
        <v>0</v>
      </c>
      <c r="V120" s="15"/>
      <c r="W120" s="14">
        <f t="shared" si="1"/>
        <v>-24442.58</v>
      </c>
    </row>
    <row r="121" spans="1:23" x14ac:dyDescent="0.4">
      <c r="A121" s="15"/>
      <c r="B121" s="15"/>
      <c r="C121" s="15"/>
      <c r="D121" s="15"/>
      <c r="E121" s="15"/>
      <c r="F121" s="15"/>
      <c r="G121" s="15"/>
      <c r="H121" s="15"/>
      <c r="I121" s="15" t="s">
        <v>139</v>
      </c>
      <c r="J121" s="15"/>
      <c r="K121" s="16">
        <v>44895</v>
      </c>
      <c r="L121" s="15"/>
      <c r="M121" s="15" t="s">
        <v>138</v>
      </c>
      <c r="N121" s="15"/>
      <c r="O121" s="15" t="s">
        <v>137</v>
      </c>
      <c r="P121" s="15"/>
      <c r="Q121" s="15" t="s">
        <v>136</v>
      </c>
      <c r="R121" s="15"/>
      <c r="S121" s="15" t="s">
        <v>9</v>
      </c>
      <c r="T121" s="15"/>
      <c r="U121" s="14">
        <v>0</v>
      </c>
      <c r="V121" s="15"/>
      <c r="W121" s="14">
        <f t="shared" si="1"/>
        <v>-24442.58</v>
      </c>
    </row>
    <row r="122" spans="1:23" x14ac:dyDescent="0.4">
      <c r="A122" s="15"/>
      <c r="B122" s="15"/>
      <c r="C122" s="15"/>
      <c r="D122" s="15"/>
      <c r="E122" s="15"/>
      <c r="F122" s="15"/>
      <c r="G122" s="15"/>
      <c r="H122" s="15"/>
      <c r="I122" s="15" t="s">
        <v>139</v>
      </c>
      <c r="J122" s="15"/>
      <c r="K122" s="16">
        <v>44895</v>
      </c>
      <c r="L122" s="15"/>
      <c r="M122" s="15" t="s">
        <v>138</v>
      </c>
      <c r="N122" s="15"/>
      <c r="O122" s="15" t="s">
        <v>137</v>
      </c>
      <c r="P122" s="15"/>
      <c r="Q122" s="15" t="s">
        <v>136</v>
      </c>
      <c r="R122" s="15"/>
      <c r="S122" s="15" t="s">
        <v>9</v>
      </c>
      <c r="T122" s="15"/>
      <c r="U122" s="14">
        <v>-629.5</v>
      </c>
      <c r="V122" s="15"/>
      <c r="W122" s="14">
        <f t="shared" si="1"/>
        <v>-25072.080000000002</v>
      </c>
    </row>
    <row r="123" spans="1:23" ht="15" thickBot="1" x14ac:dyDescent="0.45">
      <c r="A123" s="15"/>
      <c r="B123" s="15"/>
      <c r="C123" s="15"/>
      <c r="D123" s="15"/>
      <c r="E123" s="15"/>
      <c r="F123" s="15"/>
      <c r="G123" s="15"/>
      <c r="H123" s="15"/>
      <c r="I123" s="15" t="s">
        <v>139</v>
      </c>
      <c r="J123" s="15"/>
      <c r="K123" s="16">
        <v>44895</v>
      </c>
      <c r="L123" s="15"/>
      <c r="M123" s="15" t="s">
        <v>156</v>
      </c>
      <c r="N123" s="15"/>
      <c r="O123" s="15" t="s">
        <v>155</v>
      </c>
      <c r="P123" s="15"/>
      <c r="Q123" s="15" t="s">
        <v>136</v>
      </c>
      <c r="R123" s="15"/>
      <c r="S123" s="15" t="s">
        <v>9</v>
      </c>
      <c r="T123" s="15"/>
      <c r="U123" s="46">
        <v>0</v>
      </c>
      <c r="V123" s="15"/>
      <c r="W123" s="46">
        <f t="shared" si="1"/>
        <v>-25072.080000000002</v>
      </c>
    </row>
    <row r="124" spans="1:23" x14ac:dyDescent="0.4">
      <c r="A124" s="44"/>
      <c r="B124" s="44"/>
      <c r="C124" s="44"/>
      <c r="D124" s="44"/>
      <c r="E124" s="44" t="s">
        <v>1162</v>
      </c>
      <c r="F124" s="44"/>
      <c r="G124" s="44"/>
      <c r="H124" s="44"/>
      <c r="I124" s="44"/>
      <c r="J124" s="44"/>
      <c r="K124" s="45"/>
      <c r="L124" s="44"/>
      <c r="M124" s="44"/>
      <c r="N124" s="44"/>
      <c r="O124" s="44"/>
      <c r="P124" s="44"/>
      <c r="Q124" s="44"/>
      <c r="R124" s="44"/>
      <c r="S124" s="44"/>
      <c r="T124" s="44"/>
      <c r="U124" s="4">
        <f>ROUND(SUM(U107:U123),5)</f>
        <v>-25072.080000000002</v>
      </c>
      <c r="V124" s="44"/>
      <c r="W124" s="4">
        <f>W123</f>
        <v>-25072.080000000002</v>
      </c>
    </row>
    <row r="125" spans="1:23" x14ac:dyDescent="0.4">
      <c r="A125" s="18"/>
      <c r="B125" s="18"/>
      <c r="C125" s="18"/>
      <c r="D125" s="18"/>
      <c r="E125" s="18" t="s">
        <v>191</v>
      </c>
      <c r="F125" s="18"/>
      <c r="G125" s="18"/>
      <c r="H125" s="18"/>
      <c r="I125" s="18"/>
      <c r="J125" s="18"/>
      <c r="K125" s="19"/>
      <c r="L125" s="18"/>
      <c r="M125" s="18"/>
      <c r="N125" s="18"/>
      <c r="O125" s="18"/>
      <c r="P125" s="18"/>
      <c r="Q125" s="18"/>
      <c r="R125" s="18"/>
      <c r="S125" s="18"/>
      <c r="T125" s="18"/>
      <c r="U125" s="17"/>
      <c r="V125" s="18"/>
      <c r="W125" s="17"/>
    </row>
    <row r="126" spans="1:23" ht="15" thickBot="1" x14ac:dyDescent="0.45">
      <c r="A126" s="1"/>
      <c r="B126" s="1"/>
      <c r="C126" s="1"/>
      <c r="D126" s="1"/>
      <c r="E126" s="1"/>
      <c r="F126" s="1"/>
      <c r="G126" s="15"/>
      <c r="H126" s="15"/>
      <c r="I126" s="15" t="s">
        <v>139</v>
      </c>
      <c r="J126" s="15"/>
      <c r="K126" s="16">
        <v>44895</v>
      </c>
      <c r="L126" s="15"/>
      <c r="M126" s="15" t="s">
        <v>160</v>
      </c>
      <c r="N126" s="15"/>
      <c r="O126" s="15" t="s">
        <v>159</v>
      </c>
      <c r="P126" s="15"/>
      <c r="Q126" s="15" t="s">
        <v>136</v>
      </c>
      <c r="R126" s="15"/>
      <c r="S126" s="15" t="s">
        <v>9</v>
      </c>
      <c r="T126" s="15"/>
      <c r="U126" s="46">
        <v>-1044</v>
      </c>
      <c r="V126" s="15"/>
      <c r="W126" s="46">
        <f>ROUND(W125+U126,5)</f>
        <v>-1044</v>
      </c>
    </row>
    <row r="127" spans="1:23" x14ac:dyDescent="0.4">
      <c r="A127" s="44"/>
      <c r="B127" s="44"/>
      <c r="C127" s="44"/>
      <c r="D127" s="44"/>
      <c r="E127" s="44" t="s">
        <v>1161</v>
      </c>
      <c r="F127" s="44"/>
      <c r="G127" s="44"/>
      <c r="H127" s="44"/>
      <c r="I127" s="44"/>
      <c r="J127" s="44"/>
      <c r="K127" s="45"/>
      <c r="L127" s="44"/>
      <c r="M127" s="44"/>
      <c r="N127" s="44"/>
      <c r="O127" s="44"/>
      <c r="P127" s="44"/>
      <c r="Q127" s="44"/>
      <c r="R127" s="44"/>
      <c r="S127" s="44"/>
      <c r="T127" s="44"/>
      <c r="U127" s="4">
        <f>ROUND(SUM(U125:U126),5)</f>
        <v>-1044</v>
      </c>
      <c r="V127" s="44"/>
      <c r="W127" s="4">
        <f>W126</f>
        <v>-1044</v>
      </c>
    </row>
    <row r="128" spans="1:23" x14ac:dyDescent="0.4">
      <c r="A128" s="18"/>
      <c r="B128" s="18"/>
      <c r="C128" s="18"/>
      <c r="D128" s="18"/>
      <c r="E128" s="18" t="s">
        <v>190</v>
      </c>
      <c r="F128" s="18"/>
      <c r="G128" s="18"/>
      <c r="H128" s="18"/>
      <c r="I128" s="18"/>
      <c r="J128" s="18"/>
      <c r="K128" s="19"/>
      <c r="L128" s="18"/>
      <c r="M128" s="18"/>
      <c r="N128" s="18"/>
      <c r="O128" s="18"/>
      <c r="P128" s="18"/>
      <c r="Q128" s="18"/>
      <c r="R128" s="18"/>
      <c r="S128" s="18"/>
      <c r="T128" s="18"/>
      <c r="U128" s="17"/>
      <c r="V128" s="18"/>
      <c r="W128" s="17"/>
    </row>
    <row r="129" spans="1:23" ht="15" thickBot="1" x14ac:dyDescent="0.45">
      <c r="A129" s="1"/>
      <c r="B129" s="1"/>
      <c r="C129" s="1"/>
      <c r="D129" s="1"/>
      <c r="E129" s="1"/>
      <c r="F129" s="1"/>
      <c r="G129" s="15"/>
      <c r="H129" s="15"/>
      <c r="I129" s="15" t="s">
        <v>1003</v>
      </c>
      <c r="J129" s="15"/>
      <c r="K129" s="16">
        <v>44895</v>
      </c>
      <c r="L129" s="15"/>
      <c r="M129" s="15" t="s">
        <v>1160</v>
      </c>
      <c r="N129" s="15"/>
      <c r="O129" s="15" t="s">
        <v>189</v>
      </c>
      <c r="P129" s="15"/>
      <c r="Q129" s="15" t="s">
        <v>1113</v>
      </c>
      <c r="R129" s="15"/>
      <c r="S129" s="15" t="s">
        <v>35</v>
      </c>
      <c r="T129" s="15"/>
      <c r="U129" s="46">
        <v>-1449.5</v>
      </c>
      <c r="V129" s="15"/>
      <c r="W129" s="46">
        <f>ROUND(W128+U129,5)</f>
        <v>-1449.5</v>
      </c>
    </row>
    <row r="130" spans="1:23" x14ac:dyDescent="0.4">
      <c r="A130" s="44"/>
      <c r="B130" s="44"/>
      <c r="C130" s="44"/>
      <c r="D130" s="44"/>
      <c r="E130" s="44" t="s">
        <v>1159</v>
      </c>
      <c r="F130" s="44"/>
      <c r="G130" s="44"/>
      <c r="H130" s="44"/>
      <c r="I130" s="44"/>
      <c r="J130" s="44"/>
      <c r="K130" s="45"/>
      <c r="L130" s="44"/>
      <c r="M130" s="44"/>
      <c r="N130" s="44"/>
      <c r="O130" s="44"/>
      <c r="P130" s="44"/>
      <c r="Q130" s="44"/>
      <c r="R130" s="44"/>
      <c r="S130" s="44"/>
      <c r="T130" s="44"/>
      <c r="U130" s="4">
        <f>ROUND(SUM(U128:U129),5)</f>
        <v>-1449.5</v>
      </c>
      <c r="V130" s="44"/>
      <c r="W130" s="4">
        <f>W129</f>
        <v>-1449.5</v>
      </c>
    </row>
    <row r="131" spans="1:23" x14ac:dyDescent="0.4">
      <c r="A131" s="18"/>
      <c r="B131" s="18"/>
      <c r="C131" s="18"/>
      <c r="D131" s="18"/>
      <c r="E131" s="18" t="s">
        <v>188</v>
      </c>
      <c r="F131" s="18"/>
      <c r="G131" s="18"/>
      <c r="H131" s="18"/>
      <c r="I131" s="18"/>
      <c r="J131" s="18"/>
      <c r="K131" s="19"/>
      <c r="L131" s="18"/>
      <c r="M131" s="18"/>
      <c r="N131" s="18"/>
      <c r="O131" s="18"/>
      <c r="P131" s="18"/>
      <c r="Q131" s="18"/>
      <c r="R131" s="18"/>
      <c r="S131" s="18"/>
      <c r="T131" s="18"/>
      <c r="U131" s="17"/>
      <c r="V131" s="18"/>
      <c r="W131" s="17"/>
    </row>
    <row r="132" spans="1:23" x14ac:dyDescent="0.4">
      <c r="A132" s="15"/>
      <c r="B132" s="15"/>
      <c r="C132" s="15"/>
      <c r="D132" s="15"/>
      <c r="E132" s="15"/>
      <c r="F132" s="15"/>
      <c r="G132" s="15"/>
      <c r="H132" s="15"/>
      <c r="I132" s="15" t="s">
        <v>139</v>
      </c>
      <c r="J132" s="15"/>
      <c r="K132" s="16">
        <v>44895</v>
      </c>
      <c r="L132" s="15"/>
      <c r="M132" s="15" t="s">
        <v>156</v>
      </c>
      <c r="N132" s="15"/>
      <c r="O132" s="15" t="s">
        <v>155</v>
      </c>
      <c r="P132" s="15"/>
      <c r="Q132" s="15" t="s">
        <v>136</v>
      </c>
      <c r="R132" s="15"/>
      <c r="S132" s="15" t="s">
        <v>9</v>
      </c>
      <c r="T132" s="15"/>
      <c r="U132" s="14">
        <v>-5060.53</v>
      </c>
      <c r="V132" s="15"/>
      <c r="W132" s="14">
        <f>ROUND(W131+U132,5)</f>
        <v>-5060.53</v>
      </c>
    </row>
    <row r="133" spans="1:23" ht="15" thickBot="1" x14ac:dyDescent="0.45">
      <c r="A133" s="15"/>
      <c r="B133" s="15"/>
      <c r="C133" s="15"/>
      <c r="D133" s="15"/>
      <c r="E133" s="15"/>
      <c r="F133" s="15"/>
      <c r="G133" s="15"/>
      <c r="H133" s="15"/>
      <c r="I133" s="15" t="s">
        <v>139</v>
      </c>
      <c r="J133" s="15"/>
      <c r="K133" s="16">
        <v>44895</v>
      </c>
      <c r="L133" s="15"/>
      <c r="M133" s="15" t="s">
        <v>156</v>
      </c>
      <c r="N133" s="15"/>
      <c r="O133" s="15" t="s">
        <v>155</v>
      </c>
      <c r="P133" s="15"/>
      <c r="Q133" s="15" t="s">
        <v>136</v>
      </c>
      <c r="R133" s="15"/>
      <c r="S133" s="15" t="s">
        <v>9</v>
      </c>
      <c r="T133" s="15"/>
      <c r="U133" s="14">
        <v>-540.82000000000005</v>
      </c>
      <c r="V133" s="15"/>
      <c r="W133" s="14">
        <f>ROUND(W132+U133,5)</f>
        <v>-5601.35</v>
      </c>
    </row>
    <row r="134" spans="1:23" ht="15" thickBot="1" x14ac:dyDescent="0.45">
      <c r="A134" s="44"/>
      <c r="B134" s="44"/>
      <c r="C134" s="44"/>
      <c r="D134" s="44"/>
      <c r="E134" s="44" t="s">
        <v>1158</v>
      </c>
      <c r="F134" s="44"/>
      <c r="G134" s="44"/>
      <c r="H134" s="44"/>
      <c r="I134" s="44"/>
      <c r="J134" s="44"/>
      <c r="K134" s="45"/>
      <c r="L134" s="44"/>
      <c r="M134" s="44"/>
      <c r="N134" s="44"/>
      <c r="O134" s="44"/>
      <c r="P134" s="44"/>
      <c r="Q134" s="44"/>
      <c r="R134" s="44"/>
      <c r="S134" s="44"/>
      <c r="T134" s="44"/>
      <c r="U134" s="5">
        <f>ROUND(SUM(U131:U133),5)</f>
        <v>-5601.35</v>
      </c>
      <c r="V134" s="44"/>
      <c r="W134" s="5">
        <f>W133</f>
        <v>-5601.35</v>
      </c>
    </row>
    <row r="135" spans="1:23" x14ac:dyDescent="0.4">
      <c r="A135" s="44"/>
      <c r="B135" s="44"/>
      <c r="C135" s="44"/>
      <c r="D135" s="44" t="s">
        <v>187</v>
      </c>
      <c r="E135" s="44"/>
      <c r="F135" s="44"/>
      <c r="G135" s="44"/>
      <c r="H135" s="44"/>
      <c r="I135" s="44"/>
      <c r="J135" s="44"/>
      <c r="K135" s="45"/>
      <c r="L135" s="44"/>
      <c r="M135" s="44"/>
      <c r="N135" s="44"/>
      <c r="O135" s="44"/>
      <c r="P135" s="44"/>
      <c r="Q135" s="44"/>
      <c r="R135" s="44"/>
      <c r="S135" s="44"/>
      <c r="T135" s="44"/>
      <c r="U135" s="4">
        <f>ROUND(U106+U124+U127+U130+U134,5)</f>
        <v>-44947.93</v>
      </c>
      <c r="V135" s="44"/>
      <c r="W135" s="4">
        <f>ROUND(W106+W124+W127+W130+W134,5)</f>
        <v>-44947.93</v>
      </c>
    </row>
    <row r="136" spans="1:23" x14ac:dyDescent="0.4">
      <c r="A136" s="18"/>
      <c r="B136" s="18"/>
      <c r="C136" s="18"/>
      <c r="D136" s="18" t="s">
        <v>186</v>
      </c>
      <c r="E136" s="18"/>
      <c r="F136" s="18"/>
      <c r="G136" s="18"/>
      <c r="H136" s="18"/>
      <c r="I136" s="18"/>
      <c r="J136" s="18"/>
      <c r="K136" s="19"/>
      <c r="L136" s="18"/>
      <c r="M136" s="18"/>
      <c r="N136" s="18"/>
      <c r="O136" s="18"/>
      <c r="P136" s="18"/>
      <c r="Q136" s="18"/>
      <c r="R136" s="18"/>
      <c r="S136" s="18"/>
      <c r="T136" s="18"/>
      <c r="U136" s="17"/>
      <c r="V136" s="18"/>
      <c r="W136" s="17"/>
    </row>
    <row r="137" spans="1:23" x14ac:dyDescent="0.4">
      <c r="A137" s="15"/>
      <c r="B137" s="15"/>
      <c r="C137" s="15"/>
      <c r="D137" s="15"/>
      <c r="E137" s="15"/>
      <c r="F137" s="15"/>
      <c r="G137" s="15"/>
      <c r="H137" s="15"/>
      <c r="I137" s="15" t="s">
        <v>139</v>
      </c>
      <c r="J137" s="15"/>
      <c r="K137" s="16">
        <v>44895</v>
      </c>
      <c r="L137" s="15"/>
      <c r="M137" s="15" t="s">
        <v>171</v>
      </c>
      <c r="N137" s="15"/>
      <c r="O137" s="15" t="s">
        <v>157</v>
      </c>
      <c r="P137" s="15"/>
      <c r="Q137" s="15" t="s">
        <v>136</v>
      </c>
      <c r="R137" s="15"/>
      <c r="S137" s="15" t="s">
        <v>9</v>
      </c>
      <c r="T137" s="15"/>
      <c r="U137" s="14">
        <v>-1288</v>
      </c>
      <c r="V137" s="15"/>
      <c r="W137" s="14">
        <f t="shared" ref="W137:W142" si="2">ROUND(W136+U137,5)</f>
        <v>-1288</v>
      </c>
    </row>
    <row r="138" spans="1:23" x14ac:dyDescent="0.4">
      <c r="A138" s="15"/>
      <c r="B138" s="15"/>
      <c r="C138" s="15"/>
      <c r="D138" s="15"/>
      <c r="E138" s="15"/>
      <c r="F138" s="15"/>
      <c r="G138" s="15"/>
      <c r="H138" s="15"/>
      <c r="I138" s="15" t="s">
        <v>139</v>
      </c>
      <c r="J138" s="15"/>
      <c r="K138" s="16">
        <v>44895</v>
      </c>
      <c r="L138" s="15"/>
      <c r="M138" s="15" t="s">
        <v>170</v>
      </c>
      <c r="N138" s="15"/>
      <c r="O138" s="15" t="s">
        <v>169</v>
      </c>
      <c r="P138" s="15"/>
      <c r="Q138" s="15" t="s">
        <v>136</v>
      </c>
      <c r="R138" s="15"/>
      <c r="S138" s="15" t="s">
        <v>9</v>
      </c>
      <c r="T138" s="15"/>
      <c r="U138" s="14">
        <v>-157.5</v>
      </c>
      <c r="V138" s="15"/>
      <c r="W138" s="14">
        <f t="shared" si="2"/>
        <v>-1445.5</v>
      </c>
    </row>
    <row r="139" spans="1:23" x14ac:dyDescent="0.4">
      <c r="A139" s="15"/>
      <c r="B139" s="15"/>
      <c r="C139" s="15"/>
      <c r="D139" s="15"/>
      <c r="E139" s="15"/>
      <c r="F139" s="15"/>
      <c r="G139" s="15"/>
      <c r="H139" s="15"/>
      <c r="I139" s="15" t="s">
        <v>139</v>
      </c>
      <c r="J139" s="15"/>
      <c r="K139" s="16">
        <v>44895</v>
      </c>
      <c r="L139" s="15"/>
      <c r="M139" s="15" t="s">
        <v>166</v>
      </c>
      <c r="N139" s="15"/>
      <c r="O139" s="15" t="s">
        <v>165</v>
      </c>
      <c r="P139" s="15"/>
      <c r="Q139" s="15" t="s">
        <v>136</v>
      </c>
      <c r="R139" s="15"/>
      <c r="S139" s="15" t="s">
        <v>9</v>
      </c>
      <c r="T139" s="15"/>
      <c r="U139" s="14">
        <v>-308</v>
      </c>
      <c r="V139" s="15"/>
      <c r="W139" s="14">
        <f t="shared" si="2"/>
        <v>-1753.5</v>
      </c>
    </row>
    <row r="140" spans="1:23" x14ac:dyDescent="0.4">
      <c r="A140" s="15"/>
      <c r="B140" s="15"/>
      <c r="C140" s="15"/>
      <c r="D140" s="15"/>
      <c r="E140" s="15"/>
      <c r="F140" s="15"/>
      <c r="G140" s="15"/>
      <c r="H140" s="15"/>
      <c r="I140" s="15" t="s">
        <v>139</v>
      </c>
      <c r="J140" s="15"/>
      <c r="K140" s="16">
        <v>44895</v>
      </c>
      <c r="L140" s="15"/>
      <c r="M140" s="15" t="s">
        <v>158</v>
      </c>
      <c r="N140" s="15"/>
      <c r="O140" s="15" t="s">
        <v>157</v>
      </c>
      <c r="P140" s="15"/>
      <c r="Q140" s="15" t="s">
        <v>136</v>
      </c>
      <c r="R140" s="15"/>
      <c r="S140" s="15" t="s">
        <v>9</v>
      </c>
      <c r="T140" s="15"/>
      <c r="U140" s="14">
        <v>0</v>
      </c>
      <c r="V140" s="15"/>
      <c r="W140" s="14">
        <f t="shared" si="2"/>
        <v>-1753.5</v>
      </c>
    </row>
    <row r="141" spans="1:23" x14ac:dyDescent="0.4">
      <c r="A141" s="15"/>
      <c r="B141" s="15"/>
      <c r="C141" s="15"/>
      <c r="D141" s="15"/>
      <c r="E141" s="15"/>
      <c r="F141" s="15"/>
      <c r="G141" s="15"/>
      <c r="H141" s="15"/>
      <c r="I141" s="15" t="s">
        <v>139</v>
      </c>
      <c r="J141" s="15"/>
      <c r="K141" s="16">
        <v>44895</v>
      </c>
      <c r="L141" s="15"/>
      <c r="M141" s="15" t="s">
        <v>158</v>
      </c>
      <c r="N141" s="15"/>
      <c r="O141" s="15" t="s">
        <v>157</v>
      </c>
      <c r="P141" s="15"/>
      <c r="Q141" s="15" t="s">
        <v>136</v>
      </c>
      <c r="R141" s="15"/>
      <c r="S141" s="15" t="s">
        <v>9</v>
      </c>
      <c r="T141" s="15"/>
      <c r="U141" s="14">
        <v>0</v>
      </c>
      <c r="V141" s="15"/>
      <c r="W141" s="14">
        <f t="shared" si="2"/>
        <v>-1753.5</v>
      </c>
    </row>
    <row r="142" spans="1:23" ht="15" thickBot="1" x14ac:dyDescent="0.45">
      <c r="A142" s="15"/>
      <c r="B142" s="15"/>
      <c r="C142" s="15"/>
      <c r="D142" s="15"/>
      <c r="E142" s="15"/>
      <c r="F142" s="15"/>
      <c r="G142" s="15"/>
      <c r="H142" s="15"/>
      <c r="I142" s="15" t="s">
        <v>139</v>
      </c>
      <c r="J142" s="15"/>
      <c r="K142" s="16">
        <v>44895</v>
      </c>
      <c r="L142" s="15"/>
      <c r="M142" s="15" t="s">
        <v>158</v>
      </c>
      <c r="N142" s="15"/>
      <c r="O142" s="15" t="s">
        <v>157</v>
      </c>
      <c r="P142" s="15"/>
      <c r="Q142" s="15" t="s">
        <v>136</v>
      </c>
      <c r="R142" s="15"/>
      <c r="S142" s="15" t="s">
        <v>9</v>
      </c>
      <c r="T142" s="15"/>
      <c r="U142" s="46">
        <v>-84</v>
      </c>
      <c r="V142" s="15"/>
      <c r="W142" s="46">
        <f t="shared" si="2"/>
        <v>-1837.5</v>
      </c>
    </row>
    <row r="143" spans="1:23" x14ac:dyDescent="0.4">
      <c r="A143" s="44"/>
      <c r="B143" s="44"/>
      <c r="C143" s="44"/>
      <c r="D143" s="44" t="s">
        <v>1157</v>
      </c>
      <c r="E143" s="44"/>
      <c r="F143" s="44"/>
      <c r="G143" s="44"/>
      <c r="H143" s="44"/>
      <c r="I143" s="44"/>
      <c r="J143" s="44"/>
      <c r="K143" s="45"/>
      <c r="L143" s="44"/>
      <c r="M143" s="44"/>
      <c r="N143" s="44"/>
      <c r="O143" s="44"/>
      <c r="P143" s="44"/>
      <c r="Q143" s="44"/>
      <c r="R143" s="44"/>
      <c r="S143" s="44"/>
      <c r="T143" s="44"/>
      <c r="U143" s="4">
        <f>ROUND(SUM(U136:U142),5)</f>
        <v>-1837.5</v>
      </c>
      <c r="V143" s="44"/>
      <c r="W143" s="4">
        <f>W142</f>
        <v>-1837.5</v>
      </c>
    </row>
    <row r="144" spans="1:23" x14ac:dyDescent="0.4">
      <c r="A144" s="18"/>
      <c r="B144" s="18"/>
      <c r="C144" s="18"/>
      <c r="D144" s="18" t="s">
        <v>185</v>
      </c>
      <c r="E144" s="18"/>
      <c r="F144" s="18"/>
      <c r="G144" s="18"/>
      <c r="H144" s="18"/>
      <c r="I144" s="18"/>
      <c r="J144" s="18"/>
      <c r="K144" s="19"/>
      <c r="L144" s="18"/>
      <c r="M144" s="18"/>
      <c r="N144" s="18"/>
      <c r="O144" s="18"/>
      <c r="P144" s="18"/>
      <c r="Q144" s="18"/>
      <c r="R144" s="18"/>
      <c r="S144" s="18"/>
      <c r="T144" s="18"/>
      <c r="U144" s="17"/>
      <c r="V144" s="18"/>
      <c r="W144" s="17"/>
    </row>
    <row r="145" spans="1:23" x14ac:dyDescent="0.4">
      <c r="A145" s="18"/>
      <c r="B145" s="18"/>
      <c r="C145" s="18"/>
      <c r="D145" s="18"/>
      <c r="E145" s="18" t="s">
        <v>184</v>
      </c>
      <c r="F145" s="18"/>
      <c r="G145" s="18"/>
      <c r="H145" s="18"/>
      <c r="I145" s="18"/>
      <c r="J145" s="18"/>
      <c r="K145" s="19"/>
      <c r="L145" s="18"/>
      <c r="M145" s="18"/>
      <c r="N145" s="18"/>
      <c r="O145" s="18"/>
      <c r="P145" s="18"/>
      <c r="Q145" s="18"/>
      <c r="R145" s="18"/>
      <c r="S145" s="18"/>
      <c r="T145" s="18"/>
      <c r="U145" s="17"/>
      <c r="V145" s="18"/>
      <c r="W145" s="17"/>
    </row>
    <row r="146" spans="1:23" x14ac:dyDescent="0.4">
      <c r="A146" s="15"/>
      <c r="B146" s="15"/>
      <c r="C146" s="15"/>
      <c r="D146" s="15"/>
      <c r="E146" s="15"/>
      <c r="F146" s="15"/>
      <c r="G146" s="15"/>
      <c r="H146" s="15"/>
      <c r="I146" s="15" t="s">
        <v>139</v>
      </c>
      <c r="J146" s="15"/>
      <c r="K146" s="16">
        <v>44895</v>
      </c>
      <c r="L146" s="15"/>
      <c r="M146" s="15" t="s">
        <v>168</v>
      </c>
      <c r="N146" s="15"/>
      <c r="O146" s="15" t="s">
        <v>167</v>
      </c>
      <c r="P146" s="15"/>
      <c r="Q146" s="15" t="s">
        <v>136</v>
      </c>
      <c r="R146" s="15"/>
      <c r="S146" s="15" t="s">
        <v>9</v>
      </c>
      <c r="T146" s="15"/>
      <c r="U146" s="14">
        <v>-727.5</v>
      </c>
      <c r="V146" s="15"/>
      <c r="W146" s="14">
        <f>ROUND(W145+U146,5)</f>
        <v>-727.5</v>
      </c>
    </row>
    <row r="147" spans="1:23" x14ac:dyDescent="0.4">
      <c r="A147" s="15"/>
      <c r="B147" s="15"/>
      <c r="C147" s="15"/>
      <c r="D147" s="15"/>
      <c r="E147" s="15"/>
      <c r="F147" s="15"/>
      <c r="G147" s="15"/>
      <c r="H147" s="15"/>
      <c r="I147" s="15" t="s">
        <v>139</v>
      </c>
      <c r="J147" s="15"/>
      <c r="K147" s="16">
        <v>44895</v>
      </c>
      <c r="L147" s="15"/>
      <c r="M147" s="15" t="s">
        <v>164</v>
      </c>
      <c r="N147" s="15"/>
      <c r="O147" s="15" t="s">
        <v>163</v>
      </c>
      <c r="P147" s="15"/>
      <c r="Q147" s="15" t="s">
        <v>136</v>
      </c>
      <c r="R147" s="15"/>
      <c r="S147" s="15" t="s">
        <v>9</v>
      </c>
      <c r="T147" s="15"/>
      <c r="U147" s="14">
        <v>-622.5</v>
      </c>
      <c r="V147" s="15"/>
      <c r="W147" s="14">
        <f>ROUND(W146+U147,5)</f>
        <v>-1350</v>
      </c>
    </row>
    <row r="148" spans="1:23" x14ac:dyDescent="0.4">
      <c r="A148" s="15"/>
      <c r="B148" s="15"/>
      <c r="C148" s="15"/>
      <c r="D148" s="15"/>
      <c r="E148" s="15"/>
      <c r="F148" s="15"/>
      <c r="G148" s="15"/>
      <c r="H148" s="15"/>
      <c r="I148" s="15" t="s">
        <v>139</v>
      </c>
      <c r="J148" s="15"/>
      <c r="K148" s="16">
        <v>44895</v>
      </c>
      <c r="L148" s="15"/>
      <c r="M148" s="15" t="s">
        <v>138</v>
      </c>
      <c r="N148" s="15"/>
      <c r="O148" s="15" t="s">
        <v>137</v>
      </c>
      <c r="P148" s="15"/>
      <c r="Q148" s="15" t="s">
        <v>136</v>
      </c>
      <c r="R148" s="15"/>
      <c r="S148" s="15" t="s">
        <v>9</v>
      </c>
      <c r="T148" s="15"/>
      <c r="U148" s="14">
        <v>-753.75</v>
      </c>
      <c r="V148" s="15"/>
      <c r="W148" s="14">
        <f>ROUND(W147+U148,5)</f>
        <v>-2103.75</v>
      </c>
    </row>
    <row r="149" spans="1:23" ht="15" thickBot="1" x14ac:dyDescent="0.45">
      <c r="A149" s="15"/>
      <c r="B149" s="15"/>
      <c r="C149" s="15"/>
      <c r="D149" s="15"/>
      <c r="E149" s="15"/>
      <c r="F149" s="15"/>
      <c r="G149" s="15"/>
      <c r="H149" s="15"/>
      <c r="I149" s="15" t="s">
        <v>139</v>
      </c>
      <c r="J149" s="15"/>
      <c r="K149" s="16">
        <v>44895</v>
      </c>
      <c r="L149" s="15"/>
      <c r="M149" s="15" t="s">
        <v>156</v>
      </c>
      <c r="N149" s="15"/>
      <c r="O149" s="15" t="s">
        <v>155</v>
      </c>
      <c r="P149" s="15"/>
      <c r="Q149" s="15" t="s">
        <v>136</v>
      </c>
      <c r="R149" s="15"/>
      <c r="S149" s="15" t="s">
        <v>9</v>
      </c>
      <c r="T149" s="15"/>
      <c r="U149" s="46">
        <v>-504.12</v>
      </c>
      <c r="V149" s="15"/>
      <c r="W149" s="46">
        <f>ROUND(W148+U149,5)</f>
        <v>-2607.87</v>
      </c>
    </row>
    <row r="150" spans="1:23" x14ac:dyDescent="0.4">
      <c r="A150" s="44"/>
      <c r="B150" s="44"/>
      <c r="C150" s="44"/>
      <c r="D150" s="44"/>
      <c r="E150" s="44" t="s">
        <v>1156</v>
      </c>
      <c r="F150" s="44"/>
      <c r="G150" s="44"/>
      <c r="H150" s="44"/>
      <c r="I150" s="44"/>
      <c r="J150" s="44"/>
      <c r="K150" s="45"/>
      <c r="L150" s="44"/>
      <c r="M150" s="44"/>
      <c r="N150" s="44"/>
      <c r="O150" s="44"/>
      <c r="P150" s="44"/>
      <c r="Q150" s="44"/>
      <c r="R150" s="44"/>
      <c r="S150" s="44"/>
      <c r="T150" s="44"/>
      <c r="U150" s="4">
        <f>ROUND(SUM(U145:U149),5)</f>
        <v>-2607.87</v>
      </c>
      <c r="V150" s="44"/>
      <c r="W150" s="4">
        <f>W149</f>
        <v>-2607.87</v>
      </c>
    </row>
    <row r="151" spans="1:23" x14ac:dyDescent="0.4">
      <c r="A151" s="18"/>
      <c r="B151" s="18"/>
      <c r="C151" s="18"/>
      <c r="D151" s="18"/>
      <c r="E151" s="18" t="s">
        <v>183</v>
      </c>
      <c r="F151" s="18"/>
      <c r="G151" s="18"/>
      <c r="H151" s="18"/>
      <c r="I151" s="18"/>
      <c r="J151" s="18"/>
      <c r="K151" s="19"/>
      <c r="L151" s="18"/>
      <c r="M151" s="18"/>
      <c r="N151" s="18"/>
      <c r="O151" s="18"/>
      <c r="P151" s="18"/>
      <c r="Q151" s="18"/>
      <c r="R151" s="18"/>
      <c r="S151" s="18"/>
      <c r="T151" s="18"/>
      <c r="U151" s="17"/>
      <c r="V151" s="18"/>
      <c r="W151" s="17"/>
    </row>
    <row r="152" spans="1:23" x14ac:dyDescent="0.4">
      <c r="A152" s="15"/>
      <c r="B152" s="15"/>
      <c r="C152" s="15"/>
      <c r="D152" s="15"/>
      <c r="E152" s="15"/>
      <c r="F152" s="15"/>
      <c r="G152" s="15"/>
      <c r="H152" s="15"/>
      <c r="I152" s="15" t="s">
        <v>139</v>
      </c>
      <c r="J152" s="15"/>
      <c r="K152" s="16">
        <v>44895</v>
      </c>
      <c r="L152" s="15"/>
      <c r="M152" s="15" t="s">
        <v>168</v>
      </c>
      <c r="N152" s="15"/>
      <c r="O152" s="15" t="s">
        <v>167</v>
      </c>
      <c r="P152" s="15"/>
      <c r="Q152" s="15" t="s">
        <v>136</v>
      </c>
      <c r="R152" s="15"/>
      <c r="S152" s="15" t="s">
        <v>9</v>
      </c>
      <c r="T152" s="15"/>
      <c r="U152" s="14">
        <v>-258.67</v>
      </c>
      <c r="V152" s="15"/>
      <c r="W152" s="14">
        <f>ROUND(W151+U152,5)</f>
        <v>-258.67</v>
      </c>
    </row>
    <row r="153" spans="1:23" x14ac:dyDescent="0.4">
      <c r="A153" s="15"/>
      <c r="B153" s="15"/>
      <c r="C153" s="15"/>
      <c r="D153" s="15"/>
      <c r="E153" s="15"/>
      <c r="F153" s="15"/>
      <c r="G153" s="15"/>
      <c r="H153" s="15"/>
      <c r="I153" s="15" t="s">
        <v>139</v>
      </c>
      <c r="J153" s="15"/>
      <c r="K153" s="16">
        <v>44895</v>
      </c>
      <c r="L153" s="15"/>
      <c r="M153" s="15" t="s">
        <v>164</v>
      </c>
      <c r="N153" s="15"/>
      <c r="O153" s="15" t="s">
        <v>163</v>
      </c>
      <c r="P153" s="15"/>
      <c r="Q153" s="15" t="s">
        <v>136</v>
      </c>
      <c r="R153" s="15"/>
      <c r="S153" s="15" t="s">
        <v>9</v>
      </c>
      <c r="T153" s="15"/>
      <c r="U153" s="14">
        <v>-221.33</v>
      </c>
      <c r="V153" s="15"/>
      <c r="W153" s="14">
        <f>ROUND(W152+U153,5)</f>
        <v>-480</v>
      </c>
    </row>
    <row r="154" spans="1:23" x14ac:dyDescent="0.4">
      <c r="A154" s="15"/>
      <c r="B154" s="15"/>
      <c r="C154" s="15"/>
      <c r="D154" s="15"/>
      <c r="E154" s="15"/>
      <c r="F154" s="15"/>
      <c r="G154" s="15"/>
      <c r="H154" s="15"/>
      <c r="I154" s="15" t="s">
        <v>139</v>
      </c>
      <c r="J154" s="15"/>
      <c r="K154" s="16">
        <v>44895</v>
      </c>
      <c r="L154" s="15"/>
      <c r="M154" s="15" t="s">
        <v>138</v>
      </c>
      <c r="N154" s="15"/>
      <c r="O154" s="15" t="s">
        <v>137</v>
      </c>
      <c r="P154" s="15"/>
      <c r="Q154" s="15" t="s">
        <v>136</v>
      </c>
      <c r="R154" s="15"/>
      <c r="S154" s="15" t="s">
        <v>9</v>
      </c>
      <c r="T154" s="15"/>
      <c r="U154" s="14">
        <v>-268</v>
      </c>
      <c r="V154" s="15"/>
      <c r="W154" s="14">
        <f>ROUND(W153+U154,5)</f>
        <v>-748</v>
      </c>
    </row>
    <row r="155" spans="1:23" ht="15" thickBot="1" x14ac:dyDescent="0.45">
      <c r="A155" s="15"/>
      <c r="B155" s="15"/>
      <c r="C155" s="15"/>
      <c r="D155" s="15"/>
      <c r="E155" s="15"/>
      <c r="F155" s="15"/>
      <c r="G155" s="15"/>
      <c r="H155" s="15"/>
      <c r="I155" s="15" t="s">
        <v>139</v>
      </c>
      <c r="J155" s="15"/>
      <c r="K155" s="16">
        <v>44895</v>
      </c>
      <c r="L155" s="15"/>
      <c r="M155" s="15" t="s">
        <v>156</v>
      </c>
      <c r="N155" s="15"/>
      <c r="O155" s="15" t="s">
        <v>155</v>
      </c>
      <c r="P155" s="15"/>
      <c r="Q155" s="15" t="s">
        <v>136</v>
      </c>
      <c r="R155" s="15"/>
      <c r="S155" s="15" t="s">
        <v>9</v>
      </c>
      <c r="T155" s="15"/>
      <c r="U155" s="46">
        <v>-179.24</v>
      </c>
      <c r="V155" s="15"/>
      <c r="W155" s="46">
        <f>ROUND(W154+U155,5)</f>
        <v>-927.24</v>
      </c>
    </row>
    <row r="156" spans="1:23" x14ac:dyDescent="0.4">
      <c r="A156" s="44"/>
      <c r="B156" s="44"/>
      <c r="C156" s="44"/>
      <c r="D156" s="44"/>
      <c r="E156" s="44" t="s">
        <v>1155</v>
      </c>
      <c r="F156" s="44"/>
      <c r="G156" s="44"/>
      <c r="H156" s="44"/>
      <c r="I156" s="44"/>
      <c r="J156" s="44"/>
      <c r="K156" s="45"/>
      <c r="L156" s="44"/>
      <c r="M156" s="44"/>
      <c r="N156" s="44"/>
      <c r="O156" s="44"/>
      <c r="P156" s="44"/>
      <c r="Q156" s="44"/>
      <c r="R156" s="44"/>
      <c r="S156" s="44"/>
      <c r="T156" s="44"/>
      <c r="U156" s="4">
        <f>ROUND(SUM(U151:U155),5)</f>
        <v>-927.24</v>
      </c>
      <c r="V156" s="44"/>
      <c r="W156" s="4">
        <f>W155</f>
        <v>-927.24</v>
      </c>
    </row>
    <row r="157" spans="1:23" x14ac:dyDescent="0.4">
      <c r="A157" s="18"/>
      <c r="B157" s="18"/>
      <c r="C157" s="18"/>
      <c r="D157" s="18"/>
      <c r="E157" s="18" t="s">
        <v>182</v>
      </c>
      <c r="F157" s="18"/>
      <c r="G157" s="18"/>
      <c r="H157" s="18"/>
      <c r="I157" s="18"/>
      <c r="J157" s="18"/>
      <c r="K157" s="19"/>
      <c r="L157" s="18"/>
      <c r="M157" s="18"/>
      <c r="N157" s="18"/>
      <c r="O157" s="18"/>
      <c r="P157" s="18"/>
      <c r="Q157" s="18"/>
      <c r="R157" s="18"/>
      <c r="S157" s="18"/>
      <c r="T157" s="18"/>
      <c r="U157" s="17"/>
      <c r="V157" s="18"/>
      <c r="W157" s="17"/>
    </row>
    <row r="158" spans="1:23" x14ac:dyDescent="0.4">
      <c r="A158" s="15"/>
      <c r="B158" s="15"/>
      <c r="C158" s="15"/>
      <c r="D158" s="15"/>
      <c r="E158" s="15"/>
      <c r="F158" s="15"/>
      <c r="G158" s="15"/>
      <c r="H158" s="15"/>
      <c r="I158" s="15" t="s">
        <v>1003</v>
      </c>
      <c r="J158" s="15"/>
      <c r="K158" s="16">
        <v>44866</v>
      </c>
      <c r="L158" s="15"/>
      <c r="M158" s="15" t="s">
        <v>1150</v>
      </c>
      <c r="N158" s="15"/>
      <c r="O158" s="15" t="s">
        <v>181</v>
      </c>
      <c r="P158" s="15"/>
      <c r="Q158" s="15" t="s">
        <v>1154</v>
      </c>
      <c r="R158" s="15"/>
      <c r="S158" s="15" t="s">
        <v>35</v>
      </c>
      <c r="T158" s="15"/>
      <c r="U158" s="14">
        <v>-59.37</v>
      </c>
      <c r="V158" s="15"/>
      <c r="W158" s="14">
        <f t="shared" ref="W158:W163" si="3">ROUND(W157+U158,5)</f>
        <v>-59.37</v>
      </c>
    </row>
    <row r="159" spans="1:23" x14ac:dyDescent="0.4">
      <c r="A159" s="15"/>
      <c r="B159" s="15"/>
      <c r="C159" s="15"/>
      <c r="D159" s="15"/>
      <c r="E159" s="15"/>
      <c r="F159" s="15"/>
      <c r="G159" s="15"/>
      <c r="H159" s="15"/>
      <c r="I159" s="15" t="s">
        <v>1003</v>
      </c>
      <c r="J159" s="15"/>
      <c r="K159" s="16">
        <v>44866</v>
      </c>
      <c r="L159" s="15"/>
      <c r="M159" s="15" t="s">
        <v>1150</v>
      </c>
      <c r="N159" s="15"/>
      <c r="O159" s="15" t="s">
        <v>181</v>
      </c>
      <c r="P159" s="15"/>
      <c r="Q159" s="15" t="s">
        <v>1153</v>
      </c>
      <c r="R159" s="15"/>
      <c r="S159" s="15" t="s">
        <v>35</v>
      </c>
      <c r="T159" s="15"/>
      <c r="U159" s="14">
        <v>-59.37</v>
      </c>
      <c r="V159" s="15"/>
      <c r="W159" s="14">
        <f t="shared" si="3"/>
        <v>-118.74</v>
      </c>
    </row>
    <row r="160" spans="1:23" x14ac:dyDescent="0.4">
      <c r="A160" s="15"/>
      <c r="B160" s="15"/>
      <c r="C160" s="15"/>
      <c r="D160" s="15"/>
      <c r="E160" s="15"/>
      <c r="F160" s="15"/>
      <c r="G160" s="15"/>
      <c r="H160" s="15"/>
      <c r="I160" s="15" t="s">
        <v>1003</v>
      </c>
      <c r="J160" s="15"/>
      <c r="K160" s="16">
        <v>44866</v>
      </c>
      <c r="L160" s="15"/>
      <c r="M160" s="15" t="s">
        <v>1150</v>
      </c>
      <c r="N160" s="15"/>
      <c r="O160" s="15" t="s">
        <v>181</v>
      </c>
      <c r="P160" s="15"/>
      <c r="Q160" s="15" t="s">
        <v>1152</v>
      </c>
      <c r="R160" s="15"/>
      <c r="S160" s="15" t="s">
        <v>35</v>
      </c>
      <c r="T160" s="15"/>
      <c r="U160" s="14">
        <v>-59.37</v>
      </c>
      <c r="V160" s="15"/>
      <c r="W160" s="14">
        <f t="shared" si="3"/>
        <v>-178.11</v>
      </c>
    </row>
    <row r="161" spans="1:23" x14ac:dyDescent="0.4">
      <c r="A161" s="15"/>
      <c r="B161" s="15"/>
      <c r="C161" s="15"/>
      <c r="D161" s="15"/>
      <c r="E161" s="15"/>
      <c r="F161" s="15"/>
      <c r="G161" s="15"/>
      <c r="H161" s="15"/>
      <c r="I161" s="15" t="s">
        <v>1003</v>
      </c>
      <c r="J161" s="15"/>
      <c r="K161" s="16">
        <v>44866</v>
      </c>
      <c r="L161" s="15"/>
      <c r="M161" s="15" t="s">
        <v>1150</v>
      </c>
      <c r="N161" s="15"/>
      <c r="O161" s="15" t="s">
        <v>181</v>
      </c>
      <c r="P161" s="15"/>
      <c r="Q161" s="15" t="s">
        <v>1151</v>
      </c>
      <c r="R161" s="15"/>
      <c r="S161" s="15" t="s">
        <v>35</v>
      </c>
      <c r="T161" s="15"/>
      <c r="U161" s="14">
        <v>-59.37</v>
      </c>
      <c r="V161" s="15"/>
      <c r="W161" s="14">
        <f t="shared" si="3"/>
        <v>-237.48</v>
      </c>
    </row>
    <row r="162" spans="1:23" x14ac:dyDescent="0.4">
      <c r="A162" s="15"/>
      <c r="B162" s="15"/>
      <c r="C162" s="15"/>
      <c r="D162" s="15"/>
      <c r="E162" s="15"/>
      <c r="F162" s="15"/>
      <c r="G162" s="15"/>
      <c r="H162" s="15"/>
      <c r="I162" s="15" t="s">
        <v>1003</v>
      </c>
      <c r="J162" s="15"/>
      <c r="K162" s="16">
        <v>44866</v>
      </c>
      <c r="L162" s="15"/>
      <c r="M162" s="15" t="s">
        <v>1150</v>
      </c>
      <c r="N162" s="15"/>
      <c r="O162" s="15" t="s">
        <v>181</v>
      </c>
      <c r="P162" s="15"/>
      <c r="Q162" s="15" t="s">
        <v>1149</v>
      </c>
      <c r="R162" s="15"/>
      <c r="S162" s="15" t="s">
        <v>35</v>
      </c>
      <c r="T162" s="15"/>
      <c r="U162" s="14">
        <v>-59.37</v>
      </c>
      <c r="V162" s="15"/>
      <c r="W162" s="14">
        <f t="shared" si="3"/>
        <v>-296.85000000000002</v>
      </c>
    </row>
    <row r="163" spans="1:23" ht="15" thickBot="1" x14ac:dyDescent="0.45">
      <c r="A163" s="15"/>
      <c r="B163" s="15"/>
      <c r="C163" s="15"/>
      <c r="D163" s="15"/>
      <c r="E163" s="15"/>
      <c r="F163" s="15"/>
      <c r="G163" s="15"/>
      <c r="H163" s="15"/>
      <c r="I163" s="15" t="s">
        <v>1003</v>
      </c>
      <c r="J163" s="15"/>
      <c r="K163" s="16">
        <v>44869</v>
      </c>
      <c r="L163" s="15"/>
      <c r="M163" s="15" t="s">
        <v>1148</v>
      </c>
      <c r="N163" s="15"/>
      <c r="O163" s="15" t="s">
        <v>180</v>
      </c>
      <c r="P163" s="15"/>
      <c r="Q163" s="15" t="s">
        <v>1113</v>
      </c>
      <c r="R163" s="15"/>
      <c r="S163" s="15" t="s">
        <v>35</v>
      </c>
      <c r="T163" s="15"/>
      <c r="U163" s="46">
        <v>-4780.2</v>
      </c>
      <c r="V163" s="15"/>
      <c r="W163" s="46">
        <f t="shared" si="3"/>
        <v>-5077.05</v>
      </c>
    </row>
    <row r="164" spans="1:23" x14ac:dyDescent="0.4">
      <c r="A164" s="44"/>
      <c r="B164" s="44"/>
      <c r="C164" s="44"/>
      <c r="D164" s="44"/>
      <c r="E164" s="44" t="s">
        <v>1147</v>
      </c>
      <c r="F164" s="44"/>
      <c r="G164" s="44"/>
      <c r="H164" s="44"/>
      <c r="I164" s="44"/>
      <c r="J164" s="44"/>
      <c r="K164" s="45"/>
      <c r="L164" s="44"/>
      <c r="M164" s="44"/>
      <c r="N164" s="44"/>
      <c r="O164" s="44"/>
      <c r="P164" s="44"/>
      <c r="Q164" s="44"/>
      <c r="R164" s="44"/>
      <c r="S164" s="44"/>
      <c r="T164" s="44"/>
      <c r="U164" s="4">
        <f>ROUND(SUM(U157:U163),5)</f>
        <v>-5077.05</v>
      </c>
      <c r="V164" s="44"/>
      <c r="W164" s="4">
        <f>W163</f>
        <v>-5077.05</v>
      </c>
    </row>
    <row r="165" spans="1:23" x14ac:dyDescent="0.4">
      <c r="A165" s="18"/>
      <c r="B165" s="18"/>
      <c r="C165" s="18"/>
      <c r="D165" s="18"/>
      <c r="E165" s="18" t="s">
        <v>179</v>
      </c>
      <c r="F165" s="18"/>
      <c r="G165" s="18"/>
      <c r="H165" s="18"/>
      <c r="I165" s="18"/>
      <c r="J165" s="18"/>
      <c r="K165" s="19"/>
      <c r="L165" s="18"/>
      <c r="M165" s="18"/>
      <c r="N165" s="18"/>
      <c r="O165" s="18"/>
      <c r="P165" s="18"/>
      <c r="Q165" s="18"/>
      <c r="R165" s="18"/>
      <c r="S165" s="18"/>
      <c r="T165" s="18"/>
      <c r="U165" s="17"/>
      <c r="V165" s="18"/>
      <c r="W165" s="17"/>
    </row>
    <row r="166" spans="1:23" x14ac:dyDescent="0.4">
      <c r="A166" s="15"/>
      <c r="B166" s="15"/>
      <c r="C166" s="15"/>
      <c r="D166" s="15"/>
      <c r="E166" s="15"/>
      <c r="F166" s="15"/>
      <c r="G166" s="15"/>
      <c r="H166" s="15"/>
      <c r="I166" s="15" t="s">
        <v>1061</v>
      </c>
      <c r="J166" s="15"/>
      <c r="K166" s="16">
        <v>44866</v>
      </c>
      <c r="L166" s="15"/>
      <c r="M166" s="15"/>
      <c r="N166" s="15"/>
      <c r="O166" s="15" t="s">
        <v>1146</v>
      </c>
      <c r="P166" s="15"/>
      <c r="Q166" s="15" t="s">
        <v>1145</v>
      </c>
      <c r="R166" s="15"/>
      <c r="S166" s="15" t="s">
        <v>1058</v>
      </c>
      <c r="T166" s="15"/>
      <c r="U166" s="14">
        <v>-16</v>
      </c>
      <c r="V166" s="15"/>
      <c r="W166" s="14">
        <f>ROUND(W165+U166,5)</f>
        <v>-16</v>
      </c>
    </row>
    <row r="167" spans="1:23" x14ac:dyDescent="0.4">
      <c r="A167" s="15"/>
      <c r="B167" s="15"/>
      <c r="C167" s="15"/>
      <c r="D167" s="15"/>
      <c r="E167" s="15"/>
      <c r="F167" s="15"/>
      <c r="G167" s="15"/>
      <c r="H167" s="15"/>
      <c r="I167" s="15" t="s">
        <v>178</v>
      </c>
      <c r="J167" s="15"/>
      <c r="K167" s="16">
        <v>44872</v>
      </c>
      <c r="L167" s="15"/>
      <c r="M167" s="15"/>
      <c r="N167" s="15"/>
      <c r="O167" s="15" t="s">
        <v>177</v>
      </c>
      <c r="P167" s="15"/>
      <c r="Q167" s="15" t="s">
        <v>1144</v>
      </c>
      <c r="R167" s="15"/>
      <c r="S167" s="15" t="s">
        <v>9</v>
      </c>
      <c r="T167" s="15"/>
      <c r="U167" s="14">
        <v>-1.75</v>
      </c>
      <c r="V167" s="15"/>
      <c r="W167" s="14">
        <f>ROUND(W166+U167,5)</f>
        <v>-17.75</v>
      </c>
    </row>
    <row r="168" spans="1:23" ht="15" thickBot="1" x14ac:dyDescent="0.45">
      <c r="A168" s="15"/>
      <c r="B168" s="15"/>
      <c r="C168" s="15"/>
      <c r="D168" s="15"/>
      <c r="E168" s="15"/>
      <c r="F168" s="15"/>
      <c r="G168" s="15"/>
      <c r="H168" s="15"/>
      <c r="I168" s="15" t="s">
        <v>178</v>
      </c>
      <c r="J168" s="15"/>
      <c r="K168" s="16">
        <v>44886</v>
      </c>
      <c r="L168" s="15"/>
      <c r="M168" s="15"/>
      <c r="N168" s="15"/>
      <c r="O168" s="15" t="s">
        <v>177</v>
      </c>
      <c r="P168" s="15"/>
      <c r="Q168" s="15" t="s">
        <v>1144</v>
      </c>
      <c r="R168" s="15"/>
      <c r="S168" s="15" t="s">
        <v>9</v>
      </c>
      <c r="T168" s="15"/>
      <c r="U168" s="14">
        <v>-1.75</v>
      </c>
      <c r="V168" s="15"/>
      <c r="W168" s="14">
        <f>ROUND(W167+U168,5)</f>
        <v>-19.5</v>
      </c>
    </row>
    <row r="169" spans="1:23" ht="15" thickBot="1" x14ac:dyDescent="0.45">
      <c r="A169" s="44"/>
      <c r="B169" s="44"/>
      <c r="C169" s="44"/>
      <c r="D169" s="44"/>
      <c r="E169" s="44" t="s">
        <v>1143</v>
      </c>
      <c r="F169" s="44"/>
      <c r="G169" s="44"/>
      <c r="H169" s="44"/>
      <c r="I169" s="44"/>
      <c r="J169" s="44"/>
      <c r="K169" s="45"/>
      <c r="L169" s="44"/>
      <c r="M169" s="44"/>
      <c r="N169" s="44"/>
      <c r="O169" s="44"/>
      <c r="P169" s="44"/>
      <c r="Q169" s="44"/>
      <c r="R169" s="44"/>
      <c r="S169" s="44"/>
      <c r="T169" s="44"/>
      <c r="U169" s="5">
        <f>ROUND(SUM(U165:U168),5)</f>
        <v>-19.5</v>
      </c>
      <c r="V169" s="44"/>
      <c r="W169" s="5">
        <f>W168</f>
        <v>-19.5</v>
      </c>
    </row>
    <row r="170" spans="1:23" x14ac:dyDescent="0.4">
      <c r="A170" s="44"/>
      <c r="B170" s="44"/>
      <c r="C170" s="44"/>
      <c r="D170" s="44" t="s">
        <v>176</v>
      </c>
      <c r="E170" s="44"/>
      <c r="F170" s="44"/>
      <c r="G170" s="44"/>
      <c r="H170" s="44"/>
      <c r="I170" s="44"/>
      <c r="J170" s="44"/>
      <c r="K170" s="45"/>
      <c r="L170" s="44"/>
      <c r="M170" s="44"/>
      <c r="N170" s="44"/>
      <c r="O170" s="44"/>
      <c r="P170" s="44"/>
      <c r="Q170" s="44"/>
      <c r="R170" s="44"/>
      <c r="S170" s="44"/>
      <c r="T170" s="44"/>
      <c r="U170" s="4">
        <f>ROUND(U150+U156+U164+U169,5)</f>
        <v>-8631.66</v>
      </c>
      <c r="V170" s="44"/>
      <c r="W170" s="4">
        <f>ROUND(W150+W156+W164+W169,5)</f>
        <v>-8631.66</v>
      </c>
    </row>
    <row r="171" spans="1:23" x14ac:dyDescent="0.4">
      <c r="A171" s="18"/>
      <c r="B171" s="18"/>
      <c r="C171" s="18"/>
      <c r="D171" s="18" t="s">
        <v>175</v>
      </c>
      <c r="E171" s="18"/>
      <c r="F171" s="18"/>
      <c r="G171" s="18"/>
      <c r="H171" s="18"/>
      <c r="I171" s="18"/>
      <c r="J171" s="18"/>
      <c r="K171" s="19"/>
      <c r="L171" s="18"/>
      <c r="M171" s="18"/>
      <c r="N171" s="18"/>
      <c r="O171" s="18"/>
      <c r="P171" s="18"/>
      <c r="Q171" s="18"/>
      <c r="R171" s="18"/>
      <c r="S171" s="18"/>
      <c r="T171" s="18"/>
      <c r="U171" s="17"/>
      <c r="V171" s="18"/>
      <c r="W171" s="17"/>
    </row>
    <row r="172" spans="1:23" x14ac:dyDescent="0.4">
      <c r="A172" s="18"/>
      <c r="B172" s="18"/>
      <c r="C172" s="18"/>
      <c r="D172" s="18"/>
      <c r="E172" s="18" t="s">
        <v>174</v>
      </c>
      <c r="F172" s="18"/>
      <c r="G172" s="18"/>
      <c r="H172" s="18"/>
      <c r="I172" s="18"/>
      <c r="J172" s="18"/>
      <c r="K172" s="19"/>
      <c r="L172" s="18"/>
      <c r="M172" s="18"/>
      <c r="N172" s="18"/>
      <c r="O172" s="18"/>
      <c r="P172" s="18"/>
      <c r="Q172" s="18"/>
      <c r="R172" s="18"/>
      <c r="S172" s="18"/>
      <c r="T172" s="18"/>
      <c r="U172" s="17"/>
      <c r="V172" s="18"/>
      <c r="W172" s="17"/>
    </row>
    <row r="173" spans="1:23" x14ac:dyDescent="0.4">
      <c r="A173" s="15"/>
      <c r="B173" s="15"/>
      <c r="C173" s="15"/>
      <c r="D173" s="15"/>
      <c r="E173" s="15"/>
      <c r="F173" s="15"/>
      <c r="G173" s="15"/>
      <c r="H173" s="15"/>
      <c r="I173" s="15" t="s">
        <v>139</v>
      </c>
      <c r="J173" s="15"/>
      <c r="K173" s="16">
        <v>44895</v>
      </c>
      <c r="L173" s="15"/>
      <c r="M173" s="15" t="s">
        <v>171</v>
      </c>
      <c r="N173" s="15"/>
      <c r="O173" s="15" t="s">
        <v>157</v>
      </c>
      <c r="P173" s="15"/>
      <c r="Q173" s="15" t="s">
        <v>136</v>
      </c>
      <c r="R173" s="15"/>
      <c r="S173" s="15" t="s">
        <v>9</v>
      </c>
      <c r="T173" s="15"/>
      <c r="U173" s="14">
        <v>-79.86</v>
      </c>
      <c r="V173" s="15"/>
      <c r="W173" s="14">
        <f>ROUND(W172+U173,5)</f>
        <v>-79.86</v>
      </c>
    </row>
    <row r="174" spans="1:23" x14ac:dyDescent="0.4">
      <c r="A174" s="15"/>
      <c r="B174" s="15"/>
      <c r="C174" s="15"/>
      <c r="D174" s="15"/>
      <c r="E174" s="15"/>
      <c r="F174" s="15"/>
      <c r="G174" s="15"/>
      <c r="H174" s="15"/>
      <c r="I174" s="15" t="s">
        <v>139</v>
      </c>
      <c r="J174" s="15"/>
      <c r="K174" s="16">
        <v>44895</v>
      </c>
      <c r="L174" s="15"/>
      <c r="M174" s="15" t="s">
        <v>170</v>
      </c>
      <c r="N174" s="15"/>
      <c r="O174" s="15" t="s">
        <v>169</v>
      </c>
      <c r="P174" s="15"/>
      <c r="Q174" s="15" t="s">
        <v>136</v>
      </c>
      <c r="R174" s="15"/>
      <c r="S174" s="15" t="s">
        <v>9</v>
      </c>
      <c r="T174" s="15"/>
      <c r="U174" s="14">
        <v>-9.77</v>
      </c>
      <c r="V174" s="15"/>
      <c r="W174" s="14">
        <f>ROUND(W173+U174,5)</f>
        <v>-89.63</v>
      </c>
    </row>
    <row r="175" spans="1:23" x14ac:dyDescent="0.4">
      <c r="A175" s="15"/>
      <c r="B175" s="15"/>
      <c r="C175" s="15"/>
      <c r="D175" s="15"/>
      <c r="E175" s="15"/>
      <c r="F175" s="15"/>
      <c r="G175" s="15"/>
      <c r="H175" s="15"/>
      <c r="I175" s="15" t="s">
        <v>139</v>
      </c>
      <c r="J175" s="15"/>
      <c r="K175" s="16">
        <v>44895</v>
      </c>
      <c r="L175" s="15"/>
      <c r="M175" s="15" t="s">
        <v>166</v>
      </c>
      <c r="N175" s="15"/>
      <c r="O175" s="15" t="s">
        <v>165</v>
      </c>
      <c r="P175" s="15"/>
      <c r="Q175" s="15" t="s">
        <v>136</v>
      </c>
      <c r="R175" s="15"/>
      <c r="S175" s="15" t="s">
        <v>9</v>
      </c>
      <c r="T175" s="15"/>
      <c r="U175" s="14">
        <v>-19.100000000000001</v>
      </c>
      <c r="V175" s="15"/>
      <c r="W175" s="14">
        <f>ROUND(W174+U175,5)</f>
        <v>-108.73</v>
      </c>
    </row>
    <row r="176" spans="1:23" x14ac:dyDescent="0.4">
      <c r="A176" s="15"/>
      <c r="B176" s="15"/>
      <c r="C176" s="15"/>
      <c r="D176" s="15"/>
      <c r="E176" s="15"/>
      <c r="F176" s="15"/>
      <c r="G176" s="15"/>
      <c r="H176" s="15"/>
      <c r="I176" s="15" t="s">
        <v>139</v>
      </c>
      <c r="J176" s="15"/>
      <c r="K176" s="16">
        <v>44895</v>
      </c>
      <c r="L176" s="15"/>
      <c r="M176" s="15" t="s">
        <v>160</v>
      </c>
      <c r="N176" s="15"/>
      <c r="O176" s="15" t="s">
        <v>159</v>
      </c>
      <c r="P176" s="15"/>
      <c r="Q176" s="15" t="s">
        <v>136</v>
      </c>
      <c r="R176" s="15"/>
      <c r="S176" s="15" t="s">
        <v>9</v>
      </c>
      <c r="T176" s="15"/>
      <c r="U176" s="14">
        <v>-64.73</v>
      </c>
      <c r="V176" s="15"/>
      <c r="W176" s="14">
        <f>ROUND(W175+U176,5)</f>
        <v>-173.46</v>
      </c>
    </row>
    <row r="177" spans="1:23" ht="15" thickBot="1" x14ac:dyDescent="0.45">
      <c r="A177" s="15"/>
      <c r="B177" s="15"/>
      <c r="C177" s="15"/>
      <c r="D177" s="15"/>
      <c r="E177" s="15"/>
      <c r="F177" s="15"/>
      <c r="G177" s="15"/>
      <c r="H177" s="15"/>
      <c r="I177" s="15" t="s">
        <v>139</v>
      </c>
      <c r="J177" s="15"/>
      <c r="K177" s="16">
        <v>44895</v>
      </c>
      <c r="L177" s="15"/>
      <c r="M177" s="15" t="s">
        <v>158</v>
      </c>
      <c r="N177" s="15"/>
      <c r="O177" s="15" t="s">
        <v>157</v>
      </c>
      <c r="P177" s="15"/>
      <c r="Q177" s="15" t="s">
        <v>136</v>
      </c>
      <c r="R177" s="15"/>
      <c r="S177" s="15" t="s">
        <v>9</v>
      </c>
      <c r="T177" s="15"/>
      <c r="U177" s="46">
        <v>-5.2</v>
      </c>
      <c r="V177" s="15"/>
      <c r="W177" s="46">
        <f>ROUND(W176+U177,5)</f>
        <v>-178.66</v>
      </c>
    </row>
    <row r="178" spans="1:23" x14ac:dyDescent="0.4">
      <c r="A178" s="44"/>
      <c r="B178" s="44"/>
      <c r="C178" s="44"/>
      <c r="D178" s="44"/>
      <c r="E178" s="44" t="s">
        <v>1142</v>
      </c>
      <c r="F178" s="44"/>
      <c r="G178" s="44"/>
      <c r="H178" s="44"/>
      <c r="I178" s="44"/>
      <c r="J178" s="44"/>
      <c r="K178" s="45"/>
      <c r="L178" s="44"/>
      <c r="M178" s="44"/>
      <c r="N178" s="44"/>
      <c r="O178" s="44"/>
      <c r="P178" s="44"/>
      <c r="Q178" s="44"/>
      <c r="R178" s="44"/>
      <c r="S178" s="44"/>
      <c r="T178" s="44"/>
      <c r="U178" s="4">
        <f>ROUND(SUM(U172:U177),5)</f>
        <v>-178.66</v>
      </c>
      <c r="V178" s="44"/>
      <c r="W178" s="4">
        <f>W177</f>
        <v>-178.66</v>
      </c>
    </row>
    <row r="179" spans="1:23" x14ac:dyDescent="0.4">
      <c r="A179" s="18"/>
      <c r="B179" s="18"/>
      <c r="C179" s="18"/>
      <c r="D179" s="18"/>
      <c r="E179" s="18" t="s">
        <v>173</v>
      </c>
      <c r="F179" s="18"/>
      <c r="G179" s="18"/>
      <c r="H179" s="18"/>
      <c r="I179" s="18"/>
      <c r="J179" s="18"/>
      <c r="K179" s="19"/>
      <c r="L179" s="18"/>
      <c r="M179" s="18"/>
      <c r="N179" s="18"/>
      <c r="O179" s="18"/>
      <c r="P179" s="18"/>
      <c r="Q179" s="18"/>
      <c r="R179" s="18"/>
      <c r="S179" s="18"/>
      <c r="T179" s="18"/>
      <c r="U179" s="17"/>
      <c r="V179" s="18"/>
      <c r="W179" s="17"/>
    </row>
    <row r="180" spans="1:23" x14ac:dyDescent="0.4">
      <c r="A180" s="15"/>
      <c r="B180" s="15"/>
      <c r="C180" s="15"/>
      <c r="D180" s="15"/>
      <c r="E180" s="15"/>
      <c r="F180" s="15"/>
      <c r="G180" s="15"/>
      <c r="H180" s="15"/>
      <c r="I180" s="15" t="s">
        <v>139</v>
      </c>
      <c r="J180" s="15"/>
      <c r="K180" s="16">
        <v>44895</v>
      </c>
      <c r="L180" s="15"/>
      <c r="M180" s="15" t="s">
        <v>171</v>
      </c>
      <c r="N180" s="15"/>
      <c r="O180" s="15" t="s">
        <v>157</v>
      </c>
      <c r="P180" s="15"/>
      <c r="Q180" s="15" t="s">
        <v>136</v>
      </c>
      <c r="R180" s="15"/>
      <c r="S180" s="15" t="s">
        <v>9</v>
      </c>
      <c r="T180" s="15"/>
      <c r="U180" s="14">
        <v>-18.68</v>
      </c>
      <c r="V180" s="15"/>
      <c r="W180" s="14">
        <f t="shared" ref="W180:W189" si="4">ROUND(W179+U180,5)</f>
        <v>-18.68</v>
      </c>
    </row>
    <row r="181" spans="1:23" x14ac:dyDescent="0.4">
      <c r="A181" s="15"/>
      <c r="B181" s="15"/>
      <c r="C181" s="15"/>
      <c r="D181" s="15"/>
      <c r="E181" s="15"/>
      <c r="F181" s="15"/>
      <c r="G181" s="15"/>
      <c r="H181" s="15"/>
      <c r="I181" s="15" t="s">
        <v>139</v>
      </c>
      <c r="J181" s="15"/>
      <c r="K181" s="16">
        <v>44895</v>
      </c>
      <c r="L181" s="15"/>
      <c r="M181" s="15" t="s">
        <v>170</v>
      </c>
      <c r="N181" s="15"/>
      <c r="O181" s="15" t="s">
        <v>169</v>
      </c>
      <c r="P181" s="15"/>
      <c r="Q181" s="15" t="s">
        <v>136</v>
      </c>
      <c r="R181" s="15"/>
      <c r="S181" s="15" t="s">
        <v>9</v>
      </c>
      <c r="T181" s="15"/>
      <c r="U181" s="14">
        <v>-2.2799999999999998</v>
      </c>
      <c r="V181" s="15"/>
      <c r="W181" s="14">
        <f t="shared" si="4"/>
        <v>-20.96</v>
      </c>
    </row>
    <row r="182" spans="1:23" x14ac:dyDescent="0.4">
      <c r="A182" s="15"/>
      <c r="B182" s="15"/>
      <c r="C182" s="15"/>
      <c r="D182" s="15"/>
      <c r="E182" s="15"/>
      <c r="F182" s="15"/>
      <c r="G182" s="15"/>
      <c r="H182" s="15"/>
      <c r="I182" s="15" t="s">
        <v>139</v>
      </c>
      <c r="J182" s="15"/>
      <c r="K182" s="16">
        <v>44895</v>
      </c>
      <c r="L182" s="15"/>
      <c r="M182" s="15" t="s">
        <v>168</v>
      </c>
      <c r="N182" s="15"/>
      <c r="O182" s="15" t="s">
        <v>167</v>
      </c>
      <c r="P182" s="15"/>
      <c r="Q182" s="15" t="s">
        <v>136</v>
      </c>
      <c r="R182" s="15"/>
      <c r="S182" s="15" t="s">
        <v>9</v>
      </c>
      <c r="T182" s="15"/>
      <c r="U182" s="14">
        <v>-120.03</v>
      </c>
      <c r="V182" s="15"/>
      <c r="W182" s="14">
        <f t="shared" si="4"/>
        <v>-140.99</v>
      </c>
    </row>
    <row r="183" spans="1:23" x14ac:dyDescent="0.4">
      <c r="A183" s="15"/>
      <c r="B183" s="15"/>
      <c r="C183" s="15"/>
      <c r="D183" s="15"/>
      <c r="E183" s="15"/>
      <c r="F183" s="15"/>
      <c r="G183" s="15"/>
      <c r="H183" s="15"/>
      <c r="I183" s="15" t="s">
        <v>139</v>
      </c>
      <c r="J183" s="15"/>
      <c r="K183" s="16">
        <v>44895</v>
      </c>
      <c r="L183" s="15"/>
      <c r="M183" s="15" t="s">
        <v>166</v>
      </c>
      <c r="N183" s="15"/>
      <c r="O183" s="15" t="s">
        <v>165</v>
      </c>
      <c r="P183" s="15"/>
      <c r="Q183" s="15" t="s">
        <v>136</v>
      </c>
      <c r="R183" s="15"/>
      <c r="S183" s="15" t="s">
        <v>9</v>
      </c>
      <c r="T183" s="15"/>
      <c r="U183" s="14">
        <v>-4.47</v>
      </c>
      <c r="V183" s="15"/>
      <c r="W183" s="14">
        <f t="shared" si="4"/>
        <v>-145.46</v>
      </c>
    </row>
    <row r="184" spans="1:23" x14ac:dyDescent="0.4">
      <c r="A184" s="15"/>
      <c r="B184" s="15"/>
      <c r="C184" s="15"/>
      <c r="D184" s="15"/>
      <c r="E184" s="15"/>
      <c r="F184" s="15"/>
      <c r="G184" s="15"/>
      <c r="H184" s="15"/>
      <c r="I184" s="15" t="s">
        <v>139</v>
      </c>
      <c r="J184" s="15"/>
      <c r="K184" s="16">
        <v>44895</v>
      </c>
      <c r="L184" s="15"/>
      <c r="M184" s="15" t="s">
        <v>164</v>
      </c>
      <c r="N184" s="15"/>
      <c r="O184" s="15" t="s">
        <v>163</v>
      </c>
      <c r="P184" s="15"/>
      <c r="Q184" s="15" t="s">
        <v>136</v>
      </c>
      <c r="R184" s="15"/>
      <c r="S184" s="15" t="s">
        <v>9</v>
      </c>
      <c r="T184" s="15"/>
      <c r="U184" s="14">
        <v>-105.05</v>
      </c>
      <c r="V184" s="15"/>
      <c r="W184" s="14">
        <f t="shared" si="4"/>
        <v>-250.51</v>
      </c>
    </row>
    <row r="185" spans="1:23" x14ac:dyDescent="0.4">
      <c r="A185" s="15"/>
      <c r="B185" s="15"/>
      <c r="C185" s="15"/>
      <c r="D185" s="15"/>
      <c r="E185" s="15"/>
      <c r="F185" s="15"/>
      <c r="G185" s="15"/>
      <c r="H185" s="15"/>
      <c r="I185" s="15" t="s">
        <v>139</v>
      </c>
      <c r="J185" s="15"/>
      <c r="K185" s="16">
        <v>44895</v>
      </c>
      <c r="L185" s="15"/>
      <c r="M185" s="15" t="s">
        <v>138</v>
      </c>
      <c r="N185" s="15"/>
      <c r="O185" s="15" t="s">
        <v>137</v>
      </c>
      <c r="P185" s="15"/>
      <c r="Q185" s="15" t="s">
        <v>136</v>
      </c>
      <c r="R185" s="15"/>
      <c r="S185" s="15" t="s">
        <v>9</v>
      </c>
      <c r="T185" s="15"/>
      <c r="U185" s="14">
        <v>-130.56</v>
      </c>
      <c r="V185" s="15"/>
      <c r="W185" s="14">
        <f t="shared" si="4"/>
        <v>-381.07</v>
      </c>
    </row>
    <row r="186" spans="1:23" x14ac:dyDescent="0.4">
      <c r="A186" s="15"/>
      <c r="B186" s="15"/>
      <c r="C186" s="15"/>
      <c r="D186" s="15"/>
      <c r="E186" s="15"/>
      <c r="F186" s="15"/>
      <c r="G186" s="15"/>
      <c r="H186" s="15"/>
      <c r="I186" s="15" t="s">
        <v>139</v>
      </c>
      <c r="J186" s="15"/>
      <c r="K186" s="16">
        <v>44895</v>
      </c>
      <c r="L186" s="15"/>
      <c r="M186" s="15" t="s">
        <v>162</v>
      </c>
      <c r="N186" s="15"/>
      <c r="O186" s="15" t="s">
        <v>161</v>
      </c>
      <c r="P186" s="15"/>
      <c r="Q186" s="15" t="s">
        <v>136</v>
      </c>
      <c r="R186" s="15"/>
      <c r="S186" s="15" t="s">
        <v>9</v>
      </c>
      <c r="T186" s="15"/>
      <c r="U186" s="14">
        <v>-136.46</v>
      </c>
      <c r="V186" s="15"/>
      <c r="W186" s="14">
        <f t="shared" si="4"/>
        <v>-517.53</v>
      </c>
    </row>
    <row r="187" spans="1:23" x14ac:dyDescent="0.4">
      <c r="A187" s="15"/>
      <c r="B187" s="15"/>
      <c r="C187" s="15"/>
      <c r="D187" s="15"/>
      <c r="E187" s="15"/>
      <c r="F187" s="15"/>
      <c r="G187" s="15"/>
      <c r="H187" s="15"/>
      <c r="I187" s="15" t="s">
        <v>139</v>
      </c>
      <c r="J187" s="15"/>
      <c r="K187" s="16">
        <v>44895</v>
      </c>
      <c r="L187" s="15"/>
      <c r="M187" s="15" t="s">
        <v>160</v>
      </c>
      <c r="N187" s="15"/>
      <c r="O187" s="15" t="s">
        <v>159</v>
      </c>
      <c r="P187" s="15"/>
      <c r="Q187" s="15" t="s">
        <v>136</v>
      </c>
      <c r="R187" s="15"/>
      <c r="S187" s="15" t="s">
        <v>9</v>
      </c>
      <c r="T187" s="15"/>
      <c r="U187" s="14">
        <v>-15.14</v>
      </c>
      <c r="V187" s="15"/>
      <c r="W187" s="14">
        <f t="shared" si="4"/>
        <v>-532.66999999999996</v>
      </c>
    </row>
    <row r="188" spans="1:23" x14ac:dyDescent="0.4">
      <c r="A188" s="15"/>
      <c r="B188" s="15"/>
      <c r="C188" s="15"/>
      <c r="D188" s="15"/>
      <c r="E188" s="15"/>
      <c r="F188" s="15"/>
      <c r="G188" s="15"/>
      <c r="H188" s="15"/>
      <c r="I188" s="15" t="s">
        <v>139</v>
      </c>
      <c r="J188" s="15"/>
      <c r="K188" s="16">
        <v>44895</v>
      </c>
      <c r="L188" s="15"/>
      <c r="M188" s="15" t="s">
        <v>158</v>
      </c>
      <c r="N188" s="15"/>
      <c r="O188" s="15" t="s">
        <v>157</v>
      </c>
      <c r="P188" s="15"/>
      <c r="Q188" s="15" t="s">
        <v>136</v>
      </c>
      <c r="R188" s="15"/>
      <c r="S188" s="15" t="s">
        <v>9</v>
      </c>
      <c r="T188" s="15"/>
      <c r="U188" s="14">
        <v>-1.21</v>
      </c>
      <c r="V188" s="15"/>
      <c r="W188" s="14">
        <f t="shared" si="4"/>
        <v>-533.88</v>
      </c>
    </row>
    <row r="189" spans="1:23" ht="15" thickBot="1" x14ac:dyDescent="0.45">
      <c r="A189" s="15"/>
      <c r="B189" s="15"/>
      <c r="C189" s="15"/>
      <c r="D189" s="15"/>
      <c r="E189" s="15"/>
      <c r="F189" s="15"/>
      <c r="G189" s="15"/>
      <c r="H189" s="15"/>
      <c r="I189" s="15" t="s">
        <v>139</v>
      </c>
      <c r="J189" s="15"/>
      <c r="K189" s="16">
        <v>44895</v>
      </c>
      <c r="L189" s="15"/>
      <c r="M189" s="15" t="s">
        <v>156</v>
      </c>
      <c r="N189" s="15"/>
      <c r="O189" s="15" t="s">
        <v>155</v>
      </c>
      <c r="P189" s="15"/>
      <c r="Q189" s="15" t="s">
        <v>136</v>
      </c>
      <c r="R189" s="15"/>
      <c r="S189" s="15" t="s">
        <v>9</v>
      </c>
      <c r="T189" s="15"/>
      <c r="U189" s="46">
        <v>-81.22</v>
      </c>
      <c r="V189" s="15"/>
      <c r="W189" s="46">
        <f t="shared" si="4"/>
        <v>-615.1</v>
      </c>
    </row>
    <row r="190" spans="1:23" x14ac:dyDescent="0.4">
      <c r="A190" s="44"/>
      <c r="B190" s="44"/>
      <c r="C190" s="44"/>
      <c r="D190" s="44"/>
      <c r="E190" s="44" t="s">
        <v>1141</v>
      </c>
      <c r="F190" s="44"/>
      <c r="G190" s="44"/>
      <c r="H190" s="44"/>
      <c r="I190" s="44"/>
      <c r="J190" s="44"/>
      <c r="K190" s="45"/>
      <c r="L190" s="44"/>
      <c r="M190" s="44"/>
      <c r="N190" s="44"/>
      <c r="O190" s="44"/>
      <c r="P190" s="44"/>
      <c r="Q190" s="44"/>
      <c r="R190" s="44"/>
      <c r="S190" s="44"/>
      <c r="T190" s="44"/>
      <c r="U190" s="4">
        <f>ROUND(SUM(U179:U189),5)</f>
        <v>-615.1</v>
      </c>
      <c r="V190" s="44"/>
      <c r="W190" s="4">
        <f>W189</f>
        <v>-615.1</v>
      </c>
    </row>
    <row r="191" spans="1:23" x14ac:dyDescent="0.4">
      <c r="A191" s="18"/>
      <c r="B191" s="18"/>
      <c r="C191" s="18"/>
      <c r="D191" s="18"/>
      <c r="E191" s="18" t="s">
        <v>172</v>
      </c>
      <c r="F191" s="18"/>
      <c r="G191" s="18"/>
      <c r="H191" s="18"/>
      <c r="I191" s="18"/>
      <c r="J191" s="18"/>
      <c r="K191" s="19"/>
      <c r="L191" s="18"/>
      <c r="M191" s="18"/>
      <c r="N191" s="18"/>
      <c r="O191" s="18"/>
      <c r="P191" s="18"/>
      <c r="Q191" s="18"/>
      <c r="R191" s="18"/>
      <c r="S191" s="18"/>
      <c r="T191" s="18"/>
      <c r="U191" s="17"/>
      <c r="V191" s="18"/>
      <c r="W191" s="17"/>
    </row>
    <row r="192" spans="1:23" x14ac:dyDescent="0.4">
      <c r="A192" s="15"/>
      <c r="B192" s="15"/>
      <c r="C192" s="15"/>
      <c r="D192" s="15"/>
      <c r="E192" s="15"/>
      <c r="F192" s="15"/>
      <c r="G192" s="15"/>
      <c r="H192" s="15"/>
      <c r="I192" s="15" t="s">
        <v>139</v>
      </c>
      <c r="J192" s="15"/>
      <c r="K192" s="16">
        <v>44895</v>
      </c>
      <c r="L192" s="15"/>
      <c r="M192" s="15" t="s">
        <v>171</v>
      </c>
      <c r="N192" s="15"/>
      <c r="O192" s="15" t="s">
        <v>157</v>
      </c>
      <c r="P192" s="15"/>
      <c r="Q192" s="15" t="s">
        <v>136</v>
      </c>
      <c r="R192" s="15"/>
      <c r="S192" s="15" t="s">
        <v>9</v>
      </c>
      <c r="T192" s="15"/>
      <c r="U192" s="14">
        <v>-2.58</v>
      </c>
      <c r="V192" s="15"/>
      <c r="W192" s="14">
        <f t="shared" ref="W192:W201" si="5">ROUND(W191+U192,5)</f>
        <v>-2.58</v>
      </c>
    </row>
    <row r="193" spans="1:23" x14ac:dyDescent="0.4">
      <c r="A193" s="15"/>
      <c r="B193" s="15"/>
      <c r="C193" s="15"/>
      <c r="D193" s="15"/>
      <c r="E193" s="15"/>
      <c r="F193" s="15"/>
      <c r="G193" s="15"/>
      <c r="H193" s="15"/>
      <c r="I193" s="15" t="s">
        <v>139</v>
      </c>
      <c r="J193" s="15"/>
      <c r="K193" s="16">
        <v>44895</v>
      </c>
      <c r="L193" s="15"/>
      <c r="M193" s="15" t="s">
        <v>170</v>
      </c>
      <c r="N193" s="15"/>
      <c r="O193" s="15" t="s">
        <v>169</v>
      </c>
      <c r="P193" s="15"/>
      <c r="Q193" s="15" t="s">
        <v>136</v>
      </c>
      <c r="R193" s="15"/>
      <c r="S193" s="15" t="s">
        <v>9</v>
      </c>
      <c r="T193" s="15"/>
      <c r="U193" s="14">
        <v>-0.31</v>
      </c>
      <c r="V193" s="15"/>
      <c r="W193" s="14">
        <f t="shared" si="5"/>
        <v>-2.89</v>
      </c>
    </row>
    <row r="194" spans="1:23" x14ac:dyDescent="0.4">
      <c r="A194" s="15"/>
      <c r="B194" s="15"/>
      <c r="C194" s="15"/>
      <c r="D194" s="15"/>
      <c r="E194" s="15"/>
      <c r="F194" s="15"/>
      <c r="G194" s="15"/>
      <c r="H194" s="15"/>
      <c r="I194" s="15" t="s">
        <v>139</v>
      </c>
      <c r="J194" s="15"/>
      <c r="K194" s="16">
        <v>44895</v>
      </c>
      <c r="L194" s="15"/>
      <c r="M194" s="15" t="s">
        <v>168</v>
      </c>
      <c r="N194" s="15"/>
      <c r="O194" s="15" t="s">
        <v>167</v>
      </c>
      <c r="P194" s="15"/>
      <c r="Q194" s="15" t="s">
        <v>136</v>
      </c>
      <c r="R194" s="15"/>
      <c r="S194" s="15" t="s">
        <v>9</v>
      </c>
      <c r="T194" s="15"/>
      <c r="U194" s="14">
        <v>-16.55</v>
      </c>
      <c r="V194" s="15"/>
      <c r="W194" s="14">
        <f t="shared" si="5"/>
        <v>-19.440000000000001</v>
      </c>
    </row>
    <row r="195" spans="1:23" x14ac:dyDescent="0.4">
      <c r="A195" s="15"/>
      <c r="B195" s="15"/>
      <c r="C195" s="15"/>
      <c r="D195" s="15"/>
      <c r="E195" s="15"/>
      <c r="F195" s="15"/>
      <c r="G195" s="15"/>
      <c r="H195" s="15"/>
      <c r="I195" s="15" t="s">
        <v>139</v>
      </c>
      <c r="J195" s="15"/>
      <c r="K195" s="16">
        <v>44895</v>
      </c>
      <c r="L195" s="15"/>
      <c r="M195" s="15" t="s">
        <v>166</v>
      </c>
      <c r="N195" s="15"/>
      <c r="O195" s="15" t="s">
        <v>165</v>
      </c>
      <c r="P195" s="15"/>
      <c r="Q195" s="15" t="s">
        <v>136</v>
      </c>
      <c r="R195" s="15"/>
      <c r="S195" s="15" t="s">
        <v>9</v>
      </c>
      <c r="T195" s="15"/>
      <c r="U195" s="14">
        <v>-0.62</v>
      </c>
      <c r="V195" s="15"/>
      <c r="W195" s="14">
        <f t="shared" si="5"/>
        <v>-20.059999999999999</v>
      </c>
    </row>
    <row r="196" spans="1:23" x14ac:dyDescent="0.4">
      <c r="A196" s="15"/>
      <c r="B196" s="15"/>
      <c r="C196" s="15"/>
      <c r="D196" s="15"/>
      <c r="E196" s="15"/>
      <c r="F196" s="15"/>
      <c r="G196" s="15"/>
      <c r="H196" s="15"/>
      <c r="I196" s="15" t="s">
        <v>139</v>
      </c>
      <c r="J196" s="15"/>
      <c r="K196" s="16">
        <v>44895</v>
      </c>
      <c r="L196" s="15"/>
      <c r="M196" s="15" t="s">
        <v>164</v>
      </c>
      <c r="N196" s="15"/>
      <c r="O196" s="15" t="s">
        <v>163</v>
      </c>
      <c r="P196" s="15"/>
      <c r="Q196" s="15" t="s">
        <v>136</v>
      </c>
      <c r="R196" s="15"/>
      <c r="S196" s="15" t="s">
        <v>9</v>
      </c>
      <c r="T196" s="15"/>
      <c r="U196" s="14">
        <v>-15.58</v>
      </c>
      <c r="V196" s="15"/>
      <c r="W196" s="14">
        <f t="shared" si="5"/>
        <v>-35.64</v>
      </c>
    </row>
    <row r="197" spans="1:23" x14ac:dyDescent="0.4">
      <c r="A197" s="15"/>
      <c r="B197" s="15"/>
      <c r="C197" s="15"/>
      <c r="D197" s="15"/>
      <c r="E197" s="15"/>
      <c r="F197" s="15"/>
      <c r="G197" s="15"/>
      <c r="H197" s="15"/>
      <c r="I197" s="15" t="s">
        <v>139</v>
      </c>
      <c r="J197" s="15"/>
      <c r="K197" s="16">
        <v>44895</v>
      </c>
      <c r="L197" s="15"/>
      <c r="M197" s="15" t="s">
        <v>138</v>
      </c>
      <c r="N197" s="15"/>
      <c r="O197" s="15" t="s">
        <v>137</v>
      </c>
      <c r="P197" s="15"/>
      <c r="Q197" s="15" t="s">
        <v>136</v>
      </c>
      <c r="R197" s="15"/>
      <c r="S197" s="15" t="s">
        <v>9</v>
      </c>
      <c r="T197" s="15"/>
      <c r="U197" s="14">
        <v>-18.010000000000002</v>
      </c>
      <c r="V197" s="15"/>
      <c r="W197" s="14">
        <f t="shared" si="5"/>
        <v>-53.65</v>
      </c>
    </row>
    <row r="198" spans="1:23" x14ac:dyDescent="0.4">
      <c r="A198" s="15"/>
      <c r="B198" s="15"/>
      <c r="C198" s="15"/>
      <c r="D198" s="15"/>
      <c r="E198" s="15"/>
      <c r="F198" s="15"/>
      <c r="G198" s="15"/>
      <c r="H198" s="15"/>
      <c r="I198" s="15" t="s">
        <v>139</v>
      </c>
      <c r="J198" s="15"/>
      <c r="K198" s="16">
        <v>44895</v>
      </c>
      <c r="L198" s="15"/>
      <c r="M198" s="15" t="s">
        <v>162</v>
      </c>
      <c r="N198" s="15"/>
      <c r="O198" s="15" t="s">
        <v>161</v>
      </c>
      <c r="P198" s="15"/>
      <c r="Q198" s="15" t="s">
        <v>136</v>
      </c>
      <c r="R198" s="15"/>
      <c r="S198" s="15" t="s">
        <v>9</v>
      </c>
      <c r="T198" s="15"/>
      <c r="U198" s="14">
        <v>-21</v>
      </c>
      <c r="V198" s="15"/>
      <c r="W198" s="14">
        <f t="shared" si="5"/>
        <v>-74.650000000000006</v>
      </c>
    </row>
    <row r="199" spans="1:23" x14ac:dyDescent="0.4">
      <c r="A199" s="15"/>
      <c r="B199" s="15"/>
      <c r="C199" s="15"/>
      <c r="D199" s="15"/>
      <c r="E199" s="15"/>
      <c r="F199" s="15"/>
      <c r="G199" s="15"/>
      <c r="H199" s="15"/>
      <c r="I199" s="15" t="s">
        <v>139</v>
      </c>
      <c r="J199" s="15"/>
      <c r="K199" s="16">
        <v>44895</v>
      </c>
      <c r="L199" s="15"/>
      <c r="M199" s="15" t="s">
        <v>160</v>
      </c>
      <c r="N199" s="15"/>
      <c r="O199" s="15" t="s">
        <v>159</v>
      </c>
      <c r="P199" s="15"/>
      <c r="Q199" s="15" t="s">
        <v>136</v>
      </c>
      <c r="R199" s="15"/>
      <c r="S199" s="15" t="s">
        <v>9</v>
      </c>
      <c r="T199" s="15"/>
      <c r="U199" s="14">
        <v>-2.09</v>
      </c>
      <c r="V199" s="15"/>
      <c r="W199" s="14">
        <f t="shared" si="5"/>
        <v>-76.739999999999995</v>
      </c>
    </row>
    <row r="200" spans="1:23" x14ac:dyDescent="0.4">
      <c r="A200" s="15"/>
      <c r="B200" s="15"/>
      <c r="C200" s="15"/>
      <c r="D200" s="15"/>
      <c r="E200" s="15"/>
      <c r="F200" s="15"/>
      <c r="G200" s="15"/>
      <c r="H200" s="15"/>
      <c r="I200" s="15" t="s">
        <v>139</v>
      </c>
      <c r="J200" s="15"/>
      <c r="K200" s="16">
        <v>44895</v>
      </c>
      <c r="L200" s="15"/>
      <c r="M200" s="15" t="s">
        <v>158</v>
      </c>
      <c r="N200" s="15"/>
      <c r="O200" s="15" t="s">
        <v>157</v>
      </c>
      <c r="P200" s="15"/>
      <c r="Q200" s="15" t="s">
        <v>136</v>
      </c>
      <c r="R200" s="15"/>
      <c r="S200" s="15" t="s">
        <v>9</v>
      </c>
      <c r="T200" s="15"/>
      <c r="U200" s="14">
        <v>-0.16</v>
      </c>
      <c r="V200" s="15"/>
      <c r="W200" s="14">
        <f t="shared" si="5"/>
        <v>-76.900000000000006</v>
      </c>
    </row>
    <row r="201" spans="1:23" ht="15" thickBot="1" x14ac:dyDescent="0.45">
      <c r="A201" s="15"/>
      <c r="B201" s="15"/>
      <c r="C201" s="15"/>
      <c r="D201" s="15"/>
      <c r="E201" s="15"/>
      <c r="F201" s="15"/>
      <c r="G201" s="15"/>
      <c r="H201" s="15"/>
      <c r="I201" s="15" t="s">
        <v>139</v>
      </c>
      <c r="J201" s="15"/>
      <c r="K201" s="16">
        <v>44895</v>
      </c>
      <c r="L201" s="15"/>
      <c r="M201" s="15" t="s">
        <v>156</v>
      </c>
      <c r="N201" s="15"/>
      <c r="O201" s="15" t="s">
        <v>155</v>
      </c>
      <c r="P201" s="15"/>
      <c r="Q201" s="15" t="s">
        <v>136</v>
      </c>
      <c r="R201" s="15"/>
      <c r="S201" s="15" t="s">
        <v>9</v>
      </c>
      <c r="T201" s="15"/>
      <c r="U201" s="14">
        <v>-11.2</v>
      </c>
      <c r="V201" s="15"/>
      <c r="W201" s="14">
        <f t="shared" si="5"/>
        <v>-88.1</v>
      </c>
    </row>
    <row r="202" spans="1:23" ht="15" thickBot="1" x14ac:dyDescent="0.45">
      <c r="A202" s="44"/>
      <c r="B202" s="44"/>
      <c r="C202" s="44"/>
      <c r="D202" s="44"/>
      <c r="E202" s="44" t="s">
        <v>1140</v>
      </c>
      <c r="F202" s="44"/>
      <c r="G202" s="44"/>
      <c r="H202" s="44"/>
      <c r="I202" s="44"/>
      <c r="J202" s="44"/>
      <c r="K202" s="45"/>
      <c r="L202" s="44"/>
      <c r="M202" s="44"/>
      <c r="N202" s="44"/>
      <c r="O202" s="44"/>
      <c r="P202" s="44"/>
      <c r="Q202" s="44"/>
      <c r="R202" s="44"/>
      <c r="S202" s="44"/>
      <c r="T202" s="44"/>
      <c r="U202" s="7">
        <f>ROUND(SUM(U191:U201),5)</f>
        <v>-88.1</v>
      </c>
      <c r="V202" s="44"/>
      <c r="W202" s="7">
        <f>W201</f>
        <v>-88.1</v>
      </c>
    </row>
    <row r="203" spans="1:23" ht="15" thickBot="1" x14ac:dyDescent="0.45">
      <c r="A203" s="44"/>
      <c r="B203" s="44"/>
      <c r="C203" s="44"/>
      <c r="D203" s="44" t="s">
        <v>154</v>
      </c>
      <c r="E203" s="44"/>
      <c r="F203" s="44"/>
      <c r="G203" s="44"/>
      <c r="H203" s="44"/>
      <c r="I203" s="44"/>
      <c r="J203" s="44"/>
      <c r="K203" s="45"/>
      <c r="L203" s="44"/>
      <c r="M203" s="44"/>
      <c r="N203" s="44"/>
      <c r="O203" s="44"/>
      <c r="P203" s="44"/>
      <c r="Q203" s="44"/>
      <c r="R203" s="44"/>
      <c r="S203" s="44"/>
      <c r="T203" s="44"/>
      <c r="U203" s="5">
        <f>ROUND(U178+U190+U202,5)</f>
        <v>-881.86</v>
      </c>
      <c r="V203" s="44"/>
      <c r="W203" s="5">
        <f>ROUND(W178+W190+W202,5)</f>
        <v>-881.86</v>
      </c>
    </row>
    <row r="204" spans="1:23" x14ac:dyDescent="0.4">
      <c r="A204" s="44"/>
      <c r="B204" s="44"/>
      <c r="C204" s="44" t="s">
        <v>153</v>
      </c>
      <c r="D204" s="44"/>
      <c r="E204" s="44"/>
      <c r="F204" s="44"/>
      <c r="G204" s="44"/>
      <c r="H204" s="44"/>
      <c r="I204" s="44"/>
      <c r="J204" s="44"/>
      <c r="K204" s="45"/>
      <c r="L204" s="44"/>
      <c r="M204" s="44"/>
      <c r="N204" s="44"/>
      <c r="O204" s="44"/>
      <c r="P204" s="44"/>
      <c r="Q204" s="44"/>
      <c r="R204" s="44"/>
      <c r="S204" s="44"/>
      <c r="T204" s="44"/>
      <c r="U204" s="4">
        <f>ROUND(U135+U143+U170+U203,5)</f>
        <v>-56298.95</v>
      </c>
      <c r="V204" s="44"/>
      <c r="W204" s="4">
        <f>ROUND(W135+W143+W170+W203,5)</f>
        <v>-56298.95</v>
      </c>
    </row>
    <row r="205" spans="1:23" x14ac:dyDescent="0.4">
      <c r="A205" s="18"/>
      <c r="B205" s="18"/>
      <c r="C205" s="18" t="s">
        <v>152</v>
      </c>
      <c r="D205" s="18"/>
      <c r="E205" s="18"/>
      <c r="F205" s="18"/>
      <c r="G205" s="18"/>
      <c r="H205" s="18"/>
      <c r="I205" s="18"/>
      <c r="J205" s="18"/>
      <c r="K205" s="19"/>
      <c r="L205" s="18"/>
      <c r="M205" s="18"/>
      <c r="N205" s="18"/>
      <c r="O205" s="18"/>
      <c r="P205" s="18"/>
      <c r="Q205" s="18"/>
      <c r="R205" s="18"/>
      <c r="S205" s="18"/>
      <c r="T205" s="18"/>
      <c r="U205" s="17"/>
      <c r="V205" s="18"/>
      <c r="W205" s="17"/>
    </row>
    <row r="206" spans="1:23" x14ac:dyDescent="0.4">
      <c r="A206" s="18"/>
      <c r="B206" s="18"/>
      <c r="C206" s="18"/>
      <c r="D206" s="18" t="s">
        <v>151</v>
      </c>
      <c r="E206" s="18"/>
      <c r="F206" s="18"/>
      <c r="G206" s="18"/>
      <c r="H206" s="18"/>
      <c r="I206" s="18"/>
      <c r="J206" s="18"/>
      <c r="K206" s="19"/>
      <c r="L206" s="18"/>
      <c r="M206" s="18"/>
      <c r="N206" s="18"/>
      <c r="O206" s="18"/>
      <c r="P206" s="18"/>
      <c r="Q206" s="18"/>
      <c r="R206" s="18"/>
      <c r="S206" s="18"/>
      <c r="T206" s="18"/>
      <c r="U206" s="17"/>
      <c r="V206" s="18"/>
      <c r="W206" s="17"/>
    </row>
    <row r="207" spans="1:23" x14ac:dyDescent="0.4">
      <c r="A207" s="15"/>
      <c r="B207" s="15"/>
      <c r="C207" s="15"/>
      <c r="D207" s="15"/>
      <c r="E207" s="15"/>
      <c r="F207" s="15"/>
      <c r="G207" s="15"/>
      <c r="H207" s="15"/>
      <c r="I207" s="15" t="s">
        <v>1003</v>
      </c>
      <c r="J207" s="15"/>
      <c r="K207" s="16">
        <v>44883</v>
      </c>
      <c r="L207" s="15"/>
      <c r="M207" s="15" t="s">
        <v>1139</v>
      </c>
      <c r="N207" s="15"/>
      <c r="O207" s="15" t="s">
        <v>150</v>
      </c>
      <c r="P207" s="15"/>
      <c r="Q207" s="15" t="s">
        <v>1083</v>
      </c>
      <c r="R207" s="15"/>
      <c r="S207" s="15" t="s">
        <v>35</v>
      </c>
      <c r="T207" s="15"/>
      <c r="U207" s="14">
        <v>-780</v>
      </c>
      <c r="V207" s="15"/>
      <c r="W207" s="14">
        <f>ROUND(W206+U207,5)</f>
        <v>-780</v>
      </c>
    </row>
    <row r="208" spans="1:23" ht="15" thickBot="1" x14ac:dyDescent="0.45">
      <c r="A208" s="15"/>
      <c r="B208" s="15"/>
      <c r="C208" s="15"/>
      <c r="D208" s="15"/>
      <c r="E208" s="15"/>
      <c r="F208" s="15"/>
      <c r="G208" s="15"/>
      <c r="H208" s="15"/>
      <c r="I208" s="15" t="s">
        <v>1003</v>
      </c>
      <c r="J208" s="15"/>
      <c r="K208" s="16">
        <v>44895</v>
      </c>
      <c r="L208" s="15"/>
      <c r="M208" s="15" t="s">
        <v>1138</v>
      </c>
      <c r="N208" s="15"/>
      <c r="O208" s="15" t="s">
        <v>150</v>
      </c>
      <c r="P208" s="15"/>
      <c r="Q208" s="15" t="s">
        <v>1113</v>
      </c>
      <c r="R208" s="15"/>
      <c r="S208" s="15" t="s">
        <v>35</v>
      </c>
      <c r="T208" s="15"/>
      <c r="U208" s="14">
        <v>-1224.17</v>
      </c>
      <c r="V208" s="15"/>
      <c r="W208" s="14">
        <f>ROUND(W207+U208,5)</f>
        <v>-2004.17</v>
      </c>
    </row>
    <row r="209" spans="1:23" ht="15" thickBot="1" x14ac:dyDescent="0.45">
      <c r="A209" s="44"/>
      <c r="B209" s="44"/>
      <c r="C209" s="44"/>
      <c r="D209" s="44" t="s">
        <v>1137</v>
      </c>
      <c r="E209" s="44"/>
      <c r="F209" s="44"/>
      <c r="G209" s="44"/>
      <c r="H209" s="44"/>
      <c r="I209" s="44"/>
      <c r="J209" s="44"/>
      <c r="K209" s="45"/>
      <c r="L209" s="44"/>
      <c r="M209" s="44"/>
      <c r="N209" s="44"/>
      <c r="O209" s="44"/>
      <c r="P209" s="44"/>
      <c r="Q209" s="44"/>
      <c r="R209" s="44"/>
      <c r="S209" s="44"/>
      <c r="T209" s="44"/>
      <c r="U209" s="5">
        <f>ROUND(SUM(U206:U208),5)</f>
        <v>-2004.17</v>
      </c>
      <c r="V209" s="44"/>
      <c r="W209" s="5">
        <f>W208</f>
        <v>-2004.17</v>
      </c>
    </row>
    <row r="210" spans="1:23" x14ac:dyDescent="0.4">
      <c r="A210" s="44"/>
      <c r="B210" s="44"/>
      <c r="C210" s="44" t="s">
        <v>149</v>
      </c>
      <c r="D210" s="44"/>
      <c r="E210" s="44"/>
      <c r="F210" s="44"/>
      <c r="G210" s="44"/>
      <c r="H210" s="44"/>
      <c r="I210" s="44"/>
      <c r="J210" s="44"/>
      <c r="K210" s="45"/>
      <c r="L210" s="44"/>
      <c r="M210" s="44"/>
      <c r="N210" s="44"/>
      <c r="O210" s="44"/>
      <c r="P210" s="44"/>
      <c r="Q210" s="44"/>
      <c r="R210" s="44"/>
      <c r="S210" s="44"/>
      <c r="T210" s="44"/>
      <c r="U210" s="4">
        <f>U209</f>
        <v>-2004.17</v>
      </c>
      <c r="V210" s="44"/>
      <c r="W210" s="4">
        <f>W209</f>
        <v>-2004.17</v>
      </c>
    </row>
    <row r="211" spans="1:23" x14ac:dyDescent="0.4">
      <c r="A211" s="18"/>
      <c r="B211" s="18"/>
      <c r="C211" s="18" t="s">
        <v>148</v>
      </c>
      <c r="D211" s="18"/>
      <c r="E211" s="18"/>
      <c r="F211" s="18"/>
      <c r="G211" s="18"/>
      <c r="H211" s="18"/>
      <c r="I211" s="18"/>
      <c r="J211" s="18"/>
      <c r="K211" s="19"/>
      <c r="L211" s="18"/>
      <c r="M211" s="18"/>
      <c r="N211" s="18"/>
      <c r="O211" s="18"/>
      <c r="P211" s="18"/>
      <c r="Q211" s="18"/>
      <c r="R211" s="18"/>
      <c r="S211" s="18"/>
      <c r="T211" s="18"/>
      <c r="U211" s="17"/>
      <c r="V211" s="18"/>
      <c r="W211" s="17"/>
    </row>
    <row r="212" spans="1:23" x14ac:dyDescent="0.4">
      <c r="A212" s="18"/>
      <c r="B212" s="18"/>
      <c r="C212" s="18"/>
      <c r="D212" s="18" t="s">
        <v>147</v>
      </c>
      <c r="E212" s="18"/>
      <c r="F212" s="18"/>
      <c r="G212" s="18"/>
      <c r="H212" s="18"/>
      <c r="I212" s="18"/>
      <c r="J212" s="18"/>
      <c r="K212" s="19"/>
      <c r="L212" s="18"/>
      <c r="M212" s="18"/>
      <c r="N212" s="18"/>
      <c r="O212" s="18"/>
      <c r="P212" s="18"/>
      <c r="Q212" s="18"/>
      <c r="R212" s="18"/>
      <c r="S212" s="18"/>
      <c r="T212" s="18"/>
      <c r="U212" s="17"/>
      <c r="V212" s="18"/>
      <c r="W212" s="17"/>
    </row>
    <row r="213" spans="1:23" x14ac:dyDescent="0.4">
      <c r="A213" s="18"/>
      <c r="B213" s="18"/>
      <c r="C213" s="18"/>
      <c r="D213" s="18"/>
      <c r="E213" s="18" t="s">
        <v>146</v>
      </c>
      <c r="F213" s="18"/>
      <c r="G213" s="18"/>
      <c r="H213" s="18"/>
      <c r="I213" s="18"/>
      <c r="J213" s="18"/>
      <c r="K213" s="19"/>
      <c r="L213" s="18"/>
      <c r="M213" s="18"/>
      <c r="N213" s="18"/>
      <c r="O213" s="18"/>
      <c r="P213" s="18"/>
      <c r="Q213" s="18"/>
      <c r="R213" s="18"/>
      <c r="S213" s="18"/>
      <c r="T213" s="18"/>
      <c r="U213" s="17"/>
      <c r="V213" s="18"/>
      <c r="W213" s="17"/>
    </row>
    <row r="214" spans="1:23" x14ac:dyDescent="0.4">
      <c r="A214" s="18"/>
      <c r="B214" s="18"/>
      <c r="C214" s="18"/>
      <c r="D214" s="18"/>
      <c r="E214" s="18"/>
      <c r="F214" s="18" t="s">
        <v>145</v>
      </c>
      <c r="G214" s="18"/>
      <c r="H214" s="18"/>
      <c r="I214" s="18"/>
      <c r="J214" s="18"/>
      <c r="K214" s="19"/>
      <c r="L214" s="18"/>
      <c r="M214" s="18"/>
      <c r="N214" s="18"/>
      <c r="O214" s="18"/>
      <c r="P214" s="18"/>
      <c r="Q214" s="18"/>
      <c r="R214" s="18"/>
      <c r="S214" s="18"/>
      <c r="T214" s="18"/>
      <c r="U214" s="17"/>
      <c r="V214" s="18"/>
      <c r="W214" s="17"/>
    </row>
    <row r="215" spans="1:23" ht="15" thickBot="1" x14ac:dyDescent="0.45">
      <c r="A215" s="1"/>
      <c r="B215" s="1"/>
      <c r="C215" s="1"/>
      <c r="D215" s="1"/>
      <c r="E215" s="1"/>
      <c r="F215" s="1"/>
      <c r="G215" s="15"/>
      <c r="H215" s="15"/>
      <c r="I215" s="15" t="s">
        <v>1061</v>
      </c>
      <c r="J215" s="15"/>
      <c r="K215" s="16">
        <v>44866</v>
      </c>
      <c r="L215" s="15"/>
      <c r="M215" s="15"/>
      <c r="N215" s="15"/>
      <c r="O215" s="15" t="s">
        <v>1136</v>
      </c>
      <c r="P215" s="15"/>
      <c r="Q215" s="15" t="s">
        <v>1135</v>
      </c>
      <c r="R215" s="15"/>
      <c r="S215" s="15" t="s">
        <v>1058</v>
      </c>
      <c r="T215" s="15"/>
      <c r="U215" s="46">
        <v>-79.14</v>
      </c>
      <c r="V215" s="15"/>
      <c r="W215" s="46">
        <f>ROUND(W214+U215,5)</f>
        <v>-79.14</v>
      </c>
    </row>
    <row r="216" spans="1:23" x14ac:dyDescent="0.4">
      <c r="A216" s="44"/>
      <c r="B216" s="44"/>
      <c r="C216" s="44"/>
      <c r="D216" s="44"/>
      <c r="E216" s="44"/>
      <c r="F216" s="44" t="s">
        <v>1134</v>
      </c>
      <c r="G216" s="44"/>
      <c r="H216" s="44"/>
      <c r="I216" s="44"/>
      <c r="J216" s="44"/>
      <c r="K216" s="45"/>
      <c r="L216" s="44"/>
      <c r="M216" s="44"/>
      <c r="N216" s="44"/>
      <c r="O216" s="44"/>
      <c r="P216" s="44"/>
      <c r="Q216" s="44"/>
      <c r="R216" s="44"/>
      <c r="S216" s="44"/>
      <c r="T216" s="44"/>
      <c r="U216" s="4">
        <f>ROUND(SUM(U214:U215),5)</f>
        <v>-79.14</v>
      </c>
      <c r="V216" s="44"/>
      <c r="W216" s="4">
        <f>W215</f>
        <v>-79.14</v>
      </c>
    </row>
    <row r="217" spans="1:23" x14ac:dyDescent="0.4">
      <c r="A217" s="18"/>
      <c r="B217" s="18"/>
      <c r="C217" s="18"/>
      <c r="D217" s="18"/>
      <c r="E217" s="18"/>
      <c r="F217" s="18" t="s">
        <v>144</v>
      </c>
      <c r="G217" s="18"/>
      <c r="H217" s="18"/>
      <c r="I217" s="18"/>
      <c r="J217" s="18"/>
      <c r="K217" s="19"/>
      <c r="L217" s="18"/>
      <c r="M217" s="18"/>
      <c r="N217" s="18"/>
      <c r="O217" s="18"/>
      <c r="P217" s="18"/>
      <c r="Q217" s="18"/>
      <c r="R217" s="18"/>
      <c r="S217" s="18"/>
      <c r="T217" s="18"/>
      <c r="U217" s="17"/>
      <c r="V217" s="18"/>
      <c r="W217" s="17"/>
    </row>
    <row r="218" spans="1:23" x14ac:dyDescent="0.4">
      <c r="A218" s="15"/>
      <c r="B218" s="15"/>
      <c r="C218" s="15"/>
      <c r="D218" s="15"/>
      <c r="E218" s="15"/>
      <c r="F218" s="15"/>
      <c r="G218" s="15"/>
      <c r="H218" s="15"/>
      <c r="I218" s="15" t="s">
        <v>1061</v>
      </c>
      <c r="J218" s="15"/>
      <c r="K218" s="16">
        <v>44866</v>
      </c>
      <c r="L218" s="15"/>
      <c r="M218" s="15"/>
      <c r="N218" s="15"/>
      <c r="O218" s="15" t="s">
        <v>1132</v>
      </c>
      <c r="P218" s="15"/>
      <c r="Q218" s="15" t="s">
        <v>1133</v>
      </c>
      <c r="R218" s="15"/>
      <c r="S218" s="15" t="s">
        <v>1058</v>
      </c>
      <c r="T218" s="15"/>
      <c r="U218" s="14">
        <v>-365.95</v>
      </c>
      <c r="V218" s="15"/>
      <c r="W218" s="14">
        <f>ROUND(W217+U218,5)</f>
        <v>-365.95</v>
      </c>
    </row>
    <row r="219" spans="1:23" x14ac:dyDescent="0.4">
      <c r="A219" s="15"/>
      <c r="B219" s="15"/>
      <c r="C219" s="15"/>
      <c r="D219" s="15"/>
      <c r="E219" s="15"/>
      <c r="F219" s="15"/>
      <c r="G219" s="15"/>
      <c r="H219" s="15"/>
      <c r="I219" s="15" t="s">
        <v>1061</v>
      </c>
      <c r="J219" s="15"/>
      <c r="K219" s="16">
        <v>44866</v>
      </c>
      <c r="L219" s="15"/>
      <c r="M219" s="15"/>
      <c r="N219" s="15"/>
      <c r="O219" s="15" t="s">
        <v>1132</v>
      </c>
      <c r="P219" s="15"/>
      <c r="Q219" s="15" t="s">
        <v>1131</v>
      </c>
      <c r="R219" s="15"/>
      <c r="S219" s="15" t="s">
        <v>1058</v>
      </c>
      <c r="T219" s="15"/>
      <c r="U219" s="14">
        <v>-167.99</v>
      </c>
      <c r="V219" s="15"/>
      <c r="W219" s="14">
        <f>ROUND(W218+U219,5)</f>
        <v>-533.94000000000005</v>
      </c>
    </row>
    <row r="220" spans="1:23" ht="15" thickBot="1" x14ac:dyDescent="0.45">
      <c r="A220" s="15"/>
      <c r="B220" s="15"/>
      <c r="C220" s="15"/>
      <c r="D220" s="15"/>
      <c r="E220" s="15"/>
      <c r="F220" s="15"/>
      <c r="G220" s="15"/>
      <c r="H220" s="15"/>
      <c r="I220" s="15" t="s">
        <v>1003</v>
      </c>
      <c r="J220" s="15"/>
      <c r="K220" s="16">
        <v>44895</v>
      </c>
      <c r="L220" s="15"/>
      <c r="M220" s="15" t="s">
        <v>1083</v>
      </c>
      <c r="N220" s="15"/>
      <c r="O220" s="15" t="s">
        <v>106</v>
      </c>
      <c r="P220" s="15"/>
      <c r="Q220" s="15" t="s">
        <v>1130</v>
      </c>
      <c r="R220" s="15"/>
      <c r="S220" s="15" t="s">
        <v>35</v>
      </c>
      <c r="T220" s="15"/>
      <c r="U220" s="14">
        <v>-27.97</v>
      </c>
      <c r="V220" s="15"/>
      <c r="W220" s="14">
        <f>ROUND(W219+U220,5)</f>
        <v>-561.91</v>
      </c>
    </row>
    <row r="221" spans="1:23" ht="15" thickBot="1" x14ac:dyDescent="0.45">
      <c r="A221" s="44"/>
      <c r="B221" s="44"/>
      <c r="C221" s="44"/>
      <c r="D221" s="44"/>
      <c r="E221" s="44"/>
      <c r="F221" s="44" t="s">
        <v>1129</v>
      </c>
      <c r="G221" s="44"/>
      <c r="H221" s="44"/>
      <c r="I221" s="44"/>
      <c r="J221" s="44"/>
      <c r="K221" s="45"/>
      <c r="L221" s="44"/>
      <c r="M221" s="44"/>
      <c r="N221" s="44"/>
      <c r="O221" s="44"/>
      <c r="P221" s="44"/>
      <c r="Q221" s="44"/>
      <c r="R221" s="44"/>
      <c r="S221" s="44"/>
      <c r="T221" s="44"/>
      <c r="U221" s="7">
        <f>ROUND(SUM(U217:U220),5)</f>
        <v>-561.91</v>
      </c>
      <c r="V221" s="44"/>
      <c r="W221" s="7">
        <f>W220</f>
        <v>-561.91</v>
      </c>
    </row>
    <row r="222" spans="1:23" ht="15" thickBot="1" x14ac:dyDescent="0.45">
      <c r="A222" s="44"/>
      <c r="B222" s="44"/>
      <c r="C222" s="44"/>
      <c r="D222" s="44"/>
      <c r="E222" s="44" t="s">
        <v>143</v>
      </c>
      <c r="F222" s="44"/>
      <c r="G222" s="44"/>
      <c r="H222" s="44"/>
      <c r="I222" s="44"/>
      <c r="J222" s="44"/>
      <c r="K222" s="45"/>
      <c r="L222" s="44"/>
      <c r="M222" s="44"/>
      <c r="N222" s="44"/>
      <c r="O222" s="44"/>
      <c r="P222" s="44"/>
      <c r="Q222" s="44"/>
      <c r="R222" s="44"/>
      <c r="S222" s="44"/>
      <c r="T222" s="44"/>
      <c r="U222" s="5">
        <f>ROUND(U216+U221,5)</f>
        <v>-641.04999999999995</v>
      </c>
      <c r="V222" s="44"/>
      <c r="W222" s="5">
        <f>ROUND(W216+W221,5)</f>
        <v>-641.04999999999995</v>
      </c>
    </row>
    <row r="223" spans="1:23" x14ac:dyDescent="0.4">
      <c r="A223" s="44"/>
      <c r="B223" s="44"/>
      <c r="C223" s="44"/>
      <c r="D223" s="44" t="s">
        <v>142</v>
      </c>
      <c r="E223" s="44"/>
      <c r="F223" s="44"/>
      <c r="G223" s="44"/>
      <c r="H223" s="44"/>
      <c r="I223" s="44"/>
      <c r="J223" s="44"/>
      <c r="K223" s="45"/>
      <c r="L223" s="44"/>
      <c r="M223" s="44"/>
      <c r="N223" s="44"/>
      <c r="O223" s="44"/>
      <c r="P223" s="44"/>
      <c r="Q223" s="44"/>
      <c r="R223" s="44"/>
      <c r="S223" s="44"/>
      <c r="T223" s="44"/>
      <c r="U223" s="4">
        <f>U222</f>
        <v>-641.04999999999995</v>
      </c>
      <c r="V223" s="44"/>
      <c r="W223" s="4">
        <f>W222</f>
        <v>-641.04999999999995</v>
      </c>
    </row>
    <row r="224" spans="1:23" x14ac:dyDescent="0.4">
      <c r="A224" s="18"/>
      <c r="B224" s="18"/>
      <c r="C224" s="18"/>
      <c r="D224" s="18" t="s">
        <v>141</v>
      </c>
      <c r="E224" s="18"/>
      <c r="F224" s="18"/>
      <c r="G224" s="18"/>
      <c r="H224" s="18"/>
      <c r="I224" s="18"/>
      <c r="J224" s="18"/>
      <c r="K224" s="19"/>
      <c r="L224" s="18"/>
      <c r="M224" s="18"/>
      <c r="N224" s="18"/>
      <c r="O224" s="18"/>
      <c r="P224" s="18"/>
      <c r="Q224" s="18"/>
      <c r="R224" s="18"/>
      <c r="S224" s="18"/>
      <c r="T224" s="18"/>
      <c r="U224" s="17"/>
      <c r="V224" s="18"/>
      <c r="W224" s="17"/>
    </row>
    <row r="225" spans="1:23" x14ac:dyDescent="0.4">
      <c r="A225" s="18"/>
      <c r="B225" s="18"/>
      <c r="C225" s="18"/>
      <c r="D225" s="18"/>
      <c r="E225" s="18" t="s">
        <v>140</v>
      </c>
      <c r="F225" s="18"/>
      <c r="G225" s="18"/>
      <c r="H225" s="18"/>
      <c r="I225" s="18"/>
      <c r="J225" s="18"/>
      <c r="K225" s="19"/>
      <c r="L225" s="18"/>
      <c r="M225" s="18"/>
      <c r="N225" s="18"/>
      <c r="O225" s="18"/>
      <c r="P225" s="18"/>
      <c r="Q225" s="18"/>
      <c r="R225" s="18"/>
      <c r="S225" s="18"/>
      <c r="T225" s="18"/>
      <c r="U225" s="17"/>
      <c r="V225" s="18"/>
      <c r="W225" s="17"/>
    </row>
    <row r="226" spans="1:23" x14ac:dyDescent="0.4">
      <c r="A226" s="15"/>
      <c r="B226" s="15"/>
      <c r="C226" s="15"/>
      <c r="D226" s="15"/>
      <c r="E226" s="15"/>
      <c r="F226" s="15"/>
      <c r="G226" s="15"/>
      <c r="H226" s="15"/>
      <c r="I226" s="15" t="s">
        <v>1003</v>
      </c>
      <c r="J226" s="15"/>
      <c r="K226" s="16">
        <v>44891</v>
      </c>
      <c r="L226" s="15"/>
      <c r="M226" s="15" t="s">
        <v>1120</v>
      </c>
      <c r="N226" s="15"/>
      <c r="O226" s="15" t="s">
        <v>134</v>
      </c>
      <c r="P226" s="15"/>
      <c r="Q226" s="15" t="s">
        <v>1128</v>
      </c>
      <c r="R226" s="15"/>
      <c r="S226" s="15" t="s">
        <v>35</v>
      </c>
      <c r="T226" s="15"/>
      <c r="U226" s="14">
        <v>-48.98</v>
      </c>
      <c r="V226" s="15"/>
      <c r="W226" s="14">
        <f t="shared" ref="W226:W232" si="6">ROUND(W225+U226,5)</f>
        <v>-48.98</v>
      </c>
    </row>
    <row r="227" spans="1:23" x14ac:dyDescent="0.4">
      <c r="A227" s="15"/>
      <c r="B227" s="15"/>
      <c r="C227" s="15"/>
      <c r="D227" s="15"/>
      <c r="E227" s="15"/>
      <c r="F227" s="15"/>
      <c r="G227" s="15"/>
      <c r="H227" s="15"/>
      <c r="I227" s="15" t="s">
        <v>1003</v>
      </c>
      <c r="J227" s="15"/>
      <c r="K227" s="16">
        <v>44891</v>
      </c>
      <c r="L227" s="15"/>
      <c r="M227" s="15" t="s">
        <v>1120</v>
      </c>
      <c r="N227" s="15"/>
      <c r="O227" s="15" t="s">
        <v>134</v>
      </c>
      <c r="P227" s="15"/>
      <c r="Q227" s="15" t="s">
        <v>1127</v>
      </c>
      <c r="R227" s="15"/>
      <c r="S227" s="15" t="s">
        <v>35</v>
      </c>
      <c r="T227" s="15"/>
      <c r="U227" s="14">
        <v>-61.97</v>
      </c>
      <c r="V227" s="15"/>
      <c r="W227" s="14">
        <f t="shared" si="6"/>
        <v>-110.95</v>
      </c>
    </row>
    <row r="228" spans="1:23" x14ac:dyDescent="0.4">
      <c r="A228" s="15"/>
      <c r="B228" s="15"/>
      <c r="C228" s="15"/>
      <c r="D228" s="15"/>
      <c r="E228" s="15"/>
      <c r="F228" s="15"/>
      <c r="G228" s="15"/>
      <c r="H228" s="15"/>
      <c r="I228" s="15" t="s">
        <v>1003</v>
      </c>
      <c r="J228" s="15"/>
      <c r="K228" s="16">
        <v>44891</v>
      </c>
      <c r="L228" s="15"/>
      <c r="M228" s="15" t="s">
        <v>1120</v>
      </c>
      <c r="N228" s="15"/>
      <c r="O228" s="15" t="s">
        <v>134</v>
      </c>
      <c r="P228" s="15"/>
      <c r="Q228" s="15" t="s">
        <v>1126</v>
      </c>
      <c r="R228" s="15"/>
      <c r="S228" s="15" t="s">
        <v>35</v>
      </c>
      <c r="T228" s="15"/>
      <c r="U228" s="14">
        <v>-48.98</v>
      </c>
      <c r="V228" s="15"/>
      <c r="W228" s="14">
        <f t="shared" si="6"/>
        <v>-159.93</v>
      </c>
    </row>
    <row r="229" spans="1:23" x14ac:dyDescent="0.4">
      <c r="A229" s="15"/>
      <c r="B229" s="15"/>
      <c r="C229" s="15"/>
      <c r="D229" s="15"/>
      <c r="E229" s="15"/>
      <c r="F229" s="15"/>
      <c r="G229" s="15"/>
      <c r="H229" s="15"/>
      <c r="I229" s="15" t="s">
        <v>1003</v>
      </c>
      <c r="J229" s="15"/>
      <c r="K229" s="16">
        <v>44891</v>
      </c>
      <c r="L229" s="15"/>
      <c r="M229" s="15" t="s">
        <v>1120</v>
      </c>
      <c r="N229" s="15"/>
      <c r="O229" s="15" t="s">
        <v>134</v>
      </c>
      <c r="P229" s="15"/>
      <c r="Q229" s="15" t="s">
        <v>1125</v>
      </c>
      <c r="R229" s="15"/>
      <c r="S229" s="15" t="s">
        <v>35</v>
      </c>
      <c r="T229" s="15"/>
      <c r="U229" s="14">
        <v>-43.94</v>
      </c>
      <c r="V229" s="15"/>
      <c r="W229" s="14">
        <f t="shared" si="6"/>
        <v>-203.87</v>
      </c>
    </row>
    <row r="230" spans="1:23" x14ac:dyDescent="0.4">
      <c r="A230" s="15"/>
      <c r="B230" s="15"/>
      <c r="C230" s="15"/>
      <c r="D230" s="15"/>
      <c r="E230" s="15"/>
      <c r="F230" s="15"/>
      <c r="G230" s="15"/>
      <c r="H230" s="15"/>
      <c r="I230" s="15" t="s">
        <v>1003</v>
      </c>
      <c r="J230" s="15"/>
      <c r="K230" s="16">
        <v>44891</v>
      </c>
      <c r="L230" s="15"/>
      <c r="M230" s="15" t="s">
        <v>1120</v>
      </c>
      <c r="N230" s="15"/>
      <c r="O230" s="15" t="s">
        <v>134</v>
      </c>
      <c r="P230" s="15"/>
      <c r="Q230" s="15" t="s">
        <v>1124</v>
      </c>
      <c r="R230" s="15"/>
      <c r="S230" s="15" t="s">
        <v>35</v>
      </c>
      <c r="T230" s="15"/>
      <c r="U230" s="14">
        <v>-40.04</v>
      </c>
      <c r="V230" s="15"/>
      <c r="W230" s="14">
        <f t="shared" si="6"/>
        <v>-243.91</v>
      </c>
    </row>
    <row r="231" spans="1:23" x14ac:dyDescent="0.4">
      <c r="A231" s="15"/>
      <c r="B231" s="15"/>
      <c r="C231" s="15"/>
      <c r="D231" s="15"/>
      <c r="E231" s="15"/>
      <c r="F231" s="15"/>
      <c r="G231" s="15"/>
      <c r="H231" s="15"/>
      <c r="I231" s="15" t="s">
        <v>1003</v>
      </c>
      <c r="J231" s="15"/>
      <c r="K231" s="16">
        <v>44891</v>
      </c>
      <c r="L231" s="15"/>
      <c r="M231" s="15" t="s">
        <v>1120</v>
      </c>
      <c r="N231" s="15"/>
      <c r="O231" s="15" t="s">
        <v>134</v>
      </c>
      <c r="P231" s="15"/>
      <c r="Q231" s="15" t="s">
        <v>1123</v>
      </c>
      <c r="R231" s="15"/>
      <c r="S231" s="15" t="s">
        <v>35</v>
      </c>
      <c r="T231" s="15"/>
      <c r="U231" s="14">
        <v>-48.98</v>
      </c>
      <c r="V231" s="15"/>
      <c r="W231" s="14">
        <f t="shared" si="6"/>
        <v>-292.89</v>
      </c>
    </row>
    <row r="232" spans="1:23" ht="15" thickBot="1" x14ac:dyDescent="0.45">
      <c r="A232" s="15"/>
      <c r="B232" s="15"/>
      <c r="C232" s="15"/>
      <c r="D232" s="15"/>
      <c r="E232" s="15"/>
      <c r="F232" s="15"/>
      <c r="G232" s="15"/>
      <c r="H232" s="15"/>
      <c r="I232" s="15" t="s">
        <v>139</v>
      </c>
      <c r="J232" s="15"/>
      <c r="K232" s="16">
        <v>44895</v>
      </c>
      <c r="L232" s="15"/>
      <c r="M232" s="15" t="s">
        <v>138</v>
      </c>
      <c r="N232" s="15"/>
      <c r="O232" s="15" t="s">
        <v>137</v>
      </c>
      <c r="P232" s="15"/>
      <c r="Q232" s="15" t="s">
        <v>136</v>
      </c>
      <c r="R232" s="15"/>
      <c r="S232" s="15" t="s">
        <v>9</v>
      </c>
      <c r="T232" s="15"/>
      <c r="U232" s="46">
        <v>154.88999999999999</v>
      </c>
      <c r="V232" s="15"/>
      <c r="W232" s="46">
        <f t="shared" si="6"/>
        <v>-138</v>
      </c>
    </row>
    <row r="233" spans="1:23" x14ac:dyDescent="0.4">
      <c r="A233" s="44"/>
      <c r="B233" s="44"/>
      <c r="C233" s="44"/>
      <c r="D233" s="44"/>
      <c r="E233" s="44" t="s">
        <v>1122</v>
      </c>
      <c r="F233" s="44"/>
      <c r="G233" s="44"/>
      <c r="H233" s="44"/>
      <c r="I233" s="44"/>
      <c r="J233" s="44"/>
      <c r="K233" s="45"/>
      <c r="L233" s="44"/>
      <c r="M233" s="44"/>
      <c r="N233" s="44"/>
      <c r="O233" s="44"/>
      <c r="P233" s="44"/>
      <c r="Q233" s="44"/>
      <c r="R233" s="44"/>
      <c r="S233" s="44"/>
      <c r="T233" s="44"/>
      <c r="U233" s="4">
        <f>ROUND(SUM(U225:U232),5)</f>
        <v>-138</v>
      </c>
      <c r="V233" s="44"/>
      <c r="W233" s="4">
        <f>W232</f>
        <v>-138</v>
      </c>
    </row>
    <row r="234" spans="1:23" x14ac:dyDescent="0.4">
      <c r="A234" s="18"/>
      <c r="B234" s="18"/>
      <c r="C234" s="18"/>
      <c r="D234" s="18"/>
      <c r="E234" s="18" t="s">
        <v>135</v>
      </c>
      <c r="F234" s="18"/>
      <c r="G234" s="18"/>
      <c r="H234" s="18"/>
      <c r="I234" s="18"/>
      <c r="J234" s="18"/>
      <c r="K234" s="19"/>
      <c r="L234" s="18"/>
      <c r="M234" s="18"/>
      <c r="N234" s="18"/>
      <c r="O234" s="18"/>
      <c r="P234" s="18"/>
      <c r="Q234" s="18"/>
      <c r="R234" s="18"/>
      <c r="S234" s="18"/>
      <c r="T234" s="18"/>
      <c r="U234" s="17"/>
      <c r="V234" s="18"/>
      <c r="W234" s="17"/>
    </row>
    <row r="235" spans="1:23" x14ac:dyDescent="0.4">
      <c r="A235" s="15"/>
      <c r="B235" s="15"/>
      <c r="C235" s="15"/>
      <c r="D235" s="15"/>
      <c r="E235" s="15"/>
      <c r="F235" s="15"/>
      <c r="G235" s="15"/>
      <c r="H235" s="15"/>
      <c r="I235" s="15" t="s">
        <v>1003</v>
      </c>
      <c r="J235" s="15"/>
      <c r="K235" s="16">
        <v>44891</v>
      </c>
      <c r="L235" s="15"/>
      <c r="M235" s="15" t="s">
        <v>1120</v>
      </c>
      <c r="N235" s="15"/>
      <c r="O235" s="15" t="s">
        <v>134</v>
      </c>
      <c r="P235" s="15"/>
      <c r="Q235" s="15" t="s">
        <v>1121</v>
      </c>
      <c r="R235" s="15"/>
      <c r="S235" s="15" t="s">
        <v>35</v>
      </c>
      <c r="T235" s="15"/>
      <c r="U235" s="14">
        <v>-40.04</v>
      </c>
      <c r="V235" s="15"/>
      <c r="W235" s="14">
        <f>ROUND(W234+U235,5)</f>
        <v>-40.04</v>
      </c>
    </row>
    <row r="236" spans="1:23" ht="15" thickBot="1" x14ac:dyDescent="0.45">
      <c r="A236" s="15"/>
      <c r="B236" s="15"/>
      <c r="C236" s="15"/>
      <c r="D236" s="15"/>
      <c r="E236" s="15"/>
      <c r="F236" s="15"/>
      <c r="G236" s="15"/>
      <c r="H236" s="15"/>
      <c r="I236" s="15" t="s">
        <v>1003</v>
      </c>
      <c r="J236" s="15"/>
      <c r="K236" s="16">
        <v>44891</v>
      </c>
      <c r="L236" s="15"/>
      <c r="M236" s="15" t="s">
        <v>1120</v>
      </c>
      <c r="N236" s="15"/>
      <c r="O236" s="15" t="s">
        <v>134</v>
      </c>
      <c r="P236" s="15"/>
      <c r="Q236" s="15" t="s">
        <v>1119</v>
      </c>
      <c r="R236" s="15"/>
      <c r="S236" s="15" t="s">
        <v>35</v>
      </c>
      <c r="T236" s="15"/>
      <c r="U236" s="46">
        <v>-40.04</v>
      </c>
      <c r="V236" s="15"/>
      <c r="W236" s="46">
        <f>ROUND(W235+U236,5)</f>
        <v>-80.08</v>
      </c>
    </row>
    <row r="237" spans="1:23" x14ac:dyDescent="0.4">
      <c r="A237" s="44"/>
      <c r="B237" s="44"/>
      <c r="C237" s="44"/>
      <c r="D237" s="44"/>
      <c r="E237" s="44" t="s">
        <v>1118</v>
      </c>
      <c r="F237" s="44"/>
      <c r="G237" s="44"/>
      <c r="H237" s="44"/>
      <c r="I237" s="44"/>
      <c r="J237" s="44"/>
      <c r="K237" s="45"/>
      <c r="L237" s="44"/>
      <c r="M237" s="44"/>
      <c r="N237" s="44"/>
      <c r="O237" s="44"/>
      <c r="P237" s="44"/>
      <c r="Q237" s="44"/>
      <c r="R237" s="44"/>
      <c r="S237" s="44"/>
      <c r="T237" s="44"/>
      <c r="U237" s="4">
        <f>ROUND(SUM(U234:U236),5)</f>
        <v>-80.08</v>
      </c>
      <c r="V237" s="44"/>
      <c r="W237" s="4">
        <f>W236</f>
        <v>-80.08</v>
      </c>
    </row>
    <row r="238" spans="1:23" x14ac:dyDescent="0.4">
      <c r="A238" s="18"/>
      <c r="B238" s="18"/>
      <c r="C238" s="18"/>
      <c r="D238" s="18"/>
      <c r="E238" s="18" t="s">
        <v>133</v>
      </c>
      <c r="F238" s="18"/>
      <c r="G238" s="18"/>
      <c r="H238" s="18"/>
      <c r="I238" s="18"/>
      <c r="J238" s="18"/>
      <c r="K238" s="19"/>
      <c r="L238" s="18"/>
      <c r="M238" s="18"/>
      <c r="N238" s="18"/>
      <c r="O238" s="18"/>
      <c r="P238" s="18"/>
      <c r="Q238" s="18"/>
      <c r="R238" s="18"/>
      <c r="S238" s="18"/>
      <c r="T238" s="18"/>
      <c r="U238" s="17"/>
      <c r="V238" s="18"/>
      <c r="W238" s="17"/>
    </row>
    <row r="239" spans="1:23" x14ac:dyDescent="0.4">
      <c r="A239" s="15"/>
      <c r="B239" s="15"/>
      <c r="C239" s="15"/>
      <c r="D239" s="15"/>
      <c r="E239" s="15"/>
      <c r="F239" s="15"/>
      <c r="G239" s="15"/>
      <c r="H239" s="15"/>
      <c r="I239" s="15" t="s">
        <v>1061</v>
      </c>
      <c r="J239" s="15"/>
      <c r="K239" s="16">
        <v>44866</v>
      </c>
      <c r="L239" s="15"/>
      <c r="M239" s="15"/>
      <c r="N239" s="15"/>
      <c r="O239" s="15" t="s">
        <v>1117</v>
      </c>
      <c r="P239" s="15"/>
      <c r="Q239" s="15" t="s">
        <v>1116</v>
      </c>
      <c r="R239" s="15"/>
      <c r="S239" s="15" t="s">
        <v>1058</v>
      </c>
      <c r="T239" s="15"/>
      <c r="U239" s="14">
        <v>-50</v>
      </c>
      <c r="V239" s="15"/>
      <c r="W239" s="14">
        <f>ROUND(W238+U239,5)</f>
        <v>-50</v>
      </c>
    </row>
    <row r="240" spans="1:23" ht="15" thickBot="1" x14ac:dyDescent="0.45">
      <c r="A240" s="15"/>
      <c r="B240" s="15"/>
      <c r="C240" s="15"/>
      <c r="D240" s="15"/>
      <c r="E240" s="15"/>
      <c r="F240" s="15"/>
      <c r="G240" s="15"/>
      <c r="H240" s="15"/>
      <c r="I240" s="15" t="s">
        <v>1003</v>
      </c>
      <c r="J240" s="15"/>
      <c r="K240" s="16">
        <v>44883</v>
      </c>
      <c r="L240" s="15"/>
      <c r="M240" s="15" t="s">
        <v>1113</v>
      </c>
      <c r="N240" s="15"/>
      <c r="O240" s="15" t="s">
        <v>130</v>
      </c>
      <c r="P240" s="15"/>
      <c r="Q240" s="15" t="s">
        <v>1113</v>
      </c>
      <c r="R240" s="15"/>
      <c r="S240" s="15" t="s">
        <v>35</v>
      </c>
      <c r="T240" s="15"/>
      <c r="U240" s="46">
        <v>-329.15</v>
      </c>
      <c r="V240" s="15"/>
      <c r="W240" s="46">
        <f>ROUND(W239+U240,5)</f>
        <v>-379.15</v>
      </c>
    </row>
    <row r="241" spans="1:23" x14ac:dyDescent="0.4">
      <c r="A241" s="44"/>
      <c r="B241" s="44"/>
      <c r="C241" s="44"/>
      <c r="D241" s="44"/>
      <c r="E241" s="44" t="s">
        <v>1115</v>
      </c>
      <c r="F241" s="44"/>
      <c r="G241" s="44"/>
      <c r="H241" s="44"/>
      <c r="I241" s="44"/>
      <c r="J241" s="44"/>
      <c r="K241" s="45"/>
      <c r="L241" s="44"/>
      <c r="M241" s="44"/>
      <c r="N241" s="44"/>
      <c r="O241" s="44"/>
      <c r="P241" s="44"/>
      <c r="Q241" s="44"/>
      <c r="R241" s="44"/>
      <c r="S241" s="44"/>
      <c r="T241" s="44"/>
      <c r="U241" s="4">
        <f>ROUND(SUM(U238:U240),5)</f>
        <v>-379.15</v>
      </c>
      <c r="V241" s="44"/>
      <c r="W241" s="4">
        <f>W240</f>
        <v>-379.15</v>
      </c>
    </row>
    <row r="242" spans="1:23" x14ac:dyDescent="0.4">
      <c r="A242" s="18"/>
      <c r="B242" s="18"/>
      <c r="C242" s="18"/>
      <c r="D242" s="18"/>
      <c r="E242" s="18" t="s">
        <v>132</v>
      </c>
      <c r="F242" s="18"/>
      <c r="G242" s="18"/>
      <c r="H242" s="18"/>
      <c r="I242" s="18"/>
      <c r="J242" s="18"/>
      <c r="K242" s="19"/>
      <c r="L242" s="18"/>
      <c r="M242" s="18"/>
      <c r="N242" s="18"/>
      <c r="O242" s="18"/>
      <c r="P242" s="18"/>
      <c r="Q242" s="18"/>
      <c r="R242" s="18"/>
      <c r="S242" s="18"/>
      <c r="T242" s="18"/>
      <c r="U242" s="17"/>
      <c r="V242" s="18"/>
      <c r="W242" s="17"/>
    </row>
    <row r="243" spans="1:23" ht="15" thickBot="1" x14ac:dyDescent="0.45">
      <c r="A243" s="1"/>
      <c r="B243" s="1"/>
      <c r="C243" s="1"/>
      <c r="D243" s="1"/>
      <c r="E243" s="1"/>
      <c r="F243" s="1"/>
      <c r="G243" s="15"/>
      <c r="H243" s="15"/>
      <c r="I243" s="15" t="s">
        <v>1003</v>
      </c>
      <c r="J243" s="15"/>
      <c r="K243" s="16">
        <v>44883</v>
      </c>
      <c r="L243" s="15"/>
      <c r="M243" s="15" t="s">
        <v>1113</v>
      </c>
      <c r="N243" s="15"/>
      <c r="O243" s="15" t="s">
        <v>130</v>
      </c>
      <c r="P243" s="15"/>
      <c r="Q243" s="15" t="s">
        <v>1113</v>
      </c>
      <c r="R243" s="15"/>
      <c r="S243" s="15" t="s">
        <v>35</v>
      </c>
      <c r="T243" s="15"/>
      <c r="U243" s="46">
        <v>-82.27</v>
      </c>
      <c r="V243" s="15"/>
      <c r="W243" s="46">
        <f>ROUND(W242+U243,5)</f>
        <v>-82.27</v>
      </c>
    </row>
    <row r="244" spans="1:23" x14ac:dyDescent="0.4">
      <c r="A244" s="44"/>
      <c r="B244" s="44"/>
      <c r="C244" s="44"/>
      <c r="D244" s="44"/>
      <c r="E244" s="44" t="s">
        <v>1114</v>
      </c>
      <c r="F244" s="44"/>
      <c r="G244" s="44"/>
      <c r="H244" s="44"/>
      <c r="I244" s="44"/>
      <c r="J244" s="44"/>
      <c r="K244" s="45"/>
      <c r="L244" s="44"/>
      <c r="M244" s="44"/>
      <c r="N244" s="44"/>
      <c r="O244" s="44"/>
      <c r="P244" s="44"/>
      <c r="Q244" s="44"/>
      <c r="R244" s="44"/>
      <c r="S244" s="44"/>
      <c r="T244" s="44"/>
      <c r="U244" s="4">
        <f>ROUND(SUM(U242:U243),5)</f>
        <v>-82.27</v>
      </c>
      <c r="V244" s="44"/>
      <c r="W244" s="4">
        <f>W243</f>
        <v>-82.27</v>
      </c>
    </row>
    <row r="245" spans="1:23" x14ac:dyDescent="0.4">
      <c r="A245" s="18"/>
      <c r="B245" s="18"/>
      <c r="C245" s="18"/>
      <c r="D245" s="18"/>
      <c r="E245" s="18" t="s">
        <v>131</v>
      </c>
      <c r="F245" s="18"/>
      <c r="G245" s="18"/>
      <c r="H245" s="18"/>
      <c r="I245" s="18"/>
      <c r="J245" s="18"/>
      <c r="K245" s="19"/>
      <c r="L245" s="18"/>
      <c r="M245" s="18"/>
      <c r="N245" s="18"/>
      <c r="O245" s="18"/>
      <c r="P245" s="18"/>
      <c r="Q245" s="18"/>
      <c r="R245" s="18"/>
      <c r="S245" s="18"/>
      <c r="T245" s="18"/>
      <c r="U245" s="17"/>
      <c r="V245" s="18"/>
      <c r="W245" s="17"/>
    </row>
    <row r="246" spans="1:23" ht="15" thickBot="1" x14ac:dyDescent="0.45">
      <c r="A246" s="1"/>
      <c r="B246" s="1"/>
      <c r="C246" s="1"/>
      <c r="D246" s="1"/>
      <c r="E246" s="1"/>
      <c r="F246" s="1"/>
      <c r="G246" s="15"/>
      <c r="H246" s="15"/>
      <c r="I246" s="15" t="s">
        <v>1003</v>
      </c>
      <c r="J246" s="15"/>
      <c r="K246" s="16">
        <v>44883</v>
      </c>
      <c r="L246" s="15"/>
      <c r="M246" s="15" t="s">
        <v>1113</v>
      </c>
      <c r="N246" s="15"/>
      <c r="O246" s="15" t="s">
        <v>130</v>
      </c>
      <c r="P246" s="15"/>
      <c r="Q246" s="15" t="s">
        <v>1113</v>
      </c>
      <c r="R246" s="15"/>
      <c r="S246" s="15" t="s">
        <v>35</v>
      </c>
      <c r="T246" s="15"/>
      <c r="U246" s="14">
        <v>-82.27</v>
      </c>
      <c r="V246" s="15"/>
      <c r="W246" s="14">
        <f>ROUND(W245+U246,5)</f>
        <v>-82.27</v>
      </c>
    </row>
    <row r="247" spans="1:23" ht="15" thickBot="1" x14ac:dyDescent="0.45">
      <c r="A247" s="44"/>
      <c r="B247" s="44"/>
      <c r="C247" s="44"/>
      <c r="D247" s="44"/>
      <c r="E247" s="44" t="s">
        <v>1112</v>
      </c>
      <c r="F247" s="44"/>
      <c r="G247" s="44"/>
      <c r="H247" s="44"/>
      <c r="I247" s="44"/>
      <c r="J247" s="44"/>
      <c r="K247" s="45"/>
      <c r="L247" s="44"/>
      <c r="M247" s="44"/>
      <c r="N247" s="44"/>
      <c r="O247" s="44"/>
      <c r="P247" s="44"/>
      <c r="Q247" s="44"/>
      <c r="R247" s="44"/>
      <c r="S247" s="44"/>
      <c r="T247" s="44"/>
      <c r="U247" s="5">
        <f>ROUND(SUM(U245:U246),5)</f>
        <v>-82.27</v>
      </c>
      <c r="V247" s="44"/>
      <c r="W247" s="5">
        <f>W246</f>
        <v>-82.27</v>
      </c>
    </row>
    <row r="248" spans="1:23" x14ac:dyDescent="0.4">
      <c r="A248" s="44"/>
      <c r="B248" s="44"/>
      <c r="C248" s="44"/>
      <c r="D248" s="44" t="s">
        <v>129</v>
      </c>
      <c r="E248" s="44"/>
      <c r="F248" s="44"/>
      <c r="G248" s="44"/>
      <c r="H248" s="44"/>
      <c r="I248" s="44"/>
      <c r="J248" s="44"/>
      <c r="K248" s="45"/>
      <c r="L248" s="44"/>
      <c r="M248" s="44"/>
      <c r="N248" s="44"/>
      <c r="O248" s="44"/>
      <c r="P248" s="44"/>
      <c r="Q248" s="44"/>
      <c r="R248" s="44"/>
      <c r="S248" s="44"/>
      <c r="T248" s="44"/>
      <c r="U248" s="4">
        <f>ROUND(U233+U237+U241+U244+U247,5)</f>
        <v>-761.77</v>
      </c>
      <c r="V248" s="44"/>
      <c r="W248" s="4">
        <f>ROUND(W233+W237+W241+W244+W247,5)</f>
        <v>-761.77</v>
      </c>
    </row>
    <row r="249" spans="1:23" x14ac:dyDescent="0.4">
      <c r="A249" s="18"/>
      <c r="B249" s="18"/>
      <c r="C249" s="18"/>
      <c r="D249" s="18" t="s">
        <v>128</v>
      </c>
      <c r="E249" s="18"/>
      <c r="F249" s="18"/>
      <c r="G249" s="18"/>
      <c r="H249" s="18"/>
      <c r="I249" s="18"/>
      <c r="J249" s="18"/>
      <c r="K249" s="19"/>
      <c r="L249" s="18"/>
      <c r="M249" s="18"/>
      <c r="N249" s="18"/>
      <c r="O249" s="18"/>
      <c r="P249" s="18"/>
      <c r="Q249" s="18"/>
      <c r="R249" s="18"/>
      <c r="S249" s="18"/>
      <c r="T249" s="18"/>
      <c r="U249" s="17"/>
      <c r="V249" s="18"/>
      <c r="W249" s="17"/>
    </row>
    <row r="250" spans="1:23" ht="15" thickBot="1" x14ac:dyDescent="0.45">
      <c r="A250" s="1"/>
      <c r="B250" s="1"/>
      <c r="C250" s="1"/>
      <c r="D250" s="1"/>
      <c r="E250" s="1"/>
      <c r="F250" s="1"/>
      <c r="G250" s="15"/>
      <c r="H250" s="15"/>
      <c r="I250" s="15" t="s">
        <v>1003</v>
      </c>
      <c r="J250" s="15"/>
      <c r="K250" s="16">
        <v>44883</v>
      </c>
      <c r="L250" s="15"/>
      <c r="M250" s="15" t="s">
        <v>1083</v>
      </c>
      <c r="N250" s="15"/>
      <c r="O250" s="15" t="s">
        <v>127</v>
      </c>
      <c r="P250" s="15"/>
      <c r="Q250" s="15" t="s">
        <v>1111</v>
      </c>
      <c r="R250" s="15"/>
      <c r="S250" s="15" t="s">
        <v>35</v>
      </c>
      <c r="T250" s="15"/>
      <c r="U250" s="14">
        <v>-29.5</v>
      </c>
      <c r="V250" s="15"/>
      <c r="W250" s="14">
        <f>ROUND(W249+U250,5)</f>
        <v>-29.5</v>
      </c>
    </row>
    <row r="251" spans="1:23" ht="15" thickBot="1" x14ac:dyDescent="0.45">
      <c r="A251" s="44"/>
      <c r="B251" s="44"/>
      <c r="C251" s="44"/>
      <c r="D251" s="44" t="s">
        <v>1110</v>
      </c>
      <c r="E251" s="44"/>
      <c r="F251" s="44"/>
      <c r="G251" s="44"/>
      <c r="H251" s="44"/>
      <c r="I251" s="44"/>
      <c r="J251" s="44"/>
      <c r="K251" s="45"/>
      <c r="L251" s="44"/>
      <c r="M251" s="44"/>
      <c r="N251" s="44"/>
      <c r="O251" s="44"/>
      <c r="P251" s="44"/>
      <c r="Q251" s="44"/>
      <c r="R251" s="44"/>
      <c r="S251" s="44"/>
      <c r="T251" s="44"/>
      <c r="U251" s="7">
        <f>ROUND(SUM(U249:U250),5)</f>
        <v>-29.5</v>
      </c>
      <c r="V251" s="44"/>
      <c r="W251" s="7">
        <f>W250</f>
        <v>-29.5</v>
      </c>
    </row>
    <row r="252" spans="1:23" ht="15" thickBot="1" x14ac:dyDescent="0.45">
      <c r="A252" s="44"/>
      <c r="B252" s="44"/>
      <c r="C252" s="44" t="s">
        <v>126</v>
      </c>
      <c r="D252" s="44"/>
      <c r="E252" s="44"/>
      <c r="F252" s="44"/>
      <c r="G252" s="44"/>
      <c r="H252" s="44"/>
      <c r="I252" s="44"/>
      <c r="J252" s="44"/>
      <c r="K252" s="45"/>
      <c r="L252" s="44"/>
      <c r="M252" s="44"/>
      <c r="N252" s="44"/>
      <c r="O252" s="44"/>
      <c r="P252" s="44"/>
      <c r="Q252" s="44"/>
      <c r="R252" s="44"/>
      <c r="S252" s="44"/>
      <c r="T252" s="44"/>
      <c r="U252" s="5">
        <f>ROUND(U223+U248+U251,5)</f>
        <v>-1432.32</v>
      </c>
      <c r="V252" s="44"/>
      <c r="W252" s="5">
        <f>ROUND(W223+W248+W251,5)</f>
        <v>-1432.32</v>
      </c>
    </row>
    <row r="253" spans="1:23" x14ac:dyDescent="0.4">
      <c r="A253" s="44"/>
      <c r="B253" s="44" t="s">
        <v>125</v>
      </c>
      <c r="C253" s="44"/>
      <c r="D253" s="44"/>
      <c r="E253" s="44"/>
      <c r="F253" s="44"/>
      <c r="G253" s="44"/>
      <c r="H253" s="44"/>
      <c r="I253" s="44"/>
      <c r="J253" s="44"/>
      <c r="K253" s="45"/>
      <c r="L253" s="44"/>
      <c r="M253" s="44"/>
      <c r="N253" s="44"/>
      <c r="O253" s="44"/>
      <c r="P253" s="44"/>
      <c r="Q253" s="44"/>
      <c r="R253" s="44"/>
      <c r="S253" s="44"/>
      <c r="T253" s="44"/>
      <c r="U253" s="4">
        <f>ROUND(U66+U69+U80+U93+U204+U210+U252,5)</f>
        <v>-61084.84</v>
      </c>
      <c r="V253" s="44"/>
      <c r="W253" s="4">
        <f>ROUND(W66+W69+W80+W93+W204+W210+W252,5)</f>
        <v>-61084.84</v>
      </c>
    </row>
    <row r="254" spans="1:23" x14ac:dyDescent="0.4">
      <c r="A254" s="18"/>
      <c r="B254" s="18" t="s">
        <v>124</v>
      </c>
      <c r="C254" s="18"/>
      <c r="D254" s="18"/>
      <c r="E254" s="18"/>
      <c r="F254" s="18"/>
      <c r="G254" s="18"/>
      <c r="H254" s="18"/>
      <c r="I254" s="18"/>
      <c r="J254" s="18"/>
      <c r="K254" s="19"/>
      <c r="L254" s="18"/>
      <c r="M254" s="18"/>
      <c r="N254" s="18"/>
      <c r="O254" s="18"/>
      <c r="P254" s="18"/>
      <c r="Q254" s="18"/>
      <c r="R254" s="18"/>
      <c r="S254" s="18"/>
      <c r="T254" s="18"/>
      <c r="U254" s="17"/>
      <c r="V254" s="18"/>
      <c r="W254" s="17"/>
    </row>
    <row r="255" spans="1:23" x14ac:dyDescent="0.4">
      <c r="A255" s="18"/>
      <c r="B255" s="18"/>
      <c r="C255" s="18" t="s">
        <v>123</v>
      </c>
      <c r="D255" s="18"/>
      <c r="E255" s="18"/>
      <c r="F255" s="18"/>
      <c r="G255" s="18"/>
      <c r="H255" s="18"/>
      <c r="I255" s="18"/>
      <c r="J255" s="18"/>
      <c r="K255" s="19"/>
      <c r="L255" s="18"/>
      <c r="M255" s="18"/>
      <c r="N255" s="18"/>
      <c r="O255" s="18"/>
      <c r="P255" s="18"/>
      <c r="Q255" s="18"/>
      <c r="R255" s="18"/>
      <c r="S255" s="18"/>
      <c r="T255" s="18"/>
      <c r="U255" s="17"/>
      <c r="V255" s="18"/>
      <c r="W255" s="17"/>
    </row>
    <row r="256" spans="1:23" x14ac:dyDescent="0.4">
      <c r="A256" s="15"/>
      <c r="B256" s="15"/>
      <c r="C256" s="15"/>
      <c r="D256" s="15"/>
      <c r="E256" s="15"/>
      <c r="F256" s="15"/>
      <c r="G256" s="15"/>
      <c r="H256" s="15"/>
      <c r="I256" s="15" t="s">
        <v>1003</v>
      </c>
      <c r="J256" s="15"/>
      <c r="K256" s="16">
        <v>44883</v>
      </c>
      <c r="L256" s="15"/>
      <c r="M256" s="15" t="s">
        <v>1109</v>
      </c>
      <c r="N256" s="15"/>
      <c r="O256" s="15" t="s">
        <v>122</v>
      </c>
      <c r="P256" s="15"/>
      <c r="Q256" s="15" t="s">
        <v>1106</v>
      </c>
      <c r="R256" s="15"/>
      <c r="S256" s="15" t="s">
        <v>35</v>
      </c>
      <c r="T256" s="15"/>
      <c r="U256" s="14">
        <v>-17.37</v>
      </c>
      <c r="V256" s="15"/>
      <c r="W256" s="14">
        <f>ROUND(W255+U256,5)</f>
        <v>-17.37</v>
      </c>
    </row>
    <row r="257" spans="1:23" x14ac:dyDescent="0.4">
      <c r="A257" s="15"/>
      <c r="B257" s="15"/>
      <c r="C257" s="15"/>
      <c r="D257" s="15"/>
      <c r="E257" s="15"/>
      <c r="F257" s="15"/>
      <c r="G257" s="15"/>
      <c r="H257" s="15"/>
      <c r="I257" s="15" t="s">
        <v>1003</v>
      </c>
      <c r="J257" s="15"/>
      <c r="K257" s="16">
        <v>44883</v>
      </c>
      <c r="L257" s="15"/>
      <c r="M257" s="15" t="s">
        <v>1108</v>
      </c>
      <c r="N257" s="15"/>
      <c r="O257" s="15" t="s">
        <v>122</v>
      </c>
      <c r="P257" s="15"/>
      <c r="Q257" s="15" t="s">
        <v>1106</v>
      </c>
      <c r="R257" s="15"/>
      <c r="S257" s="15" t="s">
        <v>35</v>
      </c>
      <c r="T257" s="15"/>
      <c r="U257" s="14">
        <v>-245.3</v>
      </c>
      <c r="V257" s="15"/>
      <c r="W257" s="14">
        <f>ROUND(W256+U257,5)</f>
        <v>-262.67</v>
      </c>
    </row>
    <row r="258" spans="1:23" ht="15" thickBot="1" x14ac:dyDescent="0.45">
      <c r="A258" s="15"/>
      <c r="B258" s="15"/>
      <c r="C258" s="15"/>
      <c r="D258" s="15"/>
      <c r="E258" s="15"/>
      <c r="F258" s="15"/>
      <c r="G258" s="15"/>
      <c r="H258" s="15"/>
      <c r="I258" s="15" t="s">
        <v>1003</v>
      </c>
      <c r="J258" s="15"/>
      <c r="K258" s="16">
        <v>44883</v>
      </c>
      <c r="L258" s="15"/>
      <c r="M258" s="15" t="s">
        <v>1107</v>
      </c>
      <c r="N258" s="15"/>
      <c r="O258" s="15" t="s">
        <v>122</v>
      </c>
      <c r="P258" s="15"/>
      <c r="Q258" s="15" t="s">
        <v>1106</v>
      </c>
      <c r="R258" s="15"/>
      <c r="S258" s="15" t="s">
        <v>35</v>
      </c>
      <c r="T258" s="15"/>
      <c r="U258" s="14">
        <v>-73.05</v>
      </c>
      <c r="V258" s="15"/>
      <c r="W258" s="14">
        <f>ROUND(W257+U258,5)</f>
        <v>-335.72</v>
      </c>
    </row>
    <row r="259" spans="1:23" ht="15" thickBot="1" x14ac:dyDescent="0.45">
      <c r="A259" s="44"/>
      <c r="B259" s="44"/>
      <c r="C259" s="44" t="s">
        <v>1105</v>
      </c>
      <c r="D259" s="44"/>
      <c r="E259" s="44"/>
      <c r="F259" s="44"/>
      <c r="G259" s="44"/>
      <c r="H259" s="44"/>
      <c r="I259" s="44"/>
      <c r="J259" s="44"/>
      <c r="K259" s="45"/>
      <c r="L259" s="44"/>
      <c r="M259" s="44"/>
      <c r="N259" s="44"/>
      <c r="O259" s="44"/>
      <c r="P259" s="44"/>
      <c r="Q259" s="44"/>
      <c r="R259" s="44"/>
      <c r="S259" s="44"/>
      <c r="T259" s="44"/>
      <c r="U259" s="5">
        <f>ROUND(SUM(U255:U258),5)</f>
        <v>-335.72</v>
      </c>
      <c r="V259" s="44"/>
      <c r="W259" s="5">
        <f>W258</f>
        <v>-335.72</v>
      </c>
    </row>
    <row r="260" spans="1:23" x14ac:dyDescent="0.4">
      <c r="A260" s="44"/>
      <c r="B260" s="44" t="s">
        <v>121</v>
      </c>
      <c r="C260" s="44"/>
      <c r="D260" s="44"/>
      <c r="E260" s="44"/>
      <c r="F260" s="44"/>
      <c r="G260" s="44"/>
      <c r="H260" s="44"/>
      <c r="I260" s="44"/>
      <c r="J260" s="44"/>
      <c r="K260" s="45"/>
      <c r="L260" s="44"/>
      <c r="M260" s="44"/>
      <c r="N260" s="44"/>
      <c r="O260" s="44"/>
      <c r="P260" s="44"/>
      <c r="Q260" s="44"/>
      <c r="R260" s="44"/>
      <c r="S260" s="44"/>
      <c r="T260" s="44"/>
      <c r="U260" s="4">
        <f>U259</f>
        <v>-335.72</v>
      </c>
      <c r="V260" s="44"/>
      <c r="W260" s="4">
        <f>W259</f>
        <v>-335.72</v>
      </c>
    </row>
    <row r="261" spans="1:23" x14ac:dyDescent="0.4">
      <c r="A261" s="18"/>
      <c r="B261" s="18" t="s">
        <v>120</v>
      </c>
      <c r="C261" s="18"/>
      <c r="D261" s="18"/>
      <c r="E261" s="18"/>
      <c r="F261" s="18"/>
      <c r="G261" s="18"/>
      <c r="H261" s="18"/>
      <c r="I261" s="18"/>
      <c r="J261" s="18"/>
      <c r="K261" s="19"/>
      <c r="L261" s="18"/>
      <c r="M261" s="18"/>
      <c r="N261" s="18"/>
      <c r="O261" s="18"/>
      <c r="P261" s="18"/>
      <c r="Q261" s="18"/>
      <c r="R261" s="18"/>
      <c r="S261" s="18"/>
      <c r="T261" s="18"/>
      <c r="U261" s="17"/>
      <c r="V261" s="18"/>
      <c r="W261" s="17"/>
    </row>
    <row r="262" spans="1:23" x14ac:dyDescent="0.4">
      <c r="A262" s="18"/>
      <c r="B262" s="18"/>
      <c r="C262" s="18" t="s">
        <v>119</v>
      </c>
      <c r="D262" s="18"/>
      <c r="E262" s="18"/>
      <c r="F262" s="18"/>
      <c r="G262" s="18"/>
      <c r="H262" s="18"/>
      <c r="I262" s="18"/>
      <c r="J262" s="18"/>
      <c r="K262" s="19"/>
      <c r="L262" s="18"/>
      <c r="M262" s="18"/>
      <c r="N262" s="18"/>
      <c r="O262" s="18"/>
      <c r="P262" s="18"/>
      <c r="Q262" s="18"/>
      <c r="R262" s="18"/>
      <c r="S262" s="18"/>
      <c r="T262" s="18"/>
      <c r="U262" s="17"/>
      <c r="V262" s="18"/>
      <c r="W262" s="17"/>
    </row>
    <row r="263" spans="1:23" x14ac:dyDescent="0.4">
      <c r="A263" s="18"/>
      <c r="B263" s="18"/>
      <c r="C263" s="18"/>
      <c r="D263" s="18" t="s">
        <v>118</v>
      </c>
      <c r="E263" s="18"/>
      <c r="F263" s="18"/>
      <c r="G263" s="18"/>
      <c r="H263" s="18"/>
      <c r="I263" s="18"/>
      <c r="J263" s="18"/>
      <c r="K263" s="19"/>
      <c r="L263" s="18"/>
      <c r="M263" s="18"/>
      <c r="N263" s="18"/>
      <c r="O263" s="18"/>
      <c r="P263" s="18"/>
      <c r="Q263" s="18"/>
      <c r="R263" s="18"/>
      <c r="S263" s="18"/>
      <c r="T263" s="18"/>
      <c r="U263" s="17"/>
      <c r="V263" s="18"/>
      <c r="W263" s="17"/>
    </row>
    <row r="264" spans="1:23" ht="15" thickBot="1" x14ac:dyDescent="0.45">
      <c r="A264" s="1"/>
      <c r="B264" s="1"/>
      <c r="C264" s="1"/>
      <c r="D264" s="1"/>
      <c r="E264" s="1"/>
      <c r="F264" s="1"/>
      <c r="G264" s="15"/>
      <c r="H264" s="15"/>
      <c r="I264" s="15" t="s">
        <v>1061</v>
      </c>
      <c r="J264" s="15"/>
      <c r="K264" s="16">
        <v>44866</v>
      </c>
      <c r="L264" s="15"/>
      <c r="M264" s="15"/>
      <c r="N264" s="15"/>
      <c r="O264" s="15" t="s">
        <v>1104</v>
      </c>
      <c r="P264" s="15"/>
      <c r="Q264" s="15" t="s">
        <v>1103</v>
      </c>
      <c r="R264" s="15"/>
      <c r="S264" s="15" t="s">
        <v>1058</v>
      </c>
      <c r="T264" s="15"/>
      <c r="U264" s="46">
        <v>-606.96</v>
      </c>
      <c r="V264" s="15"/>
      <c r="W264" s="46">
        <f>ROUND(W263+U264,5)</f>
        <v>-606.96</v>
      </c>
    </row>
    <row r="265" spans="1:23" x14ac:dyDescent="0.4">
      <c r="A265" s="44"/>
      <c r="B265" s="44"/>
      <c r="C265" s="44"/>
      <c r="D265" s="44" t="s">
        <v>1102</v>
      </c>
      <c r="E265" s="44"/>
      <c r="F265" s="44"/>
      <c r="G265" s="44"/>
      <c r="H265" s="44"/>
      <c r="I265" s="44"/>
      <c r="J265" s="44"/>
      <c r="K265" s="45"/>
      <c r="L265" s="44"/>
      <c r="M265" s="44"/>
      <c r="N265" s="44"/>
      <c r="O265" s="44"/>
      <c r="P265" s="44"/>
      <c r="Q265" s="44"/>
      <c r="R265" s="44"/>
      <c r="S265" s="44"/>
      <c r="T265" s="44"/>
      <c r="U265" s="4">
        <f>ROUND(SUM(U263:U264),5)</f>
        <v>-606.96</v>
      </c>
      <c r="V265" s="44"/>
      <c r="W265" s="4">
        <f>W264</f>
        <v>-606.96</v>
      </c>
    </row>
    <row r="266" spans="1:23" x14ac:dyDescent="0.4">
      <c r="A266" s="18"/>
      <c r="B266" s="18"/>
      <c r="C266" s="18"/>
      <c r="D266" s="18" t="s">
        <v>117</v>
      </c>
      <c r="E266" s="18"/>
      <c r="F266" s="18"/>
      <c r="G266" s="18"/>
      <c r="H266" s="18"/>
      <c r="I266" s="18"/>
      <c r="J266" s="18"/>
      <c r="K266" s="19"/>
      <c r="L266" s="18"/>
      <c r="M266" s="18"/>
      <c r="N266" s="18"/>
      <c r="O266" s="18"/>
      <c r="P266" s="18"/>
      <c r="Q266" s="18"/>
      <c r="R266" s="18"/>
      <c r="S266" s="18"/>
      <c r="T266" s="18"/>
      <c r="U266" s="17"/>
      <c r="V266" s="18"/>
      <c r="W266" s="17"/>
    </row>
    <row r="267" spans="1:23" x14ac:dyDescent="0.4">
      <c r="A267" s="15"/>
      <c r="B267" s="15"/>
      <c r="C267" s="15"/>
      <c r="D267" s="15"/>
      <c r="E267" s="15"/>
      <c r="F267" s="15"/>
      <c r="G267" s="15"/>
      <c r="H267" s="15"/>
      <c r="I267" s="15" t="s">
        <v>1003</v>
      </c>
      <c r="J267" s="15"/>
      <c r="K267" s="16">
        <v>44866</v>
      </c>
      <c r="L267" s="15"/>
      <c r="M267" s="15" t="s">
        <v>1101</v>
      </c>
      <c r="N267" s="15"/>
      <c r="O267" s="15" t="s">
        <v>116</v>
      </c>
      <c r="P267" s="15"/>
      <c r="Q267" s="15" t="s">
        <v>1100</v>
      </c>
      <c r="R267" s="15"/>
      <c r="S267" s="15" t="s">
        <v>35</v>
      </c>
      <c r="T267" s="15"/>
      <c r="U267" s="14">
        <v>-98</v>
      </c>
      <c r="V267" s="15"/>
      <c r="W267" s="14">
        <f>ROUND(W266+U267,5)</f>
        <v>-98</v>
      </c>
    </row>
    <row r="268" spans="1:23" ht="15" thickBot="1" x14ac:dyDescent="0.45">
      <c r="A268" s="15"/>
      <c r="B268" s="15"/>
      <c r="C268" s="15"/>
      <c r="D268" s="15"/>
      <c r="E268" s="15"/>
      <c r="F268" s="15"/>
      <c r="G268" s="15"/>
      <c r="H268" s="15"/>
      <c r="I268" s="15" t="s">
        <v>1061</v>
      </c>
      <c r="J268" s="15"/>
      <c r="K268" s="16">
        <v>44866</v>
      </c>
      <c r="L268" s="15"/>
      <c r="M268" s="15"/>
      <c r="N268" s="15"/>
      <c r="O268" s="15" t="s">
        <v>1099</v>
      </c>
      <c r="P268" s="15"/>
      <c r="Q268" s="15" t="s">
        <v>1098</v>
      </c>
      <c r="R268" s="15"/>
      <c r="S268" s="15" t="s">
        <v>1058</v>
      </c>
      <c r="T268" s="15"/>
      <c r="U268" s="14">
        <v>-324</v>
      </c>
      <c r="V268" s="15"/>
      <c r="W268" s="14">
        <f>ROUND(W267+U268,5)</f>
        <v>-422</v>
      </c>
    </row>
    <row r="269" spans="1:23" ht="15" thickBot="1" x14ac:dyDescent="0.45">
      <c r="A269" s="44"/>
      <c r="B269" s="44"/>
      <c r="C269" s="44"/>
      <c r="D269" s="44" t="s">
        <v>1097</v>
      </c>
      <c r="E269" s="44"/>
      <c r="F269" s="44"/>
      <c r="G269" s="44"/>
      <c r="H269" s="44"/>
      <c r="I269" s="44"/>
      <c r="J269" s="44"/>
      <c r="K269" s="45"/>
      <c r="L269" s="44"/>
      <c r="M269" s="44"/>
      <c r="N269" s="44"/>
      <c r="O269" s="44"/>
      <c r="P269" s="44"/>
      <c r="Q269" s="44"/>
      <c r="R269" s="44"/>
      <c r="S269" s="44"/>
      <c r="T269" s="44"/>
      <c r="U269" s="5">
        <f>ROUND(SUM(U266:U268),5)</f>
        <v>-422</v>
      </c>
      <c r="V269" s="44"/>
      <c r="W269" s="5">
        <f>W268</f>
        <v>-422</v>
      </c>
    </row>
    <row r="270" spans="1:23" x14ac:dyDescent="0.4">
      <c r="A270" s="44"/>
      <c r="B270" s="44"/>
      <c r="C270" s="44" t="s">
        <v>115</v>
      </c>
      <c r="D270" s="44"/>
      <c r="E270" s="44"/>
      <c r="F270" s="44"/>
      <c r="G270" s="44"/>
      <c r="H270" s="44"/>
      <c r="I270" s="44"/>
      <c r="J270" s="44"/>
      <c r="K270" s="45"/>
      <c r="L270" s="44"/>
      <c r="M270" s="44"/>
      <c r="N270" s="44"/>
      <c r="O270" s="44"/>
      <c r="P270" s="44"/>
      <c r="Q270" s="44"/>
      <c r="R270" s="44"/>
      <c r="S270" s="44"/>
      <c r="T270" s="44"/>
      <c r="U270" s="4">
        <f>ROUND(U265+U269,5)</f>
        <v>-1028.96</v>
      </c>
      <c r="V270" s="44"/>
      <c r="W270" s="4">
        <f>ROUND(W265+W269,5)</f>
        <v>-1028.96</v>
      </c>
    </row>
    <row r="271" spans="1:23" x14ac:dyDescent="0.4">
      <c r="A271" s="18"/>
      <c r="B271" s="18"/>
      <c r="C271" s="18" t="s">
        <v>114</v>
      </c>
      <c r="D271" s="18"/>
      <c r="E271" s="18"/>
      <c r="F271" s="18"/>
      <c r="G271" s="18"/>
      <c r="H271" s="18"/>
      <c r="I271" s="18"/>
      <c r="J271" s="18"/>
      <c r="K271" s="19"/>
      <c r="L271" s="18"/>
      <c r="M271" s="18"/>
      <c r="N271" s="18"/>
      <c r="O271" s="18"/>
      <c r="P271" s="18"/>
      <c r="Q271" s="18"/>
      <c r="R271" s="18"/>
      <c r="S271" s="18"/>
      <c r="T271" s="18"/>
      <c r="U271" s="17"/>
      <c r="V271" s="18"/>
      <c r="W271" s="17"/>
    </row>
    <row r="272" spans="1:23" x14ac:dyDescent="0.4">
      <c r="A272" s="18"/>
      <c r="B272" s="18"/>
      <c r="C272" s="18"/>
      <c r="D272" s="18" t="s">
        <v>113</v>
      </c>
      <c r="E272" s="18"/>
      <c r="F272" s="18"/>
      <c r="G272" s="18"/>
      <c r="H272" s="18"/>
      <c r="I272" s="18"/>
      <c r="J272" s="18"/>
      <c r="K272" s="19"/>
      <c r="L272" s="18"/>
      <c r="M272" s="18"/>
      <c r="N272" s="18"/>
      <c r="O272" s="18"/>
      <c r="P272" s="18"/>
      <c r="Q272" s="18"/>
      <c r="R272" s="18"/>
      <c r="S272" s="18"/>
      <c r="T272" s="18"/>
      <c r="U272" s="17"/>
      <c r="V272" s="18"/>
      <c r="W272" s="17"/>
    </row>
    <row r="273" spans="1:23" ht="15" thickBot="1" x14ac:dyDescent="0.45">
      <c r="A273" s="1"/>
      <c r="B273" s="1"/>
      <c r="C273" s="1"/>
      <c r="D273" s="1"/>
      <c r="E273" s="1"/>
      <c r="F273" s="1"/>
      <c r="G273" s="15"/>
      <c r="H273" s="15"/>
      <c r="I273" s="15" t="s">
        <v>1003</v>
      </c>
      <c r="J273" s="15"/>
      <c r="K273" s="16">
        <v>44895</v>
      </c>
      <c r="L273" s="15"/>
      <c r="M273" s="15" t="s">
        <v>1083</v>
      </c>
      <c r="N273" s="15"/>
      <c r="O273" s="15" t="s">
        <v>106</v>
      </c>
      <c r="P273" s="15"/>
      <c r="Q273" s="15" t="s">
        <v>1096</v>
      </c>
      <c r="R273" s="15"/>
      <c r="S273" s="15" t="s">
        <v>35</v>
      </c>
      <c r="T273" s="15"/>
      <c r="U273" s="46">
        <v>-19.989999999999998</v>
      </c>
      <c r="V273" s="15"/>
      <c r="W273" s="46">
        <f>ROUND(W272+U273,5)</f>
        <v>-19.989999999999998</v>
      </c>
    </row>
    <row r="274" spans="1:23" x14ac:dyDescent="0.4">
      <c r="A274" s="44"/>
      <c r="B274" s="44"/>
      <c r="C274" s="44"/>
      <c r="D274" s="44" t="s">
        <v>1095</v>
      </c>
      <c r="E274" s="44"/>
      <c r="F274" s="44"/>
      <c r="G274" s="44"/>
      <c r="H274" s="44"/>
      <c r="I274" s="44"/>
      <c r="J274" s="44"/>
      <c r="K274" s="45"/>
      <c r="L274" s="44"/>
      <c r="M274" s="44"/>
      <c r="N274" s="44"/>
      <c r="O274" s="44"/>
      <c r="P274" s="44"/>
      <c r="Q274" s="44"/>
      <c r="R274" s="44"/>
      <c r="S274" s="44"/>
      <c r="T274" s="44"/>
      <c r="U274" s="4">
        <f>ROUND(SUM(U272:U273),5)</f>
        <v>-19.989999999999998</v>
      </c>
      <c r="V274" s="44"/>
      <c r="W274" s="4">
        <f>W273</f>
        <v>-19.989999999999998</v>
      </c>
    </row>
    <row r="275" spans="1:23" x14ac:dyDescent="0.4">
      <c r="A275" s="18"/>
      <c r="B275" s="18"/>
      <c r="C275" s="18"/>
      <c r="D275" s="18" t="s">
        <v>112</v>
      </c>
      <c r="E275" s="18"/>
      <c r="F275" s="18"/>
      <c r="G275" s="18"/>
      <c r="H275" s="18"/>
      <c r="I275" s="18"/>
      <c r="J275" s="18"/>
      <c r="K275" s="19"/>
      <c r="L275" s="18"/>
      <c r="M275" s="18"/>
      <c r="N275" s="18"/>
      <c r="O275" s="18"/>
      <c r="P275" s="18"/>
      <c r="Q275" s="18"/>
      <c r="R275" s="18"/>
      <c r="S275" s="18"/>
      <c r="T275" s="18"/>
      <c r="U275" s="17"/>
      <c r="V275" s="18"/>
      <c r="W275" s="17"/>
    </row>
    <row r="276" spans="1:23" ht="15" thickBot="1" x14ac:dyDescent="0.45">
      <c r="A276" s="1"/>
      <c r="B276" s="1"/>
      <c r="C276" s="1"/>
      <c r="D276" s="1"/>
      <c r="E276" s="1"/>
      <c r="F276" s="1"/>
      <c r="G276" s="15"/>
      <c r="H276" s="15"/>
      <c r="I276" s="15" t="s">
        <v>1003</v>
      </c>
      <c r="J276" s="15"/>
      <c r="K276" s="16">
        <v>44890</v>
      </c>
      <c r="L276" s="15"/>
      <c r="M276" s="15" t="s">
        <v>1094</v>
      </c>
      <c r="N276" s="15"/>
      <c r="O276" s="15" t="s">
        <v>111</v>
      </c>
      <c r="P276" s="15"/>
      <c r="Q276" s="15" t="s">
        <v>1093</v>
      </c>
      <c r="R276" s="15"/>
      <c r="S276" s="15" t="s">
        <v>35</v>
      </c>
      <c r="T276" s="15"/>
      <c r="U276" s="46">
        <v>-826.5</v>
      </c>
      <c r="V276" s="15"/>
      <c r="W276" s="46">
        <f>ROUND(W275+U276,5)</f>
        <v>-826.5</v>
      </c>
    </row>
    <row r="277" spans="1:23" x14ac:dyDescent="0.4">
      <c r="A277" s="44"/>
      <c r="B277" s="44"/>
      <c r="C277" s="44"/>
      <c r="D277" s="44" t="s">
        <v>1092</v>
      </c>
      <c r="E277" s="44"/>
      <c r="F277" s="44"/>
      <c r="G277" s="44"/>
      <c r="H277" s="44"/>
      <c r="I277" s="44"/>
      <c r="J277" s="44"/>
      <c r="K277" s="45"/>
      <c r="L277" s="44"/>
      <c r="M277" s="44"/>
      <c r="N277" s="44"/>
      <c r="O277" s="44"/>
      <c r="P277" s="44"/>
      <c r="Q277" s="44"/>
      <c r="R277" s="44"/>
      <c r="S277" s="44"/>
      <c r="T277" s="44"/>
      <c r="U277" s="4">
        <f>ROUND(SUM(U275:U276),5)</f>
        <v>-826.5</v>
      </c>
      <c r="V277" s="44"/>
      <c r="W277" s="4">
        <f>W276</f>
        <v>-826.5</v>
      </c>
    </row>
    <row r="278" spans="1:23" x14ac:dyDescent="0.4">
      <c r="A278" s="18"/>
      <c r="B278" s="18"/>
      <c r="C278" s="18"/>
      <c r="D278" s="18" t="s">
        <v>110</v>
      </c>
      <c r="E278" s="18"/>
      <c r="F278" s="18"/>
      <c r="G278" s="18"/>
      <c r="H278" s="18"/>
      <c r="I278" s="18"/>
      <c r="J278" s="18"/>
      <c r="K278" s="19"/>
      <c r="L278" s="18"/>
      <c r="M278" s="18"/>
      <c r="N278" s="18"/>
      <c r="O278" s="18"/>
      <c r="P278" s="18"/>
      <c r="Q278" s="18"/>
      <c r="R278" s="18"/>
      <c r="S278" s="18"/>
      <c r="T278" s="18"/>
      <c r="U278" s="17"/>
      <c r="V278" s="18"/>
      <c r="W278" s="17"/>
    </row>
    <row r="279" spans="1:23" ht="15" thickBot="1" x14ac:dyDescent="0.45">
      <c r="A279" s="1"/>
      <c r="B279" s="1"/>
      <c r="C279" s="1"/>
      <c r="D279" s="1"/>
      <c r="E279" s="1"/>
      <c r="F279" s="1"/>
      <c r="G279" s="15"/>
      <c r="H279" s="15"/>
      <c r="I279" s="15" t="s">
        <v>1003</v>
      </c>
      <c r="J279" s="15"/>
      <c r="K279" s="16">
        <v>44890</v>
      </c>
      <c r="L279" s="15"/>
      <c r="M279" s="15" t="s">
        <v>1091</v>
      </c>
      <c r="N279" s="15"/>
      <c r="O279" s="15" t="s">
        <v>109</v>
      </c>
      <c r="P279" s="15"/>
      <c r="Q279" s="15" t="s">
        <v>1090</v>
      </c>
      <c r="R279" s="15"/>
      <c r="S279" s="15" t="s">
        <v>35</v>
      </c>
      <c r="T279" s="15"/>
      <c r="U279" s="46">
        <v>-1025</v>
      </c>
      <c r="V279" s="15"/>
      <c r="W279" s="46">
        <f>ROUND(W278+U279,5)</f>
        <v>-1025</v>
      </c>
    </row>
    <row r="280" spans="1:23" x14ac:dyDescent="0.4">
      <c r="A280" s="44"/>
      <c r="B280" s="44"/>
      <c r="C280" s="44"/>
      <c r="D280" s="44" t="s">
        <v>1089</v>
      </c>
      <c r="E280" s="44"/>
      <c r="F280" s="44"/>
      <c r="G280" s="44"/>
      <c r="H280" s="44"/>
      <c r="I280" s="44"/>
      <c r="J280" s="44"/>
      <c r="K280" s="45"/>
      <c r="L280" s="44"/>
      <c r="M280" s="44"/>
      <c r="N280" s="44"/>
      <c r="O280" s="44"/>
      <c r="P280" s="44"/>
      <c r="Q280" s="44"/>
      <c r="R280" s="44"/>
      <c r="S280" s="44"/>
      <c r="T280" s="44"/>
      <c r="U280" s="4">
        <f>ROUND(SUM(U278:U279),5)</f>
        <v>-1025</v>
      </c>
      <c r="V280" s="44"/>
      <c r="W280" s="4">
        <f>W279</f>
        <v>-1025</v>
      </c>
    </row>
    <row r="281" spans="1:23" x14ac:dyDescent="0.4">
      <c r="A281" s="18"/>
      <c r="B281" s="18"/>
      <c r="C281" s="18"/>
      <c r="D281" s="18" t="s">
        <v>108</v>
      </c>
      <c r="E281" s="18"/>
      <c r="F281" s="18"/>
      <c r="G281" s="18"/>
      <c r="H281" s="18"/>
      <c r="I281" s="18"/>
      <c r="J281" s="18"/>
      <c r="K281" s="19"/>
      <c r="L281" s="18"/>
      <c r="M281" s="18"/>
      <c r="N281" s="18"/>
      <c r="O281" s="18"/>
      <c r="P281" s="18"/>
      <c r="Q281" s="18"/>
      <c r="R281" s="18"/>
      <c r="S281" s="18"/>
      <c r="T281" s="18"/>
      <c r="U281" s="17"/>
      <c r="V281" s="18"/>
      <c r="W281" s="17"/>
    </row>
    <row r="282" spans="1:23" x14ac:dyDescent="0.4">
      <c r="A282" s="15"/>
      <c r="B282" s="15"/>
      <c r="C282" s="15"/>
      <c r="D282" s="15"/>
      <c r="E282" s="15"/>
      <c r="F282" s="15"/>
      <c r="G282" s="15"/>
      <c r="H282" s="15"/>
      <c r="I282" s="15" t="s">
        <v>1061</v>
      </c>
      <c r="J282" s="15"/>
      <c r="K282" s="16">
        <v>44866</v>
      </c>
      <c r="L282" s="15"/>
      <c r="M282" s="15"/>
      <c r="N282" s="15"/>
      <c r="O282" s="15" t="s">
        <v>1088</v>
      </c>
      <c r="P282" s="15"/>
      <c r="Q282" s="15" t="s">
        <v>1087</v>
      </c>
      <c r="R282" s="15"/>
      <c r="S282" s="15" t="s">
        <v>1058</v>
      </c>
      <c r="T282" s="15"/>
      <c r="U282" s="14">
        <v>-913</v>
      </c>
      <c r="V282" s="15"/>
      <c r="W282" s="14">
        <f>ROUND(W281+U282,5)</f>
        <v>-913</v>
      </c>
    </row>
    <row r="283" spans="1:23" ht="15" thickBot="1" x14ac:dyDescent="0.45">
      <c r="A283" s="15"/>
      <c r="B283" s="15"/>
      <c r="C283" s="15"/>
      <c r="D283" s="15"/>
      <c r="E283" s="15"/>
      <c r="F283" s="15"/>
      <c r="G283" s="15"/>
      <c r="H283" s="15"/>
      <c r="I283" s="15" t="s">
        <v>1061</v>
      </c>
      <c r="J283" s="15"/>
      <c r="K283" s="16">
        <v>44866</v>
      </c>
      <c r="L283" s="15"/>
      <c r="M283" s="15"/>
      <c r="N283" s="15"/>
      <c r="O283" s="15" t="s">
        <v>1086</v>
      </c>
      <c r="P283" s="15"/>
      <c r="Q283" s="15" t="s">
        <v>1085</v>
      </c>
      <c r="R283" s="15"/>
      <c r="S283" s="15" t="s">
        <v>1058</v>
      </c>
      <c r="T283" s="15"/>
      <c r="U283" s="46">
        <v>-43.14</v>
      </c>
      <c r="V283" s="15"/>
      <c r="W283" s="46">
        <f>ROUND(W282+U283,5)</f>
        <v>-956.14</v>
      </c>
    </row>
    <row r="284" spans="1:23" x14ac:dyDescent="0.4">
      <c r="A284" s="44"/>
      <c r="B284" s="44"/>
      <c r="C284" s="44"/>
      <c r="D284" s="44" t="s">
        <v>1084</v>
      </c>
      <c r="E284" s="44"/>
      <c r="F284" s="44"/>
      <c r="G284" s="44"/>
      <c r="H284" s="44"/>
      <c r="I284" s="44"/>
      <c r="J284" s="44"/>
      <c r="K284" s="45"/>
      <c r="L284" s="44"/>
      <c r="M284" s="44"/>
      <c r="N284" s="44"/>
      <c r="O284" s="44"/>
      <c r="P284" s="44"/>
      <c r="Q284" s="44"/>
      <c r="R284" s="44"/>
      <c r="S284" s="44"/>
      <c r="T284" s="44"/>
      <c r="U284" s="4">
        <f>ROUND(SUM(U281:U283),5)</f>
        <v>-956.14</v>
      </c>
      <c r="V284" s="44"/>
      <c r="W284" s="4">
        <f>W283</f>
        <v>-956.14</v>
      </c>
    </row>
    <row r="285" spans="1:23" x14ac:dyDescent="0.4">
      <c r="A285" s="18"/>
      <c r="B285" s="18"/>
      <c r="C285" s="18"/>
      <c r="D285" s="18" t="s">
        <v>107</v>
      </c>
      <c r="E285" s="18"/>
      <c r="F285" s="18"/>
      <c r="G285" s="18"/>
      <c r="H285" s="18"/>
      <c r="I285" s="18"/>
      <c r="J285" s="18"/>
      <c r="K285" s="19"/>
      <c r="L285" s="18"/>
      <c r="M285" s="18"/>
      <c r="N285" s="18"/>
      <c r="O285" s="18"/>
      <c r="P285" s="18"/>
      <c r="Q285" s="18"/>
      <c r="R285" s="18"/>
      <c r="S285" s="18"/>
      <c r="T285" s="18"/>
      <c r="U285" s="17"/>
      <c r="V285" s="18"/>
      <c r="W285" s="17"/>
    </row>
    <row r="286" spans="1:23" ht="15" thickBot="1" x14ac:dyDescent="0.45">
      <c r="A286" s="1"/>
      <c r="B286" s="1"/>
      <c r="C286" s="1"/>
      <c r="D286" s="1"/>
      <c r="E286" s="1"/>
      <c r="F286" s="1"/>
      <c r="G286" s="15"/>
      <c r="H286" s="15"/>
      <c r="I286" s="15" t="s">
        <v>1003</v>
      </c>
      <c r="J286" s="15"/>
      <c r="K286" s="16">
        <v>44895</v>
      </c>
      <c r="L286" s="15"/>
      <c r="M286" s="15" t="s">
        <v>1083</v>
      </c>
      <c r="N286" s="15"/>
      <c r="O286" s="15" t="s">
        <v>106</v>
      </c>
      <c r="P286" s="15"/>
      <c r="Q286" s="15" t="s">
        <v>1082</v>
      </c>
      <c r="R286" s="15"/>
      <c r="S286" s="15" t="s">
        <v>35</v>
      </c>
      <c r="T286" s="15"/>
      <c r="U286" s="14">
        <v>-42.98</v>
      </c>
      <c r="V286" s="15"/>
      <c r="W286" s="14">
        <f>ROUND(W285+U286,5)</f>
        <v>-42.98</v>
      </c>
    </row>
    <row r="287" spans="1:23" ht="15" thickBot="1" x14ac:dyDescent="0.45">
      <c r="A287" s="44"/>
      <c r="B287" s="44"/>
      <c r="C287" s="44"/>
      <c r="D287" s="44" t="s">
        <v>1081</v>
      </c>
      <c r="E287" s="44"/>
      <c r="F287" s="44"/>
      <c r="G287" s="44"/>
      <c r="H287" s="44"/>
      <c r="I287" s="44"/>
      <c r="J287" s="44"/>
      <c r="K287" s="45"/>
      <c r="L287" s="44"/>
      <c r="M287" s="44"/>
      <c r="N287" s="44"/>
      <c r="O287" s="44"/>
      <c r="P287" s="44"/>
      <c r="Q287" s="44"/>
      <c r="R287" s="44"/>
      <c r="S287" s="44"/>
      <c r="T287" s="44"/>
      <c r="U287" s="7">
        <f>ROUND(SUM(U285:U286),5)</f>
        <v>-42.98</v>
      </c>
      <c r="V287" s="44"/>
      <c r="W287" s="7">
        <f>W286</f>
        <v>-42.98</v>
      </c>
    </row>
    <row r="288" spans="1:23" ht="15" thickBot="1" x14ac:dyDescent="0.45">
      <c r="A288" s="44"/>
      <c r="B288" s="44"/>
      <c r="C288" s="44" t="s">
        <v>105</v>
      </c>
      <c r="D288" s="44"/>
      <c r="E288" s="44"/>
      <c r="F288" s="44"/>
      <c r="G288" s="44"/>
      <c r="H288" s="44"/>
      <c r="I288" s="44"/>
      <c r="J288" s="44"/>
      <c r="K288" s="45"/>
      <c r="L288" s="44"/>
      <c r="M288" s="44"/>
      <c r="N288" s="44"/>
      <c r="O288" s="44"/>
      <c r="P288" s="44"/>
      <c r="Q288" s="44"/>
      <c r="R288" s="44"/>
      <c r="S288" s="44"/>
      <c r="T288" s="44"/>
      <c r="U288" s="5">
        <f>ROUND(U274+U277+U280+U284+U287,5)</f>
        <v>-2870.61</v>
      </c>
      <c r="V288" s="44"/>
      <c r="W288" s="5">
        <f>ROUND(W274+W277+W280+W284+W287,5)</f>
        <v>-2870.61</v>
      </c>
    </row>
    <row r="289" spans="1:23" x14ac:dyDescent="0.4">
      <c r="A289" s="44"/>
      <c r="B289" s="44" t="s">
        <v>104</v>
      </c>
      <c r="C289" s="44"/>
      <c r="D289" s="44"/>
      <c r="E289" s="44"/>
      <c r="F289" s="44"/>
      <c r="G289" s="44"/>
      <c r="H289" s="44"/>
      <c r="I289" s="44"/>
      <c r="J289" s="44"/>
      <c r="K289" s="45"/>
      <c r="L289" s="44"/>
      <c r="M289" s="44"/>
      <c r="N289" s="44"/>
      <c r="O289" s="44"/>
      <c r="P289" s="44"/>
      <c r="Q289" s="44"/>
      <c r="R289" s="44"/>
      <c r="S289" s="44"/>
      <c r="T289" s="44"/>
      <c r="U289" s="4">
        <f>ROUND(U270+U288,5)</f>
        <v>-3899.57</v>
      </c>
      <c r="V289" s="44"/>
      <c r="W289" s="4">
        <f>ROUND(W270+W288,5)</f>
        <v>-3899.57</v>
      </c>
    </row>
    <row r="290" spans="1:23" x14ac:dyDescent="0.4">
      <c r="A290" s="18"/>
      <c r="B290" s="18" t="s">
        <v>103</v>
      </c>
      <c r="C290" s="18"/>
      <c r="D290" s="18"/>
      <c r="E290" s="18"/>
      <c r="F290" s="18"/>
      <c r="G290" s="18"/>
      <c r="H290" s="18"/>
      <c r="I290" s="18"/>
      <c r="J290" s="18"/>
      <c r="K290" s="19"/>
      <c r="L290" s="18"/>
      <c r="M290" s="18"/>
      <c r="N290" s="18"/>
      <c r="O290" s="18"/>
      <c r="P290" s="18"/>
      <c r="Q290" s="18"/>
      <c r="R290" s="18"/>
      <c r="S290" s="18"/>
      <c r="T290" s="18"/>
      <c r="U290" s="17"/>
      <c r="V290" s="18"/>
      <c r="W290" s="17"/>
    </row>
    <row r="291" spans="1:23" x14ac:dyDescent="0.4">
      <c r="A291" s="18"/>
      <c r="B291" s="18"/>
      <c r="C291" s="18" t="s">
        <v>102</v>
      </c>
      <c r="D291" s="18"/>
      <c r="E291" s="18"/>
      <c r="F291" s="18"/>
      <c r="G291" s="18"/>
      <c r="H291" s="18"/>
      <c r="I291" s="18"/>
      <c r="J291" s="18"/>
      <c r="K291" s="19"/>
      <c r="L291" s="18"/>
      <c r="M291" s="18"/>
      <c r="N291" s="18"/>
      <c r="O291" s="18"/>
      <c r="P291" s="18"/>
      <c r="Q291" s="18"/>
      <c r="R291" s="18"/>
      <c r="S291" s="18"/>
      <c r="T291" s="18"/>
      <c r="U291" s="17"/>
      <c r="V291" s="18"/>
      <c r="W291" s="17"/>
    </row>
    <row r="292" spans="1:23" x14ac:dyDescent="0.4">
      <c r="A292" s="15"/>
      <c r="B292" s="15"/>
      <c r="C292" s="15"/>
      <c r="D292" s="15"/>
      <c r="E292" s="15"/>
      <c r="F292" s="15"/>
      <c r="G292" s="15"/>
      <c r="H292" s="15"/>
      <c r="I292" s="15" t="s">
        <v>1061</v>
      </c>
      <c r="J292" s="15"/>
      <c r="K292" s="16">
        <v>44866</v>
      </c>
      <c r="L292" s="15"/>
      <c r="M292" s="15"/>
      <c r="N292" s="15"/>
      <c r="O292" s="15" t="s">
        <v>1080</v>
      </c>
      <c r="P292" s="15"/>
      <c r="Q292" s="15" t="s">
        <v>1079</v>
      </c>
      <c r="R292" s="15"/>
      <c r="S292" s="15" t="s">
        <v>1058</v>
      </c>
      <c r="T292" s="15"/>
      <c r="U292" s="14">
        <v>-54.49</v>
      </c>
      <c r="V292" s="15"/>
      <c r="W292" s="14">
        <f>ROUND(W291+U292,5)</f>
        <v>-54.49</v>
      </c>
    </row>
    <row r="293" spans="1:23" x14ac:dyDescent="0.4">
      <c r="A293" s="15"/>
      <c r="B293" s="15"/>
      <c r="C293" s="15"/>
      <c r="D293" s="15"/>
      <c r="E293" s="15"/>
      <c r="F293" s="15"/>
      <c r="G293" s="15"/>
      <c r="H293" s="15"/>
      <c r="I293" s="15" t="s">
        <v>1061</v>
      </c>
      <c r="J293" s="15"/>
      <c r="K293" s="16">
        <v>44866</v>
      </c>
      <c r="L293" s="15"/>
      <c r="M293" s="15"/>
      <c r="N293" s="15"/>
      <c r="O293" s="15" t="s">
        <v>1078</v>
      </c>
      <c r="P293" s="15"/>
      <c r="Q293" s="15" t="s">
        <v>1077</v>
      </c>
      <c r="R293" s="15"/>
      <c r="S293" s="15" t="s">
        <v>1058</v>
      </c>
      <c r="T293" s="15"/>
      <c r="U293" s="14">
        <v>-2750</v>
      </c>
      <c r="V293" s="15"/>
      <c r="W293" s="14">
        <f>ROUND(W292+U293,5)</f>
        <v>-2804.49</v>
      </c>
    </row>
    <row r="294" spans="1:23" x14ac:dyDescent="0.4">
      <c r="A294" s="15"/>
      <c r="B294" s="15"/>
      <c r="C294" s="15"/>
      <c r="D294" s="15"/>
      <c r="E294" s="15"/>
      <c r="F294" s="15"/>
      <c r="G294" s="15"/>
      <c r="H294" s="15"/>
      <c r="I294" s="15" t="s">
        <v>1061</v>
      </c>
      <c r="J294" s="15"/>
      <c r="K294" s="16">
        <v>44866</v>
      </c>
      <c r="L294" s="15"/>
      <c r="M294" s="15"/>
      <c r="N294" s="15"/>
      <c r="O294" s="15" t="s">
        <v>1076</v>
      </c>
      <c r="P294" s="15"/>
      <c r="Q294" s="15" t="s">
        <v>1075</v>
      </c>
      <c r="R294" s="15"/>
      <c r="S294" s="15" t="s">
        <v>1058</v>
      </c>
      <c r="T294" s="15"/>
      <c r="U294" s="14">
        <v>-2918</v>
      </c>
      <c r="V294" s="15"/>
      <c r="W294" s="14">
        <f>ROUND(W293+U294,5)</f>
        <v>-5722.49</v>
      </c>
    </row>
    <row r="295" spans="1:23" ht="15" thickBot="1" x14ac:dyDescent="0.45">
      <c r="A295" s="15"/>
      <c r="B295" s="15"/>
      <c r="C295" s="15"/>
      <c r="D295" s="15"/>
      <c r="E295" s="15"/>
      <c r="F295" s="15"/>
      <c r="G295" s="15"/>
      <c r="H295" s="15"/>
      <c r="I295" s="15" t="s">
        <v>1003</v>
      </c>
      <c r="J295" s="15"/>
      <c r="K295" s="16">
        <v>44895</v>
      </c>
      <c r="L295" s="15"/>
      <c r="M295" s="15"/>
      <c r="N295" s="15"/>
      <c r="O295" s="15" t="s">
        <v>101</v>
      </c>
      <c r="P295" s="15"/>
      <c r="Q295" s="15" t="s">
        <v>1074</v>
      </c>
      <c r="R295" s="15"/>
      <c r="S295" s="15" t="s">
        <v>35</v>
      </c>
      <c r="T295" s="15"/>
      <c r="U295" s="46">
        <v>-245.85</v>
      </c>
      <c r="V295" s="15"/>
      <c r="W295" s="46">
        <f>ROUND(W294+U295,5)</f>
        <v>-5968.34</v>
      </c>
    </row>
    <row r="296" spans="1:23" x14ac:dyDescent="0.4">
      <c r="A296" s="44"/>
      <c r="B296" s="44"/>
      <c r="C296" s="44" t="s">
        <v>100</v>
      </c>
      <c r="D296" s="44"/>
      <c r="E296" s="44"/>
      <c r="F296" s="44"/>
      <c r="G296" s="44"/>
      <c r="H296" s="44"/>
      <c r="I296" s="44"/>
      <c r="J296" s="44"/>
      <c r="K296" s="45"/>
      <c r="L296" s="44"/>
      <c r="M296" s="44"/>
      <c r="N296" s="44"/>
      <c r="O296" s="44"/>
      <c r="P296" s="44"/>
      <c r="Q296" s="44"/>
      <c r="R296" s="44"/>
      <c r="S296" s="44"/>
      <c r="T296" s="44"/>
      <c r="U296" s="4">
        <v>-5968.34</v>
      </c>
      <c r="V296" s="44"/>
      <c r="W296" s="4">
        <v>-5968.34</v>
      </c>
    </row>
    <row r="297" spans="1:23" x14ac:dyDescent="0.4">
      <c r="A297" s="18"/>
      <c r="B297" s="18"/>
      <c r="C297" s="18" t="s">
        <v>99</v>
      </c>
      <c r="D297" s="18"/>
      <c r="E297" s="18"/>
      <c r="F297" s="18"/>
      <c r="G297" s="18"/>
      <c r="H297" s="18"/>
      <c r="I297" s="18"/>
      <c r="J297" s="18"/>
      <c r="K297" s="19"/>
      <c r="L297" s="18"/>
      <c r="M297" s="18"/>
      <c r="N297" s="18"/>
      <c r="O297" s="18"/>
      <c r="P297" s="18"/>
      <c r="Q297" s="18"/>
      <c r="R297" s="18"/>
      <c r="S297" s="18"/>
      <c r="T297" s="18"/>
      <c r="U297" s="17"/>
      <c r="V297" s="18"/>
      <c r="W297" s="17"/>
    </row>
    <row r="298" spans="1:23" x14ac:dyDescent="0.4">
      <c r="A298" s="18"/>
      <c r="B298" s="18"/>
      <c r="C298" s="18"/>
      <c r="D298" s="18" t="s">
        <v>98</v>
      </c>
      <c r="E298" s="18"/>
      <c r="F298" s="18"/>
      <c r="G298" s="18"/>
      <c r="H298" s="18"/>
      <c r="I298" s="18"/>
      <c r="J298" s="18"/>
      <c r="K298" s="19"/>
      <c r="L298" s="18"/>
      <c r="M298" s="18"/>
      <c r="N298" s="18"/>
      <c r="O298" s="18"/>
      <c r="P298" s="18"/>
      <c r="Q298" s="18"/>
      <c r="R298" s="18"/>
      <c r="S298" s="18"/>
      <c r="T298" s="18"/>
      <c r="U298" s="17"/>
      <c r="V298" s="18"/>
      <c r="W298" s="17"/>
    </row>
    <row r="299" spans="1:23" x14ac:dyDescent="0.4">
      <c r="A299" s="15"/>
      <c r="B299" s="15"/>
      <c r="C299" s="15"/>
      <c r="D299" s="15"/>
      <c r="E299" s="15"/>
      <c r="F299" s="15"/>
      <c r="G299" s="15"/>
      <c r="H299" s="15"/>
      <c r="I299" s="15" t="s">
        <v>1061</v>
      </c>
      <c r="J299" s="15"/>
      <c r="K299" s="16">
        <v>44866</v>
      </c>
      <c r="L299" s="15"/>
      <c r="M299" s="15"/>
      <c r="N299" s="15"/>
      <c r="O299" s="15" t="s">
        <v>1073</v>
      </c>
      <c r="P299" s="15"/>
      <c r="Q299" s="15" t="s">
        <v>1072</v>
      </c>
      <c r="R299" s="15"/>
      <c r="S299" s="15" t="s">
        <v>1058</v>
      </c>
      <c r="T299" s="15"/>
      <c r="U299" s="14">
        <v>-56.2</v>
      </c>
      <c r="V299" s="15"/>
      <c r="W299" s="14">
        <f>ROUND(W298+U299,5)</f>
        <v>-56.2</v>
      </c>
    </row>
    <row r="300" spans="1:23" x14ac:dyDescent="0.4">
      <c r="A300" s="15"/>
      <c r="B300" s="15"/>
      <c r="C300" s="15"/>
      <c r="D300" s="15"/>
      <c r="E300" s="15"/>
      <c r="F300" s="15"/>
      <c r="G300" s="15"/>
      <c r="H300" s="15"/>
      <c r="I300" s="15" t="s">
        <v>1061</v>
      </c>
      <c r="J300" s="15"/>
      <c r="K300" s="16">
        <v>44866</v>
      </c>
      <c r="L300" s="15"/>
      <c r="M300" s="15"/>
      <c r="N300" s="15"/>
      <c r="O300" s="15" t="s">
        <v>1071</v>
      </c>
      <c r="P300" s="15"/>
      <c r="Q300" s="15" t="s">
        <v>1070</v>
      </c>
      <c r="R300" s="15"/>
      <c r="S300" s="15" t="s">
        <v>1058</v>
      </c>
      <c r="T300" s="15"/>
      <c r="U300" s="14">
        <v>-121.82</v>
      </c>
      <c r="V300" s="15"/>
      <c r="W300" s="14">
        <f>ROUND(W299+U300,5)</f>
        <v>-178.02</v>
      </c>
    </row>
    <row r="301" spans="1:23" ht="15" thickBot="1" x14ac:dyDescent="0.45">
      <c r="A301" s="15"/>
      <c r="B301" s="15"/>
      <c r="C301" s="15"/>
      <c r="D301" s="15"/>
      <c r="E301" s="15"/>
      <c r="F301" s="15"/>
      <c r="G301" s="15"/>
      <c r="H301" s="15"/>
      <c r="I301" s="15" t="s">
        <v>1061</v>
      </c>
      <c r="J301" s="15"/>
      <c r="K301" s="16">
        <v>44866</v>
      </c>
      <c r="L301" s="15"/>
      <c r="M301" s="15"/>
      <c r="N301" s="15"/>
      <c r="O301" s="15" t="s">
        <v>1069</v>
      </c>
      <c r="P301" s="15"/>
      <c r="Q301" s="15" t="s">
        <v>1068</v>
      </c>
      <c r="R301" s="15"/>
      <c r="S301" s="15" t="s">
        <v>1058</v>
      </c>
      <c r="T301" s="15"/>
      <c r="U301" s="14">
        <v>-40.21</v>
      </c>
      <c r="V301" s="15"/>
      <c r="W301" s="14">
        <f>ROUND(W300+U301,5)</f>
        <v>-218.23</v>
      </c>
    </row>
    <row r="302" spans="1:23" ht="15" thickBot="1" x14ac:dyDescent="0.45">
      <c r="A302" s="44"/>
      <c r="B302" s="44"/>
      <c r="C302" s="44"/>
      <c r="D302" s="44" t="s">
        <v>1067</v>
      </c>
      <c r="E302" s="44"/>
      <c r="F302" s="44"/>
      <c r="G302" s="44"/>
      <c r="H302" s="44"/>
      <c r="I302" s="44"/>
      <c r="J302" s="44"/>
      <c r="K302" s="45"/>
      <c r="L302" s="44"/>
      <c r="M302" s="44"/>
      <c r="N302" s="44"/>
      <c r="O302" s="44"/>
      <c r="P302" s="44"/>
      <c r="Q302" s="44"/>
      <c r="R302" s="44"/>
      <c r="S302" s="44"/>
      <c r="T302" s="44"/>
      <c r="U302" s="7">
        <f>ROUND(SUM(U298:U301),5)</f>
        <v>-218.23</v>
      </c>
      <c r="V302" s="44"/>
      <c r="W302" s="7">
        <f>W301</f>
        <v>-218.23</v>
      </c>
    </row>
    <row r="303" spans="1:23" ht="15" thickBot="1" x14ac:dyDescent="0.45">
      <c r="A303" s="44"/>
      <c r="B303" s="44"/>
      <c r="C303" s="44" t="s">
        <v>97</v>
      </c>
      <c r="D303" s="44"/>
      <c r="E303" s="44"/>
      <c r="F303" s="44"/>
      <c r="G303" s="44"/>
      <c r="H303" s="44"/>
      <c r="I303" s="44"/>
      <c r="J303" s="44"/>
      <c r="K303" s="45"/>
      <c r="L303" s="44"/>
      <c r="M303" s="44"/>
      <c r="N303" s="44"/>
      <c r="O303" s="44"/>
      <c r="P303" s="44"/>
      <c r="Q303" s="44"/>
      <c r="R303" s="44"/>
      <c r="S303" s="44"/>
      <c r="T303" s="44"/>
      <c r="U303" s="5">
        <f>U302</f>
        <v>-218.23</v>
      </c>
      <c r="V303" s="44"/>
      <c r="W303" s="5">
        <f>W302</f>
        <v>-218.23</v>
      </c>
    </row>
    <row r="304" spans="1:23" x14ac:dyDescent="0.4">
      <c r="A304" s="44"/>
      <c r="B304" s="44" t="s">
        <v>96</v>
      </c>
      <c r="C304" s="44"/>
      <c r="D304" s="44"/>
      <c r="E304" s="44"/>
      <c r="F304" s="44"/>
      <c r="G304" s="44"/>
      <c r="H304" s="44"/>
      <c r="I304" s="44"/>
      <c r="J304" s="44"/>
      <c r="K304" s="45"/>
      <c r="L304" s="44"/>
      <c r="M304" s="44"/>
      <c r="N304" s="44"/>
      <c r="O304" s="44"/>
      <c r="P304" s="44"/>
      <c r="Q304" s="44"/>
      <c r="R304" s="44"/>
      <c r="S304" s="44"/>
      <c r="T304" s="44"/>
      <c r="U304" s="4">
        <f>ROUND(U296+U303,5)</f>
        <v>-6186.57</v>
      </c>
      <c r="V304" s="44"/>
      <c r="W304" s="4">
        <f>ROUND(W296+W303,5)</f>
        <v>-6186.57</v>
      </c>
    </row>
    <row r="305" spans="1:23" x14ac:dyDescent="0.4">
      <c r="A305" s="18"/>
      <c r="B305" s="18" t="s">
        <v>95</v>
      </c>
      <c r="C305" s="18"/>
      <c r="D305" s="18"/>
      <c r="E305" s="18"/>
      <c r="F305" s="18"/>
      <c r="G305" s="18"/>
      <c r="H305" s="18"/>
      <c r="I305" s="18"/>
      <c r="J305" s="18"/>
      <c r="K305" s="19"/>
      <c r="L305" s="18"/>
      <c r="M305" s="18"/>
      <c r="N305" s="18"/>
      <c r="O305" s="18"/>
      <c r="P305" s="18"/>
      <c r="Q305" s="18"/>
      <c r="R305" s="18"/>
      <c r="S305" s="18"/>
      <c r="T305" s="18"/>
      <c r="U305" s="17"/>
      <c r="V305" s="18"/>
      <c r="W305" s="17"/>
    </row>
    <row r="306" spans="1:23" x14ac:dyDescent="0.4">
      <c r="A306" s="18"/>
      <c r="B306" s="18"/>
      <c r="C306" s="18" t="s">
        <v>94</v>
      </c>
      <c r="D306" s="18"/>
      <c r="E306" s="18"/>
      <c r="F306" s="18"/>
      <c r="G306" s="18"/>
      <c r="H306" s="18"/>
      <c r="I306" s="18"/>
      <c r="J306" s="18"/>
      <c r="K306" s="19"/>
      <c r="L306" s="18"/>
      <c r="M306" s="18"/>
      <c r="N306" s="18"/>
      <c r="O306" s="18"/>
      <c r="P306" s="18"/>
      <c r="Q306" s="18"/>
      <c r="R306" s="18"/>
      <c r="S306" s="18"/>
      <c r="T306" s="18"/>
      <c r="U306" s="17"/>
      <c r="V306" s="18"/>
      <c r="W306" s="17"/>
    </row>
    <row r="307" spans="1:23" ht="15" thickBot="1" x14ac:dyDescent="0.45">
      <c r="A307" s="1"/>
      <c r="B307" s="1"/>
      <c r="C307" s="1"/>
      <c r="D307" s="1"/>
      <c r="E307" s="1"/>
      <c r="F307" s="1"/>
      <c r="G307" s="15"/>
      <c r="H307" s="15"/>
      <c r="I307" s="15" t="s">
        <v>1061</v>
      </c>
      <c r="J307" s="15"/>
      <c r="K307" s="16">
        <v>44866</v>
      </c>
      <c r="L307" s="15"/>
      <c r="M307" s="15"/>
      <c r="N307" s="15"/>
      <c r="O307" s="15" t="s">
        <v>1066</v>
      </c>
      <c r="P307" s="15"/>
      <c r="Q307" s="15" t="s">
        <v>1065</v>
      </c>
      <c r="R307" s="15"/>
      <c r="S307" s="15" t="s">
        <v>1058</v>
      </c>
      <c r="T307" s="15"/>
      <c r="U307" s="46">
        <v>-649</v>
      </c>
      <c r="V307" s="15"/>
      <c r="W307" s="46">
        <f>ROUND(W306+U307,5)</f>
        <v>-649</v>
      </c>
    </row>
    <row r="308" spans="1:23" x14ac:dyDescent="0.4">
      <c r="A308" s="44"/>
      <c r="B308" s="44"/>
      <c r="C308" s="44" t="s">
        <v>1064</v>
      </c>
      <c r="D308" s="44"/>
      <c r="E308" s="44"/>
      <c r="F308" s="44"/>
      <c r="G308" s="44"/>
      <c r="H308" s="44"/>
      <c r="I308" s="44"/>
      <c r="J308" s="44"/>
      <c r="K308" s="45"/>
      <c r="L308" s="44"/>
      <c r="M308" s="44"/>
      <c r="N308" s="44"/>
      <c r="O308" s="44"/>
      <c r="P308" s="44"/>
      <c r="Q308" s="44"/>
      <c r="R308" s="44"/>
      <c r="S308" s="44"/>
      <c r="T308" s="44"/>
      <c r="U308" s="4">
        <f>ROUND(SUM(U306:U307),5)</f>
        <v>-649</v>
      </c>
      <c r="V308" s="44"/>
      <c r="W308" s="4">
        <f>W307</f>
        <v>-649</v>
      </c>
    </row>
    <row r="309" spans="1:23" x14ac:dyDescent="0.4">
      <c r="A309" s="18"/>
      <c r="B309" s="18"/>
      <c r="C309" s="18" t="s">
        <v>93</v>
      </c>
      <c r="D309" s="18"/>
      <c r="E309" s="18"/>
      <c r="F309" s="18"/>
      <c r="G309" s="18"/>
      <c r="H309" s="18"/>
      <c r="I309" s="18"/>
      <c r="J309" s="18"/>
      <c r="K309" s="19"/>
      <c r="L309" s="18"/>
      <c r="M309" s="18"/>
      <c r="N309" s="18"/>
      <c r="O309" s="18"/>
      <c r="P309" s="18"/>
      <c r="Q309" s="18"/>
      <c r="R309" s="18"/>
      <c r="S309" s="18"/>
      <c r="T309" s="18"/>
      <c r="U309" s="17"/>
      <c r="V309" s="18"/>
      <c r="W309" s="17"/>
    </row>
    <row r="310" spans="1:23" x14ac:dyDescent="0.4">
      <c r="A310" s="15"/>
      <c r="B310" s="15"/>
      <c r="C310" s="15"/>
      <c r="D310" s="15"/>
      <c r="E310" s="15"/>
      <c r="F310" s="15"/>
      <c r="G310" s="15"/>
      <c r="H310" s="15"/>
      <c r="I310" s="15" t="s">
        <v>1061</v>
      </c>
      <c r="J310" s="15"/>
      <c r="K310" s="16">
        <v>44866</v>
      </c>
      <c r="L310" s="15"/>
      <c r="M310" s="15"/>
      <c r="N310" s="15"/>
      <c r="O310" s="15" t="s">
        <v>1063</v>
      </c>
      <c r="P310" s="15"/>
      <c r="Q310" s="15" t="s">
        <v>1062</v>
      </c>
      <c r="R310" s="15"/>
      <c r="S310" s="15" t="s">
        <v>1058</v>
      </c>
      <c r="T310" s="15"/>
      <c r="U310" s="14">
        <v>-26.33</v>
      </c>
      <c r="V310" s="15"/>
      <c r="W310" s="14">
        <f>ROUND(W309+U310,5)</f>
        <v>-26.33</v>
      </c>
    </row>
    <row r="311" spans="1:23" ht="15" thickBot="1" x14ac:dyDescent="0.45">
      <c r="A311" s="15"/>
      <c r="B311" s="15"/>
      <c r="C311" s="15"/>
      <c r="D311" s="15"/>
      <c r="E311" s="15"/>
      <c r="F311" s="15"/>
      <c r="G311" s="15"/>
      <c r="H311" s="15"/>
      <c r="I311" s="15" t="s">
        <v>1061</v>
      </c>
      <c r="J311" s="15"/>
      <c r="K311" s="16">
        <v>44866</v>
      </c>
      <c r="L311" s="15"/>
      <c r="M311" s="15"/>
      <c r="N311" s="15"/>
      <c r="O311" s="15" t="s">
        <v>1060</v>
      </c>
      <c r="P311" s="15"/>
      <c r="Q311" s="15" t="s">
        <v>1059</v>
      </c>
      <c r="R311" s="15"/>
      <c r="S311" s="15" t="s">
        <v>1058</v>
      </c>
      <c r="T311" s="15"/>
      <c r="U311" s="46">
        <v>-230</v>
      </c>
      <c r="V311" s="15"/>
      <c r="W311" s="46">
        <f>ROUND(W310+U311,5)</f>
        <v>-256.33</v>
      </c>
    </row>
    <row r="312" spans="1:23" x14ac:dyDescent="0.4">
      <c r="A312" s="44"/>
      <c r="B312" s="44"/>
      <c r="C312" s="44" t="s">
        <v>92</v>
      </c>
      <c r="D312" s="44"/>
      <c r="E312" s="44"/>
      <c r="F312" s="44"/>
      <c r="G312" s="44"/>
      <c r="H312" s="44"/>
      <c r="I312" s="44"/>
      <c r="J312" s="44"/>
      <c r="K312" s="45"/>
      <c r="L312" s="44"/>
      <c r="M312" s="44"/>
      <c r="N312" s="44"/>
      <c r="O312" s="44"/>
      <c r="P312" s="44"/>
      <c r="Q312" s="44"/>
      <c r="R312" s="44"/>
      <c r="S312" s="44"/>
      <c r="T312" s="44"/>
      <c r="U312" s="4">
        <v>-256.33</v>
      </c>
      <c r="V312" s="44"/>
      <c r="W312" s="4">
        <v>-256.33</v>
      </c>
    </row>
    <row r="313" spans="1:23" x14ac:dyDescent="0.4">
      <c r="A313" s="18"/>
      <c r="B313" s="18"/>
      <c r="C313" s="18" t="s">
        <v>91</v>
      </c>
      <c r="D313" s="18"/>
      <c r="E313" s="18"/>
      <c r="F313" s="18"/>
      <c r="G313" s="18"/>
      <c r="H313" s="18"/>
      <c r="I313" s="18"/>
      <c r="J313" s="18"/>
      <c r="K313" s="19"/>
      <c r="L313" s="18"/>
      <c r="M313" s="18"/>
      <c r="N313" s="18"/>
      <c r="O313" s="18"/>
      <c r="P313" s="18"/>
      <c r="Q313" s="18"/>
      <c r="R313" s="18"/>
      <c r="S313" s="18"/>
      <c r="T313" s="18"/>
      <c r="U313" s="17"/>
      <c r="V313" s="18"/>
      <c r="W313" s="17"/>
    </row>
    <row r="314" spans="1:23" x14ac:dyDescent="0.4">
      <c r="A314" s="15"/>
      <c r="B314" s="15"/>
      <c r="C314" s="15"/>
      <c r="D314" s="15"/>
      <c r="E314" s="15"/>
      <c r="F314" s="15"/>
      <c r="G314" s="15"/>
      <c r="H314" s="15"/>
      <c r="I314" s="15" t="s">
        <v>1003</v>
      </c>
      <c r="J314" s="15"/>
      <c r="K314" s="16">
        <v>44890</v>
      </c>
      <c r="L314" s="15"/>
      <c r="M314" s="15" t="s">
        <v>1054</v>
      </c>
      <c r="N314" s="15"/>
      <c r="O314" s="15" t="s">
        <v>90</v>
      </c>
      <c r="P314" s="15"/>
      <c r="Q314" s="15" t="s">
        <v>1057</v>
      </c>
      <c r="R314" s="15"/>
      <c r="S314" s="15" t="s">
        <v>35</v>
      </c>
      <c r="T314" s="15"/>
      <c r="U314" s="14">
        <v>-30</v>
      </c>
      <c r="V314" s="15"/>
      <c r="W314" s="14">
        <f t="shared" ref="W314:W319" si="7">ROUND(W313+U314,5)</f>
        <v>-30</v>
      </c>
    </row>
    <row r="315" spans="1:23" x14ac:dyDescent="0.4">
      <c r="A315" s="15"/>
      <c r="B315" s="15"/>
      <c r="C315" s="15"/>
      <c r="D315" s="15"/>
      <c r="E315" s="15"/>
      <c r="F315" s="15"/>
      <c r="G315" s="15"/>
      <c r="H315" s="15"/>
      <c r="I315" s="15" t="s">
        <v>1003</v>
      </c>
      <c r="J315" s="15"/>
      <c r="K315" s="16">
        <v>44890</v>
      </c>
      <c r="L315" s="15"/>
      <c r="M315" s="15" t="s">
        <v>1054</v>
      </c>
      <c r="N315" s="15"/>
      <c r="O315" s="15" t="s">
        <v>90</v>
      </c>
      <c r="P315" s="15"/>
      <c r="Q315" s="15" t="s">
        <v>1056</v>
      </c>
      <c r="R315" s="15"/>
      <c r="S315" s="15" t="s">
        <v>35</v>
      </c>
      <c r="T315" s="15"/>
      <c r="U315" s="14">
        <v>-30</v>
      </c>
      <c r="V315" s="15"/>
      <c r="W315" s="14">
        <f t="shared" si="7"/>
        <v>-60</v>
      </c>
    </row>
    <row r="316" spans="1:23" x14ac:dyDescent="0.4">
      <c r="A316" s="15"/>
      <c r="B316" s="15"/>
      <c r="C316" s="15"/>
      <c r="D316" s="15"/>
      <c r="E316" s="15"/>
      <c r="F316" s="15"/>
      <c r="G316" s="15"/>
      <c r="H316" s="15"/>
      <c r="I316" s="15" t="s">
        <v>1003</v>
      </c>
      <c r="J316" s="15"/>
      <c r="K316" s="16">
        <v>44890</v>
      </c>
      <c r="L316" s="15"/>
      <c r="M316" s="15" t="s">
        <v>1054</v>
      </c>
      <c r="N316" s="15"/>
      <c r="O316" s="15" t="s">
        <v>90</v>
      </c>
      <c r="P316" s="15"/>
      <c r="Q316" s="15" t="s">
        <v>1055</v>
      </c>
      <c r="R316" s="15"/>
      <c r="S316" s="15" t="s">
        <v>35</v>
      </c>
      <c r="T316" s="15"/>
      <c r="U316" s="14">
        <v>-30</v>
      </c>
      <c r="V316" s="15"/>
      <c r="W316" s="14">
        <f t="shared" si="7"/>
        <v>-90</v>
      </c>
    </row>
    <row r="317" spans="1:23" x14ac:dyDescent="0.4">
      <c r="A317" s="15"/>
      <c r="B317" s="15"/>
      <c r="C317" s="15"/>
      <c r="D317" s="15"/>
      <c r="E317" s="15"/>
      <c r="F317" s="15"/>
      <c r="G317" s="15"/>
      <c r="H317" s="15"/>
      <c r="I317" s="15" t="s">
        <v>1003</v>
      </c>
      <c r="J317" s="15"/>
      <c r="K317" s="16">
        <v>44890</v>
      </c>
      <c r="L317" s="15"/>
      <c r="M317" s="15" t="s">
        <v>1054</v>
      </c>
      <c r="N317" s="15"/>
      <c r="O317" s="15" t="s">
        <v>90</v>
      </c>
      <c r="P317" s="15"/>
      <c r="Q317" s="15" t="s">
        <v>1053</v>
      </c>
      <c r="R317" s="15"/>
      <c r="S317" s="15" t="s">
        <v>35</v>
      </c>
      <c r="T317" s="15"/>
      <c r="U317" s="14">
        <v>-30</v>
      </c>
      <c r="V317" s="15"/>
      <c r="W317" s="14">
        <f t="shared" si="7"/>
        <v>-120</v>
      </c>
    </row>
    <row r="318" spans="1:23" x14ac:dyDescent="0.4">
      <c r="A318" s="15"/>
      <c r="B318" s="15"/>
      <c r="C318" s="15"/>
      <c r="D318" s="15"/>
      <c r="E318" s="15"/>
      <c r="F318" s="15"/>
      <c r="G318" s="15"/>
      <c r="H318" s="15"/>
      <c r="I318" s="15" t="s">
        <v>1003</v>
      </c>
      <c r="J318" s="15"/>
      <c r="K318" s="16">
        <v>44895</v>
      </c>
      <c r="L318" s="15"/>
      <c r="M318" s="15" t="s">
        <v>1051</v>
      </c>
      <c r="N318" s="15"/>
      <c r="O318" s="15" t="s">
        <v>90</v>
      </c>
      <c r="P318" s="15"/>
      <c r="Q318" s="15" t="s">
        <v>1052</v>
      </c>
      <c r="R318" s="15"/>
      <c r="S318" s="15" t="s">
        <v>35</v>
      </c>
      <c r="T318" s="15"/>
      <c r="U318" s="14">
        <v>-20</v>
      </c>
      <c r="V318" s="15"/>
      <c r="W318" s="14">
        <f t="shared" si="7"/>
        <v>-140</v>
      </c>
    </row>
    <row r="319" spans="1:23" ht="15" thickBot="1" x14ac:dyDescent="0.45">
      <c r="A319" s="15"/>
      <c r="B319" s="15"/>
      <c r="C319" s="15"/>
      <c r="D319" s="15"/>
      <c r="E319" s="15"/>
      <c r="F319" s="15"/>
      <c r="G319" s="15"/>
      <c r="H319" s="15"/>
      <c r="I319" s="15" t="s">
        <v>1003</v>
      </c>
      <c r="J319" s="15"/>
      <c r="K319" s="16">
        <v>44895</v>
      </c>
      <c r="L319" s="15"/>
      <c r="M319" s="15" t="s">
        <v>1051</v>
      </c>
      <c r="N319" s="15"/>
      <c r="O319" s="15" t="s">
        <v>90</v>
      </c>
      <c r="P319" s="15"/>
      <c r="Q319" s="15" t="s">
        <v>1050</v>
      </c>
      <c r="R319" s="15"/>
      <c r="S319" s="15" t="s">
        <v>35</v>
      </c>
      <c r="T319" s="15"/>
      <c r="U319" s="14">
        <v>-20</v>
      </c>
      <c r="V319" s="15"/>
      <c r="W319" s="14">
        <f t="shared" si="7"/>
        <v>-160</v>
      </c>
    </row>
    <row r="320" spans="1:23" ht="15" thickBot="1" x14ac:dyDescent="0.45">
      <c r="A320" s="44"/>
      <c r="B320" s="44"/>
      <c r="C320" s="44" t="s">
        <v>1049</v>
      </c>
      <c r="D320" s="44"/>
      <c r="E320" s="44"/>
      <c r="F320" s="44"/>
      <c r="G320" s="44"/>
      <c r="H320" s="44"/>
      <c r="I320" s="44"/>
      <c r="J320" s="44"/>
      <c r="K320" s="45"/>
      <c r="L320" s="44"/>
      <c r="M320" s="44"/>
      <c r="N320" s="44"/>
      <c r="O320" s="44"/>
      <c r="P320" s="44"/>
      <c r="Q320" s="44"/>
      <c r="R320" s="44"/>
      <c r="S320" s="44"/>
      <c r="T320" s="44"/>
      <c r="U320" s="5">
        <f>ROUND(SUM(U313:U319),5)</f>
        <v>-160</v>
      </c>
      <c r="V320" s="44"/>
      <c r="W320" s="5">
        <f>W319</f>
        <v>-160</v>
      </c>
    </row>
    <row r="321" spans="1:23" x14ac:dyDescent="0.4">
      <c r="A321" s="44"/>
      <c r="B321" s="44" t="s">
        <v>89</v>
      </c>
      <c r="C321" s="44"/>
      <c r="D321" s="44"/>
      <c r="E321" s="44"/>
      <c r="F321" s="44"/>
      <c r="G321" s="44"/>
      <c r="H321" s="44"/>
      <c r="I321" s="44"/>
      <c r="J321" s="44"/>
      <c r="K321" s="45"/>
      <c r="L321" s="44"/>
      <c r="M321" s="44"/>
      <c r="N321" s="44"/>
      <c r="O321" s="44"/>
      <c r="P321" s="44"/>
      <c r="Q321" s="44"/>
      <c r="R321" s="44"/>
      <c r="S321" s="44"/>
      <c r="T321" s="44"/>
      <c r="U321" s="4">
        <f>ROUND(U308+U312+U320,5)</f>
        <v>-1065.33</v>
      </c>
      <c r="V321" s="44"/>
      <c r="W321" s="4">
        <f>ROUND(W308+W312+W320,5)</f>
        <v>-1065.33</v>
      </c>
    </row>
    <row r="322" spans="1:23" x14ac:dyDescent="0.4">
      <c r="A322" s="18"/>
      <c r="B322" s="18" t="s">
        <v>88</v>
      </c>
      <c r="C322" s="18"/>
      <c r="D322" s="18"/>
      <c r="E322" s="18"/>
      <c r="F322" s="18"/>
      <c r="G322" s="18"/>
      <c r="H322" s="18"/>
      <c r="I322" s="18"/>
      <c r="J322" s="18"/>
      <c r="K322" s="19"/>
      <c r="L322" s="18"/>
      <c r="M322" s="18"/>
      <c r="N322" s="18"/>
      <c r="O322" s="18"/>
      <c r="P322" s="18"/>
      <c r="Q322" s="18"/>
      <c r="R322" s="18"/>
      <c r="S322" s="18"/>
      <c r="T322" s="18"/>
      <c r="U322" s="17"/>
      <c r="V322" s="18"/>
      <c r="W322" s="17"/>
    </row>
    <row r="323" spans="1:23" x14ac:dyDescent="0.4">
      <c r="A323" s="18"/>
      <c r="B323" s="18"/>
      <c r="C323" s="18" t="s">
        <v>87</v>
      </c>
      <c r="D323" s="18"/>
      <c r="E323" s="18"/>
      <c r="F323" s="18"/>
      <c r="G323" s="18"/>
      <c r="H323" s="18"/>
      <c r="I323" s="18"/>
      <c r="J323" s="18"/>
      <c r="K323" s="19"/>
      <c r="L323" s="18"/>
      <c r="M323" s="18"/>
      <c r="N323" s="18"/>
      <c r="O323" s="18"/>
      <c r="P323" s="18"/>
      <c r="Q323" s="18"/>
      <c r="R323" s="18"/>
      <c r="S323" s="18"/>
      <c r="T323" s="18"/>
      <c r="U323" s="17"/>
      <c r="V323" s="18"/>
      <c r="W323" s="17"/>
    </row>
    <row r="324" spans="1:23" x14ac:dyDescent="0.4">
      <c r="A324" s="18"/>
      <c r="B324" s="18"/>
      <c r="C324" s="18"/>
      <c r="D324" s="18" t="s">
        <v>86</v>
      </c>
      <c r="E324" s="18"/>
      <c r="F324" s="18"/>
      <c r="G324" s="18"/>
      <c r="H324" s="18"/>
      <c r="I324" s="18"/>
      <c r="J324" s="18"/>
      <c r="K324" s="19"/>
      <c r="L324" s="18"/>
      <c r="M324" s="18"/>
      <c r="N324" s="18"/>
      <c r="O324" s="18"/>
      <c r="P324" s="18"/>
      <c r="Q324" s="18"/>
      <c r="R324" s="18"/>
      <c r="S324" s="18"/>
      <c r="T324" s="18"/>
      <c r="U324" s="17"/>
      <c r="V324" s="18"/>
      <c r="W324" s="17"/>
    </row>
    <row r="325" spans="1:23" x14ac:dyDescent="0.4">
      <c r="A325" s="15"/>
      <c r="B325" s="15"/>
      <c r="C325" s="15"/>
      <c r="D325" s="15"/>
      <c r="E325" s="15"/>
      <c r="F325" s="15"/>
      <c r="G325" s="15"/>
      <c r="H325" s="15"/>
      <c r="I325" s="15" t="s">
        <v>1024</v>
      </c>
      <c r="J325" s="15"/>
      <c r="K325" s="16">
        <v>44890</v>
      </c>
      <c r="L325" s="15"/>
      <c r="M325" s="15" t="s">
        <v>1025</v>
      </c>
      <c r="N325" s="15"/>
      <c r="O325" s="15" t="s">
        <v>1022</v>
      </c>
      <c r="P325" s="15"/>
      <c r="Q325" s="15" t="s">
        <v>1048</v>
      </c>
      <c r="R325" s="15"/>
      <c r="S325" s="15" t="s">
        <v>15</v>
      </c>
      <c r="T325" s="15"/>
      <c r="U325" s="14">
        <v>1986.24</v>
      </c>
      <c r="V325" s="15"/>
      <c r="W325" s="14">
        <f t="shared" ref="W325:W332" si="8">ROUND(W324+U325,5)</f>
        <v>1986.24</v>
      </c>
    </row>
    <row r="326" spans="1:23" x14ac:dyDescent="0.4">
      <c r="A326" s="15"/>
      <c r="B326" s="15"/>
      <c r="C326" s="15"/>
      <c r="D326" s="15"/>
      <c r="E326" s="15"/>
      <c r="F326" s="15"/>
      <c r="G326" s="15"/>
      <c r="H326" s="15"/>
      <c r="I326" s="15" t="s">
        <v>1024</v>
      </c>
      <c r="J326" s="15"/>
      <c r="K326" s="16">
        <v>44890</v>
      </c>
      <c r="L326" s="15"/>
      <c r="M326" s="15" t="s">
        <v>1025</v>
      </c>
      <c r="N326" s="15"/>
      <c r="O326" s="15" t="s">
        <v>1022</v>
      </c>
      <c r="P326" s="15"/>
      <c r="Q326" s="15" t="s">
        <v>1047</v>
      </c>
      <c r="R326" s="15"/>
      <c r="S326" s="15" t="s">
        <v>15</v>
      </c>
      <c r="T326" s="15"/>
      <c r="U326" s="14">
        <v>3972.48</v>
      </c>
      <c r="V326" s="15"/>
      <c r="W326" s="14">
        <f t="shared" si="8"/>
        <v>5958.72</v>
      </c>
    </row>
    <row r="327" spans="1:23" x14ac:dyDescent="0.4">
      <c r="A327" s="15"/>
      <c r="B327" s="15"/>
      <c r="C327" s="15"/>
      <c r="D327" s="15"/>
      <c r="E327" s="15"/>
      <c r="F327" s="15"/>
      <c r="G327" s="15"/>
      <c r="H327" s="15"/>
      <c r="I327" s="15" t="s">
        <v>1024</v>
      </c>
      <c r="J327" s="15"/>
      <c r="K327" s="16">
        <v>44890</v>
      </c>
      <c r="L327" s="15"/>
      <c r="M327" s="15" t="s">
        <v>1023</v>
      </c>
      <c r="N327" s="15"/>
      <c r="O327" s="15" t="s">
        <v>1022</v>
      </c>
      <c r="P327" s="15"/>
      <c r="Q327" s="15" t="s">
        <v>1046</v>
      </c>
      <c r="R327" s="15"/>
      <c r="S327" s="15" t="s">
        <v>15</v>
      </c>
      <c r="T327" s="15"/>
      <c r="U327" s="14">
        <v>1200.02</v>
      </c>
      <c r="V327" s="15"/>
      <c r="W327" s="14">
        <f t="shared" si="8"/>
        <v>7158.74</v>
      </c>
    </row>
    <row r="328" spans="1:23" x14ac:dyDescent="0.4">
      <c r="A328" s="15"/>
      <c r="B328" s="15"/>
      <c r="C328" s="15"/>
      <c r="D328" s="15"/>
      <c r="E328" s="15"/>
      <c r="F328" s="15"/>
      <c r="G328" s="15"/>
      <c r="H328" s="15"/>
      <c r="I328" s="15" t="s">
        <v>1024</v>
      </c>
      <c r="J328" s="15"/>
      <c r="K328" s="16">
        <v>44890</v>
      </c>
      <c r="L328" s="15"/>
      <c r="M328" s="15" t="s">
        <v>1023</v>
      </c>
      <c r="N328" s="15"/>
      <c r="O328" s="15" t="s">
        <v>1022</v>
      </c>
      <c r="P328" s="15"/>
      <c r="Q328" s="15" t="s">
        <v>1044</v>
      </c>
      <c r="R328" s="15"/>
      <c r="S328" s="15" t="s">
        <v>15</v>
      </c>
      <c r="T328" s="15"/>
      <c r="U328" s="14">
        <v>744.84</v>
      </c>
      <c r="V328" s="15"/>
      <c r="W328" s="14">
        <f t="shared" si="8"/>
        <v>7903.58</v>
      </c>
    </row>
    <row r="329" spans="1:23" x14ac:dyDescent="0.4">
      <c r="A329" s="15"/>
      <c r="B329" s="15"/>
      <c r="C329" s="15"/>
      <c r="D329" s="15"/>
      <c r="E329" s="15"/>
      <c r="F329" s="15"/>
      <c r="G329" s="15"/>
      <c r="H329" s="15"/>
      <c r="I329" s="15" t="s">
        <v>1024</v>
      </c>
      <c r="J329" s="15"/>
      <c r="K329" s="16">
        <v>44890</v>
      </c>
      <c r="L329" s="15"/>
      <c r="M329" s="15" t="s">
        <v>1029</v>
      </c>
      <c r="N329" s="15"/>
      <c r="O329" s="15" t="s">
        <v>1022</v>
      </c>
      <c r="P329" s="15"/>
      <c r="Q329" s="15" t="s">
        <v>1045</v>
      </c>
      <c r="R329" s="15"/>
      <c r="S329" s="15" t="s">
        <v>15</v>
      </c>
      <c r="T329" s="15"/>
      <c r="U329" s="14">
        <v>3103.5</v>
      </c>
      <c r="V329" s="15"/>
      <c r="W329" s="14">
        <f t="shared" si="8"/>
        <v>11007.08</v>
      </c>
    </row>
    <row r="330" spans="1:23" x14ac:dyDescent="0.4">
      <c r="A330" s="15"/>
      <c r="B330" s="15"/>
      <c r="C330" s="15"/>
      <c r="D330" s="15"/>
      <c r="E330" s="15"/>
      <c r="F330" s="15"/>
      <c r="G330" s="15"/>
      <c r="H330" s="15"/>
      <c r="I330" s="15" t="s">
        <v>1024</v>
      </c>
      <c r="J330" s="15"/>
      <c r="K330" s="16">
        <v>44890</v>
      </c>
      <c r="L330" s="15"/>
      <c r="M330" s="15" t="s">
        <v>1029</v>
      </c>
      <c r="N330" s="15"/>
      <c r="O330" s="15" t="s">
        <v>1022</v>
      </c>
      <c r="P330" s="15"/>
      <c r="Q330" s="15" t="s">
        <v>1044</v>
      </c>
      <c r="R330" s="15"/>
      <c r="S330" s="15" t="s">
        <v>15</v>
      </c>
      <c r="T330" s="15"/>
      <c r="U330" s="14">
        <v>6982.88</v>
      </c>
      <c r="V330" s="15"/>
      <c r="W330" s="14">
        <f t="shared" si="8"/>
        <v>17989.96</v>
      </c>
    </row>
    <row r="331" spans="1:23" x14ac:dyDescent="0.4">
      <c r="A331" s="15"/>
      <c r="B331" s="15"/>
      <c r="C331" s="15"/>
      <c r="D331" s="15"/>
      <c r="E331" s="15"/>
      <c r="F331" s="15"/>
      <c r="G331" s="15"/>
      <c r="H331" s="15"/>
      <c r="I331" s="15" t="s">
        <v>1024</v>
      </c>
      <c r="J331" s="15"/>
      <c r="K331" s="16">
        <v>44890</v>
      </c>
      <c r="L331" s="15"/>
      <c r="M331" s="15" t="s">
        <v>1028</v>
      </c>
      <c r="N331" s="15"/>
      <c r="O331" s="15" t="s">
        <v>1022</v>
      </c>
      <c r="P331" s="15"/>
      <c r="Q331" s="15" t="s">
        <v>1043</v>
      </c>
      <c r="R331" s="15"/>
      <c r="S331" s="15" t="s">
        <v>15</v>
      </c>
      <c r="T331" s="15"/>
      <c r="U331" s="14">
        <v>7682.88</v>
      </c>
      <c r="V331" s="15"/>
      <c r="W331" s="14">
        <f t="shared" si="8"/>
        <v>25672.84</v>
      </c>
    </row>
    <row r="332" spans="1:23" ht="15" thickBot="1" x14ac:dyDescent="0.45">
      <c r="A332" s="15"/>
      <c r="B332" s="15"/>
      <c r="C332" s="15"/>
      <c r="D332" s="15"/>
      <c r="E332" s="15"/>
      <c r="F332" s="15"/>
      <c r="G332" s="15"/>
      <c r="H332" s="15"/>
      <c r="I332" s="15" t="s">
        <v>1024</v>
      </c>
      <c r="J332" s="15"/>
      <c r="K332" s="16">
        <v>44890</v>
      </c>
      <c r="L332" s="15"/>
      <c r="M332" s="15" t="s">
        <v>1028</v>
      </c>
      <c r="N332" s="15"/>
      <c r="O332" s="15" t="s">
        <v>1022</v>
      </c>
      <c r="P332" s="15"/>
      <c r="Q332" s="15" t="s">
        <v>1042</v>
      </c>
      <c r="R332" s="15"/>
      <c r="S332" s="15" t="s">
        <v>15</v>
      </c>
      <c r="T332" s="15"/>
      <c r="U332" s="46">
        <v>9785.99</v>
      </c>
      <c r="V332" s="15"/>
      <c r="W332" s="46">
        <f t="shared" si="8"/>
        <v>35458.83</v>
      </c>
    </row>
    <row r="333" spans="1:23" x14ac:dyDescent="0.4">
      <c r="A333" s="44"/>
      <c r="B333" s="44"/>
      <c r="C333" s="44"/>
      <c r="D333" s="44" t="s">
        <v>1041</v>
      </c>
      <c r="E333" s="44"/>
      <c r="F333" s="44"/>
      <c r="G333" s="44"/>
      <c r="H333" s="44"/>
      <c r="I333" s="44"/>
      <c r="J333" s="44"/>
      <c r="K333" s="45"/>
      <c r="L333" s="44"/>
      <c r="M333" s="44"/>
      <c r="N333" s="44"/>
      <c r="O333" s="44"/>
      <c r="P333" s="44"/>
      <c r="Q333" s="44"/>
      <c r="R333" s="44"/>
      <c r="S333" s="44"/>
      <c r="T333" s="44"/>
      <c r="U333" s="4">
        <f>ROUND(SUM(U324:U332),5)</f>
        <v>35458.83</v>
      </c>
      <c r="V333" s="44"/>
      <c r="W333" s="4">
        <f>W332</f>
        <v>35458.83</v>
      </c>
    </row>
    <row r="334" spans="1:23" x14ac:dyDescent="0.4">
      <c r="A334" s="18"/>
      <c r="B334" s="18"/>
      <c r="C334" s="18"/>
      <c r="D334" s="18" t="s">
        <v>85</v>
      </c>
      <c r="E334" s="18"/>
      <c r="F334" s="18"/>
      <c r="G334" s="18"/>
      <c r="H334" s="18"/>
      <c r="I334" s="18"/>
      <c r="J334" s="18"/>
      <c r="K334" s="19"/>
      <c r="L334" s="18"/>
      <c r="M334" s="18"/>
      <c r="N334" s="18"/>
      <c r="O334" s="18"/>
      <c r="P334" s="18"/>
      <c r="Q334" s="18"/>
      <c r="R334" s="18"/>
      <c r="S334" s="18"/>
      <c r="T334" s="18"/>
      <c r="U334" s="17"/>
      <c r="V334" s="18"/>
      <c r="W334" s="17"/>
    </row>
    <row r="335" spans="1:23" x14ac:dyDescent="0.4">
      <c r="A335" s="15"/>
      <c r="B335" s="15"/>
      <c r="C335" s="15"/>
      <c r="D335" s="15"/>
      <c r="E335" s="15"/>
      <c r="F335" s="15"/>
      <c r="G335" s="15"/>
      <c r="H335" s="15"/>
      <c r="I335" s="15" t="s">
        <v>1024</v>
      </c>
      <c r="J335" s="15"/>
      <c r="K335" s="16">
        <v>44890</v>
      </c>
      <c r="L335" s="15"/>
      <c r="M335" s="15" t="s">
        <v>1025</v>
      </c>
      <c r="N335" s="15"/>
      <c r="O335" s="15" t="s">
        <v>1022</v>
      </c>
      <c r="P335" s="15"/>
      <c r="Q335" s="15" t="s">
        <v>1039</v>
      </c>
      <c r="R335" s="15"/>
      <c r="S335" s="15" t="s">
        <v>15</v>
      </c>
      <c r="T335" s="15"/>
      <c r="U335" s="14">
        <v>243</v>
      </c>
      <c r="V335" s="15"/>
      <c r="W335" s="14">
        <f t="shared" ref="W335:W346" si="9">ROUND(W334+U335,5)</f>
        <v>243</v>
      </c>
    </row>
    <row r="336" spans="1:23" x14ac:dyDescent="0.4">
      <c r="A336" s="15"/>
      <c r="B336" s="15"/>
      <c r="C336" s="15"/>
      <c r="D336" s="15"/>
      <c r="E336" s="15"/>
      <c r="F336" s="15"/>
      <c r="G336" s="15"/>
      <c r="H336" s="15"/>
      <c r="I336" s="15" t="s">
        <v>1024</v>
      </c>
      <c r="J336" s="15"/>
      <c r="K336" s="16">
        <v>44890</v>
      </c>
      <c r="L336" s="15"/>
      <c r="M336" s="15" t="s">
        <v>1025</v>
      </c>
      <c r="N336" s="15"/>
      <c r="O336" s="15" t="s">
        <v>1022</v>
      </c>
      <c r="P336" s="15"/>
      <c r="Q336" s="15" t="s">
        <v>1038</v>
      </c>
      <c r="R336" s="15"/>
      <c r="S336" s="15" t="s">
        <v>15</v>
      </c>
      <c r="T336" s="15"/>
      <c r="U336" s="14">
        <v>673.76</v>
      </c>
      <c r="V336" s="15"/>
      <c r="W336" s="14">
        <f t="shared" si="9"/>
        <v>916.76</v>
      </c>
    </row>
    <row r="337" spans="1:23" x14ac:dyDescent="0.4">
      <c r="A337" s="15"/>
      <c r="B337" s="15"/>
      <c r="C337" s="15"/>
      <c r="D337" s="15"/>
      <c r="E337" s="15"/>
      <c r="F337" s="15"/>
      <c r="G337" s="15"/>
      <c r="H337" s="15"/>
      <c r="I337" s="15" t="s">
        <v>1024</v>
      </c>
      <c r="J337" s="15"/>
      <c r="K337" s="16">
        <v>44890</v>
      </c>
      <c r="L337" s="15"/>
      <c r="M337" s="15" t="s">
        <v>1025</v>
      </c>
      <c r="N337" s="15"/>
      <c r="O337" s="15" t="s">
        <v>1022</v>
      </c>
      <c r="P337" s="15"/>
      <c r="Q337" s="15" t="s">
        <v>1040</v>
      </c>
      <c r="R337" s="15"/>
      <c r="S337" s="15" t="s">
        <v>15</v>
      </c>
      <c r="T337" s="15"/>
      <c r="U337" s="14">
        <v>96</v>
      </c>
      <c r="V337" s="15"/>
      <c r="W337" s="14">
        <f t="shared" si="9"/>
        <v>1012.76</v>
      </c>
    </row>
    <row r="338" spans="1:23" x14ac:dyDescent="0.4">
      <c r="A338" s="15"/>
      <c r="B338" s="15"/>
      <c r="C338" s="15"/>
      <c r="D338" s="15"/>
      <c r="E338" s="15"/>
      <c r="F338" s="15"/>
      <c r="G338" s="15"/>
      <c r="H338" s="15"/>
      <c r="I338" s="15" t="s">
        <v>1024</v>
      </c>
      <c r="J338" s="15"/>
      <c r="K338" s="16">
        <v>44890</v>
      </c>
      <c r="L338" s="15"/>
      <c r="M338" s="15" t="s">
        <v>1023</v>
      </c>
      <c r="N338" s="15"/>
      <c r="O338" s="15" t="s">
        <v>1022</v>
      </c>
      <c r="P338" s="15"/>
      <c r="Q338" s="15" t="s">
        <v>1039</v>
      </c>
      <c r="R338" s="15"/>
      <c r="S338" s="15" t="s">
        <v>15</v>
      </c>
      <c r="T338" s="15"/>
      <c r="U338" s="14">
        <v>210</v>
      </c>
      <c r="V338" s="15"/>
      <c r="W338" s="14">
        <f t="shared" si="9"/>
        <v>1222.76</v>
      </c>
    </row>
    <row r="339" spans="1:23" x14ac:dyDescent="0.4">
      <c r="A339" s="15"/>
      <c r="B339" s="15"/>
      <c r="C339" s="15"/>
      <c r="D339" s="15"/>
      <c r="E339" s="15"/>
      <c r="F339" s="15"/>
      <c r="G339" s="15"/>
      <c r="H339" s="15"/>
      <c r="I339" s="15" t="s">
        <v>1024</v>
      </c>
      <c r="J339" s="15"/>
      <c r="K339" s="16">
        <v>44890</v>
      </c>
      <c r="L339" s="15"/>
      <c r="M339" s="15" t="s">
        <v>1023</v>
      </c>
      <c r="N339" s="15"/>
      <c r="O339" s="15" t="s">
        <v>1022</v>
      </c>
      <c r="P339" s="15"/>
      <c r="Q339" s="15" t="s">
        <v>1038</v>
      </c>
      <c r="R339" s="15"/>
      <c r="S339" s="15" t="s">
        <v>15</v>
      </c>
      <c r="T339" s="15"/>
      <c r="U339" s="14">
        <v>15.64</v>
      </c>
      <c r="V339" s="15"/>
      <c r="W339" s="14">
        <f t="shared" si="9"/>
        <v>1238.4000000000001</v>
      </c>
    </row>
    <row r="340" spans="1:23" x14ac:dyDescent="0.4">
      <c r="A340" s="15"/>
      <c r="B340" s="15"/>
      <c r="C340" s="15"/>
      <c r="D340" s="15"/>
      <c r="E340" s="15"/>
      <c r="F340" s="15"/>
      <c r="G340" s="15"/>
      <c r="H340" s="15"/>
      <c r="I340" s="15" t="s">
        <v>1024</v>
      </c>
      <c r="J340" s="15"/>
      <c r="K340" s="16">
        <v>44890</v>
      </c>
      <c r="L340" s="15"/>
      <c r="M340" s="15" t="s">
        <v>1029</v>
      </c>
      <c r="N340" s="15"/>
      <c r="O340" s="15" t="s">
        <v>1022</v>
      </c>
      <c r="P340" s="15"/>
      <c r="Q340" s="15" t="s">
        <v>1037</v>
      </c>
      <c r="R340" s="15"/>
      <c r="S340" s="15" t="s">
        <v>15</v>
      </c>
      <c r="T340" s="15"/>
      <c r="U340" s="14">
        <v>219</v>
      </c>
      <c r="V340" s="15"/>
      <c r="W340" s="14">
        <f t="shared" si="9"/>
        <v>1457.4</v>
      </c>
    </row>
    <row r="341" spans="1:23" x14ac:dyDescent="0.4">
      <c r="A341" s="15"/>
      <c r="B341" s="15"/>
      <c r="C341" s="15"/>
      <c r="D341" s="15"/>
      <c r="E341" s="15"/>
      <c r="F341" s="15"/>
      <c r="G341" s="15"/>
      <c r="H341" s="15"/>
      <c r="I341" s="15" t="s">
        <v>1024</v>
      </c>
      <c r="J341" s="15"/>
      <c r="K341" s="16">
        <v>44890</v>
      </c>
      <c r="L341" s="15"/>
      <c r="M341" s="15" t="s">
        <v>1029</v>
      </c>
      <c r="N341" s="15"/>
      <c r="O341" s="15" t="s">
        <v>1022</v>
      </c>
      <c r="P341" s="15"/>
      <c r="Q341" s="15" t="s">
        <v>1036</v>
      </c>
      <c r="R341" s="15"/>
      <c r="S341" s="15" t="s">
        <v>15</v>
      </c>
      <c r="T341" s="15"/>
      <c r="U341" s="14">
        <v>1540.03</v>
      </c>
      <c r="V341" s="15"/>
      <c r="W341" s="14">
        <f t="shared" si="9"/>
        <v>2997.43</v>
      </c>
    </row>
    <row r="342" spans="1:23" x14ac:dyDescent="0.4">
      <c r="A342" s="15"/>
      <c r="B342" s="15"/>
      <c r="C342" s="15"/>
      <c r="D342" s="15"/>
      <c r="E342" s="15"/>
      <c r="F342" s="15"/>
      <c r="G342" s="15"/>
      <c r="H342" s="15"/>
      <c r="I342" s="15" t="s">
        <v>1024</v>
      </c>
      <c r="J342" s="15"/>
      <c r="K342" s="16">
        <v>44890</v>
      </c>
      <c r="L342" s="15"/>
      <c r="M342" s="15" t="s">
        <v>1029</v>
      </c>
      <c r="N342" s="15"/>
      <c r="O342" s="15" t="s">
        <v>1022</v>
      </c>
      <c r="P342" s="15"/>
      <c r="Q342" s="15" t="s">
        <v>1035</v>
      </c>
      <c r="R342" s="15"/>
      <c r="S342" s="15" t="s">
        <v>15</v>
      </c>
      <c r="T342" s="15"/>
      <c r="U342" s="14">
        <v>292.05</v>
      </c>
      <c r="V342" s="15"/>
      <c r="W342" s="14">
        <f t="shared" si="9"/>
        <v>3289.48</v>
      </c>
    </row>
    <row r="343" spans="1:23" x14ac:dyDescent="0.4">
      <c r="A343" s="15"/>
      <c r="B343" s="15"/>
      <c r="C343" s="15"/>
      <c r="D343" s="15"/>
      <c r="E343" s="15"/>
      <c r="F343" s="15"/>
      <c r="G343" s="15"/>
      <c r="H343" s="15"/>
      <c r="I343" s="15" t="s">
        <v>1024</v>
      </c>
      <c r="J343" s="15"/>
      <c r="K343" s="16">
        <v>44890</v>
      </c>
      <c r="L343" s="15"/>
      <c r="M343" s="15" t="s">
        <v>1028</v>
      </c>
      <c r="N343" s="15"/>
      <c r="O343" s="15" t="s">
        <v>1022</v>
      </c>
      <c r="P343" s="15"/>
      <c r="Q343" s="15" t="s">
        <v>1034</v>
      </c>
      <c r="R343" s="15"/>
      <c r="S343" s="15" t="s">
        <v>15</v>
      </c>
      <c r="T343" s="15"/>
      <c r="U343" s="14">
        <v>1087.25</v>
      </c>
      <c r="V343" s="15"/>
      <c r="W343" s="14">
        <f t="shared" si="9"/>
        <v>4376.7299999999996</v>
      </c>
    </row>
    <row r="344" spans="1:23" x14ac:dyDescent="0.4">
      <c r="A344" s="15"/>
      <c r="B344" s="15"/>
      <c r="C344" s="15"/>
      <c r="D344" s="15"/>
      <c r="E344" s="15"/>
      <c r="F344" s="15"/>
      <c r="G344" s="15"/>
      <c r="H344" s="15"/>
      <c r="I344" s="15" t="s">
        <v>1024</v>
      </c>
      <c r="J344" s="15"/>
      <c r="K344" s="16">
        <v>44890</v>
      </c>
      <c r="L344" s="15"/>
      <c r="M344" s="15" t="s">
        <v>1028</v>
      </c>
      <c r="N344" s="15"/>
      <c r="O344" s="15" t="s">
        <v>1022</v>
      </c>
      <c r="P344" s="15"/>
      <c r="Q344" s="15" t="s">
        <v>1033</v>
      </c>
      <c r="R344" s="15"/>
      <c r="S344" s="15" t="s">
        <v>15</v>
      </c>
      <c r="T344" s="15"/>
      <c r="U344" s="14">
        <v>1736.12</v>
      </c>
      <c r="V344" s="15"/>
      <c r="W344" s="14">
        <f t="shared" si="9"/>
        <v>6112.85</v>
      </c>
    </row>
    <row r="345" spans="1:23" x14ac:dyDescent="0.4">
      <c r="A345" s="15"/>
      <c r="B345" s="15"/>
      <c r="C345" s="15"/>
      <c r="D345" s="15"/>
      <c r="E345" s="15"/>
      <c r="F345" s="15"/>
      <c r="G345" s="15"/>
      <c r="H345" s="15"/>
      <c r="I345" s="15" t="s">
        <v>1024</v>
      </c>
      <c r="J345" s="15"/>
      <c r="K345" s="16">
        <v>44890</v>
      </c>
      <c r="L345" s="15"/>
      <c r="M345" s="15" t="s">
        <v>1028</v>
      </c>
      <c r="N345" s="15"/>
      <c r="O345" s="15" t="s">
        <v>1022</v>
      </c>
      <c r="P345" s="15"/>
      <c r="Q345" s="15" t="s">
        <v>1032</v>
      </c>
      <c r="R345" s="15"/>
      <c r="S345" s="15" t="s">
        <v>15</v>
      </c>
      <c r="T345" s="15"/>
      <c r="U345" s="14">
        <v>338.64</v>
      </c>
      <c r="V345" s="15"/>
      <c r="W345" s="14">
        <f t="shared" si="9"/>
        <v>6451.49</v>
      </c>
    </row>
    <row r="346" spans="1:23" ht="15" thickBot="1" x14ac:dyDescent="0.45">
      <c r="A346" s="15"/>
      <c r="B346" s="15"/>
      <c r="C346" s="15"/>
      <c r="D346" s="15"/>
      <c r="E346" s="15"/>
      <c r="F346" s="15"/>
      <c r="G346" s="15"/>
      <c r="H346" s="15"/>
      <c r="I346" s="15" t="s">
        <v>1024</v>
      </c>
      <c r="J346" s="15"/>
      <c r="K346" s="16">
        <v>44890</v>
      </c>
      <c r="L346" s="15"/>
      <c r="M346" s="15" t="s">
        <v>1028</v>
      </c>
      <c r="N346" s="15"/>
      <c r="O346" s="15" t="s">
        <v>1022</v>
      </c>
      <c r="P346" s="15"/>
      <c r="Q346" s="15" t="s">
        <v>1031</v>
      </c>
      <c r="R346" s="15"/>
      <c r="S346" s="15" t="s">
        <v>15</v>
      </c>
      <c r="T346" s="15"/>
      <c r="U346" s="46">
        <v>753.08</v>
      </c>
      <c r="V346" s="15"/>
      <c r="W346" s="46">
        <f t="shared" si="9"/>
        <v>7204.57</v>
      </c>
    </row>
    <row r="347" spans="1:23" x14ac:dyDescent="0.4">
      <c r="A347" s="44"/>
      <c r="B347" s="44"/>
      <c r="C347" s="44"/>
      <c r="D347" s="44" t="s">
        <v>1030</v>
      </c>
      <c r="E347" s="44"/>
      <c r="F347" s="44"/>
      <c r="G347" s="44"/>
      <c r="H347" s="44"/>
      <c r="I347" s="44"/>
      <c r="J347" s="44"/>
      <c r="K347" s="45"/>
      <c r="L347" s="44"/>
      <c r="M347" s="44"/>
      <c r="N347" s="44"/>
      <c r="O347" s="44"/>
      <c r="P347" s="44"/>
      <c r="Q347" s="44"/>
      <c r="R347" s="44"/>
      <c r="S347" s="44"/>
      <c r="T347" s="44"/>
      <c r="U347" s="4">
        <f>ROUND(SUM(U334:U346),5)</f>
        <v>7204.57</v>
      </c>
      <c r="V347" s="44"/>
      <c r="W347" s="4">
        <f>W346</f>
        <v>7204.57</v>
      </c>
    </row>
    <row r="348" spans="1:23" x14ac:dyDescent="0.4">
      <c r="A348" s="18"/>
      <c r="B348" s="18"/>
      <c r="C348" s="18"/>
      <c r="D348" s="18" t="s">
        <v>84</v>
      </c>
      <c r="E348" s="18"/>
      <c r="F348" s="18"/>
      <c r="G348" s="18"/>
      <c r="H348" s="18"/>
      <c r="I348" s="18"/>
      <c r="J348" s="18"/>
      <c r="K348" s="19"/>
      <c r="L348" s="18"/>
      <c r="M348" s="18"/>
      <c r="N348" s="18"/>
      <c r="O348" s="18"/>
      <c r="P348" s="18"/>
      <c r="Q348" s="18"/>
      <c r="R348" s="18"/>
      <c r="S348" s="18"/>
      <c r="T348" s="18"/>
      <c r="U348" s="17"/>
      <c r="V348" s="18"/>
      <c r="W348" s="17"/>
    </row>
    <row r="349" spans="1:23" x14ac:dyDescent="0.4">
      <c r="A349" s="15"/>
      <c r="B349" s="15"/>
      <c r="C349" s="15"/>
      <c r="D349" s="15"/>
      <c r="E349" s="15"/>
      <c r="F349" s="15"/>
      <c r="G349" s="15"/>
      <c r="H349" s="15"/>
      <c r="I349" s="15" t="s">
        <v>1024</v>
      </c>
      <c r="J349" s="15"/>
      <c r="K349" s="16">
        <v>44890</v>
      </c>
      <c r="L349" s="15"/>
      <c r="M349" s="15" t="s">
        <v>1025</v>
      </c>
      <c r="N349" s="15"/>
      <c r="O349" s="15" t="s">
        <v>1022</v>
      </c>
      <c r="P349" s="15"/>
      <c r="Q349" s="15" t="s">
        <v>1027</v>
      </c>
      <c r="R349" s="15"/>
      <c r="S349" s="15" t="s">
        <v>15</v>
      </c>
      <c r="T349" s="15"/>
      <c r="U349" s="14">
        <v>279.36</v>
      </c>
      <c r="V349" s="15"/>
      <c r="W349" s="14">
        <f>ROUND(W348+U349,5)</f>
        <v>279.36</v>
      </c>
    </row>
    <row r="350" spans="1:23" x14ac:dyDescent="0.4">
      <c r="A350" s="15"/>
      <c r="B350" s="15"/>
      <c r="C350" s="15"/>
      <c r="D350" s="15"/>
      <c r="E350" s="15"/>
      <c r="F350" s="15"/>
      <c r="G350" s="15"/>
      <c r="H350" s="15"/>
      <c r="I350" s="15" t="s">
        <v>1024</v>
      </c>
      <c r="J350" s="15"/>
      <c r="K350" s="16">
        <v>44890</v>
      </c>
      <c r="L350" s="15"/>
      <c r="M350" s="15" t="s">
        <v>1023</v>
      </c>
      <c r="N350" s="15"/>
      <c r="O350" s="15" t="s">
        <v>1022</v>
      </c>
      <c r="P350" s="15"/>
      <c r="Q350" s="15" t="s">
        <v>1027</v>
      </c>
      <c r="R350" s="15"/>
      <c r="S350" s="15" t="s">
        <v>15</v>
      </c>
      <c r="T350" s="15"/>
      <c r="U350" s="14">
        <v>91.18</v>
      </c>
      <c r="V350" s="15"/>
      <c r="W350" s="14">
        <f>ROUND(W349+U350,5)</f>
        <v>370.54</v>
      </c>
    </row>
    <row r="351" spans="1:23" x14ac:dyDescent="0.4">
      <c r="A351" s="15"/>
      <c r="B351" s="15"/>
      <c r="C351" s="15"/>
      <c r="D351" s="15"/>
      <c r="E351" s="15"/>
      <c r="F351" s="15"/>
      <c r="G351" s="15"/>
      <c r="H351" s="15"/>
      <c r="I351" s="15" t="s">
        <v>1024</v>
      </c>
      <c r="J351" s="15"/>
      <c r="K351" s="16">
        <v>44890</v>
      </c>
      <c r="L351" s="15"/>
      <c r="M351" s="15" t="s">
        <v>1029</v>
      </c>
      <c r="N351" s="15"/>
      <c r="O351" s="15" t="s">
        <v>1022</v>
      </c>
      <c r="P351" s="15"/>
      <c r="Q351" s="15" t="s">
        <v>1027</v>
      </c>
      <c r="R351" s="15"/>
      <c r="S351" s="15" t="s">
        <v>15</v>
      </c>
      <c r="T351" s="15"/>
      <c r="U351" s="14">
        <v>598.97</v>
      </c>
      <c r="V351" s="15"/>
      <c r="W351" s="14">
        <f>ROUND(W350+U351,5)</f>
        <v>969.51</v>
      </c>
    </row>
    <row r="352" spans="1:23" ht="15" thickBot="1" x14ac:dyDescent="0.45">
      <c r="A352" s="15"/>
      <c r="B352" s="15"/>
      <c r="C352" s="15"/>
      <c r="D352" s="15"/>
      <c r="E352" s="15"/>
      <c r="F352" s="15"/>
      <c r="G352" s="15"/>
      <c r="H352" s="15"/>
      <c r="I352" s="15" t="s">
        <v>1024</v>
      </c>
      <c r="J352" s="15"/>
      <c r="K352" s="16">
        <v>44890</v>
      </c>
      <c r="L352" s="15"/>
      <c r="M352" s="15" t="s">
        <v>1028</v>
      </c>
      <c r="N352" s="15"/>
      <c r="O352" s="15" t="s">
        <v>1022</v>
      </c>
      <c r="P352" s="15"/>
      <c r="Q352" s="15" t="s">
        <v>1027</v>
      </c>
      <c r="R352" s="15"/>
      <c r="S352" s="15" t="s">
        <v>15</v>
      </c>
      <c r="T352" s="15"/>
      <c r="U352" s="46">
        <v>644.46</v>
      </c>
      <c r="V352" s="15"/>
      <c r="W352" s="46">
        <f>ROUND(W351+U352,5)</f>
        <v>1613.97</v>
      </c>
    </row>
    <row r="353" spans="1:23" x14ac:dyDescent="0.4">
      <c r="A353" s="44"/>
      <c r="B353" s="44"/>
      <c r="C353" s="44"/>
      <c r="D353" s="44" t="s">
        <v>1026</v>
      </c>
      <c r="E353" s="44"/>
      <c r="F353" s="44"/>
      <c r="G353" s="44"/>
      <c r="H353" s="44"/>
      <c r="I353" s="44"/>
      <c r="J353" s="44"/>
      <c r="K353" s="45"/>
      <c r="L353" s="44"/>
      <c r="M353" s="44"/>
      <c r="N353" s="44"/>
      <c r="O353" s="44"/>
      <c r="P353" s="44"/>
      <c r="Q353" s="44"/>
      <c r="R353" s="44"/>
      <c r="S353" s="44"/>
      <c r="T353" s="44"/>
      <c r="U353" s="4">
        <f>ROUND(SUM(U348:U352),5)</f>
        <v>1613.97</v>
      </c>
      <c r="V353" s="44"/>
      <c r="W353" s="4">
        <f>W352</f>
        <v>1613.97</v>
      </c>
    </row>
    <row r="354" spans="1:23" x14ac:dyDescent="0.4">
      <c r="A354" s="18"/>
      <c r="B354" s="18"/>
      <c r="C354" s="18"/>
      <c r="D354" s="18" t="s">
        <v>83</v>
      </c>
      <c r="E354" s="18"/>
      <c r="F354" s="18"/>
      <c r="G354" s="18"/>
      <c r="H354" s="18"/>
      <c r="I354" s="18"/>
      <c r="J354" s="18"/>
      <c r="K354" s="19"/>
      <c r="L354" s="18"/>
      <c r="M354" s="18"/>
      <c r="N354" s="18"/>
      <c r="O354" s="18"/>
      <c r="P354" s="18"/>
      <c r="Q354" s="18"/>
      <c r="R354" s="18"/>
      <c r="S354" s="18"/>
      <c r="T354" s="18"/>
      <c r="U354" s="17"/>
      <c r="V354" s="18"/>
      <c r="W354" s="17"/>
    </row>
    <row r="355" spans="1:23" x14ac:dyDescent="0.4">
      <c r="A355" s="15"/>
      <c r="B355" s="15"/>
      <c r="C355" s="15"/>
      <c r="D355" s="15"/>
      <c r="E355" s="15"/>
      <c r="F355" s="15"/>
      <c r="G355" s="15"/>
      <c r="H355" s="15"/>
      <c r="I355" s="15" t="s">
        <v>1024</v>
      </c>
      <c r="J355" s="15"/>
      <c r="K355" s="16">
        <v>44890</v>
      </c>
      <c r="L355" s="15"/>
      <c r="M355" s="15" t="s">
        <v>1025</v>
      </c>
      <c r="N355" s="15"/>
      <c r="O355" s="15" t="s">
        <v>1022</v>
      </c>
      <c r="P355" s="15"/>
      <c r="Q355" s="15" t="s">
        <v>1021</v>
      </c>
      <c r="R355" s="15"/>
      <c r="S355" s="15" t="s">
        <v>15</v>
      </c>
      <c r="T355" s="15"/>
      <c r="U355" s="14">
        <v>72.510000000000005</v>
      </c>
      <c r="V355" s="15"/>
      <c r="W355" s="14">
        <f>ROUND(W354+U355,5)</f>
        <v>72.510000000000005</v>
      </c>
    </row>
    <row r="356" spans="1:23" ht="15" thickBot="1" x14ac:dyDescent="0.45">
      <c r="A356" s="15"/>
      <c r="B356" s="15"/>
      <c r="C356" s="15"/>
      <c r="D356" s="15"/>
      <c r="E356" s="15"/>
      <c r="F356" s="15"/>
      <c r="G356" s="15"/>
      <c r="H356" s="15"/>
      <c r="I356" s="15" t="s">
        <v>1024</v>
      </c>
      <c r="J356" s="15"/>
      <c r="K356" s="16">
        <v>44890</v>
      </c>
      <c r="L356" s="15"/>
      <c r="M356" s="15" t="s">
        <v>1023</v>
      </c>
      <c r="N356" s="15"/>
      <c r="O356" s="15" t="s">
        <v>1022</v>
      </c>
      <c r="P356" s="15"/>
      <c r="Q356" s="15" t="s">
        <v>1021</v>
      </c>
      <c r="R356" s="15"/>
      <c r="S356" s="15" t="s">
        <v>15</v>
      </c>
      <c r="T356" s="15"/>
      <c r="U356" s="14">
        <v>22.62</v>
      </c>
      <c r="V356" s="15"/>
      <c r="W356" s="14">
        <f>ROUND(W355+U356,5)</f>
        <v>95.13</v>
      </c>
    </row>
    <row r="357" spans="1:23" ht="15" thickBot="1" x14ac:dyDescent="0.45">
      <c r="A357" s="44"/>
      <c r="B357" s="44"/>
      <c r="C357" s="44"/>
      <c r="D357" s="44" t="s">
        <v>1020</v>
      </c>
      <c r="E357" s="44"/>
      <c r="F357" s="44"/>
      <c r="G357" s="44"/>
      <c r="H357" s="44"/>
      <c r="I357" s="44"/>
      <c r="J357" s="44"/>
      <c r="K357" s="45"/>
      <c r="L357" s="44"/>
      <c r="M357" s="44"/>
      <c r="N357" s="44"/>
      <c r="O357" s="44"/>
      <c r="P357" s="44"/>
      <c r="Q357" s="44"/>
      <c r="R357" s="44"/>
      <c r="S357" s="44"/>
      <c r="T357" s="44"/>
      <c r="U357" s="7">
        <f>ROUND(SUM(U354:U356),5)</f>
        <v>95.13</v>
      </c>
      <c r="V357" s="44"/>
      <c r="W357" s="7">
        <f>W356</f>
        <v>95.13</v>
      </c>
    </row>
    <row r="358" spans="1:23" ht="15" thickBot="1" x14ac:dyDescent="0.45">
      <c r="A358" s="44"/>
      <c r="B358" s="44"/>
      <c r="C358" s="44" t="s">
        <v>82</v>
      </c>
      <c r="D358" s="44"/>
      <c r="E358" s="44"/>
      <c r="F358" s="44"/>
      <c r="G358" s="44"/>
      <c r="H358" s="44"/>
      <c r="I358" s="44"/>
      <c r="J358" s="44"/>
      <c r="K358" s="45"/>
      <c r="L358" s="44"/>
      <c r="M358" s="44"/>
      <c r="N358" s="44"/>
      <c r="O358" s="44"/>
      <c r="P358" s="44"/>
      <c r="Q358" s="44"/>
      <c r="R358" s="44"/>
      <c r="S358" s="44"/>
      <c r="T358" s="44"/>
      <c r="U358" s="5">
        <f>ROUND(U333+U347+U353+U357,5)</f>
        <v>44372.5</v>
      </c>
      <c r="V358" s="44"/>
      <c r="W358" s="5">
        <f>ROUND(W333+W347+W353+W357,5)</f>
        <v>44372.5</v>
      </c>
    </row>
    <row r="359" spans="1:23" x14ac:dyDescent="0.4">
      <c r="A359" s="44"/>
      <c r="B359" s="44" t="s">
        <v>81</v>
      </c>
      <c r="C359" s="44"/>
      <c r="D359" s="44"/>
      <c r="E359" s="44"/>
      <c r="F359" s="44"/>
      <c r="G359" s="44"/>
      <c r="H359" s="44"/>
      <c r="I359" s="44"/>
      <c r="J359" s="44"/>
      <c r="K359" s="45"/>
      <c r="L359" s="44"/>
      <c r="M359" s="44"/>
      <c r="N359" s="44"/>
      <c r="O359" s="44"/>
      <c r="P359" s="44"/>
      <c r="Q359" s="44"/>
      <c r="R359" s="44"/>
      <c r="S359" s="44"/>
      <c r="T359" s="44"/>
      <c r="U359" s="4">
        <f>U358</f>
        <v>44372.5</v>
      </c>
      <c r="V359" s="44"/>
      <c r="W359" s="4">
        <f>W358</f>
        <v>44372.5</v>
      </c>
    </row>
    <row r="360" spans="1:23" x14ac:dyDescent="0.4">
      <c r="A360" s="18"/>
      <c r="B360" s="18" t="s">
        <v>80</v>
      </c>
      <c r="C360" s="18"/>
      <c r="D360" s="18"/>
      <c r="E360" s="18"/>
      <c r="F360" s="18"/>
      <c r="G360" s="18"/>
      <c r="H360" s="18"/>
      <c r="I360" s="18"/>
      <c r="J360" s="18"/>
      <c r="K360" s="19"/>
      <c r="L360" s="18"/>
      <c r="M360" s="18"/>
      <c r="N360" s="18"/>
      <c r="O360" s="18"/>
      <c r="P360" s="18"/>
      <c r="Q360" s="18"/>
      <c r="R360" s="18"/>
      <c r="S360" s="18"/>
      <c r="T360" s="18"/>
      <c r="U360" s="17"/>
      <c r="V360" s="18"/>
      <c r="W360" s="17"/>
    </row>
    <row r="361" spans="1:23" x14ac:dyDescent="0.4">
      <c r="A361" s="18"/>
      <c r="B361" s="18"/>
      <c r="C361" s="18" t="s">
        <v>79</v>
      </c>
      <c r="D361" s="18"/>
      <c r="E361" s="18"/>
      <c r="F361" s="18"/>
      <c r="G361" s="18"/>
      <c r="H361" s="18"/>
      <c r="I361" s="18"/>
      <c r="J361" s="18"/>
      <c r="K361" s="19"/>
      <c r="L361" s="18"/>
      <c r="M361" s="18"/>
      <c r="N361" s="18"/>
      <c r="O361" s="18"/>
      <c r="P361" s="18"/>
      <c r="Q361" s="18"/>
      <c r="R361" s="18"/>
      <c r="S361" s="18"/>
      <c r="T361" s="18"/>
      <c r="U361" s="17"/>
      <c r="V361" s="18"/>
      <c r="W361" s="17"/>
    </row>
    <row r="362" spans="1:23" x14ac:dyDescent="0.4">
      <c r="A362" s="18"/>
      <c r="B362" s="18"/>
      <c r="C362" s="18"/>
      <c r="D362" s="18" t="s">
        <v>78</v>
      </c>
      <c r="E362" s="18"/>
      <c r="F362" s="18"/>
      <c r="G362" s="18"/>
      <c r="H362" s="18"/>
      <c r="I362" s="18"/>
      <c r="J362" s="18"/>
      <c r="K362" s="19"/>
      <c r="L362" s="18"/>
      <c r="M362" s="18"/>
      <c r="N362" s="18"/>
      <c r="O362" s="18"/>
      <c r="P362" s="18"/>
      <c r="Q362" s="18"/>
      <c r="R362" s="18"/>
      <c r="S362" s="18"/>
      <c r="T362" s="18"/>
      <c r="U362" s="17"/>
      <c r="V362" s="18"/>
      <c r="W362" s="17"/>
    </row>
    <row r="363" spans="1:23" x14ac:dyDescent="0.4">
      <c r="A363" s="15"/>
      <c r="B363" s="15"/>
      <c r="C363" s="15"/>
      <c r="D363" s="15"/>
      <c r="E363" s="15"/>
      <c r="F363" s="15"/>
      <c r="G363" s="15"/>
      <c r="H363" s="15"/>
      <c r="I363" s="15" t="s">
        <v>1003</v>
      </c>
      <c r="J363" s="15"/>
      <c r="K363" s="16">
        <v>44883</v>
      </c>
      <c r="L363" s="15"/>
      <c r="M363" s="15" t="s">
        <v>1012</v>
      </c>
      <c r="N363" s="15"/>
      <c r="O363" s="15" t="s">
        <v>76</v>
      </c>
      <c r="P363" s="15"/>
      <c r="Q363" s="15" t="s">
        <v>1019</v>
      </c>
      <c r="R363" s="15"/>
      <c r="S363" s="15" t="s">
        <v>35</v>
      </c>
      <c r="T363" s="15"/>
      <c r="U363" s="14">
        <v>-2637.98</v>
      </c>
      <c r="V363" s="15"/>
      <c r="W363" s="14">
        <f t="shared" ref="W363:W368" si="10">ROUND(W362+U363,5)</f>
        <v>-2637.98</v>
      </c>
    </row>
    <row r="364" spans="1:23" x14ac:dyDescent="0.4">
      <c r="A364" s="15"/>
      <c r="B364" s="15"/>
      <c r="C364" s="15"/>
      <c r="D364" s="15"/>
      <c r="E364" s="15"/>
      <c r="F364" s="15"/>
      <c r="G364" s="15"/>
      <c r="H364" s="15"/>
      <c r="I364" s="15" t="s">
        <v>1003</v>
      </c>
      <c r="J364" s="15"/>
      <c r="K364" s="16">
        <v>44883</v>
      </c>
      <c r="L364" s="15"/>
      <c r="M364" s="15" t="s">
        <v>1012</v>
      </c>
      <c r="N364" s="15"/>
      <c r="O364" s="15" t="s">
        <v>76</v>
      </c>
      <c r="P364" s="15"/>
      <c r="Q364" s="15" t="s">
        <v>1018</v>
      </c>
      <c r="R364" s="15"/>
      <c r="S364" s="15" t="s">
        <v>35</v>
      </c>
      <c r="T364" s="15"/>
      <c r="U364" s="14">
        <v>-5935.45</v>
      </c>
      <c r="V364" s="15"/>
      <c r="W364" s="14">
        <f t="shared" si="10"/>
        <v>-8573.43</v>
      </c>
    </row>
    <row r="365" spans="1:23" x14ac:dyDescent="0.4">
      <c r="A365" s="15"/>
      <c r="B365" s="15"/>
      <c r="C365" s="15"/>
      <c r="D365" s="15"/>
      <c r="E365" s="15"/>
      <c r="F365" s="15"/>
      <c r="G365" s="15"/>
      <c r="H365" s="15"/>
      <c r="I365" s="15" t="s">
        <v>1003</v>
      </c>
      <c r="J365" s="15"/>
      <c r="K365" s="16">
        <v>44883</v>
      </c>
      <c r="L365" s="15"/>
      <c r="M365" s="15" t="s">
        <v>1010</v>
      </c>
      <c r="N365" s="15"/>
      <c r="O365" s="15" t="s">
        <v>76</v>
      </c>
      <c r="P365" s="15"/>
      <c r="Q365" s="15" t="s">
        <v>1017</v>
      </c>
      <c r="R365" s="15"/>
      <c r="S365" s="15" t="s">
        <v>35</v>
      </c>
      <c r="T365" s="15"/>
      <c r="U365" s="14">
        <v>-1688.3</v>
      </c>
      <c r="V365" s="15"/>
      <c r="W365" s="14">
        <f t="shared" si="10"/>
        <v>-10261.73</v>
      </c>
    </row>
    <row r="366" spans="1:23" x14ac:dyDescent="0.4">
      <c r="A366" s="15"/>
      <c r="B366" s="15"/>
      <c r="C366" s="15"/>
      <c r="D366" s="15"/>
      <c r="E366" s="15"/>
      <c r="F366" s="15"/>
      <c r="G366" s="15"/>
      <c r="H366" s="15"/>
      <c r="I366" s="15" t="s">
        <v>1003</v>
      </c>
      <c r="J366" s="15"/>
      <c r="K366" s="16">
        <v>44883</v>
      </c>
      <c r="L366" s="15"/>
      <c r="M366" s="15" t="s">
        <v>1010</v>
      </c>
      <c r="N366" s="15"/>
      <c r="O366" s="15" t="s">
        <v>76</v>
      </c>
      <c r="P366" s="15"/>
      <c r="Q366" s="15" t="s">
        <v>1016</v>
      </c>
      <c r="R366" s="15"/>
      <c r="S366" s="15" t="s">
        <v>35</v>
      </c>
      <c r="T366" s="15"/>
      <c r="U366" s="14">
        <v>-3380.01</v>
      </c>
      <c r="V366" s="15"/>
      <c r="W366" s="14">
        <f t="shared" si="10"/>
        <v>-13641.74</v>
      </c>
    </row>
    <row r="367" spans="1:23" x14ac:dyDescent="0.4">
      <c r="A367" s="15"/>
      <c r="B367" s="15"/>
      <c r="C367" s="15"/>
      <c r="D367" s="15"/>
      <c r="E367" s="15"/>
      <c r="F367" s="15"/>
      <c r="G367" s="15"/>
      <c r="H367" s="15"/>
      <c r="I367" s="15" t="s">
        <v>1003</v>
      </c>
      <c r="J367" s="15"/>
      <c r="K367" s="16">
        <v>44883</v>
      </c>
      <c r="L367" s="15"/>
      <c r="M367" s="15" t="s">
        <v>1008</v>
      </c>
      <c r="N367" s="15"/>
      <c r="O367" s="15" t="s">
        <v>76</v>
      </c>
      <c r="P367" s="15"/>
      <c r="Q367" s="15" t="s">
        <v>1015</v>
      </c>
      <c r="R367" s="15"/>
      <c r="S367" s="15" t="s">
        <v>35</v>
      </c>
      <c r="T367" s="15"/>
      <c r="U367" s="14">
        <v>-1020.02</v>
      </c>
      <c r="V367" s="15"/>
      <c r="W367" s="14">
        <f t="shared" si="10"/>
        <v>-14661.76</v>
      </c>
    </row>
    <row r="368" spans="1:23" ht="15" thickBot="1" x14ac:dyDescent="0.45">
      <c r="A368" s="15"/>
      <c r="B368" s="15"/>
      <c r="C368" s="15"/>
      <c r="D368" s="15"/>
      <c r="E368" s="15"/>
      <c r="F368" s="15"/>
      <c r="G368" s="15"/>
      <c r="H368" s="15"/>
      <c r="I368" s="15" t="s">
        <v>1003</v>
      </c>
      <c r="J368" s="15"/>
      <c r="K368" s="16">
        <v>44883</v>
      </c>
      <c r="L368" s="15"/>
      <c r="M368" s="15" t="s">
        <v>1008</v>
      </c>
      <c r="N368" s="15"/>
      <c r="O368" s="15" t="s">
        <v>76</v>
      </c>
      <c r="P368" s="15"/>
      <c r="Q368" s="15" t="s">
        <v>1014</v>
      </c>
      <c r="R368" s="15"/>
      <c r="S368" s="15" t="s">
        <v>35</v>
      </c>
      <c r="T368" s="15"/>
      <c r="U368" s="46">
        <v>-633.12</v>
      </c>
      <c r="V368" s="15"/>
      <c r="W368" s="46">
        <f t="shared" si="10"/>
        <v>-15294.88</v>
      </c>
    </row>
    <row r="369" spans="1:23" x14ac:dyDescent="0.4">
      <c r="A369" s="44"/>
      <c r="B369" s="44"/>
      <c r="C369" s="44"/>
      <c r="D369" s="44" t="s">
        <v>1013</v>
      </c>
      <c r="E369" s="44"/>
      <c r="F369" s="44"/>
      <c r="G369" s="44"/>
      <c r="H369" s="44"/>
      <c r="I369" s="44"/>
      <c r="J369" s="44"/>
      <c r="K369" s="45"/>
      <c r="L369" s="44"/>
      <c r="M369" s="44"/>
      <c r="N369" s="44"/>
      <c r="O369" s="44"/>
      <c r="P369" s="44"/>
      <c r="Q369" s="44"/>
      <c r="R369" s="44"/>
      <c r="S369" s="44"/>
      <c r="T369" s="44"/>
      <c r="U369" s="4">
        <f>ROUND(SUM(U362:U368),5)</f>
        <v>-15294.88</v>
      </c>
      <c r="V369" s="44"/>
      <c r="W369" s="4">
        <f>W368</f>
        <v>-15294.88</v>
      </c>
    </row>
    <row r="370" spans="1:23" x14ac:dyDescent="0.4">
      <c r="A370" s="18"/>
      <c r="B370" s="18"/>
      <c r="C370" s="18"/>
      <c r="D370" s="18" t="s">
        <v>77</v>
      </c>
      <c r="E370" s="18"/>
      <c r="F370" s="18"/>
      <c r="G370" s="18"/>
      <c r="H370" s="18"/>
      <c r="I370" s="18"/>
      <c r="J370" s="18"/>
      <c r="K370" s="19"/>
      <c r="L370" s="18"/>
      <c r="M370" s="18"/>
      <c r="N370" s="18"/>
      <c r="O370" s="18"/>
      <c r="P370" s="18"/>
      <c r="Q370" s="18"/>
      <c r="R370" s="18"/>
      <c r="S370" s="18"/>
      <c r="T370" s="18"/>
      <c r="U370" s="17"/>
      <c r="V370" s="18"/>
      <c r="W370" s="17"/>
    </row>
    <row r="371" spans="1:23" x14ac:dyDescent="0.4">
      <c r="A371" s="15"/>
      <c r="B371" s="15"/>
      <c r="C371" s="15"/>
      <c r="D371" s="15"/>
      <c r="E371" s="15"/>
      <c r="F371" s="15"/>
      <c r="G371" s="15"/>
      <c r="H371" s="15"/>
      <c r="I371" s="15" t="s">
        <v>1003</v>
      </c>
      <c r="J371" s="15"/>
      <c r="K371" s="16">
        <v>44883</v>
      </c>
      <c r="L371" s="15"/>
      <c r="M371" s="15" t="s">
        <v>1012</v>
      </c>
      <c r="N371" s="15"/>
      <c r="O371" s="15" t="s">
        <v>76</v>
      </c>
      <c r="P371" s="15"/>
      <c r="Q371" s="15" t="s">
        <v>1011</v>
      </c>
      <c r="R371" s="15"/>
      <c r="S371" s="15" t="s">
        <v>35</v>
      </c>
      <c r="T371" s="15"/>
      <c r="U371" s="14">
        <v>-1743.42</v>
      </c>
      <c r="V371" s="15"/>
      <c r="W371" s="14">
        <f>ROUND(W370+U371,5)</f>
        <v>-1743.42</v>
      </c>
    </row>
    <row r="372" spans="1:23" x14ac:dyDescent="0.4">
      <c r="A372" s="15"/>
      <c r="B372" s="15"/>
      <c r="C372" s="15"/>
      <c r="D372" s="15"/>
      <c r="E372" s="15"/>
      <c r="F372" s="15"/>
      <c r="G372" s="15"/>
      <c r="H372" s="15"/>
      <c r="I372" s="15" t="s">
        <v>1003</v>
      </c>
      <c r="J372" s="15"/>
      <c r="K372" s="16">
        <v>44883</v>
      </c>
      <c r="L372" s="15"/>
      <c r="M372" s="15" t="s">
        <v>1010</v>
      </c>
      <c r="N372" s="15"/>
      <c r="O372" s="15" t="s">
        <v>76</v>
      </c>
      <c r="P372" s="15"/>
      <c r="Q372" s="15" t="s">
        <v>1009</v>
      </c>
      <c r="R372" s="15"/>
      <c r="S372" s="15" t="s">
        <v>35</v>
      </c>
      <c r="T372" s="15"/>
      <c r="U372" s="14">
        <v>-860.85</v>
      </c>
      <c r="V372" s="15"/>
      <c r="W372" s="14">
        <f>ROUND(W371+U372,5)</f>
        <v>-2604.27</v>
      </c>
    </row>
    <row r="373" spans="1:23" ht="15" thickBot="1" x14ac:dyDescent="0.45">
      <c r="A373" s="15"/>
      <c r="B373" s="15"/>
      <c r="C373" s="15"/>
      <c r="D373" s="15"/>
      <c r="E373" s="15"/>
      <c r="F373" s="15"/>
      <c r="G373" s="15"/>
      <c r="H373" s="15"/>
      <c r="I373" s="15" t="s">
        <v>1003</v>
      </c>
      <c r="J373" s="15"/>
      <c r="K373" s="16">
        <v>44883</v>
      </c>
      <c r="L373" s="15"/>
      <c r="M373" s="15" t="s">
        <v>1008</v>
      </c>
      <c r="N373" s="15"/>
      <c r="O373" s="15" t="s">
        <v>76</v>
      </c>
      <c r="P373" s="15"/>
      <c r="Q373" s="15" t="s">
        <v>1007</v>
      </c>
      <c r="R373" s="15"/>
      <c r="S373" s="15" t="s">
        <v>35</v>
      </c>
      <c r="T373" s="15"/>
      <c r="U373" s="46">
        <v>-191.8</v>
      </c>
      <c r="V373" s="15"/>
      <c r="W373" s="46">
        <f>ROUND(W372+U373,5)</f>
        <v>-2796.07</v>
      </c>
    </row>
    <row r="374" spans="1:23" x14ac:dyDescent="0.4">
      <c r="A374" s="44"/>
      <c r="B374" s="44"/>
      <c r="C374" s="44"/>
      <c r="D374" s="44" t="s">
        <v>1006</v>
      </c>
      <c r="E374" s="44"/>
      <c r="F374" s="44"/>
      <c r="G374" s="44"/>
      <c r="H374" s="44"/>
      <c r="I374" s="44"/>
      <c r="J374" s="44"/>
      <c r="K374" s="45"/>
      <c r="L374" s="44"/>
      <c r="M374" s="44"/>
      <c r="N374" s="44"/>
      <c r="O374" s="44"/>
      <c r="P374" s="44"/>
      <c r="Q374" s="44"/>
      <c r="R374" s="44"/>
      <c r="S374" s="44"/>
      <c r="T374" s="44"/>
      <c r="U374" s="4">
        <f>ROUND(SUM(U370:U373),5)</f>
        <v>-2796.07</v>
      </c>
      <c r="V374" s="44"/>
      <c r="W374" s="4">
        <f>W373</f>
        <v>-2796.07</v>
      </c>
    </row>
    <row r="375" spans="1:23" x14ac:dyDescent="0.4">
      <c r="A375" s="18"/>
      <c r="B375" s="18"/>
      <c r="C375" s="18"/>
      <c r="D375" s="18" t="s">
        <v>75</v>
      </c>
      <c r="E375" s="18"/>
      <c r="F375" s="18"/>
      <c r="G375" s="18"/>
      <c r="H375" s="18"/>
      <c r="I375" s="18"/>
      <c r="J375" s="18"/>
      <c r="K375" s="19"/>
      <c r="L375" s="18"/>
      <c r="M375" s="18"/>
      <c r="N375" s="18"/>
      <c r="O375" s="18"/>
      <c r="P375" s="18"/>
      <c r="Q375" s="18"/>
      <c r="R375" s="18"/>
      <c r="S375" s="18"/>
      <c r="T375" s="18"/>
      <c r="U375" s="17"/>
      <c r="V375" s="18"/>
      <c r="W375" s="17"/>
    </row>
    <row r="376" spans="1:23" x14ac:dyDescent="0.4">
      <c r="A376" s="15"/>
      <c r="B376" s="15"/>
      <c r="C376" s="15"/>
      <c r="D376" s="15"/>
      <c r="E376" s="15"/>
      <c r="F376" s="15"/>
      <c r="G376" s="15"/>
      <c r="H376" s="15"/>
      <c r="I376" s="15" t="s">
        <v>1003</v>
      </c>
      <c r="J376" s="15"/>
      <c r="K376" s="16">
        <v>44883</v>
      </c>
      <c r="L376" s="15"/>
      <c r="M376" s="15" t="s">
        <v>1002</v>
      </c>
      <c r="N376" s="15"/>
      <c r="O376" s="15" t="s">
        <v>74</v>
      </c>
      <c r="P376" s="15"/>
      <c r="Q376" s="15" t="s">
        <v>1005</v>
      </c>
      <c r="R376" s="15"/>
      <c r="S376" s="15" t="s">
        <v>35</v>
      </c>
      <c r="T376" s="15"/>
      <c r="U376" s="14">
        <v>-73.23</v>
      </c>
      <c r="V376" s="15"/>
      <c r="W376" s="14">
        <f>ROUND(W375+U376,5)</f>
        <v>-73.23</v>
      </c>
    </row>
    <row r="377" spans="1:23" x14ac:dyDescent="0.4">
      <c r="A377" s="15"/>
      <c r="B377" s="15"/>
      <c r="C377" s="15"/>
      <c r="D377" s="15"/>
      <c r="E377" s="15"/>
      <c r="F377" s="15"/>
      <c r="G377" s="15"/>
      <c r="H377" s="15"/>
      <c r="I377" s="15" t="s">
        <v>1003</v>
      </c>
      <c r="J377" s="15"/>
      <c r="K377" s="16">
        <v>44883</v>
      </c>
      <c r="L377" s="15"/>
      <c r="M377" s="15" t="s">
        <v>1002</v>
      </c>
      <c r="N377" s="15"/>
      <c r="O377" s="15" t="s">
        <v>74</v>
      </c>
      <c r="P377" s="15"/>
      <c r="Q377" s="15" t="s">
        <v>1004</v>
      </c>
      <c r="R377" s="15"/>
      <c r="S377" s="15" t="s">
        <v>35</v>
      </c>
      <c r="T377" s="15"/>
      <c r="U377" s="14">
        <v>-22.62</v>
      </c>
      <c r="V377" s="15"/>
      <c r="W377" s="14">
        <f>ROUND(W376+U377,5)</f>
        <v>-95.85</v>
      </c>
    </row>
    <row r="378" spans="1:23" ht="15" thickBot="1" x14ac:dyDescent="0.45">
      <c r="A378" s="15"/>
      <c r="B378" s="15"/>
      <c r="C378" s="15"/>
      <c r="D378" s="15"/>
      <c r="E378" s="15"/>
      <c r="F378" s="15"/>
      <c r="G378" s="15"/>
      <c r="H378" s="15"/>
      <c r="I378" s="15" t="s">
        <v>1003</v>
      </c>
      <c r="J378" s="15"/>
      <c r="K378" s="16">
        <v>44883</v>
      </c>
      <c r="L378" s="15"/>
      <c r="M378" s="15" t="s">
        <v>1002</v>
      </c>
      <c r="N378" s="15"/>
      <c r="O378" s="15" t="s">
        <v>74</v>
      </c>
      <c r="P378" s="15"/>
      <c r="Q378" s="15" t="s">
        <v>1001</v>
      </c>
      <c r="R378" s="15"/>
      <c r="S378" s="15" t="s">
        <v>35</v>
      </c>
      <c r="T378" s="15"/>
      <c r="U378" s="14">
        <v>-120.39</v>
      </c>
      <c r="V378" s="15"/>
      <c r="W378" s="14">
        <f>ROUND(W377+U378,5)</f>
        <v>-216.24</v>
      </c>
    </row>
    <row r="379" spans="1:23" ht="15" thickBot="1" x14ac:dyDescent="0.45">
      <c r="A379" s="44"/>
      <c r="B379" s="44"/>
      <c r="C379" s="44"/>
      <c r="D379" s="44" t="s">
        <v>1000</v>
      </c>
      <c r="E379" s="44"/>
      <c r="F379" s="44"/>
      <c r="G379" s="44"/>
      <c r="H379" s="44"/>
      <c r="I379" s="44"/>
      <c r="J379" s="44"/>
      <c r="K379" s="45"/>
      <c r="L379" s="44"/>
      <c r="M379" s="44"/>
      <c r="N379" s="44"/>
      <c r="O379" s="44"/>
      <c r="P379" s="44"/>
      <c r="Q379" s="44"/>
      <c r="R379" s="44"/>
      <c r="S379" s="44"/>
      <c r="T379" s="44"/>
      <c r="U379" s="7">
        <f>ROUND(SUM(U375:U378),5)</f>
        <v>-216.24</v>
      </c>
      <c r="V379" s="44"/>
      <c r="W379" s="7">
        <f>W378</f>
        <v>-216.24</v>
      </c>
    </row>
    <row r="380" spans="1:23" ht="15" thickBot="1" x14ac:dyDescent="0.45">
      <c r="A380" s="44"/>
      <c r="B380" s="44"/>
      <c r="C380" s="44" t="s">
        <v>73</v>
      </c>
      <c r="D380" s="44"/>
      <c r="E380" s="44"/>
      <c r="F380" s="44"/>
      <c r="G380" s="44"/>
      <c r="H380" s="44"/>
      <c r="I380" s="44"/>
      <c r="J380" s="44"/>
      <c r="K380" s="45"/>
      <c r="L380" s="44"/>
      <c r="M380" s="44"/>
      <c r="N380" s="44"/>
      <c r="O380" s="44"/>
      <c r="P380" s="44"/>
      <c r="Q380" s="44"/>
      <c r="R380" s="44"/>
      <c r="S380" s="44"/>
      <c r="T380" s="44"/>
      <c r="U380" s="7">
        <f>ROUND(U369+U374+U379,5)</f>
        <v>-18307.189999999999</v>
      </c>
      <c r="V380" s="44"/>
      <c r="W380" s="7">
        <f>ROUND(W369+W374+W379,5)</f>
        <v>-18307.189999999999</v>
      </c>
    </row>
    <row r="381" spans="1:23" ht="15" thickBot="1" x14ac:dyDescent="0.45">
      <c r="A381" s="44"/>
      <c r="B381" s="44" t="s">
        <v>72</v>
      </c>
      <c r="C381" s="44"/>
      <c r="D381" s="44"/>
      <c r="E381" s="44"/>
      <c r="F381" s="44"/>
      <c r="G381" s="44"/>
      <c r="H381" s="44"/>
      <c r="I381" s="44"/>
      <c r="J381" s="44"/>
      <c r="K381" s="45"/>
      <c r="L381" s="44"/>
      <c r="M381" s="44"/>
      <c r="N381" s="44"/>
      <c r="O381" s="44"/>
      <c r="P381" s="44"/>
      <c r="Q381" s="44"/>
      <c r="R381" s="44"/>
      <c r="S381" s="44"/>
      <c r="T381" s="44"/>
      <c r="U381" s="7">
        <f>U380</f>
        <v>-18307.189999999999</v>
      </c>
      <c r="V381" s="44"/>
      <c r="W381" s="7">
        <f>W380</f>
        <v>-18307.189999999999</v>
      </c>
    </row>
    <row r="382" spans="1:23" s="9" customFormat="1" ht="10.75" thickBot="1" x14ac:dyDescent="0.3">
      <c r="A382" s="2" t="s">
        <v>999</v>
      </c>
      <c r="B382" s="2"/>
      <c r="C382" s="2"/>
      <c r="D382" s="2"/>
      <c r="E382" s="2"/>
      <c r="F382" s="2"/>
      <c r="G382" s="2"/>
      <c r="H382" s="2"/>
      <c r="I382" s="2"/>
      <c r="J382" s="2"/>
      <c r="K382" s="13"/>
      <c r="L382" s="2"/>
      <c r="M382" s="2"/>
      <c r="N382" s="2"/>
      <c r="O382" s="2"/>
      <c r="P382" s="2"/>
      <c r="Q382" s="2"/>
      <c r="R382" s="2"/>
      <c r="S382" s="2"/>
      <c r="T382" s="2"/>
      <c r="U382" s="8">
        <f>ROUND(U4+U8+U16+U61+U253+U260+U289+U304+U321+U359+U381,5)</f>
        <v>-28365.31</v>
      </c>
      <c r="V382" s="2"/>
      <c r="W382" s="8">
        <f>ROUND(W4+W8+W16+W61+W253+W260+W289+W304+W321+W359+W381,5)</f>
        <v>-28365.31</v>
      </c>
    </row>
    <row r="383" spans="1:23" ht="15" thickTop="1" x14ac:dyDescent="0.4"/>
  </sheetData>
  <pageMargins left="0.7" right="0.7" top="0.75" bottom="0.75" header="0.1" footer="0.3"/>
  <pageSetup orientation="portrait" r:id="rId1"/>
  <headerFooter>
    <oddHeader>&amp;L&amp;"Arial,Bold"&amp;8 9:30 AM
&amp;"Arial,Bold"&amp;8 12/10/22
&amp;"Arial,Bold"&amp;8 Accrual Basis&amp;C&amp;"Arial,Bold"&amp;12 Nederland Fire Protection District
&amp;"Arial,Bold"&amp;14 Transaction Detail By Account
&amp;"Arial,Bold"&amp;10 November 2022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20481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87086</xdr:colOff>
                <xdr:row>1</xdr:row>
                <xdr:rowOff>38100</xdr:rowOff>
              </to>
            </anchor>
          </controlPr>
        </control>
      </mc:Choice>
      <mc:Fallback>
        <control shapeId="20481" r:id="rId4" name="FILTER"/>
      </mc:Fallback>
    </mc:AlternateContent>
    <mc:AlternateContent xmlns:mc="http://schemas.openxmlformats.org/markup-compatibility/2006">
      <mc:Choice Requires="x14">
        <control shapeId="20482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87086</xdr:colOff>
                <xdr:row>1</xdr:row>
                <xdr:rowOff>38100</xdr:rowOff>
              </to>
            </anchor>
          </controlPr>
        </control>
      </mc:Choice>
      <mc:Fallback>
        <control shapeId="20482" r:id="rId6" name="HEADER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6C6EC-804F-4023-800F-60E92540A14E}">
  <sheetPr codeName="Sheet5"/>
  <dimension ref="A1:P260"/>
  <sheetViews>
    <sheetView workbookViewId="0">
      <pane xSplit="9" ySplit="2" topLeftCell="J241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4.6" x14ac:dyDescent="0.4"/>
  <cols>
    <col min="1" max="8" width="2.921875" style="22" customWidth="1"/>
    <col min="9" max="9" width="23.3828125" style="22" customWidth="1"/>
    <col min="10" max="10" width="7.84375" bestFit="1" customWidth="1"/>
    <col min="11" max="11" width="2.23046875" customWidth="1"/>
    <col min="12" max="12" width="7.84375" bestFit="1" customWidth="1"/>
    <col min="13" max="13" width="2.23046875" customWidth="1"/>
    <col min="14" max="14" width="9.07421875" bestFit="1" customWidth="1"/>
    <col min="15" max="15" width="2.23046875" customWidth="1"/>
    <col min="16" max="16" width="8" bestFit="1" customWidth="1"/>
  </cols>
  <sheetData>
    <row r="1" spans="1:16" ht="15" thickBot="1" x14ac:dyDescent="0.45">
      <c r="A1" s="24"/>
      <c r="B1" s="24"/>
      <c r="C1" s="24"/>
      <c r="D1" s="24"/>
      <c r="E1" s="24"/>
      <c r="F1" s="24"/>
      <c r="G1" s="24"/>
      <c r="H1" s="24"/>
      <c r="I1" s="24"/>
      <c r="J1" s="37"/>
      <c r="K1" s="38"/>
      <c r="L1" s="37"/>
      <c r="M1" s="38"/>
      <c r="N1" s="37"/>
      <c r="O1" s="38"/>
      <c r="P1" s="37"/>
    </row>
    <row r="2" spans="1:16" s="12" customFormat="1" ht="15.45" thickTop="1" thickBot="1" x14ac:dyDescent="0.45">
      <c r="A2" s="36"/>
      <c r="B2" s="36"/>
      <c r="C2" s="36"/>
      <c r="D2" s="36"/>
      <c r="E2" s="36"/>
      <c r="F2" s="36"/>
      <c r="G2" s="36"/>
      <c r="H2" s="36"/>
      <c r="I2" s="36"/>
      <c r="J2" s="35" t="s">
        <v>385</v>
      </c>
      <c r="K2" s="21"/>
      <c r="L2" s="35" t="s">
        <v>382</v>
      </c>
      <c r="M2" s="21"/>
      <c r="N2" s="35" t="s">
        <v>381</v>
      </c>
      <c r="O2" s="21"/>
      <c r="P2" s="35" t="s">
        <v>380</v>
      </c>
    </row>
    <row r="3" spans="1:16" ht="15" thickTop="1" x14ac:dyDescent="0.4">
      <c r="A3" s="24"/>
      <c r="B3" s="24" t="s">
        <v>379</v>
      </c>
      <c r="C3" s="24"/>
      <c r="D3" s="24"/>
      <c r="E3" s="24"/>
      <c r="F3" s="24"/>
      <c r="G3" s="24"/>
      <c r="H3" s="24"/>
      <c r="I3" s="24"/>
      <c r="J3" s="30"/>
      <c r="K3" s="27"/>
      <c r="L3" s="30"/>
      <c r="M3" s="27"/>
      <c r="N3" s="30"/>
      <c r="O3" s="27"/>
      <c r="P3" s="29"/>
    </row>
    <row r="4" spans="1:16" x14ac:dyDescent="0.4">
      <c r="A4" s="24"/>
      <c r="B4" s="24"/>
      <c r="C4" s="24"/>
      <c r="D4" s="24" t="s">
        <v>378</v>
      </c>
      <c r="E4" s="24"/>
      <c r="F4" s="24"/>
      <c r="G4" s="24"/>
      <c r="H4" s="24"/>
      <c r="I4" s="24"/>
      <c r="J4" s="30"/>
      <c r="K4" s="27"/>
      <c r="L4" s="30"/>
      <c r="M4" s="27"/>
      <c r="N4" s="30"/>
      <c r="O4" s="27"/>
      <c r="P4" s="29"/>
    </row>
    <row r="5" spans="1:16" x14ac:dyDescent="0.4">
      <c r="A5" s="24"/>
      <c r="B5" s="24"/>
      <c r="C5" s="24"/>
      <c r="D5" s="24"/>
      <c r="E5" s="24" t="s">
        <v>377</v>
      </c>
      <c r="F5" s="24"/>
      <c r="G5" s="24"/>
      <c r="H5" s="24"/>
      <c r="I5" s="24"/>
      <c r="J5" s="30">
        <v>27000</v>
      </c>
      <c r="K5" s="27"/>
      <c r="L5" s="30"/>
      <c r="M5" s="27"/>
      <c r="N5" s="30"/>
      <c r="O5" s="27"/>
      <c r="P5" s="29"/>
    </row>
    <row r="6" spans="1:16" x14ac:dyDescent="0.4">
      <c r="A6" s="24"/>
      <c r="B6" s="24"/>
      <c r="C6" s="24"/>
      <c r="D6" s="24"/>
      <c r="E6" s="24" t="s">
        <v>232</v>
      </c>
      <c r="F6" s="24"/>
      <c r="G6" s="24"/>
      <c r="H6" s="24"/>
      <c r="I6" s="24"/>
      <c r="J6" s="30">
        <v>2500</v>
      </c>
      <c r="K6" s="27"/>
      <c r="L6" s="30"/>
      <c r="M6" s="27"/>
      <c r="N6" s="30"/>
      <c r="O6" s="27"/>
      <c r="P6" s="29"/>
    </row>
    <row r="7" spans="1:16" x14ac:dyDescent="0.4">
      <c r="A7" s="24"/>
      <c r="B7" s="24"/>
      <c r="C7" s="24"/>
      <c r="D7" s="24"/>
      <c r="E7" s="24" t="s">
        <v>376</v>
      </c>
      <c r="F7" s="24"/>
      <c r="G7" s="24"/>
      <c r="H7" s="24"/>
      <c r="I7" s="24"/>
      <c r="J7" s="30">
        <v>0</v>
      </c>
      <c r="K7" s="27"/>
      <c r="L7" s="30">
        <v>25000</v>
      </c>
      <c r="M7" s="27"/>
      <c r="N7" s="30">
        <f>ROUND((J7-L7),5)</f>
        <v>-25000</v>
      </c>
      <c r="O7" s="27"/>
      <c r="P7" s="29">
        <f>ROUND(IF(L7=0, IF(J7=0, 0, 1), J7/L7),5)</f>
        <v>0</v>
      </c>
    </row>
    <row r="8" spans="1:16" x14ac:dyDescent="0.4">
      <c r="A8" s="24"/>
      <c r="B8" s="24"/>
      <c r="C8" s="24"/>
      <c r="D8" s="24"/>
      <c r="E8" s="24" t="s">
        <v>375</v>
      </c>
      <c r="F8" s="24"/>
      <c r="G8" s="24"/>
      <c r="H8" s="24"/>
      <c r="I8" s="24"/>
      <c r="J8" s="30">
        <v>3680.76</v>
      </c>
      <c r="K8" s="27"/>
      <c r="L8" s="30">
        <v>500</v>
      </c>
      <c r="M8" s="27"/>
      <c r="N8" s="30">
        <f>ROUND((J8-L8),5)</f>
        <v>3180.76</v>
      </c>
      <c r="O8" s="27"/>
      <c r="P8" s="29">
        <f>ROUND(IF(L8=0, IF(J8=0, 0, 1), J8/L8),5)</f>
        <v>7.3615199999999996</v>
      </c>
    </row>
    <row r="9" spans="1:16" x14ac:dyDescent="0.4">
      <c r="A9" s="24"/>
      <c r="B9" s="24"/>
      <c r="C9" s="24"/>
      <c r="D9" s="24"/>
      <c r="E9" s="24" t="s">
        <v>231</v>
      </c>
      <c r="F9" s="24"/>
      <c r="G9" s="24"/>
      <c r="H9" s="24"/>
      <c r="I9" s="24"/>
      <c r="J9" s="30">
        <v>2969.89</v>
      </c>
      <c r="K9" s="27"/>
      <c r="L9" s="30">
        <v>150</v>
      </c>
      <c r="M9" s="27"/>
      <c r="N9" s="30">
        <f>ROUND((J9-L9),5)</f>
        <v>2819.89</v>
      </c>
      <c r="O9" s="27"/>
      <c r="P9" s="29">
        <f>ROUND(IF(L9=0, IF(J9=0, 0, 1), J9/L9),5)</f>
        <v>19.79927</v>
      </c>
    </row>
    <row r="10" spans="1:16" x14ac:dyDescent="0.4">
      <c r="A10" s="24"/>
      <c r="B10" s="24"/>
      <c r="C10" s="24"/>
      <c r="D10" s="24"/>
      <c r="E10" s="24" t="s">
        <v>229</v>
      </c>
      <c r="F10" s="24"/>
      <c r="G10" s="24"/>
      <c r="H10" s="24"/>
      <c r="I10" s="24"/>
      <c r="J10" s="30"/>
      <c r="K10" s="27"/>
      <c r="L10" s="30"/>
      <c r="M10" s="27"/>
      <c r="N10" s="30"/>
      <c r="O10" s="27"/>
      <c r="P10" s="29"/>
    </row>
    <row r="11" spans="1:16" x14ac:dyDescent="0.4">
      <c r="A11" s="24"/>
      <c r="B11" s="24"/>
      <c r="C11" s="24"/>
      <c r="D11" s="24"/>
      <c r="E11" s="24"/>
      <c r="F11" s="24" t="s">
        <v>374</v>
      </c>
      <c r="G11" s="24"/>
      <c r="H11" s="24"/>
      <c r="I11" s="24"/>
      <c r="J11" s="30">
        <v>-214.28</v>
      </c>
      <c r="K11" s="27"/>
      <c r="L11" s="30"/>
      <c r="M11" s="27"/>
      <c r="N11" s="30"/>
      <c r="O11" s="27"/>
      <c r="P11" s="29"/>
    </row>
    <row r="12" spans="1:16" x14ac:dyDescent="0.4">
      <c r="A12" s="24"/>
      <c r="B12" s="24"/>
      <c r="C12" s="24"/>
      <c r="D12" s="24"/>
      <c r="E12" s="24"/>
      <c r="F12" s="24" t="s">
        <v>228</v>
      </c>
      <c r="G12" s="24"/>
      <c r="H12" s="24"/>
      <c r="I12" s="24"/>
      <c r="J12" s="30">
        <v>219.11</v>
      </c>
      <c r="K12" s="27"/>
      <c r="L12" s="30"/>
      <c r="M12" s="27"/>
      <c r="N12" s="30"/>
      <c r="O12" s="27"/>
      <c r="P12" s="29"/>
    </row>
    <row r="13" spans="1:16" x14ac:dyDescent="0.4">
      <c r="A13" s="24"/>
      <c r="B13" s="24"/>
      <c r="C13" s="24"/>
      <c r="D13" s="24"/>
      <c r="E13" s="24"/>
      <c r="F13" s="24" t="s">
        <v>227</v>
      </c>
      <c r="G13" s="24"/>
      <c r="H13" s="24"/>
      <c r="I13" s="24"/>
      <c r="J13" s="30">
        <v>1110615.3999999999</v>
      </c>
      <c r="K13" s="27"/>
      <c r="L13" s="30">
        <v>1065857</v>
      </c>
      <c r="M13" s="27"/>
      <c r="N13" s="30">
        <f>ROUND((J13-L13),5)</f>
        <v>44758.400000000001</v>
      </c>
      <c r="O13" s="27"/>
      <c r="P13" s="29">
        <f>ROUND(IF(L13=0, IF(J13=0, 0, 1), J13/L13),5)</f>
        <v>1.04199</v>
      </c>
    </row>
    <row r="14" spans="1:16" x14ac:dyDescent="0.4">
      <c r="A14" s="24"/>
      <c r="B14" s="24"/>
      <c r="C14" s="24"/>
      <c r="D14" s="24"/>
      <c r="E14" s="24"/>
      <c r="F14" s="24" t="s">
        <v>226</v>
      </c>
      <c r="G14" s="24"/>
      <c r="H14" s="24"/>
      <c r="I14" s="24"/>
      <c r="J14" s="30">
        <v>46067.64</v>
      </c>
      <c r="K14" s="27"/>
      <c r="L14" s="30">
        <v>53293</v>
      </c>
      <c r="M14" s="27"/>
      <c r="N14" s="30">
        <f>ROUND((J14-L14),5)</f>
        <v>-7225.36</v>
      </c>
      <c r="O14" s="27"/>
      <c r="P14" s="29">
        <f>ROUND(IF(L14=0, IF(J14=0, 0, 1), J14/L14),5)</f>
        <v>0.86441999999999997</v>
      </c>
    </row>
    <row r="15" spans="1:16" x14ac:dyDescent="0.4">
      <c r="A15" s="24"/>
      <c r="B15" s="24"/>
      <c r="C15" s="24"/>
      <c r="D15" s="24"/>
      <c r="E15" s="24"/>
      <c r="F15" s="24" t="s">
        <v>225</v>
      </c>
      <c r="G15" s="24"/>
      <c r="H15" s="24"/>
      <c r="I15" s="24"/>
      <c r="J15" s="30">
        <v>38921.199999999997</v>
      </c>
      <c r="K15" s="27"/>
      <c r="L15" s="30">
        <v>37302</v>
      </c>
      <c r="M15" s="27"/>
      <c r="N15" s="30">
        <f>ROUND((J15-L15),5)</f>
        <v>1619.2</v>
      </c>
      <c r="O15" s="27"/>
      <c r="P15" s="29">
        <f>ROUND(IF(L15=0, IF(J15=0, 0, 1), J15/L15),5)</f>
        <v>1.0434099999999999</v>
      </c>
    </row>
    <row r="16" spans="1:16" x14ac:dyDescent="0.4">
      <c r="A16" s="24"/>
      <c r="B16" s="24"/>
      <c r="C16" s="24"/>
      <c r="D16" s="24"/>
      <c r="E16" s="24"/>
      <c r="F16" s="24" t="s">
        <v>224</v>
      </c>
      <c r="G16" s="24"/>
      <c r="H16" s="24"/>
      <c r="I16" s="24"/>
      <c r="J16" s="30">
        <v>1606.77</v>
      </c>
      <c r="K16" s="27"/>
      <c r="L16" s="30">
        <v>1865</v>
      </c>
      <c r="M16" s="27"/>
      <c r="N16" s="30">
        <f>ROUND((J16-L16),5)</f>
        <v>-258.23</v>
      </c>
      <c r="O16" s="27"/>
      <c r="P16" s="29">
        <f>ROUND(IF(L16=0, IF(J16=0, 0, 1), J16/L16),5)</f>
        <v>0.86153999999999997</v>
      </c>
    </row>
    <row r="17" spans="1:16" x14ac:dyDescent="0.4">
      <c r="A17" s="24"/>
      <c r="B17" s="24"/>
      <c r="C17" s="24"/>
      <c r="D17" s="24"/>
      <c r="E17" s="24"/>
      <c r="F17" s="24" t="s">
        <v>223</v>
      </c>
      <c r="G17" s="24"/>
      <c r="H17" s="24"/>
      <c r="I17" s="24"/>
      <c r="J17" s="30">
        <v>2971.27</v>
      </c>
      <c r="K17" s="27"/>
      <c r="L17" s="30"/>
      <c r="M17" s="27"/>
      <c r="N17" s="30"/>
      <c r="O17" s="27"/>
      <c r="P17" s="29"/>
    </row>
    <row r="18" spans="1:16" x14ac:dyDescent="0.4">
      <c r="A18" s="24"/>
      <c r="B18" s="24"/>
      <c r="C18" s="24"/>
      <c r="D18" s="24"/>
      <c r="E18" s="24"/>
      <c r="F18" s="24" t="s">
        <v>222</v>
      </c>
      <c r="G18" s="24"/>
      <c r="H18" s="24"/>
      <c r="I18" s="24"/>
      <c r="J18" s="30">
        <v>391.68</v>
      </c>
      <c r="K18" s="27"/>
      <c r="L18" s="30"/>
      <c r="M18" s="27"/>
      <c r="N18" s="30"/>
      <c r="O18" s="27"/>
      <c r="P18" s="29"/>
    </row>
    <row r="19" spans="1:16" x14ac:dyDescent="0.4">
      <c r="A19" s="24"/>
      <c r="B19" s="24"/>
      <c r="C19" s="24"/>
      <c r="D19" s="24"/>
      <c r="E19" s="24"/>
      <c r="F19" s="24" t="s">
        <v>373</v>
      </c>
      <c r="G19" s="24"/>
      <c r="H19" s="24"/>
      <c r="I19" s="24"/>
      <c r="J19" s="30">
        <v>28.22</v>
      </c>
      <c r="K19" s="27"/>
      <c r="L19" s="30"/>
      <c r="M19" s="27"/>
      <c r="N19" s="30"/>
      <c r="O19" s="27"/>
      <c r="P19" s="29"/>
    </row>
    <row r="20" spans="1:16" x14ac:dyDescent="0.4">
      <c r="A20" s="24"/>
      <c r="B20" s="24"/>
      <c r="C20" s="24"/>
      <c r="D20" s="24"/>
      <c r="E20" s="24"/>
      <c r="F20" s="24" t="s">
        <v>221</v>
      </c>
      <c r="G20" s="24"/>
      <c r="H20" s="24"/>
      <c r="I20" s="24"/>
      <c r="J20" s="30">
        <v>5338.91</v>
      </c>
      <c r="K20" s="27"/>
      <c r="L20" s="30">
        <v>5164</v>
      </c>
      <c r="M20" s="27"/>
      <c r="N20" s="30">
        <f>ROUND((J20-L20),5)</f>
        <v>174.91</v>
      </c>
      <c r="O20" s="27"/>
      <c r="P20" s="29">
        <f>ROUND(IF(L20=0, IF(J20=0, 0, 1), J20/L20),5)</f>
        <v>1.0338700000000001</v>
      </c>
    </row>
    <row r="21" spans="1:16" x14ac:dyDescent="0.4">
      <c r="A21" s="24"/>
      <c r="B21" s="24"/>
      <c r="C21" s="24"/>
      <c r="D21" s="24"/>
      <c r="E21" s="24"/>
      <c r="F21" s="24" t="s">
        <v>219</v>
      </c>
      <c r="G21" s="24"/>
      <c r="H21" s="24"/>
      <c r="I21" s="24"/>
      <c r="J21" s="30">
        <v>5307.43</v>
      </c>
      <c r="K21" s="27"/>
      <c r="L21" s="30">
        <v>5164</v>
      </c>
      <c r="M21" s="27"/>
      <c r="N21" s="30">
        <f>ROUND((J21-L21),5)</f>
        <v>143.43</v>
      </c>
      <c r="O21" s="27"/>
      <c r="P21" s="29">
        <f>ROUND(IF(L21=0, IF(J21=0, 0, 1), J21/L21),5)</f>
        <v>1.0277700000000001</v>
      </c>
    </row>
    <row r="22" spans="1:16" x14ac:dyDescent="0.4">
      <c r="A22" s="24"/>
      <c r="B22" s="24"/>
      <c r="C22" s="24"/>
      <c r="D22" s="24"/>
      <c r="E22" s="24"/>
      <c r="F22" s="24" t="s">
        <v>372</v>
      </c>
      <c r="G22" s="24"/>
      <c r="H22" s="24"/>
      <c r="I22" s="24"/>
      <c r="J22" s="30">
        <v>-45103.59</v>
      </c>
      <c r="K22" s="27"/>
      <c r="L22" s="30"/>
      <c r="M22" s="27"/>
      <c r="N22" s="30"/>
      <c r="O22" s="27"/>
      <c r="P22" s="29"/>
    </row>
    <row r="23" spans="1:16" x14ac:dyDescent="0.4">
      <c r="A23" s="24"/>
      <c r="B23" s="24"/>
      <c r="C23" s="24"/>
      <c r="D23" s="24"/>
      <c r="E23" s="24"/>
      <c r="F23" s="24" t="s">
        <v>371</v>
      </c>
      <c r="G23" s="24"/>
      <c r="H23" s="24"/>
      <c r="I23" s="24"/>
      <c r="J23" s="30">
        <v>-1573.4</v>
      </c>
      <c r="K23" s="27"/>
      <c r="L23" s="30"/>
      <c r="M23" s="27"/>
      <c r="N23" s="30"/>
      <c r="O23" s="27"/>
      <c r="P23" s="29"/>
    </row>
    <row r="24" spans="1:16" x14ac:dyDescent="0.4">
      <c r="A24" s="24"/>
      <c r="B24" s="24"/>
      <c r="C24" s="24"/>
      <c r="D24" s="24"/>
      <c r="E24" s="24"/>
      <c r="F24" s="24" t="s">
        <v>218</v>
      </c>
      <c r="G24" s="24"/>
      <c r="H24" s="24"/>
      <c r="I24" s="24"/>
      <c r="J24" s="30">
        <v>-248.65</v>
      </c>
      <c r="K24" s="27"/>
      <c r="L24" s="30"/>
      <c r="M24" s="27"/>
      <c r="N24" s="30"/>
      <c r="O24" s="27"/>
      <c r="P24" s="29"/>
    </row>
    <row r="25" spans="1:16" x14ac:dyDescent="0.4">
      <c r="A25" s="24"/>
      <c r="B25" s="24"/>
      <c r="C25" s="24"/>
      <c r="D25" s="24"/>
      <c r="E25" s="24"/>
      <c r="F25" s="24" t="s">
        <v>217</v>
      </c>
      <c r="G25" s="24"/>
      <c r="H25" s="24"/>
      <c r="I25" s="24"/>
      <c r="J25" s="30">
        <v>-7.49</v>
      </c>
      <c r="K25" s="27"/>
      <c r="L25" s="30"/>
      <c r="M25" s="27"/>
      <c r="N25" s="30"/>
      <c r="O25" s="27"/>
      <c r="P25" s="29"/>
    </row>
    <row r="26" spans="1:16" ht="15" thickBot="1" x14ac:dyDescent="0.45">
      <c r="A26" s="24"/>
      <c r="B26" s="24"/>
      <c r="C26" s="24"/>
      <c r="D26" s="24"/>
      <c r="E26" s="24"/>
      <c r="F26" s="24" t="s">
        <v>370</v>
      </c>
      <c r="G26" s="24"/>
      <c r="H26" s="24"/>
      <c r="I26" s="24"/>
      <c r="J26" s="30">
        <v>4.13</v>
      </c>
      <c r="K26" s="27"/>
      <c r="L26" s="30"/>
      <c r="M26" s="27"/>
      <c r="N26" s="30"/>
      <c r="O26" s="27"/>
      <c r="P26" s="29"/>
    </row>
    <row r="27" spans="1:16" ht="15" thickBot="1" x14ac:dyDescent="0.45">
      <c r="A27" s="24"/>
      <c r="B27" s="24"/>
      <c r="C27" s="24"/>
      <c r="D27" s="24"/>
      <c r="E27" s="24" t="s">
        <v>216</v>
      </c>
      <c r="F27" s="24"/>
      <c r="G27" s="24"/>
      <c r="H27" s="24"/>
      <c r="I27" s="24"/>
      <c r="J27" s="28">
        <f>ROUND(SUM(J10:J26),5)</f>
        <v>1164324.3500000001</v>
      </c>
      <c r="K27" s="27"/>
      <c r="L27" s="28">
        <f>ROUND(SUM(L10:L26),5)</f>
        <v>1168645</v>
      </c>
      <c r="M27" s="27"/>
      <c r="N27" s="28">
        <f>ROUND((J27-L27),5)</f>
        <v>-4320.6499999999996</v>
      </c>
      <c r="O27" s="27"/>
      <c r="P27" s="26">
        <f>ROUND(IF(L27=0, IF(J27=0, 0, 1), J27/L27),5)</f>
        <v>0.99629999999999996</v>
      </c>
    </row>
    <row r="28" spans="1:16" ht="15" thickBot="1" x14ac:dyDescent="0.45">
      <c r="A28" s="24"/>
      <c r="B28" s="24"/>
      <c r="C28" s="24"/>
      <c r="D28" s="24" t="s">
        <v>369</v>
      </c>
      <c r="E28" s="24"/>
      <c r="F28" s="24"/>
      <c r="G28" s="24"/>
      <c r="H28" s="24"/>
      <c r="I28" s="24"/>
      <c r="J28" s="31">
        <f>ROUND(SUM(J4:J9)+J27,5)</f>
        <v>1200475</v>
      </c>
      <c r="K28" s="27"/>
      <c r="L28" s="31">
        <f>ROUND(SUM(L4:L9)+L27,5)</f>
        <v>1194295</v>
      </c>
      <c r="M28" s="27"/>
      <c r="N28" s="31">
        <f>ROUND((J28-L28),5)</f>
        <v>6180</v>
      </c>
      <c r="O28" s="27"/>
      <c r="P28" s="33">
        <f>ROUND(IF(L28=0, IF(J28=0, 0, 1), J28/L28),5)</f>
        <v>1.0051699999999999</v>
      </c>
    </row>
    <row r="29" spans="1:16" x14ac:dyDescent="0.4">
      <c r="A29" s="24"/>
      <c r="B29" s="24"/>
      <c r="C29" s="24" t="s">
        <v>368</v>
      </c>
      <c r="D29" s="24"/>
      <c r="E29" s="24"/>
      <c r="F29" s="24"/>
      <c r="G29" s="24"/>
      <c r="H29" s="24"/>
      <c r="I29" s="24"/>
      <c r="J29" s="30">
        <f>J28</f>
        <v>1200475</v>
      </c>
      <c r="K29" s="27"/>
      <c r="L29" s="30">
        <f>L28</f>
        <v>1194295</v>
      </c>
      <c r="M29" s="27"/>
      <c r="N29" s="30">
        <f>ROUND((J29-L29),5)</f>
        <v>6180</v>
      </c>
      <c r="O29" s="27"/>
      <c r="P29" s="29">
        <f>ROUND(IF(L29=0, IF(J29=0, 0, 1), J29/L29),5)</f>
        <v>1.0051699999999999</v>
      </c>
    </row>
    <row r="30" spans="1:16" x14ac:dyDescent="0.4">
      <c r="A30" s="24"/>
      <c r="B30" s="24"/>
      <c r="C30" s="24"/>
      <c r="D30" s="24" t="s">
        <v>367</v>
      </c>
      <c r="E30" s="24"/>
      <c r="F30" s="24"/>
      <c r="G30" s="24"/>
      <c r="H30" s="24"/>
      <c r="I30" s="24"/>
      <c r="J30" s="30"/>
      <c r="K30" s="27"/>
      <c r="L30" s="30"/>
      <c r="M30" s="27"/>
      <c r="N30" s="30"/>
      <c r="O30" s="27"/>
      <c r="P30" s="29"/>
    </row>
    <row r="31" spans="1:16" x14ac:dyDescent="0.4">
      <c r="A31" s="24"/>
      <c r="B31" s="24"/>
      <c r="C31" s="24"/>
      <c r="D31" s="24"/>
      <c r="E31" s="24" t="s">
        <v>366</v>
      </c>
      <c r="F31" s="24"/>
      <c r="G31" s="24"/>
      <c r="H31" s="24"/>
      <c r="I31" s="24"/>
      <c r="J31" s="30"/>
      <c r="K31" s="27"/>
      <c r="L31" s="30"/>
      <c r="M31" s="27"/>
      <c r="N31" s="30"/>
      <c r="O31" s="27"/>
      <c r="P31" s="29"/>
    </row>
    <row r="32" spans="1:16" ht="15" thickBot="1" x14ac:dyDescent="0.45">
      <c r="A32" s="24"/>
      <c r="B32" s="24"/>
      <c r="C32" s="24"/>
      <c r="D32" s="24"/>
      <c r="E32" s="24"/>
      <c r="F32" s="24" t="s">
        <v>365</v>
      </c>
      <c r="G32" s="24"/>
      <c r="H32" s="24"/>
      <c r="I32" s="24"/>
      <c r="J32" s="32">
        <v>13073.99</v>
      </c>
      <c r="K32" s="27"/>
      <c r="L32" s="30"/>
      <c r="M32" s="27"/>
      <c r="N32" s="30"/>
      <c r="O32" s="27"/>
      <c r="P32" s="29"/>
    </row>
    <row r="33" spans="1:16" x14ac:dyDescent="0.4">
      <c r="A33" s="24"/>
      <c r="B33" s="24"/>
      <c r="C33" s="24"/>
      <c r="D33" s="24"/>
      <c r="E33" s="24" t="s">
        <v>364</v>
      </c>
      <c r="F33" s="24"/>
      <c r="G33" s="24"/>
      <c r="H33" s="24"/>
      <c r="I33" s="24"/>
      <c r="J33" s="30">
        <f>ROUND(SUM(J31:J32),5)</f>
        <v>13073.99</v>
      </c>
      <c r="K33" s="27"/>
      <c r="L33" s="30"/>
      <c r="M33" s="27"/>
      <c r="N33" s="30"/>
      <c r="O33" s="27"/>
      <c r="P33" s="29"/>
    </row>
    <row r="34" spans="1:16" x14ac:dyDescent="0.4">
      <c r="A34" s="24"/>
      <c r="B34" s="24"/>
      <c r="C34" s="24"/>
      <c r="D34" s="24"/>
      <c r="E34" s="24" t="s">
        <v>215</v>
      </c>
      <c r="F34" s="24"/>
      <c r="G34" s="24"/>
      <c r="H34" s="24"/>
      <c r="I34" s="24"/>
      <c r="J34" s="30"/>
      <c r="K34" s="27"/>
      <c r="L34" s="30"/>
      <c r="M34" s="27"/>
      <c r="N34" s="30"/>
      <c r="O34" s="27"/>
      <c r="P34" s="29"/>
    </row>
    <row r="35" spans="1:16" x14ac:dyDescent="0.4">
      <c r="A35" s="24"/>
      <c r="B35" s="24"/>
      <c r="C35" s="24"/>
      <c r="D35" s="24"/>
      <c r="E35" s="24"/>
      <c r="F35" s="24" t="s">
        <v>214</v>
      </c>
      <c r="G35" s="24"/>
      <c r="H35" s="24"/>
      <c r="I35" s="24"/>
      <c r="J35" s="30">
        <v>2482.42</v>
      </c>
      <c r="K35" s="27"/>
      <c r="L35" s="30">
        <v>4200</v>
      </c>
      <c r="M35" s="27"/>
      <c r="N35" s="30">
        <f>ROUND((J35-L35),5)</f>
        <v>-1717.58</v>
      </c>
      <c r="O35" s="27"/>
      <c r="P35" s="29">
        <f>ROUND(IF(L35=0, IF(J35=0, 0, 1), J35/L35),5)</f>
        <v>0.59104999999999996</v>
      </c>
    </row>
    <row r="36" spans="1:16" x14ac:dyDescent="0.4">
      <c r="A36" s="24"/>
      <c r="B36" s="24"/>
      <c r="C36" s="24"/>
      <c r="D36" s="24"/>
      <c r="E36" s="24"/>
      <c r="F36" s="24" t="s">
        <v>363</v>
      </c>
      <c r="G36" s="24"/>
      <c r="H36" s="24"/>
      <c r="I36" s="24"/>
      <c r="J36" s="30">
        <v>8662.26</v>
      </c>
      <c r="K36" s="27"/>
      <c r="L36" s="30">
        <v>10000</v>
      </c>
      <c r="M36" s="27"/>
      <c r="N36" s="30">
        <f>ROUND((J36-L36),5)</f>
        <v>-1337.74</v>
      </c>
      <c r="O36" s="27"/>
      <c r="P36" s="29">
        <f>ROUND(IF(L36=0, IF(J36=0, 0, 1), J36/L36),5)</f>
        <v>0.86623000000000006</v>
      </c>
    </row>
    <row r="37" spans="1:16" x14ac:dyDescent="0.4">
      <c r="A37" s="24"/>
      <c r="B37" s="24"/>
      <c r="C37" s="24"/>
      <c r="D37" s="24"/>
      <c r="E37" s="24"/>
      <c r="F37" s="24" t="s">
        <v>362</v>
      </c>
      <c r="G37" s="24"/>
      <c r="H37" s="24"/>
      <c r="I37" s="24"/>
      <c r="J37" s="30">
        <v>189.21</v>
      </c>
      <c r="K37" s="27"/>
      <c r="L37" s="30">
        <v>500</v>
      </c>
      <c r="M37" s="27"/>
      <c r="N37" s="30">
        <f>ROUND((J37-L37),5)</f>
        <v>-310.79000000000002</v>
      </c>
      <c r="O37" s="27"/>
      <c r="P37" s="29">
        <f>ROUND(IF(L37=0, IF(J37=0, 0, 1), J37/L37),5)</f>
        <v>0.37841999999999998</v>
      </c>
    </row>
    <row r="38" spans="1:16" x14ac:dyDescent="0.4">
      <c r="A38" s="24"/>
      <c r="B38" s="24"/>
      <c r="C38" s="24"/>
      <c r="D38" s="24"/>
      <c r="E38" s="24"/>
      <c r="F38" s="24" t="s">
        <v>361</v>
      </c>
      <c r="G38" s="24"/>
      <c r="H38" s="24"/>
      <c r="I38" s="24"/>
      <c r="J38" s="30">
        <v>369.85</v>
      </c>
      <c r="K38" s="27"/>
      <c r="L38" s="30">
        <v>600</v>
      </c>
      <c r="M38" s="27"/>
      <c r="N38" s="30">
        <f>ROUND((J38-L38),5)</f>
        <v>-230.15</v>
      </c>
      <c r="O38" s="27"/>
      <c r="P38" s="29">
        <f>ROUND(IF(L38=0, IF(J38=0, 0, 1), J38/L38),5)</f>
        <v>0.61641999999999997</v>
      </c>
    </row>
    <row r="39" spans="1:16" x14ac:dyDescent="0.4">
      <c r="A39" s="24"/>
      <c r="B39" s="24"/>
      <c r="C39" s="24"/>
      <c r="D39" s="24"/>
      <c r="E39" s="24"/>
      <c r="F39" s="24" t="s">
        <v>360</v>
      </c>
      <c r="G39" s="24"/>
      <c r="H39" s="24"/>
      <c r="I39" s="24"/>
      <c r="J39" s="30"/>
      <c r="K39" s="27"/>
      <c r="L39" s="30"/>
      <c r="M39" s="27"/>
      <c r="N39" s="30"/>
      <c r="O39" s="27"/>
      <c r="P39" s="29"/>
    </row>
    <row r="40" spans="1:16" x14ac:dyDescent="0.4">
      <c r="A40" s="24"/>
      <c r="B40" s="24"/>
      <c r="C40" s="24"/>
      <c r="D40" s="24"/>
      <c r="E40" s="24"/>
      <c r="F40" s="24"/>
      <c r="G40" s="24" t="s">
        <v>359</v>
      </c>
      <c r="H40" s="24"/>
      <c r="I40" s="24"/>
      <c r="J40" s="30">
        <v>56</v>
      </c>
      <c r="K40" s="27"/>
      <c r="L40" s="30"/>
      <c r="M40" s="27"/>
      <c r="N40" s="30"/>
      <c r="O40" s="27"/>
      <c r="P40" s="29"/>
    </row>
    <row r="41" spans="1:16" ht="15" thickBot="1" x14ac:dyDescent="0.45">
      <c r="A41" s="24"/>
      <c r="B41" s="24"/>
      <c r="C41" s="24"/>
      <c r="D41" s="24"/>
      <c r="E41" s="24"/>
      <c r="F41" s="24"/>
      <c r="G41" s="24" t="s">
        <v>358</v>
      </c>
      <c r="H41" s="24"/>
      <c r="I41" s="24"/>
      <c r="J41" s="32">
        <v>240</v>
      </c>
      <c r="K41" s="27"/>
      <c r="L41" s="32">
        <v>500</v>
      </c>
      <c r="M41" s="27"/>
      <c r="N41" s="32">
        <f>ROUND((J41-L41),5)</f>
        <v>-260</v>
      </c>
      <c r="O41" s="27"/>
      <c r="P41" s="34">
        <f>ROUND(IF(L41=0, IF(J41=0, 0, 1), J41/L41),5)</f>
        <v>0.48</v>
      </c>
    </row>
    <row r="42" spans="1:16" x14ac:dyDescent="0.4">
      <c r="A42" s="24"/>
      <c r="B42" s="24"/>
      <c r="C42" s="24"/>
      <c r="D42" s="24"/>
      <c r="E42" s="24"/>
      <c r="F42" s="24" t="s">
        <v>357</v>
      </c>
      <c r="G42" s="24"/>
      <c r="H42" s="24"/>
      <c r="I42" s="24"/>
      <c r="J42" s="30">
        <f>ROUND(SUM(J39:J41),5)</f>
        <v>296</v>
      </c>
      <c r="K42" s="27"/>
      <c r="L42" s="30">
        <f>ROUND(SUM(L39:L41),5)</f>
        <v>500</v>
      </c>
      <c r="M42" s="27"/>
      <c r="N42" s="30">
        <f>ROUND((J42-L42),5)</f>
        <v>-204</v>
      </c>
      <c r="O42" s="27"/>
      <c r="P42" s="29">
        <f>ROUND(IF(L42=0, IF(J42=0, 0, 1), J42/L42),5)</f>
        <v>0.59199999999999997</v>
      </c>
    </row>
    <row r="43" spans="1:16" x14ac:dyDescent="0.4">
      <c r="A43" s="24"/>
      <c r="B43" s="24"/>
      <c r="C43" s="24"/>
      <c r="D43" s="24"/>
      <c r="E43" s="24"/>
      <c r="F43" s="24" t="s">
        <v>213</v>
      </c>
      <c r="G43" s="24"/>
      <c r="H43" s="24"/>
      <c r="I43" s="24"/>
      <c r="J43" s="30">
        <v>7794.12</v>
      </c>
      <c r="K43" s="27"/>
      <c r="L43" s="30">
        <v>1500</v>
      </c>
      <c r="M43" s="27"/>
      <c r="N43" s="30">
        <f>ROUND((J43-L43),5)</f>
        <v>6294.12</v>
      </c>
      <c r="O43" s="27"/>
      <c r="P43" s="29">
        <f>ROUND(IF(L43=0, IF(J43=0, 0, 1), J43/L43),5)</f>
        <v>5.1960800000000003</v>
      </c>
    </row>
    <row r="44" spans="1:16" x14ac:dyDescent="0.4">
      <c r="A44" s="24"/>
      <c r="B44" s="24"/>
      <c r="C44" s="24"/>
      <c r="D44" s="24"/>
      <c r="E44" s="24"/>
      <c r="F44" s="24" t="s">
        <v>211</v>
      </c>
      <c r="G44" s="24"/>
      <c r="H44" s="24"/>
      <c r="I44" s="24"/>
      <c r="J44" s="30"/>
      <c r="K44" s="27"/>
      <c r="L44" s="30"/>
      <c r="M44" s="27"/>
      <c r="N44" s="30"/>
      <c r="O44" s="27"/>
      <c r="P44" s="29"/>
    </row>
    <row r="45" spans="1:16" x14ac:dyDescent="0.4">
      <c r="A45" s="24"/>
      <c r="B45" s="24"/>
      <c r="C45" s="24"/>
      <c r="D45" s="24"/>
      <c r="E45" s="24"/>
      <c r="F45" s="24"/>
      <c r="G45" s="24" t="s">
        <v>210</v>
      </c>
      <c r="H45" s="24"/>
      <c r="I45" s="24"/>
      <c r="J45" s="30">
        <v>16725.509999999998</v>
      </c>
      <c r="K45" s="27"/>
      <c r="L45" s="30">
        <v>18565.12</v>
      </c>
      <c r="M45" s="27"/>
      <c r="N45" s="30">
        <f>ROUND((J45-L45),5)</f>
        <v>-1839.61</v>
      </c>
      <c r="O45" s="27"/>
      <c r="P45" s="29">
        <f>ROUND(IF(L45=0, IF(J45=0, 0, 1), J45/L45),5)</f>
        <v>0.90090999999999999</v>
      </c>
    </row>
    <row r="46" spans="1:16" x14ac:dyDescent="0.4">
      <c r="A46" s="24"/>
      <c r="B46" s="24"/>
      <c r="C46" s="24"/>
      <c r="D46" s="24"/>
      <c r="E46" s="24"/>
      <c r="F46" s="24"/>
      <c r="G46" s="24" t="s">
        <v>356</v>
      </c>
      <c r="H46" s="24"/>
      <c r="I46" s="24"/>
      <c r="J46" s="30">
        <v>0</v>
      </c>
      <c r="K46" s="27"/>
      <c r="L46" s="30">
        <v>501</v>
      </c>
      <c r="M46" s="27"/>
      <c r="N46" s="30">
        <f>ROUND((J46-L46),5)</f>
        <v>-501</v>
      </c>
      <c r="O46" s="27"/>
      <c r="P46" s="29">
        <f>ROUND(IF(L46=0, IF(J46=0, 0, 1), J46/L46),5)</f>
        <v>0</v>
      </c>
    </row>
    <row r="47" spans="1:16" ht="15" thickBot="1" x14ac:dyDescent="0.45">
      <c r="A47" s="24"/>
      <c r="B47" s="24"/>
      <c r="C47" s="24"/>
      <c r="D47" s="24"/>
      <c r="E47" s="24"/>
      <c r="F47" s="24"/>
      <c r="G47" s="24" t="s">
        <v>208</v>
      </c>
      <c r="H47" s="24"/>
      <c r="I47" s="24"/>
      <c r="J47" s="32">
        <v>123.54</v>
      </c>
      <c r="K47" s="27"/>
      <c r="L47" s="32"/>
      <c r="M47" s="27"/>
      <c r="N47" s="32"/>
      <c r="O47" s="27"/>
      <c r="P47" s="34"/>
    </row>
    <row r="48" spans="1:16" x14ac:dyDescent="0.4">
      <c r="A48" s="24"/>
      <c r="B48" s="24"/>
      <c r="C48" s="24"/>
      <c r="D48" s="24"/>
      <c r="E48" s="24"/>
      <c r="F48" s="24" t="s">
        <v>206</v>
      </c>
      <c r="G48" s="24"/>
      <c r="H48" s="24"/>
      <c r="I48" s="24"/>
      <c r="J48" s="30">
        <f>ROUND(SUM(J44:J47),5)</f>
        <v>16849.05</v>
      </c>
      <c r="K48" s="27"/>
      <c r="L48" s="30">
        <f>ROUND(SUM(L44:L47),5)</f>
        <v>19066.12</v>
      </c>
      <c r="M48" s="27"/>
      <c r="N48" s="30">
        <f>ROUND((J48-L48),5)</f>
        <v>-2217.0700000000002</v>
      </c>
      <c r="O48" s="27"/>
      <c r="P48" s="29">
        <f>ROUND(IF(L48=0, IF(J48=0, 0, 1), J48/L48),5)</f>
        <v>0.88371999999999995</v>
      </c>
    </row>
    <row r="49" spans="1:16" x14ac:dyDescent="0.4">
      <c r="A49" s="24"/>
      <c r="B49" s="24"/>
      <c r="C49" s="24"/>
      <c r="D49" s="24"/>
      <c r="E49" s="24"/>
      <c r="F49" s="24" t="s">
        <v>355</v>
      </c>
      <c r="G49" s="24"/>
      <c r="H49" s="24"/>
      <c r="I49" s="24"/>
      <c r="J49" s="30"/>
      <c r="K49" s="27"/>
      <c r="L49" s="30"/>
      <c r="M49" s="27"/>
      <c r="N49" s="30"/>
      <c r="O49" s="27"/>
      <c r="P49" s="29"/>
    </row>
    <row r="50" spans="1:16" x14ac:dyDescent="0.4">
      <c r="A50" s="24"/>
      <c r="B50" s="24"/>
      <c r="C50" s="24"/>
      <c r="D50" s="24"/>
      <c r="E50" s="24"/>
      <c r="F50" s="24"/>
      <c r="G50" s="24" t="s">
        <v>354</v>
      </c>
      <c r="H50" s="24"/>
      <c r="I50" s="24"/>
      <c r="J50" s="30">
        <v>3423</v>
      </c>
      <c r="K50" s="27"/>
      <c r="L50" s="30">
        <v>3000</v>
      </c>
      <c r="M50" s="27"/>
      <c r="N50" s="30">
        <f>ROUND((J50-L50),5)</f>
        <v>423</v>
      </c>
      <c r="O50" s="27"/>
      <c r="P50" s="29">
        <f>ROUND(IF(L50=0, IF(J50=0, 0, 1), J50/L50),5)</f>
        <v>1.141</v>
      </c>
    </row>
    <row r="51" spans="1:16" x14ac:dyDescent="0.4">
      <c r="A51" s="24"/>
      <c r="B51" s="24"/>
      <c r="C51" s="24"/>
      <c r="D51" s="24"/>
      <c r="E51" s="24"/>
      <c r="F51" s="24"/>
      <c r="G51" s="24" t="s">
        <v>353</v>
      </c>
      <c r="H51" s="24"/>
      <c r="I51" s="24"/>
      <c r="J51" s="30">
        <v>0</v>
      </c>
      <c r="K51" s="27"/>
      <c r="L51" s="30">
        <v>2250</v>
      </c>
      <c r="M51" s="27"/>
      <c r="N51" s="30">
        <f>ROUND((J51-L51),5)</f>
        <v>-2250</v>
      </c>
      <c r="O51" s="27"/>
      <c r="P51" s="29">
        <f>ROUND(IF(L51=0, IF(J51=0, 0, 1), J51/L51),5)</f>
        <v>0</v>
      </c>
    </row>
    <row r="52" spans="1:16" x14ac:dyDescent="0.4">
      <c r="A52" s="24"/>
      <c r="B52" s="24"/>
      <c r="C52" s="24"/>
      <c r="D52" s="24"/>
      <c r="E52" s="24"/>
      <c r="F52" s="24"/>
      <c r="G52" s="24" t="s">
        <v>352</v>
      </c>
      <c r="H52" s="24"/>
      <c r="I52" s="24"/>
      <c r="J52" s="30">
        <v>19114</v>
      </c>
      <c r="K52" s="27"/>
      <c r="L52" s="30">
        <v>20000</v>
      </c>
      <c r="M52" s="27"/>
      <c r="N52" s="30">
        <f>ROUND((J52-L52),5)</f>
        <v>-886</v>
      </c>
      <c r="O52" s="27"/>
      <c r="P52" s="29">
        <f>ROUND(IF(L52=0, IF(J52=0, 0, 1), J52/L52),5)</f>
        <v>0.95569999999999999</v>
      </c>
    </row>
    <row r="53" spans="1:16" ht="15" thickBot="1" x14ac:dyDescent="0.45">
      <c r="A53" s="24"/>
      <c r="B53" s="24"/>
      <c r="C53" s="24"/>
      <c r="D53" s="24"/>
      <c r="E53" s="24"/>
      <c r="F53" s="24"/>
      <c r="G53" s="24" t="s">
        <v>351</v>
      </c>
      <c r="H53" s="24"/>
      <c r="I53" s="24"/>
      <c r="J53" s="32">
        <v>23647</v>
      </c>
      <c r="K53" s="27"/>
      <c r="L53" s="32">
        <v>20000</v>
      </c>
      <c r="M53" s="27"/>
      <c r="N53" s="32">
        <f>ROUND((J53-L53),5)</f>
        <v>3647</v>
      </c>
      <c r="O53" s="27"/>
      <c r="P53" s="34">
        <f>ROUND(IF(L53=0, IF(J53=0, 0, 1), J53/L53),5)</f>
        <v>1.18235</v>
      </c>
    </row>
    <row r="54" spans="1:16" x14ac:dyDescent="0.4">
      <c r="A54" s="24"/>
      <c r="B54" s="24"/>
      <c r="C54" s="24"/>
      <c r="D54" s="24"/>
      <c r="E54" s="24"/>
      <c r="F54" s="24" t="s">
        <v>350</v>
      </c>
      <c r="G54" s="24"/>
      <c r="H54" s="24"/>
      <c r="I54" s="24"/>
      <c r="J54" s="30">
        <f>ROUND(SUM(J49:J53),5)</f>
        <v>46184</v>
      </c>
      <c r="K54" s="27"/>
      <c r="L54" s="30">
        <f>ROUND(SUM(L49:L53),5)</f>
        <v>45250</v>
      </c>
      <c r="M54" s="27"/>
      <c r="N54" s="30">
        <f>ROUND((J54-L54),5)</f>
        <v>934</v>
      </c>
      <c r="O54" s="27"/>
      <c r="P54" s="29">
        <f>ROUND(IF(L54=0, IF(J54=0, 0, 1), J54/L54),5)</f>
        <v>1.02064</v>
      </c>
    </row>
    <row r="55" spans="1:16" x14ac:dyDescent="0.4">
      <c r="A55" s="24"/>
      <c r="B55" s="24"/>
      <c r="C55" s="24"/>
      <c r="D55" s="24"/>
      <c r="E55" s="24"/>
      <c r="F55" s="24" t="s">
        <v>205</v>
      </c>
      <c r="G55" s="24"/>
      <c r="H55" s="24"/>
      <c r="I55" s="24"/>
      <c r="J55" s="30"/>
      <c r="K55" s="27"/>
      <c r="L55" s="30"/>
      <c r="M55" s="27"/>
      <c r="N55" s="30"/>
      <c r="O55" s="27"/>
      <c r="P55" s="29"/>
    </row>
    <row r="56" spans="1:16" x14ac:dyDescent="0.4">
      <c r="A56" s="24"/>
      <c r="B56" s="24"/>
      <c r="C56" s="24"/>
      <c r="D56" s="24"/>
      <c r="E56" s="24"/>
      <c r="F56" s="24"/>
      <c r="G56" s="24" t="s">
        <v>204</v>
      </c>
      <c r="H56" s="24"/>
      <c r="I56" s="24"/>
      <c r="J56" s="30">
        <v>5300.16</v>
      </c>
      <c r="K56" s="27"/>
      <c r="L56" s="30">
        <v>1800</v>
      </c>
      <c r="M56" s="27"/>
      <c r="N56" s="30">
        <f>ROUND((J56-L56),5)</f>
        <v>3500.16</v>
      </c>
      <c r="O56" s="27"/>
      <c r="P56" s="29">
        <f>ROUND(IF(L56=0, IF(J56=0, 0, 1), J56/L56),5)</f>
        <v>2.9445299999999999</v>
      </c>
    </row>
    <row r="57" spans="1:16" x14ac:dyDescent="0.4">
      <c r="A57" s="24"/>
      <c r="B57" s="24"/>
      <c r="C57" s="24"/>
      <c r="D57" s="24"/>
      <c r="E57" s="24"/>
      <c r="F57" s="24"/>
      <c r="G57" s="24" t="s">
        <v>349</v>
      </c>
      <c r="H57" s="24"/>
      <c r="I57" s="24"/>
      <c r="J57" s="30">
        <v>288</v>
      </c>
      <c r="K57" s="27"/>
      <c r="L57" s="30">
        <v>1800</v>
      </c>
      <c r="M57" s="27"/>
      <c r="N57" s="30">
        <f>ROUND((J57-L57),5)</f>
        <v>-1512</v>
      </c>
      <c r="O57" s="27"/>
      <c r="P57" s="29">
        <f>ROUND(IF(L57=0, IF(J57=0, 0, 1), J57/L57),5)</f>
        <v>0.16</v>
      </c>
    </row>
    <row r="58" spans="1:16" x14ac:dyDescent="0.4">
      <c r="A58" s="24"/>
      <c r="B58" s="24"/>
      <c r="C58" s="24"/>
      <c r="D58" s="24"/>
      <c r="E58" s="24"/>
      <c r="F58" s="24"/>
      <c r="G58" s="24" t="s">
        <v>348</v>
      </c>
      <c r="H58" s="24"/>
      <c r="I58" s="24"/>
      <c r="J58" s="30">
        <v>7720</v>
      </c>
      <c r="K58" s="27"/>
      <c r="L58" s="30">
        <v>15000</v>
      </c>
      <c r="M58" s="27"/>
      <c r="N58" s="30">
        <f>ROUND((J58-L58),5)</f>
        <v>-7280</v>
      </c>
      <c r="O58" s="27"/>
      <c r="P58" s="29">
        <f>ROUND(IF(L58=0, IF(J58=0, 0, 1), J58/L58),5)</f>
        <v>0.51466999999999996</v>
      </c>
    </row>
    <row r="59" spans="1:16" x14ac:dyDescent="0.4">
      <c r="A59" s="24"/>
      <c r="B59" s="24"/>
      <c r="C59" s="24"/>
      <c r="D59" s="24"/>
      <c r="E59" s="24"/>
      <c r="F59" s="24"/>
      <c r="G59" s="24" t="s">
        <v>347</v>
      </c>
      <c r="H59" s="24"/>
      <c r="I59" s="24"/>
      <c r="J59" s="30">
        <v>0</v>
      </c>
      <c r="K59" s="27"/>
      <c r="L59" s="30">
        <v>1500</v>
      </c>
      <c r="M59" s="27"/>
      <c r="N59" s="30">
        <f>ROUND((J59-L59),5)</f>
        <v>-1500</v>
      </c>
      <c r="O59" s="27"/>
      <c r="P59" s="29">
        <f>ROUND(IF(L59=0, IF(J59=0, 0, 1), J59/L59),5)</f>
        <v>0</v>
      </c>
    </row>
    <row r="60" spans="1:16" x14ac:dyDescent="0.4">
      <c r="A60" s="24"/>
      <c r="B60" s="24"/>
      <c r="C60" s="24"/>
      <c r="D60" s="24"/>
      <c r="E60" s="24"/>
      <c r="F60" s="24"/>
      <c r="G60" s="24" t="s">
        <v>346</v>
      </c>
      <c r="H60" s="24"/>
      <c r="I60" s="24"/>
      <c r="J60" s="30">
        <v>0</v>
      </c>
      <c r="K60" s="27"/>
      <c r="L60" s="30">
        <v>500</v>
      </c>
      <c r="M60" s="27"/>
      <c r="N60" s="30">
        <f>ROUND((J60-L60),5)</f>
        <v>-500</v>
      </c>
      <c r="O60" s="27"/>
      <c r="P60" s="29">
        <f>ROUND(IF(L60=0, IF(J60=0, 0, 1), J60/L60),5)</f>
        <v>0</v>
      </c>
    </row>
    <row r="61" spans="1:16" ht="15" thickBot="1" x14ac:dyDescent="0.45">
      <c r="A61" s="24"/>
      <c r="B61" s="24"/>
      <c r="C61" s="24"/>
      <c r="D61" s="24"/>
      <c r="E61" s="24"/>
      <c r="F61" s="24"/>
      <c r="G61" s="24" t="s">
        <v>202</v>
      </c>
      <c r="H61" s="24"/>
      <c r="I61" s="24"/>
      <c r="J61" s="32">
        <v>4872.9399999999996</v>
      </c>
      <c r="K61" s="27"/>
      <c r="L61" s="32">
        <v>1500</v>
      </c>
      <c r="M61" s="27"/>
      <c r="N61" s="32">
        <f>ROUND((J61-L61),5)</f>
        <v>3372.94</v>
      </c>
      <c r="O61" s="27"/>
      <c r="P61" s="34">
        <f>ROUND(IF(L61=0, IF(J61=0, 0, 1), J61/L61),5)</f>
        <v>3.2486299999999999</v>
      </c>
    </row>
    <row r="62" spans="1:16" x14ac:dyDescent="0.4">
      <c r="A62" s="24"/>
      <c r="B62" s="24"/>
      <c r="C62" s="24"/>
      <c r="D62" s="24"/>
      <c r="E62" s="24"/>
      <c r="F62" s="24" t="s">
        <v>200</v>
      </c>
      <c r="G62" s="24"/>
      <c r="H62" s="24"/>
      <c r="I62" s="24"/>
      <c r="J62" s="30">
        <f>ROUND(SUM(J55:J61),5)</f>
        <v>18181.099999999999</v>
      </c>
      <c r="K62" s="27"/>
      <c r="L62" s="30">
        <f>ROUND(SUM(L55:L61),5)</f>
        <v>22100</v>
      </c>
      <c r="M62" s="27"/>
      <c r="N62" s="30">
        <f>ROUND((J62-L62),5)</f>
        <v>-3918.9</v>
      </c>
      <c r="O62" s="27"/>
      <c r="P62" s="29">
        <f>ROUND(IF(L62=0, IF(J62=0, 0, 1), J62/L62),5)</f>
        <v>0.82267000000000001</v>
      </c>
    </row>
    <row r="63" spans="1:16" x14ac:dyDescent="0.4">
      <c r="A63" s="24"/>
      <c r="B63" s="24"/>
      <c r="C63" s="24"/>
      <c r="D63" s="24"/>
      <c r="E63" s="24"/>
      <c r="F63" s="24" t="s">
        <v>199</v>
      </c>
      <c r="G63" s="24"/>
      <c r="H63" s="24"/>
      <c r="I63" s="24"/>
      <c r="J63" s="30"/>
      <c r="K63" s="27"/>
      <c r="L63" s="30"/>
      <c r="M63" s="27"/>
      <c r="N63" s="30"/>
      <c r="O63" s="27"/>
      <c r="P63" s="29"/>
    </row>
    <row r="64" spans="1:16" x14ac:dyDescent="0.4">
      <c r="A64" s="24"/>
      <c r="B64" s="24"/>
      <c r="C64" s="24"/>
      <c r="D64" s="24"/>
      <c r="E64" s="24"/>
      <c r="F64" s="24"/>
      <c r="G64" s="24" t="s">
        <v>198</v>
      </c>
      <c r="H64" s="24"/>
      <c r="I64" s="24"/>
      <c r="J64" s="30"/>
      <c r="K64" s="27"/>
      <c r="L64" s="30"/>
      <c r="M64" s="27"/>
      <c r="N64" s="30"/>
      <c r="O64" s="27"/>
      <c r="P64" s="29"/>
    </row>
    <row r="65" spans="1:16" x14ac:dyDescent="0.4">
      <c r="A65" s="24"/>
      <c r="B65" s="24"/>
      <c r="C65" s="24"/>
      <c r="D65" s="24"/>
      <c r="E65" s="24"/>
      <c r="F65" s="24"/>
      <c r="G65" s="24"/>
      <c r="H65" s="24" t="s">
        <v>197</v>
      </c>
      <c r="I65" s="24"/>
      <c r="J65" s="30"/>
      <c r="K65" s="27"/>
      <c r="L65" s="30"/>
      <c r="M65" s="27"/>
      <c r="N65" s="30"/>
      <c r="O65" s="27"/>
      <c r="P65" s="29"/>
    </row>
    <row r="66" spans="1:16" x14ac:dyDescent="0.4">
      <c r="A66" s="24"/>
      <c r="B66" s="24"/>
      <c r="C66" s="24"/>
      <c r="D66" s="24"/>
      <c r="E66" s="24"/>
      <c r="F66" s="24"/>
      <c r="G66" s="24"/>
      <c r="H66" s="24"/>
      <c r="I66" s="24" t="s">
        <v>196</v>
      </c>
      <c r="J66" s="30">
        <v>116954.25</v>
      </c>
      <c r="K66" s="27"/>
      <c r="L66" s="30">
        <v>126000</v>
      </c>
      <c r="M66" s="27"/>
      <c r="N66" s="30">
        <f>ROUND((J66-L66),5)</f>
        <v>-9045.75</v>
      </c>
      <c r="O66" s="27"/>
      <c r="P66" s="29">
        <f>ROUND(IF(L66=0, IF(J66=0, 0, 1), J66/L66),5)</f>
        <v>0.92820999999999998</v>
      </c>
    </row>
    <row r="67" spans="1:16" x14ac:dyDescent="0.4">
      <c r="A67" s="24"/>
      <c r="B67" s="24"/>
      <c r="C67" s="24"/>
      <c r="D67" s="24"/>
      <c r="E67" s="24"/>
      <c r="F67" s="24"/>
      <c r="G67" s="24"/>
      <c r="H67" s="24"/>
      <c r="I67" s="24" t="s">
        <v>195</v>
      </c>
      <c r="J67" s="30">
        <v>10395</v>
      </c>
      <c r="K67" s="27"/>
      <c r="L67" s="30">
        <v>11340</v>
      </c>
      <c r="M67" s="27"/>
      <c r="N67" s="30">
        <f>ROUND((J67-L67),5)</f>
        <v>-945</v>
      </c>
      <c r="O67" s="27"/>
      <c r="P67" s="29">
        <f>ROUND(IF(L67=0, IF(J67=0, 0, 1), J67/L67),5)</f>
        <v>0.91666999999999998</v>
      </c>
    </row>
    <row r="68" spans="1:16" x14ac:dyDescent="0.4">
      <c r="A68" s="24"/>
      <c r="B68" s="24"/>
      <c r="C68" s="24"/>
      <c r="D68" s="24"/>
      <c r="E68" s="24"/>
      <c r="F68" s="24"/>
      <c r="G68" s="24"/>
      <c r="H68" s="24"/>
      <c r="I68" s="24" t="s">
        <v>194</v>
      </c>
      <c r="J68" s="30">
        <v>3696</v>
      </c>
      <c r="K68" s="27"/>
      <c r="L68" s="30">
        <v>4032</v>
      </c>
      <c r="M68" s="27"/>
      <c r="N68" s="30">
        <f>ROUND((J68-L68),5)</f>
        <v>-336</v>
      </c>
      <c r="O68" s="27"/>
      <c r="P68" s="29">
        <f>ROUND(IF(L68=0, IF(J68=0, 0, 1), J68/L68),5)</f>
        <v>0.91666999999999998</v>
      </c>
    </row>
    <row r="69" spans="1:16" x14ac:dyDescent="0.4">
      <c r="A69" s="24"/>
      <c r="B69" s="24"/>
      <c r="C69" s="24"/>
      <c r="D69" s="24"/>
      <c r="E69" s="24"/>
      <c r="F69" s="24"/>
      <c r="G69" s="24"/>
      <c r="H69" s="24"/>
      <c r="I69" s="24" t="s">
        <v>345</v>
      </c>
      <c r="J69" s="30">
        <v>0</v>
      </c>
      <c r="K69" s="27"/>
      <c r="L69" s="30">
        <v>0</v>
      </c>
      <c r="M69" s="27"/>
      <c r="N69" s="30">
        <f>ROUND((J69-L69),5)</f>
        <v>0</v>
      </c>
      <c r="O69" s="27"/>
      <c r="P69" s="29">
        <f>ROUND(IF(L69=0, IF(J69=0, 0, 1), J69/L69),5)</f>
        <v>0</v>
      </c>
    </row>
    <row r="70" spans="1:16" x14ac:dyDescent="0.4">
      <c r="A70" s="24"/>
      <c r="B70" s="24"/>
      <c r="C70" s="24"/>
      <c r="D70" s="24"/>
      <c r="E70" s="24"/>
      <c r="F70" s="24"/>
      <c r="G70" s="24"/>
      <c r="H70" s="24"/>
      <c r="I70" s="24" t="s">
        <v>344</v>
      </c>
      <c r="J70" s="30">
        <v>1678.7</v>
      </c>
      <c r="K70" s="27"/>
      <c r="L70" s="30"/>
      <c r="M70" s="27"/>
      <c r="N70" s="30"/>
      <c r="O70" s="27"/>
      <c r="P70" s="29"/>
    </row>
    <row r="71" spans="1:16" x14ac:dyDescent="0.4">
      <c r="A71" s="24"/>
      <c r="B71" s="24"/>
      <c r="C71" s="24"/>
      <c r="D71" s="24"/>
      <c r="E71" s="24"/>
      <c r="F71" s="24"/>
      <c r="G71" s="24"/>
      <c r="H71" s="24"/>
      <c r="I71" s="24" t="s">
        <v>343</v>
      </c>
      <c r="J71" s="30">
        <v>2786.68</v>
      </c>
      <c r="K71" s="27"/>
      <c r="L71" s="30"/>
      <c r="M71" s="27"/>
      <c r="N71" s="30"/>
      <c r="O71" s="27"/>
      <c r="P71" s="29"/>
    </row>
    <row r="72" spans="1:16" ht="15" thickBot="1" x14ac:dyDescent="0.45">
      <c r="A72" s="24"/>
      <c r="B72" s="24"/>
      <c r="C72" s="24"/>
      <c r="D72" s="24"/>
      <c r="E72" s="24"/>
      <c r="F72" s="24"/>
      <c r="G72" s="24"/>
      <c r="H72" s="24"/>
      <c r="I72" s="24" t="s">
        <v>342</v>
      </c>
      <c r="J72" s="32">
        <v>0</v>
      </c>
      <c r="K72" s="27"/>
      <c r="L72" s="32">
        <v>360</v>
      </c>
      <c r="M72" s="27"/>
      <c r="N72" s="32">
        <f>ROUND((J72-L72),5)</f>
        <v>-360</v>
      </c>
      <c r="O72" s="27"/>
      <c r="P72" s="34">
        <f>ROUND(IF(L72=0, IF(J72=0, 0, 1), J72/L72),5)</f>
        <v>0</v>
      </c>
    </row>
    <row r="73" spans="1:16" x14ac:dyDescent="0.4">
      <c r="A73" s="24"/>
      <c r="B73" s="24"/>
      <c r="C73" s="24"/>
      <c r="D73" s="24"/>
      <c r="E73" s="24"/>
      <c r="F73" s="24"/>
      <c r="G73" s="24"/>
      <c r="H73" s="24" t="s">
        <v>193</v>
      </c>
      <c r="I73" s="24"/>
      <c r="J73" s="30">
        <f>ROUND(SUM(J65:J72),5)</f>
        <v>135510.63</v>
      </c>
      <c r="K73" s="27"/>
      <c r="L73" s="30">
        <f>ROUND(SUM(L65:L72),5)</f>
        <v>141732</v>
      </c>
      <c r="M73" s="27"/>
      <c r="N73" s="30">
        <f>ROUND((J73-L73),5)</f>
        <v>-6221.37</v>
      </c>
      <c r="O73" s="27"/>
      <c r="P73" s="29">
        <f>ROUND(IF(L73=0, IF(J73=0, 0, 1), J73/L73),5)</f>
        <v>0.95609999999999995</v>
      </c>
    </row>
    <row r="74" spans="1:16" x14ac:dyDescent="0.4">
      <c r="A74" s="24"/>
      <c r="B74" s="24"/>
      <c r="C74" s="24"/>
      <c r="D74" s="24"/>
      <c r="E74" s="24"/>
      <c r="F74" s="24"/>
      <c r="G74" s="24"/>
      <c r="H74" s="24" t="s">
        <v>192</v>
      </c>
      <c r="I74" s="24"/>
      <c r="J74" s="30">
        <v>292940.90000000002</v>
      </c>
      <c r="K74" s="27"/>
      <c r="L74" s="30">
        <v>284133</v>
      </c>
      <c r="M74" s="27"/>
      <c r="N74" s="30">
        <f>ROUND((J74-L74),5)</f>
        <v>8807.9</v>
      </c>
      <c r="O74" s="27"/>
      <c r="P74" s="29">
        <f>ROUND(IF(L74=0, IF(J74=0, 0, 1), J74/L74),5)</f>
        <v>1.0309999999999999</v>
      </c>
    </row>
    <row r="75" spans="1:16" x14ac:dyDescent="0.4">
      <c r="A75" s="24"/>
      <c r="B75" s="24"/>
      <c r="C75" s="24"/>
      <c r="D75" s="24"/>
      <c r="E75" s="24"/>
      <c r="F75" s="24"/>
      <c r="G75" s="24"/>
      <c r="H75" s="24" t="s">
        <v>341</v>
      </c>
      <c r="I75" s="24"/>
      <c r="J75" s="30">
        <v>1318.53</v>
      </c>
      <c r="K75" s="27"/>
      <c r="L75" s="30"/>
      <c r="M75" s="27"/>
      <c r="N75" s="30"/>
      <c r="O75" s="27"/>
      <c r="P75" s="29"/>
    </row>
    <row r="76" spans="1:16" x14ac:dyDescent="0.4">
      <c r="A76" s="24"/>
      <c r="B76" s="24"/>
      <c r="C76" s="24"/>
      <c r="D76" s="24"/>
      <c r="E76" s="24"/>
      <c r="F76" s="24"/>
      <c r="G76" s="24"/>
      <c r="H76" s="24" t="s">
        <v>340</v>
      </c>
      <c r="I76" s="24"/>
      <c r="J76" s="30">
        <v>0</v>
      </c>
      <c r="K76" s="27"/>
      <c r="L76" s="30"/>
      <c r="M76" s="27"/>
      <c r="N76" s="30"/>
      <c r="O76" s="27"/>
      <c r="P76" s="29"/>
    </row>
    <row r="77" spans="1:16" x14ac:dyDescent="0.4">
      <c r="A77" s="24"/>
      <c r="B77" s="24"/>
      <c r="C77" s="24"/>
      <c r="D77" s="24"/>
      <c r="E77" s="24"/>
      <c r="F77" s="24"/>
      <c r="G77" s="24"/>
      <c r="H77" s="24" t="s">
        <v>191</v>
      </c>
      <c r="I77" s="24"/>
      <c r="J77" s="30">
        <v>34022.730000000003</v>
      </c>
      <c r="K77" s="27"/>
      <c r="L77" s="30">
        <v>44910</v>
      </c>
      <c r="M77" s="27"/>
      <c r="N77" s="30">
        <f>ROUND((J77-L77),5)</f>
        <v>-10887.27</v>
      </c>
      <c r="O77" s="27"/>
      <c r="P77" s="29">
        <f>ROUND(IF(L77=0, IF(J77=0, 0, 1), J77/L77),5)</f>
        <v>0.75758000000000003</v>
      </c>
    </row>
    <row r="78" spans="1:16" x14ac:dyDescent="0.4">
      <c r="A78" s="24"/>
      <c r="B78" s="24"/>
      <c r="C78" s="24"/>
      <c r="D78" s="24"/>
      <c r="E78" s="24"/>
      <c r="F78" s="24"/>
      <c r="G78" s="24"/>
      <c r="H78" s="24" t="s">
        <v>339</v>
      </c>
      <c r="I78" s="24"/>
      <c r="J78" s="30">
        <v>9951.08</v>
      </c>
      <c r="K78" s="27"/>
      <c r="L78" s="30">
        <v>33807</v>
      </c>
      <c r="M78" s="27"/>
      <c r="N78" s="30">
        <f>ROUND((J78-L78),5)</f>
        <v>-23855.919999999998</v>
      </c>
      <c r="O78" s="27"/>
      <c r="P78" s="29">
        <f>ROUND(IF(L78=0, IF(J78=0, 0, 1), J78/L78),5)</f>
        <v>0.29435</v>
      </c>
    </row>
    <row r="79" spans="1:16" x14ac:dyDescent="0.4">
      <c r="A79" s="24"/>
      <c r="B79" s="24"/>
      <c r="C79" s="24"/>
      <c r="D79" s="24"/>
      <c r="E79" s="24"/>
      <c r="F79" s="24"/>
      <c r="G79" s="24"/>
      <c r="H79" s="24" t="s">
        <v>190</v>
      </c>
      <c r="I79" s="24"/>
      <c r="J79" s="30">
        <v>22880.68</v>
      </c>
      <c r="K79" s="27"/>
      <c r="L79" s="30">
        <v>15120</v>
      </c>
      <c r="M79" s="27"/>
      <c r="N79" s="30">
        <f>ROUND((J79-L79),5)</f>
        <v>7760.68</v>
      </c>
      <c r="O79" s="27"/>
      <c r="P79" s="29">
        <f>ROUND(IF(L79=0, IF(J79=0, 0, 1), J79/L79),5)</f>
        <v>1.5132699999999999</v>
      </c>
    </row>
    <row r="80" spans="1:16" ht="15" thickBot="1" x14ac:dyDescent="0.45">
      <c r="A80" s="24"/>
      <c r="B80" s="24"/>
      <c r="C80" s="24"/>
      <c r="D80" s="24"/>
      <c r="E80" s="24"/>
      <c r="F80" s="24"/>
      <c r="G80" s="24"/>
      <c r="H80" s="24" t="s">
        <v>188</v>
      </c>
      <c r="I80" s="24"/>
      <c r="J80" s="32">
        <v>66929.539999999994</v>
      </c>
      <c r="K80" s="27"/>
      <c r="L80" s="32">
        <v>67875</v>
      </c>
      <c r="M80" s="27"/>
      <c r="N80" s="32">
        <f>ROUND((J80-L80),5)</f>
        <v>-945.46</v>
      </c>
      <c r="O80" s="27"/>
      <c r="P80" s="34">
        <f>ROUND(IF(L80=0, IF(J80=0, 0, 1), J80/L80),5)</f>
        <v>0.98607</v>
      </c>
    </row>
    <row r="81" spans="1:16" x14ac:dyDescent="0.4">
      <c r="A81" s="24"/>
      <c r="B81" s="24"/>
      <c r="C81" s="24"/>
      <c r="D81" s="24"/>
      <c r="E81" s="24"/>
      <c r="F81" s="24"/>
      <c r="G81" s="24" t="s">
        <v>187</v>
      </c>
      <c r="H81" s="24"/>
      <c r="I81" s="24"/>
      <c r="J81" s="30">
        <f>ROUND(J64+SUM(J73:J80),5)</f>
        <v>563554.09</v>
      </c>
      <c r="K81" s="27"/>
      <c r="L81" s="30">
        <f>ROUND(L64+SUM(L73:L80),5)</f>
        <v>587577</v>
      </c>
      <c r="M81" s="27"/>
      <c r="N81" s="30">
        <f>ROUND((J81-L81),5)</f>
        <v>-24022.91</v>
      </c>
      <c r="O81" s="27"/>
      <c r="P81" s="29">
        <f>ROUND(IF(L81=0, IF(J81=0, 0, 1), J81/L81),5)</f>
        <v>0.95911999999999997</v>
      </c>
    </row>
    <row r="82" spans="1:16" x14ac:dyDescent="0.4">
      <c r="A82" s="24"/>
      <c r="B82" s="24"/>
      <c r="C82" s="24"/>
      <c r="D82" s="24"/>
      <c r="E82" s="24"/>
      <c r="F82" s="24"/>
      <c r="G82" s="24" t="s">
        <v>186</v>
      </c>
      <c r="H82" s="24"/>
      <c r="I82" s="24"/>
      <c r="J82" s="30">
        <v>9135.5</v>
      </c>
      <c r="K82" s="27"/>
      <c r="L82" s="30"/>
      <c r="M82" s="27"/>
      <c r="N82" s="30"/>
      <c r="O82" s="27"/>
      <c r="P82" s="29"/>
    </row>
    <row r="83" spans="1:16" x14ac:dyDescent="0.4">
      <c r="A83" s="24"/>
      <c r="B83" s="24"/>
      <c r="C83" s="24"/>
      <c r="D83" s="24"/>
      <c r="E83" s="24"/>
      <c r="F83" s="24"/>
      <c r="G83" s="24" t="s">
        <v>185</v>
      </c>
      <c r="H83" s="24"/>
      <c r="I83" s="24"/>
      <c r="J83" s="30"/>
      <c r="K83" s="27"/>
      <c r="L83" s="30"/>
      <c r="M83" s="27"/>
      <c r="N83" s="30"/>
      <c r="O83" s="27"/>
      <c r="P83" s="29"/>
    </row>
    <row r="84" spans="1:16" x14ac:dyDescent="0.4">
      <c r="A84" s="24"/>
      <c r="B84" s="24"/>
      <c r="C84" s="24"/>
      <c r="D84" s="24"/>
      <c r="E84" s="24"/>
      <c r="F84" s="24"/>
      <c r="G84" s="24"/>
      <c r="H84" s="24" t="s">
        <v>184</v>
      </c>
      <c r="I84" s="24"/>
      <c r="J84" s="30">
        <v>28644.35</v>
      </c>
      <c r="K84" s="27"/>
      <c r="L84" s="30">
        <v>31680.720000000001</v>
      </c>
      <c r="M84" s="27"/>
      <c r="N84" s="30">
        <f>ROUND((J84-L84),5)</f>
        <v>-3036.37</v>
      </c>
      <c r="O84" s="27"/>
      <c r="P84" s="29">
        <f>ROUND(IF(L84=0, IF(J84=0, 0, 1), J84/L84),5)</f>
        <v>0.90415999999999996</v>
      </c>
    </row>
    <row r="85" spans="1:16" x14ac:dyDescent="0.4">
      <c r="A85" s="24"/>
      <c r="B85" s="24"/>
      <c r="C85" s="24"/>
      <c r="D85" s="24"/>
      <c r="E85" s="24"/>
      <c r="F85" s="24"/>
      <c r="G85" s="24"/>
      <c r="H85" s="24" t="s">
        <v>183</v>
      </c>
      <c r="I85" s="24"/>
      <c r="J85" s="30">
        <v>10184.61</v>
      </c>
      <c r="K85" s="27"/>
      <c r="L85" s="30">
        <v>11264.28</v>
      </c>
      <c r="M85" s="27"/>
      <c r="N85" s="30">
        <f>ROUND((J85-L85),5)</f>
        <v>-1079.67</v>
      </c>
      <c r="O85" s="27"/>
      <c r="P85" s="29">
        <f>ROUND(IF(L85=0, IF(J85=0, 0, 1), J85/L85),5)</f>
        <v>0.90415000000000001</v>
      </c>
    </row>
    <row r="86" spans="1:16" x14ac:dyDescent="0.4">
      <c r="A86" s="24"/>
      <c r="B86" s="24"/>
      <c r="C86" s="24"/>
      <c r="D86" s="24"/>
      <c r="E86" s="24"/>
      <c r="F86" s="24"/>
      <c r="G86" s="24"/>
      <c r="H86" s="24" t="s">
        <v>182</v>
      </c>
      <c r="I86" s="24"/>
      <c r="J86" s="30">
        <v>59979.99</v>
      </c>
      <c r="K86" s="27"/>
      <c r="L86" s="30">
        <v>80571</v>
      </c>
      <c r="M86" s="27"/>
      <c r="N86" s="30">
        <f>ROUND((J86-L86),5)</f>
        <v>-20591.009999999998</v>
      </c>
      <c r="O86" s="27"/>
      <c r="P86" s="29">
        <f>ROUND(IF(L86=0, IF(J86=0, 0, 1), J86/L86),5)</f>
        <v>0.74443999999999999</v>
      </c>
    </row>
    <row r="87" spans="1:16" x14ac:dyDescent="0.4">
      <c r="A87" s="24"/>
      <c r="B87" s="24"/>
      <c r="C87" s="24"/>
      <c r="D87" s="24"/>
      <c r="E87" s="24"/>
      <c r="F87" s="24"/>
      <c r="G87" s="24"/>
      <c r="H87" s="24" t="s">
        <v>338</v>
      </c>
      <c r="I87" s="24"/>
      <c r="J87" s="30">
        <v>0</v>
      </c>
      <c r="K87" s="27"/>
      <c r="L87" s="30">
        <v>44409</v>
      </c>
      <c r="M87" s="27"/>
      <c r="N87" s="30">
        <f>ROUND((J87-L87),5)</f>
        <v>-44409</v>
      </c>
      <c r="O87" s="27"/>
      <c r="P87" s="29">
        <f>ROUND(IF(L87=0, IF(J87=0, 0, 1), J87/L87),5)</f>
        <v>0</v>
      </c>
    </row>
    <row r="88" spans="1:16" x14ac:dyDescent="0.4">
      <c r="A88" s="24"/>
      <c r="B88" s="24"/>
      <c r="C88" s="24"/>
      <c r="D88" s="24"/>
      <c r="E88" s="24"/>
      <c r="F88" s="24"/>
      <c r="G88" s="24"/>
      <c r="H88" s="24" t="s">
        <v>337</v>
      </c>
      <c r="I88" s="24"/>
      <c r="J88" s="30">
        <v>0</v>
      </c>
      <c r="K88" s="27"/>
      <c r="L88" s="30">
        <v>0</v>
      </c>
      <c r="M88" s="27"/>
      <c r="N88" s="30">
        <f>ROUND((J88-L88),5)</f>
        <v>0</v>
      </c>
      <c r="O88" s="27"/>
      <c r="P88" s="29">
        <f>ROUND(IF(L88=0, IF(J88=0, 0, 1), J88/L88),5)</f>
        <v>0</v>
      </c>
    </row>
    <row r="89" spans="1:16" x14ac:dyDescent="0.4">
      <c r="A89" s="24"/>
      <c r="B89" s="24"/>
      <c r="C89" s="24"/>
      <c r="D89" s="24"/>
      <c r="E89" s="24"/>
      <c r="F89" s="24"/>
      <c r="G89" s="24"/>
      <c r="H89" s="24" t="s">
        <v>336</v>
      </c>
      <c r="I89" s="24"/>
      <c r="J89" s="30">
        <v>0</v>
      </c>
      <c r="K89" s="27"/>
      <c r="L89" s="30">
        <v>8000</v>
      </c>
      <c r="M89" s="27"/>
      <c r="N89" s="30">
        <f>ROUND((J89-L89),5)</f>
        <v>-8000</v>
      </c>
      <c r="O89" s="27"/>
      <c r="P89" s="29">
        <f>ROUND(IF(L89=0, IF(J89=0, 0, 1), J89/L89),5)</f>
        <v>0</v>
      </c>
    </row>
    <row r="90" spans="1:16" x14ac:dyDescent="0.4">
      <c r="A90" s="24"/>
      <c r="B90" s="24"/>
      <c r="C90" s="24"/>
      <c r="D90" s="24"/>
      <c r="E90" s="24"/>
      <c r="F90" s="24"/>
      <c r="G90" s="24"/>
      <c r="H90" s="24" t="s">
        <v>335</v>
      </c>
      <c r="I90" s="24"/>
      <c r="J90" s="30">
        <v>0</v>
      </c>
      <c r="K90" s="27"/>
      <c r="L90" s="30">
        <v>0</v>
      </c>
      <c r="M90" s="27"/>
      <c r="N90" s="30">
        <f>ROUND((J90-L90),5)</f>
        <v>0</v>
      </c>
      <c r="O90" s="27"/>
      <c r="P90" s="29">
        <f>ROUND(IF(L90=0, IF(J90=0, 0, 1), J90/L90),5)</f>
        <v>0</v>
      </c>
    </row>
    <row r="91" spans="1:16" ht="15" thickBot="1" x14ac:dyDescent="0.45">
      <c r="A91" s="24"/>
      <c r="B91" s="24"/>
      <c r="C91" s="24"/>
      <c r="D91" s="24"/>
      <c r="E91" s="24"/>
      <c r="F91" s="24"/>
      <c r="G91" s="24"/>
      <c r="H91" s="24" t="s">
        <v>179</v>
      </c>
      <c r="I91" s="24"/>
      <c r="J91" s="32">
        <v>129.75</v>
      </c>
      <c r="K91" s="27"/>
      <c r="L91" s="32">
        <v>150</v>
      </c>
      <c r="M91" s="27"/>
      <c r="N91" s="32">
        <f>ROUND((J91-L91),5)</f>
        <v>-20.25</v>
      </c>
      <c r="O91" s="27"/>
      <c r="P91" s="34">
        <f>ROUND(IF(L91=0, IF(J91=0, 0, 1), J91/L91),5)</f>
        <v>0.86499999999999999</v>
      </c>
    </row>
    <row r="92" spans="1:16" x14ac:dyDescent="0.4">
      <c r="A92" s="24"/>
      <c r="B92" s="24"/>
      <c r="C92" s="24"/>
      <c r="D92" s="24"/>
      <c r="E92" s="24"/>
      <c r="F92" s="24"/>
      <c r="G92" s="24" t="s">
        <v>176</v>
      </c>
      <c r="H92" s="24"/>
      <c r="I92" s="24"/>
      <c r="J92" s="30">
        <f>ROUND(SUM(J83:J91),5)</f>
        <v>98938.7</v>
      </c>
      <c r="K92" s="27"/>
      <c r="L92" s="30">
        <f>ROUND(SUM(L83:L91),5)</f>
        <v>176075</v>
      </c>
      <c r="M92" s="27"/>
      <c r="N92" s="30">
        <f>ROUND((J92-L92),5)</f>
        <v>-77136.3</v>
      </c>
      <c r="O92" s="27"/>
      <c r="P92" s="29">
        <f>ROUND(IF(L92=0, IF(J92=0, 0, 1), J92/L92),5)</f>
        <v>0.56191000000000002</v>
      </c>
    </row>
    <row r="93" spans="1:16" x14ac:dyDescent="0.4">
      <c r="A93" s="24"/>
      <c r="B93" s="24"/>
      <c r="C93" s="24"/>
      <c r="D93" s="24"/>
      <c r="E93" s="24"/>
      <c r="F93" s="24"/>
      <c r="G93" s="24" t="s">
        <v>175</v>
      </c>
      <c r="H93" s="24"/>
      <c r="I93" s="24"/>
      <c r="J93" s="30"/>
      <c r="K93" s="27"/>
      <c r="L93" s="30"/>
      <c r="M93" s="27"/>
      <c r="N93" s="30"/>
      <c r="O93" s="27"/>
      <c r="P93" s="29"/>
    </row>
    <row r="94" spans="1:16" x14ac:dyDescent="0.4">
      <c r="A94" s="24"/>
      <c r="B94" s="24"/>
      <c r="C94" s="24"/>
      <c r="D94" s="24"/>
      <c r="E94" s="24"/>
      <c r="F94" s="24"/>
      <c r="G94" s="24"/>
      <c r="H94" s="24" t="s">
        <v>174</v>
      </c>
      <c r="I94" s="24"/>
      <c r="J94" s="30">
        <v>4018.14</v>
      </c>
      <c r="K94" s="27"/>
      <c r="L94" s="30">
        <v>5817.96</v>
      </c>
      <c r="M94" s="27"/>
      <c r="N94" s="30">
        <f>ROUND((J94-L94),5)</f>
        <v>-1799.82</v>
      </c>
      <c r="O94" s="27"/>
      <c r="P94" s="29">
        <f>ROUND(IF(L94=0, IF(J94=0, 0, 1), J94/L94),5)</f>
        <v>0.69064000000000003</v>
      </c>
    </row>
    <row r="95" spans="1:16" x14ac:dyDescent="0.4">
      <c r="A95" s="24"/>
      <c r="B95" s="24"/>
      <c r="C95" s="24"/>
      <c r="D95" s="24"/>
      <c r="E95" s="24"/>
      <c r="F95" s="24"/>
      <c r="G95" s="24"/>
      <c r="H95" s="24" t="s">
        <v>173</v>
      </c>
      <c r="I95" s="24"/>
      <c r="J95" s="30">
        <v>8044.92</v>
      </c>
      <c r="K95" s="27"/>
      <c r="L95" s="30">
        <v>9456</v>
      </c>
      <c r="M95" s="27"/>
      <c r="N95" s="30">
        <f>ROUND((J95-L95),5)</f>
        <v>-1411.08</v>
      </c>
      <c r="O95" s="27"/>
      <c r="P95" s="29">
        <f>ROUND(IF(L95=0, IF(J95=0, 0, 1), J95/L95),5)</f>
        <v>0.85077000000000003</v>
      </c>
    </row>
    <row r="96" spans="1:16" ht="15" thickBot="1" x14ac:dyDescent="0.45">
      <c r="A96" s="24"/>
      <c r="B96" s="24"/>
      <c r="C96" s="24"/>
      <c r="D96" s="24"/>
      <c r="E96" s="24"/>
      <c r="F96" s="24"/>
      <c r="G96" s="24"/>
      <c r="H96" s="24" t="s">
        <v>172</v>
      </c>
      <c r="I96" s="24"/>
      <c r="J96" s="30">
        <v>1117.01</v>
      </c>
      <c r="K96" s="27"/>
      <c r="L96" s="30">
        <v>1944</v>
      </c>
      <c r="M96" s="27"/>
      <c r="N96" s="30">
        <f>ROUND((J96-L96),5)</f>
        <v>-826.99</v>
      </c>
      <c r="O96" s="27"/>
      <c r="P96" s="29">
        <f>ROUND(IF(L96=0, IF(J96=0, 0, 1), J96/L96),5)</f>
        <v>0.57459000000000005</v>
      </c>
    </row>
    <row r="97" spans="1:16" ht="15" thickBot="1" x14ac:dyDescent="0.45">
      <c r="A97" s="24"/>
      <c r="B97" s="24"/>
      <c r="C97" s="24"/>
      <c r="D97" s="24"/>
      <c r="E97" s="24"/>
      <c r="F97" s="24"/>
      <c r="G97" s="24" t="s">
        <v>154</v>
      </c>
      <c r="H97" s="24"/>
      <c r="I97" s="24"/>
      <c r="J97" s="31">
        <f>ROUND(SUM(J93:J96),5)</f>
        <v>13180.07</v>
      </c>
      <c r="K97" s="27"/>
      <c r="L97" s="31">
        <f>ROUND(SUM(L93:L96),5)</f>
        <v>17217.96</v>
      </c>
      <c r="M97" s="27"/>
      <c r="N97" s="31">
        <f>ROUND((J97-L97),5)</f>
        <v>-4037.89</v>
      </c>
      <c r="O97" s="27"/>
      <c r="P97" s="33">
        <f>ROUND(IF(L97=0, IF(J97=0, 0, 1), J97/L97),5)</f>
        <v>0.76548000000000005</v>
      </c>
    </row>
    <row r="98" spans="1:16" x14ac:dyDescent="0.4">
      <c r="A98" s="24"/>
      <c r="B98" s="24"/>
      <c r="C98" s="24"/>
      <c r="D98" s="24"/>
      <c r="E98" s="24"/>
      <c r="F98" s="24" t="s">
        <v>153</v>
      </c>
      <c r="G98" s="24"/>
      <c r="H98" s="24"/>
      <c r="I98" s="24"/>
      <c r="J98" s="30">
        <f>ROUND(J63+SUM(J81:J82)+J92+J97,5)</f>
        <v>684808.36</v>
      </c>
      <c r="K98" s="27"/>
      <c r="L98" s="30">
        <f>ROUND(L63+SUM(L81:L82)+L92+L97,5)</f>
        <v>780869.96</v>
      </c>
      <c r="M98" s="27"/>
      <c r="N98" s="30">
        <f>ROUND((J98-L98),5)</f>
        <v>-96061.6</v>
      </c>
      <c r="O98" s="27"/>
      <c r="P98" s="29">
        <f>ROUND(IF(L98=0, IF(J98=0, 0, 1), J98/L98),5)</f>
        <v>0.87697999999999998</v>
      </c>
    </row>
    <row r="99" spans="1:16" x14ac:dyDescent="0.4">
      <c r="A99" s="24"/>
      <c r="B99" s="24"/>
      <c r="C99" s="24"/>
      <c r="D99" s="24"/>
      <c r="E99" s="24"/>
      <c r="F99" s="24" t="s">
        <v>152</v>
      </c>
      <c r="G99" s="24"/>
      <c r="H99" s="24"/>
      <c r="I99" s="24"/>
      <c r="J99" s="30"/>
      <c r="K99" s="27"/>
      <c r="L99" s="30"/>
      <c r="M99" s="27"/>
      <c r="N99" s="30"/>
      <c r="O99" s="27"/>
      <c r="P99" s="29"/>
    </row>
    <row r="100" spans="1:16" x14ac:dyDescent="0.4">
      <c r="A100" s="24"/>
      <c r="B100" s="24"/>
      <c r="C100" s="24"/>
      <c r="D100" s="24"/>
      <c r="E100" s="24"/>
      <c r="F100" s="24"/>
      <c r="G100" s="24" t="s">
        <v>334</v>
      </c>
      <c r="H100" s="24"/>
      <c r="I100" s="24"/>
      <c r="J100" s="30">
        <v>6837.97</v>
      </c>
      <c r="K100" s="27"/>
      <c r="L100" s="30">
        <v>5000</v>
      </c>
      <c r="M100" s="27"/>
      <c r="N100" s="30">
        <f>ROUND((J100-L100),5)</f>
        <v>1837.97</v>
      </c>
      <c r="O100" s="27"/>
      <c r="P100" s="29">
        <f>ROUND(IF(L100=0, IF(J100=0, 0, 1), J100/L100),5)</f>
        <v>1.3675900000000001</v>
      </c>
    </row>
    <row r="101" spans="1:16" x14ac:dyDescent="0.4">
      <c r="A101" s="24"/>
      <c r="B101" s="24"/>
      <c r="C101" s="24"/>
      <c r="D101" s="24"/>
      <c r="E101" s="24"/>
      <c r="F101" s="24"/>
      <c r="G101" s="24" t="s">
        <v>151</v>
      </c>
      <c r="H101" s="24"/>
      <c r="I101" s="24"/>
      <c r="J101" s="30">
        <v>16101.67</v>
      </c>
      <c r="K101" s="27"/>
      <c r="L101" s="30">
        <v>18500</v>
      </c>
      <c r="M101" s="27"/>
      <c r="N101" s="30">
        <f>ROUND((J101-L101),5)</f>
        <v>-2398.33</v>
      </c>
      <c r="O101" s="27"/>
      <c r="P101" s="29">
        <f>ROUND(IF(L101=0, IF(J101=0, 0, 1), J101/L101),5)</f>
        <v>0.87036000000000002</v>
      </c>
    </row>
    <row r="102" spans="1:16" x14ac:dyDescent="0.4">
      <c r="A102" s="24"/>
      <c r="B102" s="24"/>
      <c r="C102" s="24"/>
      <c r="D102" s="24"/>
      <c r="E102" s="24"/>
      <c r="F102" s="24"/>
      <c r="G102" s="24" t="s">
        <v>333</v>
      </c>
      <c r="H102" s="24"/>
      <c r="I102" s="24"/>
      <c r="J102" s="30">
        <v>3000</v>
      </c>
      <c r="K102" s="27"/>
      <c r="L102" s="30">
        <v>2500</v>
      </c>
      <c r="M102" s="27"/>
      <c r="N102" s="30">
        <f>ROUND((J102-L102),5)</f>
        <v>500</v>
      </c>
      <c r="O102" s="27"/>
      <c r="P102" s="29">
        <f>ROUND(IF(L102=0, IF(J102=0, 0, 1), J102/L102),5)</f>
        <v>1.2</v>
      </c>
    </row>
    <row r="103" spans="1:16" ht="15" thickBot="1" x14ac:dyDescent="0.45">
      <c r="A103" s="24"/>
      <c r="B103" s="24"/>
      <c r="C103" s="24"/>
      <c r="D103" s="24"/>
      <c r="E103" s="24"/>
      <c r="F103" s="24"/>
      <c r="G103" s="24" t="s">
        <v>332</v>
      </c>
      <c r="H103" s="24"/>
      <c r="I103" s="24"/>
      <c r="J103" s="32">
        <v>5575</v>
      </c>
      <c r="K103" s="27"/>
      <c r="L103" s="32"/>
      <c r="M103" s="27"/>
      <c r="N103" s="32"/>
      <c r="O103" s="27"/>
      <c r="P103" s="34"/>
    </row>
    <row r="104" spans="1:16" x14ac:dyDescent="0.4">
      <c r="A104" s="24"/>
      <c r="B104" s="24"/>
      <c r="C104" s="24"/>
      <c r="D104" s="24"/>
      <c r="E104" s="24"/>
      <c r="F104" s="24" t="s">
        <v>149</v>
      </c>
      <c r="G104" s="24"/>
      <c r="H104" s="24"/>
      <c r="I104" s="24"/>
      <c r="J104" s="30">
        <f>ROUND(SUM(J99:J103),5)</f>
        <v>31514.639999999999</v>
      </c>
      <c r="K104" s="27"/>
      <c r="L104" s="30">
        <f>ROUND(SUM(L99:L103),5)</f>
        <v>26000</v>
      </c>
      <c r="M104" s="27"/>
      <c r="N104" s="30">
        <f>ROUND((J104-L104),5)</f>
        <v>5514.64</v>
      </c>
      <c r="O104" s="27"/>
      <c r="P104" s="29">
        <f>ROUND(IF(L104=0, IF(J104=0, 0, 1), J104/L104),5)</f>
        <v>1.2121</v>
      </c>
    </row>
    <row r="105" spans="1:16" x14ac:dyDescent="0.4">
      <c r="A105" s="24"/>
      <c r="B105" s="24"/>
      <c r="C105" s="24"/>
      <c r="D105" s="24"/>
      <c r="E105" s="24"/>
      <c r="F105" s="24" t="s">
        <v>148</v>
      </c>
      <c r="G105" s="24"/>
      <c r="H105" s="24"/>
      <c r="I105" s="24"/>
      <c r="J105" s="30"/>
      <c r="K105" s="27"/>
      <c r="L105" s="30"/>
      <c r="M105" s="27"/>
      <c r="N105" s="30"/>
      <c r="O105" s="27"/>
      <c r="P105" s="29"/>
    </row>
    <row r="106" spans="1:16" x14ac:dyDescent="0.4">
      <c r="A106" s="24"/>
      <c r="B106" s="24"/>
      <c r="C106" s="24"/>
      <c r="D106" s="24"/>
      <c r="E106" s="24"/>
      <c r="F106" s="24"/>
      <c r="G106" s="24" t="s">
        <v>147</v>
      </c>
      <c r="H106" s="24"/>
      <c r="I106" s="24"/>
      <c r="J106" s="30"/>
      <c r="K106" s="27"/>
      <c r="L106" s="30"/>
      <c r="M106" s="27"/>
      <c r="N106" s="30"/>
      <c r="O106" s="27"/>
      <c r="P106" s="29"/>
    </row>
    <row r="107" spans="1:16" x14ac:dyDescent="0.4">
      <c r="A107" s="24"/>
      <c r="B107" s="24"/>
      <c r="C107" s="24"/>
      <c r="D107" s="24"/>
      <c r="E107" s="24"/>
      <c r="F107" s="24"/>
      <c r="G107" s="24"/>
      <c r="H107" s="24" t="s">
        <v>146</v>
      </c>
      <c r="I107" s="24"/>
      <c r="J107" s="30"/>
      <c r="K107" s="27"/>
      <c r="L107" s="30"/>
      <c r="M107" s="27"/>
      <c r="N107" s="30"/>
      <c r="O107" s="27"/>
      <c r="P107" s="29"/>
    </row>
    <row r="108" spans="1:16" x14ac:dyDescent="0.4">
      <c r="A108" s="24"/>
      <c r="B108" s="24"/>
      <c r="C108" s="24"/>
      <c r="D108" s="24"/>
      <c r="E108" s="24"/>
      <c r="F108" s="24"/>
      <c r="G108" s="24"/>
      <c r="H108" s="24"/>
      <c r="I108" s="24" t="s">
        <v>145</v>
      </c>
      <c r="J108" s="30">
        <v>272.47000000000003</v>
      </c>
      <c r="K108" s="27"/>
      <c r="L108" s="30"/>
      <c r="M108" s="27"/>
      <c r="N108" s="30"/>
      <c r="O108" s="27"/>
      <c r="P108" s="29"/>
    </row>
    <row r="109" spans="1:16" ht="15" thickBot="1" x14ac:dyDescent="0.45">
      <c r="A109" s="24"/>
      <c r="B109" s="24"/>
      <c r="C109" s="24"/>
      <c r="D109" s="24"/>
      <c r="E109" s="24"/>
      <c r="F109" s="24"/>
      <c r="G109" s="24"/>
      <c r="H109" s="24"/>
      <c r="I109" s="24" t="s">
        <v>144</v>
      </c>
      <c r="J109" s="32">
        <v>34393.43</v>
      </c>
      <c r="K109" s="27"/>
      <c r="L109" s="32">
        <v>12000</v>
      </c>
      <c r="M109" s="27"/>
      <c r="N109" s="32">
        <f>ROUND((J109-L109),5)</f>
        <v>22393.43</v>
      </c>
      <c r="O109" s="27"/>
      <c r="P109" s="34">
        <f>ROUND(IF(L109=0, IF(J109=0, 0, 1), J109/L109),5)</f>
        <v>2.86612</v>
      </c>
    </row>
    <row r="110" spans="1:16" x14ac:dyDescent="0.4">
      <c r="A110" s="24"/>
      <c r="B110" s="24"/>
      <c r="C110" s="24"/>
      <c r="D110" s="24"/>
      <c r="E110" s="24"/>
      <c r="F110" s="24"/>
      <c r="G110" s="24"/>
      <c r="H110" s="24" t="s">
        <v>143</v>
      </c>
      <c r="I110" s="24"/>
      <c r="J110" s="30">
        <f>ROUND(SUM(J107:J109),5)</f>
        <v>34665.9</v>
      </c>
      <c r="K110" s="27"/>
      <c r="L110" s="30">
        <f>ROUND(SUM(L107:L109),5)</f>
        <v>12000</v>
      </c>
      <c r="M110" s="27"/>
      <c r="N110" s="30">
        <f>ROUND((J110-L110),5)</f>
        <v>22665.9</v>
      </c>
      <c r="O110" s="27"/>
      <c r="P110" s="29">
        <f>ROUND(IF(L110=0, IF(J110=0, 0, 1), J110/L110),5)</f>
        <v>2.88883</v>
      </c>
    </row>
    <row r="111" spans="1:16" x14ac:dyDescent="0.4">
      <c r="A111" s="24"/>
      <c r="B111" s="24"/>
      <c r="C111" s="24"/>
      <c r="D111" s="24"/>
      <c r="E111" s="24"/>
      <c r="F111" s="24"/>
      <c r="G111" s="24"/>
      <c r="H111" s="24" t="s">
        <v>331</v>
      </c>
      <c r="I111" s="24"/>
      <c r="J111" s="30">
        <v>2120</v>
      </c>
      <c r="K111" s="27"/>
      <c r="L111" s="30">
        <v>1200</v>
      </c>
      <c r="M111" s="27"/>
      <c r="N111" s="30">
        <f>ROUND((J111-L111),5)</f>
        <v>920</v>
      </c>
      <c r="O111" s="27"/>
      <c r="P111" s="29">
        <f>ROUND(IF(L111=0, IF(J111=0, 0, 1), J111/L111),5)</f>
        <v>1.76667</v>
      </c>
    </row>
    <row r="112" spans="1:16" x14ac:dyDescent="0.4">
      <c r="A112" s="24"/>
      <c r="B112" s="24"/>
      <c r="C112" s="24"/>
      <c r="D112" s="24"/>
      <c r="E112" s="24"/>
      <c r="F112" s="24"/>
      <c r="G112" s="24"/>
      <c r="H112" s="24" t="s">
        <v>330</v>
      </c>
      <c r="I112" s="24"/>
      <c r="J112" s="30">
        <v>1335</v>
      </c>
      <c r="K112" s="27"/>
      <c r="L112" s="30">
        <v>1200</v>
      </c>
      <c r="M112" s="27"/>
      <c r="N112" s="30">
        <f>ROUND((J112-L112),5)</f>
        <v>135</v>
      </c>
      <c r="O112" s="27"/>
      <c r="P112" s="29">
        <f>ROUND(IF(L112=0, IF(J112=0, 0, 1), J112/L112),5)</f>
        <v>1.1125</v>
      </c>
    </row>
    <row r="113" spans="1:16" ht="15" thickBot="1" x14ac:dyDescent="0.45">
      <c r="A113" s="24"/>
      <c r="B113" s="24"/>
      <c r="C113" s="24"/>
      <c r="D113" s="24"/>
      <c r="E113" s="24"/>
      <c r="F113" s="24"/>
      <c r="G113" s="24"/>
      <c r="H113" s="24" t="s">
        <v>329</v>
      </c>
      <c r="I113" s="24"/>
      <c r="J113" s="32">
        <v>2340.4299999999998</v>
      </c>
      <c r="K113" s="27"/>
      <c r="L113" s="32">
        <v>1500</v>
      </c>
      <c r="M113" s="27"/>
      <c r="N113" s="32">
        <f>ROUND((J113-L113),5)</f>
        <v>840.43</v>
      </c>
      <c r="O113" s="27"/>
      <c r="P113" s="34">
        <f>ROUND(IF(L113=0, IF(J113=0, 0, 1), J113/L113),5)</f>
        <v>1.56029</v>
      </c>
    </row>
    <row r="114" spans="1:16" x14ac:dyDescent="0.4">
      <c r="A114" s="24"/>
      <c r="B114" s="24"/>
      <c r="C114" s="24"/>
      <c r="D114" s="24"/>
      <c r="E114" s="24"/>
      <c r="F114" s="24"/>
      <c r="G114" s="24" t="s">
        <v>142</v>
      </c>
      <c r="H114" s="24"/>
      <c r="I114" s="24"/>
      <c r="J114" s="30">
        <f>ROUND(J106+SUM(J110:J113),5)</f>
        <v>40461.33</v>
      </c>
      <c r="K114" s="27"/>
      <c r="L114" s="30">
        <f>ROUND(L106+SUM(L110:L113),5)</f>
        <v>15900</v>
      </c>
      <c r="M114" s="27"/>
      <c r="N114" s="30">
        <f>ROUND((J114-L114),5)</f>
        <v>24561.33</v>
      </c>
      <c r="O114" s="27"/>
      <c r="P114" s="29">
        <f>ROUND(IF(L114=0, IF(J114=0, 0, 1), J114/L114),5)</f>
        <v>2.54474</v>
      </c>
    </row>
    <row r="115" spans="1:16" x14ac:dyDescent="0.4">
      <c r="A115" s="24"/>
      <c r="B115" s="24"/>
      <c r="C115" s="24"/>
      <c r="D115" s="24"/>
      <c r="E115" s="24"/>
      <c r="F115" s="24"/>
      <c r="G115" s="24" t="s">
        <v>328</v>
      </c>
      <c r="H115" s="24"/>
      <c r="I115" s="24"/>
      <c r="J115" s="30">
        <v>2369.56</v>
      </c>
      <c r="K115" s="27"/>
      <c r="L115" s="30"/>
      <c r="M115" s="27"/>
      <c r="N115" s="30"/>
      <c r="O115" s="27"/>
      <c r="P115" s="29"/>
    </row>
    <row r="116" spans="1:16" x14ac:dyDescent="0.4">
      <c r="A116" s="24"/>
      <c r="B116" s="24"/>
      <c r="C116" s="24"/>
      <c r="D116" s="24"/>
      <c r="E116" s="24"/>
      <c r="F116" s="24"/>
      <c r="G116" s="24" t="s">
        <v>141</v>
      </c>
      <c r="H116" s="24"/>
      <c r="I116" s="24"/>
      <c r="J116" s="30"/>
      <c r="K116" s="27"/>
      <c r="L116" s="30"/>
      <c r="M116" s="27"/>
      <c r="N116" s="30"/>
      <c r="O116" s="27"/>
      <c r="P116" s="29"/>
    </row>
    <row r="117" spans="1:16" x14ac:dyDescent="0.4">
      <c r="A117" s="24"/>
      <c r="B117" s="24"/>
      <c r="C117" s="24"/>
      <c r="D117" s="24"/>
      <c r="E117" s="24"/>
      <c r="F117" s="24"/>
      <c r="G117" s="24"/>
      <c r="H117" s="24" t="s">
        <v>140</v>
      </c>
      <c r="I117" s="24"/>
      <c r="J117" s="30">
        <v>858.26</v>
      </c>
      <c r="K117" s="27"/>
      <c r="L117" s="30">
        <v>720</v>
      </c>
      <c r="M117" s="27"/>
      <c r="N117" s="30">
        <f>ROUND((J117-L117),5)</f>
        <v>138.26</v>
      </c>
      <c r="O117" s="27"/>
      <c r="P117" s="29">
        <f>ROUND(IF(L117=0, IF(J117=0, 0, 1), J117/L117),5)</f>
        <v>1.1920299999999999</v>
      </c>
    </row>
    <row r="118" spans="1:16" x14ac:dyDescent="0.4">
      <c r="A118" s="24"/>
      <c r="B118" s="24"/>
      <c r="C118" s="24"/>
      <c r="D118" s="24"/>
      <c r="E118" s="24"/>
      <c r="F118" s="24"/>
      <c r="G118" s="24"/>
      <c r="H118" s="24" t="s">
        <v>135</v>
      </c>
      <c r="I118" s="24"/>
      <c r="J118" s="30">
        <v>1090.6500000000001</v>
      </c>
      <c r="K118" s="27"/>
      <c r="L118" s="30">
        <v>2000</v>
      </c>
      <c r="M118" s="27"/>
      <c r="N118" s="30">
        <f>ROUND((J118-L118),5)</f>
        <v>-909.35</v>
      </c>
      <c r="O118" s="27"/>
      <c r="P118" s="29">
        <f>ROUND(IF(L118=0, IF(J118=0, 0, 1), J118/L118),5)</f>
        <v>0.54532999999999998</v>
      </c>
    </row>
    <row r="119" spans="1:16" x14ac:dyDescent="0.4">
      <c r="A119" s="24"/>
      <c r="B119" s="24"/>
      <c r="C119" s="24"/>
      <c r="D119" s="24"/>
      <c r="E119" s="24"/>
      <c r="F119" s="24"/>
      <c r="G119" s="24"/>
      <c r="H119" s="24" t="s">
        <v>133</v>
      </c>
      <c r="I119" s="24"/>
      <c r="J119" s="30">
        <v>3819.45</v>
      </c>
      <c r="K119" s="27"/>
      <c r="L119" s="30">
        <v>5100</v>
      </c>
      <c r="M119" s="27"/>
      <c r="N119" s="30">
        <f>ROUND((J119-L119),5)</f>
        <v>-1280.55</v>
      </c>
      <c r="O119" s="27"/>
      <c r="P119" s="29">
        <f>ROUND(IF(L119=0, IF(J119=0, 0, 1), J119/L119),5)</f>
        <v>0.74890999999999996</v>
      </c>
    </row>
    <row r="120" spans="1:16" x14ac:dyDescent="0.4">
      <c r="A120" s="24"/>
      <c r="B120" s="24"/>
      <c r="C120" s="24"/>
      <c r="D120" s="24"/>
      <c r="E120" s="24"/>
      <c r="F120" s="24"/>
      <c r="G120" s="24"/>
      <c r="H120" s="24" t="s">
        <v>132</v>
      </c>
      <c r="I120" s="24"/>
      <c r="J120" s="30">
        <v>896.15</v>
      </c>
      <c r="K120" s="27"/>
      <c r="L120" s="30">
        <v>900</v>
      </c>
      <c r="M120" s="27"/>
      <c r="N120" s="30">
        <f>ROUND((J120-L120),5)</f>
        <v>-3.85</v>
      </c>
      <c r="O120" s="27"/>
      <c r="P120" s="29">
        <f>ROUND(IF(L120=0, IF(J120=0, 0, 1), J120/L120),5)</f>
        <v>0.99572000000000005</v>
      </c>
    </row>
    <row r="121" spans="1:16" x14ac:dyDescent="0.4">
      <c r="A121" s="24"/>
      <c r="B121" s="24"/>
      <c r="C121" s="24"/>
      <c r="D121" s="24"/>
      <c r="E121" s="24"/>
      <c r="F121" s="24"/>
      <c r="G121" s="24"/>
      <c r="H121" s="24" t="s">
        <v>131</v>
      </c>
      <c r="I121" s="24"/>
      <c r="J121" s="30">
        <v>896.15</v>
      </c>
      <c r="K121" s="27"/>
      <c r="L121" s="30">
        <v>900</v>
      </c>
      <c r="M121" s="27"/>
      <c r="N121" s="30">
        <f>ROUND((J121-L121),5)</f>
        <v>-3.85</v>
      </c>
      <c r="O121" s="27"/>
      <c r="P121" s="29">
        <f>ROUND(IF(L121=0, IF(J121=0, 0, 1), J121/L121),5)</f>
        <v>0.99572000000000005</v>
      </c>
    </row>
    <row r="122" spans="1:16" ht="15" thickBot="1" x14ac:dyDescent="0.45">
      <c r="A122" s="24"/>
      <c r="B122" s="24"/>
      <c r="C122" s="24"/>
      <c r="D122" s="24"/>
      <c r="E122" s="24"/>
      <c r="F122" s="24"/>
      <c r="G122" s="24"/>
      <c r="H122" s="24" t="s">
        <v>327</v>
      </c>
      <c r="I122" s="24"/>
      <c r="J122" s="32">
        <v>4422</v>
      </c>
      <c r="K122" s="27"/>
      <c r="L122" s="32"/>
      <c r="M122" s="27"/>
      <c r="N122" s="32"/>
      <c r="O122" s="27"/>
      <c r="P122" s="34"/>
    </row>
    <row r="123" spans="1:16" x14ac:dyDescent="0.4">
      <c r="A123" s="24"/>
      <c r="B123" s="24"/>
      <c r="C123" s="24"/>
      <c r="D123" s="24"/>
      <c r="E123" s="24"/>
      <c r="F123" s="24"/>
      <c r="G123" s="24" t="s">
        <v>129</v>
      </c>
      <c r="H123" s="24"/>
      <c r="I123" s="24"/>
      <c r="J123" s="30">
        <f>ROUND(SUM(J116:J122),5)</f>
        <v>11982.66</v>
      </c>
      <c r="K123" s="27"/>
      <c r="L123" s="30">
        <f>ROUND(SUM(L116:L122),5)</f>
        <v>9620</v>
      </c>
      <c r="M123" s="27"/>
      <c r="N123" s="30">
        <f>ROUND((J123-L123),5)</f>
        <v>2362.66</v>
      </c>
      <c r="O123" s="27"/>
      <c r="P123" s="29">
        <f>ROUND(IF(L123=0, IF(J123=0, 0, 1), J123/L123),5)</f>
        <v>1.2456</v>
      </c>
    </row>
    <row r="124" spans="1:16" x14ac:dyDescent="0.4">
      <c r="A124" s="24"/>
      <c r="B124" s="24"/>
      <c r="C124" s="24"/>
      <c r="D124" s="24"/>
      <c r="E124" s="24"/>
      <c r="F124" s="24"/>
      <c r="G124" s="24" t="s">
        <v>326</v>
      </c>
      <c r="H124" s="24"/>
      <c r="I124" s="24"/>
      <c r="J124" s="30"/>
      <c r="K124" s="27"/>
      <c r="L124" s="30"/>
      <c r="M124" s="27"/>
      <c r="N124" s="30"/>
      <c r="O124" s="27"/>
      <c r="P124" s="29"/>
    </row>
    <row r="125" spans="1:16" x14ac:dyDescent="0.4">
      <c r="A125" s="24"/>
      <c r="B125" s="24"/>
      <c r="C125" s="24"/>
      <c r="D125" s="24"/>
      <c r="E125" s="24"/>
      <c r="F125" s="24"/>
      <c r="G125" s="24"/>
      <c r="H125" s="24" t="s">
        <v>325</v>
      </c>
      <c r="I125" s="24"/>
      <c r="J125" s="30"/>
      <c r="K125" s="27"/>
      <c r="L125" s="30"/>
      <c r="M125" s="27"/>
      <c r="N125" s="30"/>
      <c r="O125" s="27"/>
      <c r="P125" s="29"/>
    </row>
    <row r="126" spans="1:16" x14ac:dyDescent="0.4">
      <c r="A126" s="24"/>
      <c r="B126" s="24"/>
      <c r="C126" s="24"/>
      <c r="D126" s="24"/>
      <c r="E126" s="24"/>
      <c r="F126" s="24"/>
      <c r="G126" s="24"/>
      <c r="H126" s="24"/>
      <c r="I126" s="24" t="s">
        <v>324</v>
      </c>
      <c r="J126" s="30">
        <v>11322.17</v>
      </c>
      <c r="K126" s="27"/>
      <c r="L126" s="30">
        <v>12016</v>
      </c>
      <c r="M126" s="27"/>
      <c r="N126" s="30">
        <f>ROUND((J126-L126),5)</f>
        <v>-693.83</v>
      </c>
      <c r="O126" s="27"/>
      <c r="P126" s="29">
        <f>ROUND(IF(L126=0, IF(J126=0, 0, 1), J126/L126),5)</f>
        <v>0.94225999999999999</v>
      </c>
    </row>
    <row r="127" spans="1:16" x14ac:dyDescent="0.4">
      <c r="A127" s="24"/>
      <c r="B127" s="24"/>
      <c r="C127" s="24"/>
      <c r="D127" s="24"/>
      <c r="E127" s="24"/>
      <c r="F127" s="24"/>
      <c r="G127" s="24"/>
      <c r="H127" s="24"/>
      <c r="I127" s="24" t="s">
        <v>323</v>
      </c>
      <c r="J127" s="30">
        <v>2125.25</v>
      </c>
      <c r="K127" s="27"/>
      <c r="L127" s="30">
        <v>2400</v>
      </c>
      <c r="M127" s="27"/>
      <c r="N127" s="30">
        <f>ROUND((J127-L127),5)</f>
        <v>-274.75</v>
      </c>
      <c r="O127" s="27"/>
      <c r="P127" s="29">
        <f>ROUND(IF(L127=0, IF(J127=0, 0, 1), J127/L127),5)</f>
        <v>0.88551999999999997</v>
      </c>
    </row>
    <row r="128" spans="1:16" ht="15" thickBot="1" x14ac:dyDescent="0.45">
      <c r="A128" s="24"/>
      <c r="B128" s="24"/>
      <c r="C128" s="24"/>
      <c r="D128" s="24"/>
      <c r="E128" s="24"/>
      <c r="F128" s="24"/>
      <c r="G128" s="24"/>
      <c r="H128" s="24"/>
      <c r="I128" s="24" t="s">
        <v>322</v>
      </c>
      <c r="J128" s="32">
        <v>1096.52</v>
      </c>
      <c r="K128" s="27"/>
      <c r="L128" s="32">
        <v>2400</v>
      </c>
      <c r="M128" s="27"/>
      <c r="N128" s="32">
        <f>ROUND((J128-L128),5)</f>
        <v>-1303.48</v>
      </c>
      <c r="O128" s="27"/>
      <c r="P128" s="34">
        <f>ROUND(IF(L128=0, IF(J128=0, 0, 1), J128/L128),5)</f>
        <v>0.45688000000000001</v>
      </c>
    </row>
    <row r="129" spans="1:16" x14ac:dyDescent="0.4">
      <c r="A129" s="24"/>
      <c r="B129" s="24"/>
      <c r="C129" s="24"/>
      <c r="D129" s="24"/>
      <c r="E129" s="24"/>
      <c r="F129" s="24"/>
      <c r="G129" s="24"/>
      <c r="H129" s="24" t="s">
        <v>321</v>
      </c>
      <c r="I129" s="24"/>
      <c r="J129" s="30">
        <f>ROUND(SUM(J125:J128),5)</f>
        <v>14543.94</v>
      </c>
      <c r="K129" s="27"/>
      <c r="L129" s="30">
        <f>ROUND(SUM(L125:L128),5)</f>
        <v>16816</v>
      </c>
      <c r="M129" s="27"/>
      <c r="N129" s="30">
        <f>ROUND((J129-L129),5)</f>
        <v>-2272.06</v>
      </c>
      <c r="O129" s="27"/>
      <c r="P129" s="29">
        <f>ROUND(IF(L129=0, IF(J129=0, 0, 1), J129/L129),5)</f>
        <v>0.86489000000000005</v>
      </c>
    </row>
    <row r="130" spans="1:16" x14ac:dyDescent="0.4">
      <c r="A130" s="24"/>
      <c r="B130" s="24"/>
      <c r="C130" s="24"/>
      <c r="D130" s="24"/>
      <c r="E130" s="24"/>
      <c r="F130" s="24"/>
      <c r="G130" s="24"/>
      <c r="H130" s="24" t="s">
        <v>320</v>
      </c>
      <c r="I130" s="24"/>
      <c r="J130" s="30">
        <v>1711.82</v>
      </c>
      <c r="K130" s="27"/>
      <c r="L130" s="30">
        <v>1560</v>
      </c>
      <c r="M130" s="27"/>
      <c r="N130" s="30">
        <f>ROUND((J130-L130),5)</f>
        <v>151.82</v>
      </c>
      <c r="O130" s="27"/>
      <c r="P130" s="29">
        <f>ROUND(IF(L130=0, IF(J130=0, 0, 1), J130/L130),5)</f>
        <v>1.0973200000000001</v>
      </c>
    </row>
    <row r="131" spans="1:16" ht="15" thickBot="1" x14ac:dyDescent="0.45">
      <c r="A131" s="24"/>
      <c r="B131" s="24"/>
      <c r="C131" s="24"/>
      <c r="D131" s="24"/>
      <c r="E131" s="24"/>
      <c r="F131" s="24"/>
      <c r="G131" s="24"/>
      <c r="H131" s="24" t="s">
        <v>319</v>
      </c>
      <c r="I131" s="24"/>
      <c r="J131" s="32">
        <v>979.9</v>
      </c>
      <c r="K131" s="27"/>
      <c r="L131" s="32">
        <v>1560</v>
      </c>
      <c r="M131" s="27"/>
      <c r="N131" s="32">
        <f>ROUND((J131-L131),5)</f>
        <v>-580.1</v>
      </c>
      <c r="O131" s="27"/>
      <c r="P131" s="34">
        <f>ROUND(IF(L131=0, IF(J131=0, 0, 1), J131/L131),5)</f>
        <v>0.62814000000000003</v>
      </c>
    </row>
    <row r="132" spans="1:16" x14ac:dyDescent="0.4">
      <c r="A132" s="24"/>
      <c r="B132" s="24"/>
      <c r="C132" s="24"/>
      <c r="D132" s="24"/>
      <c r="E132" s="24"/>
      <c r="F132" s="24"/>
      <c r="G132" s="24" t="s">
        <v>318</v>
      </c>
      <c r="H132" s="24"/>
      <c r="I132" s="24"/>
      <c r="J132" s="30">
        <f>ROUND(J124+SUM(J129:J131),5)</f>
        <v>17235.66</v>
      </c>
      <c r="K132" s="27"/>
      <c r="L132" s="30">
        <f>ROUND(L124+SUM(L129:L131),5)</f>
        <v>19936</v>
      </c>
      <c r="M132" s="27"/>
      <c r="N132" s="30">
        <f>ROUND((J132-L132),5)</f>
        <v>-2700.34</v>
      </c>
      <c r="O132" s="27"/>
      <c r="P132" s="29">
        <f>ROUND(IF(L132=0, IF(J132=0, 0, 1), J132/L132),5)</f>
        <v>0.86455000000000004</v>
      </c>
    </row>
    <row r="133" spans="1:16" ht="15" thickBot="1" x14ac:dyDescent="0.45">
      <c r="A133" s="24"/>
      <c r="B133" s="24"/>
      <c r="C133" s="24"/>
      <c r="D133" s="24"/>
      <c r="E133" s="24"/>
      <c r="F133" s="24"/>
      <c r="G133" s="24" t="s">
        <v>128</v>
      </c>
      <c r="H133" s="24"/>
      <c r="I133" s="24"/>
      <c r="J133" s="30">
        <v>1296.79</v>
      </c>
      <c r="K133" s="27"/>
      <c r="L133" s="30">
        <v>1000</v>
      </c>
      <c r="M133" s="27"/>
      <c r="N133" s="30">
        <f>ROUND((J133-L133),5)</f>
        <v>296.79000000000002</v>
      </c>
      <c r="O133" s="27"/>
      <c r="P133" s="29">
        <f>ROUND(IF(L133=0, IF(J133=0, 0, 1), J133/L133),5)</f>
        <v>1.2967900000000001</v>
      </c>
    </row>
    <row r="134" spans="1:16" ht="15" thickBot="1" x14ac:dyDescent="0.45">
      <c r="A134" s="24"/>
      <c r="B134" s="24"/>
      <c r="C134" s="24"/>
      <c r="D134" s="24"/>
      <c r="E134" s="24"/>
      <c r="F134" s="24" t="s">
        <v>126</v>
      </c>
      <c r="G134" s="24"/>
      <c r="H134" s="24"/>
      <c r="I134" s="24"/>
      <c r="J134" s="31">
        <f>ROUND(J105+SUM(J114:J115)+J123+SUM(J132:J133),5)</f>
        <v>73346</v>
      </c>
      <c r="K134" s="27"/>
      <c r="L134" s="31">
        <f>ROUND(L105+SUM(L114:L115)+L123+SUM(L132:L133),5)</f>
        <v>46456</v>
      </c>
      <c r="M134" s="27"/>
      <c r="N134" s="31">
        <f>ROUND((J134-L134),5)</f>
        <v>26890</v>
      </c>
      <c r="O134" s="27"/>
      <c r="P134" s="33">
        <f>ROUND(IF(L134=0, IF(J134=0, 0, 1), J134/L134),5)</f>
        <v>1.57883</v>
      </c>
    </row>
    <row r="135" spans="1:16" x14ac:dyDescent="0.4">
      <c r="A135" s="24"/>
      <c r="B135" s="24"/>
      <c r="C135" s="24"/>
      <c r="D135" s="24"/>
      <c r="E135" s="24" t="s">
        <v>125</v>
      </c>
      <c r="F135" s="24"/>
      <c r="G135" s="24"/>
      <c r="H135" s="24"/>
      <c r="I135" s="24"/>
      <c r="J135" s="30">
        <f>ROUND(SUM(J34:J38)+SUM(J42:J43)+J48+J54+J62+J98+J104+J134,5)</f>
        <v>890677.01</v>
      </c>
      <c r="K135" s="27"/>
      <c r="L135" s="30">
        <f>ROUND(SUM(L34:L38)+SUM(L42:L43)+L48+L54+L62+L98+L104+L134,5)</f>
        <v>957042.08</v>
      </c>
      <c r="M135" s="27"/>
      <c r="N135" s="30">
        <f>ROUND((J135-L135),5)</f>
        <v>-66365.070000000007</v>
      </c>
      <c r="O135" s="27"/>
      <c r="P135" s="29">
        <f>ROUND(IF(L135=0, IF(J135=0, 0, 1), J135/L135),5)</f>
        <v>0.93066000000000004</v>
      </c>
    </row>
    <row r="136" spans="1:16" x14ac:dyDescent="0.4">
      <c r="A136" s="24"/>
      <c r="B136" s="24"/>
      <c r="C136" s="24"/>
      <c r="D136" s="24"/>
      <c r="E136" s="24" t="s">
        <v>317</v>
      </c>
      <c r="F136" s="24"/>
      <c r="G136" s="24"/>
      <c r="H136" s="24"/>
      <c r="I136" s="24"/>
      <c r="J136" s="30"/>
      <c r="K136" s="27"/>
      <c r="L136" s="30"/>
      <c r="M136" s="27"/>
      <c r="N136" s="30"/>
      <c r="O136" s="27"/>
      <c r="P136" s="29"/>
    </row>
    <row r="137" spans="1:16" x14ac:dyDescent="0.4">
      <c r="A137" s="24"/>
      <c r="B137" s="24"/>
      <c r="C137" s="24"/>
      <c r="D137" s="24"/>
      <c r="E137" s="24"/>
      <c r="F137" s="24" t="s">
        <v>316</v>
      </c>
      <c r="G137" s="24"/>
      <c r="H137" s="24"/>
      <c r="I137" s="24"/>
      <c r="J137" s="30">
        <v>293.83999999999997</v>
      </c>
      <c r="K137" s="27"/>
      <c r="L137" s="30">
        <v>5000</v>
      </c>
      <c r="M137" s="27"/>
      <c r="N137" s="30">
        <f>ROUND((J137-L137),5)</f>
        <v>-4706.16</v>
      </c>
      <c r="O137" s="27"/>
      <c r="P137" s="29">
        <f>ROUND(IF(L137=0, IF(J137=0, 0, 1), J137/L137),5)</f>
        <v>5.8770000000000003E-2</v>
      </c>
    </row>
    <row r="138" spans="1:16" ht="15" thickBot="1" x14ac:dyDescent="0.45">
      <c r="A138" s="24"/>
      <c r="B138" s="24"/>
      <c r="C138" s="24"/>
      <c r="D138" s="24"/>
      <c r="E138" s="24"/>
      <c r="F138" s="24" t="s">
        <v>315</v>
      </c>
      <c r="G138" s="24"/>
      <c r="H138" s="24"/>
      <c r="I138" s="24"/>
      <c r="J138" s="32">
        <v>23.82</v>
      </c>
      <c r="K138" s="27"/>
      <c r="L138" s="32">
        <v>1000</v>
      </c>
      <c r="M138" s="27"/>
      <c r="N138" s="32">
        <f>ROUND((J138-L138),5)</f>
        <v>-976.18</v>
      </c>
      <c r="O138" s="27"/>
      <c r="P138" s="34">
        <f>ROUND(IF(L138=0, IF(J138=0, 0, 1), J138/L138),5)</f>
        <v>2.3820000000000001E-2</v>
      </c>
    </row>
    <row r="139" spans="1:16" x14ac:dyDescent="0.4">
      <c r="A139" s="24"/>
      <c r="B139" s="24"/>
      <c r="C139" s="24"/>
      <c r="D139" s="24"/>
      <c r="E139" s="24" t="s">
        <v>314</v>
      </c>
      <c r="F139" s="24"/>
      <c r="G139" s="24"/>
      <c r="H139" s="24"/>
      <c r="I139" s="24"/>
      <c r="J139" s="30">
        <f>ROUND(SUM(J136:J138),5)</f>
        <v>317.66000000000003</v>
      </c>
      <c r="K139" s="27"/>
      <c r="L139" s="30">
        <f>ROUND(SUM(L136:L138),5)</f>
        <v>6000</v>
      </c>
      <c r="M139" s="27"/>
      <c r="N139" s="30">
        <f>ROUND((J139-L139),5)</f>
        <v>-5682.34</v>
      </c>
      <c r="O139" s="27"/>
      <c r="P139" s="29">
        <f>ROUND(IF(L139=0, IF(J139=0, 0, 1), J139/L139),5)</f>
        <v>5.2940000000000001E-2</v>
      </c>
    </row>
    <row r="140" spans="1:16" x14ac:dyDescent="0.4">
      <c r="A140" s="24"/>
      <c r="B140" s="24"/>
      <c r="C140" s="24"/>
      <c r="D140" s="24"/>
      <c r="E140" s="24" t="s">
        <v>124</v>
      </c>
      <c r="F140" s="24"/>
      <c r="G140" s="24"/>
      <c r="H140" s="24"/>
      <c r="I140" s="24"/>
      <c r="J140" s="30"/>
      <c r="K140" s="27"/>
      <c r="L140" s="30"/>
      <c r="M140" s="27"/>
      <c r="N140" s="30"/>
      <c r="O140" s="27"/>
      <c r="P140" s="29"/>
    </row>
    <row r="141" spans="1:16" x14ac:dyDescent="0.4">
      <c r="A141" s="24"/>
      <c r="B141" s="24"/>
      <c r="C141" s="24"/>
      <c r="D141" s="24"/>
      <c r="E141" s="24"/>
      <c r="F141" s="24" t="s">
        <v>313</v>
      </c>
      <c r="G141" s="24"/>
      <c r="H141" s="24"/>
      <c r="I141" s="24"/>
      <c r="J141" s="30">
        <v>7170</v>
      </c>
      <c r="K141" s="27"/>
      <c r="L141" s="30">
        <v>6000</v>
      </c>
      <c r="M141" s="27"/>
      <c r="N141" s="30">
        <f>ROUND((J141-L141),5)</f>
        <v>1170</v>
      </c>
      <c r="O141" s="27"/>
      <c r="P141" s="29">
        <f>ROUND(IF(L141=0, IF(J141=0, 0, 1), J141/L141),5)</f>
        <v>1.1950000000000001</v>
      </c>
    </row>
    <row r="142" spans="1:16" x14ac:dyDescent="0.4">
      <c r="A142" s="24"/>
      <c r="B142" s="24"/>
      <c r="C142" s="24"/>
      <c r="D142" s="24"/>
      <c r="E142" s="24"/>
      <c r="F142" s="24" t="s">
        <v>312</v>
      </c>
      <c r="G142" s="24"/>
      <c r="H142" s="24"/>
      <c r="I142" s="24"/>
      <c r="J142" s="30">
        <v>315.48</v>
      </c>
      <c r="K142" s="27"/>
      <c r="L142" s="30">
        <v>2000</v>
      </c>
      <c r="M142" s="27"/>
      <c r="N142" s="30">
        <f>ROUND((J142-L142),5)</f>
        <v>-1684.52</v>
      </c>
      <c r="O142" s="27"/>
      <c r="P142" s="29">
        <f>ROUND(IF(L142=0, IF(J142=0, 0, 1), J142/L142),5)</f>
        <v>0.15773999999999999</v>
      </c>
    </row>
    <row r="143" spans="1:16" x14ac:dyDescent="0.4">
      <c r="A143" s="24"/>
      <c r="B143" s="24"/>
      <c r="C143" s="24"/>
      <c r="D143" s="24"/>
      <c r="E143" s="24"/>
      <c r="F143" s="24" t="s">
        <v>123</v>
      </c>
      <c r="G143" s="24"/>
      <c r="H143" s="24"/>
      <c r="I143" s="24"/>
      <c r="J143" s="30">
        <v>6591.53</v>
      </c>
      <c r="K143" s="27"/>
      <c r="L143" s="30">
        <v>6000</v>
      </c>
      <c r="M143" s="27"/>
      <c r="N143" s="30">
        <f>ROUND((J143-L143),5)</f>
        <v>591.53</v>
      </c>
      <c r="O143" s="27"/>
      <c r="P143" s="29">
        <f>ROUND(IF(L143=0, IF(J143=0, 0, 1), J143/L143),5)</f>
        <v>1.09859</v>
      </c>
    </row>
    <row r="144" spans="1:16" x14ac:dyDescent="0.4">
      <c r="A144" s="24"/>
      <c r="B144" s="24"/>
      <c r="C144" s="24"/>
      <c r="D144" s="24"/>
      <c r="E144" s="24"/>
      <c r="F144" s="24" t="s">
        <v>311</v>
      </c>
      <c r="G144" s="24"/>
      <c r="H144" s="24"/>
      <c r="I144" s="24"/>
      <c r="J144" s="30">
        <v>1324.23</v>
      </c>
      <c r="K144" s="27"/>
      <c r="L144" s="30">
        <v>1800</v>
      </c>
      <c r="M144" s="27"/>
      <c r="N144" s="30">
        <f>ROUND((J144-L144),5)</f>
        <v>-475.77</v>
      </c>
      <c r="O144" s="27"/>
      <c r="P144" s="29">
        <f>ROUND(IF(L144=0, IF(J144=0, 0, 1), J144/L144),5)</f>
        <v>0.73568</v>
      </c>
    </row>
    <row r="145" spans="1:16" ht="15" thickBot="1" x14ac:dyDescent="0.45">
      <c r="A145" s="24"/>
      <c r="B145" s="24"/>
      <c r="C145" s="24"/>
      <c r="D145" s="24"/>
      <c r="E145" s="24"/>
      <c r="F145" s="24" t="s">
        <v>310</v>
      </c>
      <c r="G145" s="24"/>
      <c r="H145" s="24"/>
      <c r="I145" s="24"/>
      <c r="J145" s="32">
        <v>0</v>
      </c>
      <c r="K145" s="27"/>
      <c r="L145" s="32">
        <v>4751.6000000000004</v>
      </c>
      <c r="M145" s="27"/>
      <c r="N145" s="32">
        <f>ROUND((J145-L145),5)</f>
        <v>-4751.6000000000004</v>
      </c>
      <c r="O145" s="27"/>
      <c r="P145" s="34">
        <f>ROUND(IF(L145=0, IF(J145=0, 0, 1), J145/L145),5)</f>
        <v>0</v>
      </c>
    </row>
    <row r="146" spans="1:16" x14ac:dyDescent="0.4">
      <c r="A146" s="24"/>
      <c r="B146" s="24"/>
      <c r="C146" s="24"/>
      <c r="D146" s="24"/>
      <c r="E146" s="24" t="s">
        <v>121</v>
      </c>
      <c r="F146" s="24"/>
      <c r="G146" s="24"/>
      <c r="H146" s="24"/>
      <c r="I146" s="24"/>
      <c r="J146" s="30">
        <f>ROUND(SUM(J140:J145),5)</f>
        <v>15401.24</v>
      </c>
      <c r="K146" s="27"/>
      <c r="L146" s="30">
        <f>ROUND(SUM(L140:L145),5)</f>
        <v>20551.599999999999</v>
      </c>
      <c r="M146" s="27"/>
      <c r="N146" s="30">
        <f>ROUND((J146-L146),5)</f>
        <v>-5150.3599999999997</v>
      </c>
      <c r="O146" s="27"/>
      <c r="P146" s="29">
        <f>ROUND(IF(L146=0, IF(J146=0, 0, 1), J146/L146),5)</f>
        <v>0.74939</v>
      </c>
    </row>
    <row r="147" spans="1:16" x14ac:dyDescent="0.4">
      <c r="A147" s="24"/>
      <c r="B147" s="24"/>
      <c r="C147" s="24"/>
      <c r="D147" s="24"/>
      <c r="E147" s="24" t="s">
        <v>120</v>
      </c>
      <c r="F147" s="24"/>
      <c r="G147" s="24"/>
      <c r="H147" s="24"/>
      <c r="I147" s="24"/>
      <c r="J147" s="30"/>
      <c r="K147" s="27"/>
      <c r="L147" s="30"/>
      <c r="M147" s="27"/>
      <c r="N147" s="30"/>
      <c r="O147" s="27"/>
      <c r="P147" s="29"/>
    </row>
    <row r="148" spans="1:16" x14ac:dyDescent="0.4">
      <c r="A148" s="24"/>
      <c r="B148" s="24"/>
      <c r="C148" s="24"/>
      <c r="D148" s="24"/>
      <c r="E148" s="24"/>
      <c r="F148" s="24" t="s">
        <v>309</v>
      </c>
      <c r="G148" s="24"/>
      <c r="H148" s="24"/>
      <c r="I148" s="24"/>
      <c r="J148" s="30">
        <v>599.96</v>
      </c>
      <c r="K148" s="27"/>
      <c r="L148" s="30">
        <v>2400</v>
      </c>
      <c r="M148" s="27"/>
      <c r="N148" s="30">
        <f>ROUND((J148-L148),5)</f>
        <v>-1800.04</v>
      </c>
      <c r="O148" s="27"/>
      <c r="P148" s="29">
        <f>ROUND(IF(L148=0, IF(J148=0, 0, 1), J148/L148),5)</f>
        <v>0.24998000000000001</v>
      </c>
    </row>
    <row r="149" spans="1:16" x14ac:dyDescent="0.4">
      <c r="A149" s="24"/>
      <c r="B149" s="24"/>
      <c r="C149" s="24"/>
      <c r="D149" s="24"/>
      <c r="E149" s="24"/>
      <c r="F149" s="24" t="s">
        <v>308</v>
      </c>
      <c r="G149" s="24"/>
      <c r="H149" s="24"/>
      <c r="I149" s="24"/>
      <c r="J149" s="30">
        <v>9056.91</v>
      </c>
      <c r="K149" s="27"/>
      <c r="L149" s="30">
        <v>5400</v>
      </c>
      <c r="M149" s="27"/>
      <c r="N149" s="30">
        <f>ROUND((J149-L149),5)</f>
        <v>3656.91</v>
      </c>
      <c r="O149" s="27"/>
      <c r="P149" s="29">
        <f>ROUND(IF(L149=0, IF(J149=0, 0, 1), J149/L149),5)</f>
        <v>1.6772100000000001</v>
      </c>
    </row>
    <row r="150" spans="1:16" x14ac:dyDescent="0.4">
      <c r="A150" s="24"/>
      <c r="B150" s="24"/>
      <c r="C150" s="24"/>
      <c r="D150" s="24"/>
      <c r="E150" s="24"/>
      <c r="F150" s="24" t="s">
        <v>119</v>
      </c>
      <c r="G150" s="24"/>
      <c r="H150" s="24"/>
      <c r="I150" s="24"/>
      <c r="J150" s="30"/>
      <c r="K150" s="27"/>
      <c r="L150" s="30"/>
      <c r="M150" s="27"/>
      <c r="N150" s="30"/>
      <c r="O150" s="27"/>
      <c r="P150" s="29"/>
    </row>
    <row r="151" spans="1:16" x14ac:dyDescent="0.4">
      <c r="A151" s="24"/>
      <c r="B151" s="24"/>
      <c r="C151" s="24"/>
      <c r="D151" s="24"/>
      <c r="E151" s="24"/>
      <c r="F151" s="24"/>
      <c r="G151" s="24" t="s">
        <v>307</v>
      </c>
      <c r="H151" s="24"/>
      <c r="I151" s="24"/>
      <c r="J151" s="30">
        <v>909</v>
      </c>
      <c r="K151" s="27"/>
      <c r="L151" s="30"/>
      <c r="M151" s="27"/>
      <c r="N151" s="30"/>
      <c r="O151" s="27"/>
      <c r="P151" s="29"/>
    </row>
    <row r="152" spans="1:16" x14ac:dyDescent="0.4">
      <c r="A152" s="24"/>
      <c r="B152" s="24"/>
      <c r="C152" s="24"/>
      <c r="D152" s="24"/>
      <c r="E152" s="24"/>
      <c r="F152" s="24"/>
      <c r="G152" s="24" t="s">
        <v>306</v>
      </c>
      <c r="H152" s="24"/>
      <c r="I152" s="24"/>
      <c r="J152" s="30">
        <v>0</v>
      </c>
      <c r="K152" s="27"/>
      <c r="L152" s="30">
        <v>5000</v>
      </c>
      <c r="M152" s="27"/>
      <c r="N152" s="30">
        <f>ROUND((J152-L152),5)</f>
        <v>-5000</v>
      </c>
      <c r="O152" s="27"/>
      <c r="P152" s="29">
        <f>ROUND(IF(L152=0, IF(J152=0, 0, 1), J152/L152),5)</f>
        <v>0</v>
      </c>
    </row>
    <row r="153" spans="1:16" x14ac:dyDescent="0.4">
      <c r="A153" s="24"/>
      <c r="B153" s="24"/>
      <c r="C153" s="24"/>
      <c r="D153" s="24"/>
      <c r="E153" s="24"/>
      <c r="F153" s="24"/>
      <c r="G153" s="24" t="s">
        <v>305</v>
      </c>
      <c r="H153" s="24"/>
      <c r="I153" s="24"/>
      <c r="J153" s="30">
        <v>2836</v>
      </c>
      <c r="K153" s="27"/>
      <c r="L153" s="30">
        <v>10000</v>
      </c>
      <c r="M153" s="27"/>
      <c r="N153" s="30">
        <f>ROUND((J153-L153),5)</f>
        <v>-7164</v>
      </c>
      <c r="O153" s="27"/>
      <c r="P153" s="29">
        <f>ROUND(IF(L153=0, IF(J153=0, 0, 1), J153/L153),5)</f>
        <v>0.28360000000000002</v>
      </c>
    </row>
    <row r="154" spans="1:16" x14ac:dyDescent="0.4">
      <c r="A154" s="24"/>
      <c r="B154" s="24"/>
      <c r="C154" s="24"/>
      <c r="D154" s="24"/>
      <c r="E154" s="24"/>
      <c r="F154" s="24"/>
      <c r="G154" s="24" t="s">
        <v>118</v>
      </c>
      <c r="H154" s="24"/>
      <c r="I154" s="24"/>
      <c r="J154" s="30">
        <v>5329.96</v>
      </c>
      <c r="K154" s="27"/>
      <c r="L154" s="30">
        <v>25000</v>
      </c>
      <c r="M154" s="27"/>
      <c r="N154" s="30">
        <f>ROUND((J154-L154),5)</f>
        <v>-19670.04</v>
      </c>
      <c r="O154" s="27"/>
      <c r="P154" s="29">
        <f>ROUND(IF(L154=0, IF(J154=0, 0, 1), J154/L154),5)</f>
        <v>0.2132</v>
      </c>
    </row>
    <row r="155" spans="1:16" x14ac:dyDescent="0.4">
      <c r="A155" s="24"/>
      <c r="B155" s="24"/>
      <c r="C155" s="24"/>
      <c r="D155" s="24"/>
      <c r="E155" s="24"/>
      <c r="F155" s="24"/>
      <c r="G155" s="24" t="s">
        <v>304</v>
      </c>
      <c r="H155" s="24"/>
      <c r="I155" s="24"/>
      <c r="J155" s="30">
        <v>0</v>
      </c>
      <c r="K155" s="27"/>
      <c r="L155" s="30">
        <v>3000</v>
      </c>
      <c r="M155" s="27"/>
      <c r="N155" s="30">
        <f>ROUND((J155-L155),5)</f>
        <v>-3000</v>
      </c>
      <c r="O155" s="27"/>
      <c r="P155" s="29">
        <f>ROUND(IF(L155=0, IF(J155=0, 0, 1), J155/L155),5)</f>
        <v>0</v>
      </c>
    </row>
    <row r="156" spans="1:16" x14ac:dyDescent="0.4">
      <c r="A156" s="24"/>
      <c r="B156" s="24"/>
      <c r="C156" s="24"/>
      <c r="D156" s="24"/>
      <c r="E156" s="24"/>
      <c r="F156" s="24"/>
      <c r="G156" s="24" t="s">
        <v>303</v>
      </c>
      <c r="H156" s="24"/>
      <c r="I156" s="24"/>
      <c r="J156" s="30">
        <v>374.27</v>
      </c>
      <c r="K156" s="27"/>
      <c r="L156" s="30">
        <v>2400</v>
      </c>
      <c r="M156" s="27"/>
      <c r="N156" s="30">
        <f>ROUND((J156-L156),5)</f>
        <v>-2025.73</v>
      </c>
      <c r="O156" s="27"/>
      <c r="P156" s="29">
        <f>ROUND(IF(L156=0, IF(J156=0, 0, 1), J156/L156),5)</f>
        <v>0.15595000000000001</v>
      </c>
    </row>
    <row r="157" spans="1:16" x14ac:dyDescent="0.4">
      <c r="A157" s="24"/>
      <c r="B157" s="24"/>
      <c r="C157" s="24"/>
      <c r="D157" s="24"/>
      <c r="E157" s="24"/>
      <c r="F157" s="24"/>
      <c r="G157" s="24" t="s">
        <v>117</v>
      </c>
      <c r="H157" s="24"/>
      <c r="I157" s="24"/>
      <c r="J157" s="30">
        <v>6839.64</v>
      </c>
      <c r="K157" s="27"/>
      <c r="L157" s="30">
        <v>7200</v>
      </c>
      <c r="M157" s="27"/>
      <c r="N157" s="30">
        <f>ROUND((J157-L157),5)</f>
        <v>-360.36</v>
      </c>
      <c r="O157" s="27"/>
      <c r="P157" s="29">
        <f>ROUND(IF(L157=0, IF(J157=0, 0, 1), J157/L157),5)</f>
        <v>0.94994999999999996</v>
      </c>
    </row>
    <row r="158" spans="1:16" x14ac:dyDescent="0.4">
      <c r="A158" s="24"/>
      <c r="B158" s="24"/>
      <c r="C158" s="24"/>
      <c r="D158" s="24"/>
      <c r="E158" s="24"/>
      <c r="F158" s="24"/>
      <c r="G158" s="24" t="s">
        <v>302</v>
      </c>
      <c r="H158" s="24"/>
      <c r="I158" s="24"/>
      <c r="J158" s="30">
        <v>616</v>
      </c>
      <c r="K158" s="27"/>
      <c r="L158" s="30">
        <v>5000</v>
      </c>
      <c r="M158" s="27"/>
      <c r="N158" s="30">
        <f>ROUND((J158-L158),5)</f>
        <v>-4384</v>
      </c>
      <c r="O158" s="27"/>
      <c r="P158" s="29">
        <f>ROUND(IF(L158=0, IF(J158=0, 0, 1), J158/L158),5)</f>
        <v>0.1232</v>
      </c>
    </row>
    <row r="159" spans="1:16" x14ac:dyDescent="0.4">
      <c r="A159" s="24"/>
      <c r="B159" s="24"/>
      <c r="C159" s="24"/>
      <c r="D159" s="24"/>
      <c r="E159" s="24"/>
      <c r="F159" s="24"/>
      <c r="G159" s="24" t="s">
        <v>301</v>
      </c>
      <c r="H159" s="24"/>
      <c r="I159" s="24"/>
      <c r="J159" s="30">
        <v>1670</v>
      </c>
      <c r="K159" s="27"/>
      <c r="L159" s="30"/>
      <c r="M159" s="27"/>
      <c r="N159" s="30"/>
      <c r="O159" s="27"/>
      <c r="P159" s="29"/>
    </row>
    <row r="160" spans="1:16" ht="15" thickBot="1" x14ac:dyDescent="0.45">
      <c r="A160" s="24"/>
      <c r="B160" s="24"/>
      <c r="C160" s="24"/>
      <c r="D160" s="24"/>
      <c r="E160" s="24"/>
      <c r="F160" s="24"/>
      <c r="G160" s="24" t="s">
        <v>300</v>
      </c>
      <c r="H160" s="24"/>
      <c r="I160" s="24"/>
      <c r="J160" s="32">
        <v>1310.81</v>
      </c>
      <c r="K160" s="27"/>
      <c r="L160" s="32">
        <v>6000</v>
      </c>
      <c r="M160" s="27"/>
      <c r="N160" s="32">
        <f>ROUND((J160-L160),5)</f>
        <v>-4689.1899999999996</v>
      </c>
      <c r="O160" s="27"/>
      <c r="P160" s="34">
        <f>ROUND(IF(L160=0, IF(J160=0, 0, 1), J160/L160),5)</f>
        <v>0.21847</v>
      </c>
    </row>
    <row r="161" spans="1:16" x14ac:dyDescent="0.4">
      <c r="A161" s="24"/>
      <c r="B161" s="24"/>
      <c r="C161" s="24"/>
      <c r="D161" s="24"/>
      <c r="E161" s="24"/>
      <c r="F161" s="24" t="s">
        <v>115</v>
      </c>
      <c r="G161" s="24"/>
      <c r="H161" s="24"/>
      <c r="I161" s="24"/>
      <c r="J161" s="30">
        <f>ROUND(SUM(J150:J160),5)</f>
        <v>19885.68</v>
      </c>
      <c r="K161" s="27"/>
      <c r="L161" s="30">
        <f>ROUND(SUM(L150:L160),5)</f>
        <v>63600</v>
      </c>
      <c r="M161" s="27"/>
      <c r="N161" s="30">
        <f>ROUND((J161-L161),5)</f>
        <v>-43714.32</v>
      </c>
      <c r="O161" s="27"/>
      <c r="P161" s="29">
        <f>ROUND(IF(L161=0, IF(J161=0, 0, 1), J161/L161),5)</f>
        <v>0.31267</v>
      </c>
    </row>
    <row r="162" spans="1:16" x14ac:dyDescent="0.4">
      <c r="A162" s="24"/>
      <c r="B162" s="24"/>
      <c r="C162" s="24"/>
      <c r="D162" s="24"/>
      <c r="E162" s="24"/>
      <c r="F162" s="24" t="s">
        <v>114</v>
      </c>
      <c r="G162" s="24"/>
      <c r="H162" s="24"/>
      <c r="I162" s="24"/>
      <c r="J162" s="30"/>
      <c r="K162" s="27"/>
      <c r="L162" s="30"/>
      <c r="M162" s="27"/>
      <c r="N162" s="30"/>
      <c r="O162" s="27"/>
      <c r="P162" s="29"/>
    </row>
    <row r="163" spans="1:16" x14ac:dyDescent="0.4">
      <c r="A163" s="24"/>
      <c r="B163" s="24"/>
      <c r="C163" s="24"/>
      <c r="D163" s="24"/>
      <c r="E163" s="24"/>
      <c r="F163" s="24"/>
      <c r="G163" s="24" t="s">
        <v>299</v>
      </c>
      <c r="H163" s="24"/>
      <c r="I163" s="24"/>
      <c r="J163" s="30">
        <v>10649.78</v>
      </c>
      <c r="K163" s="27"/>
      <c r="L163" s="30"/>
      <c r="M163" s="27"/>
      <c r="N163" s="30"/>
      <c r="O163" s="27"/>
      <c r="P163" s="29"/>
    </row>
    <row r="164" spans="1:16" x14ac:dyDescent="0.4">
      <c r="A164" s="24"/>
      <c r="B164" s="24"/>
      <c r="C164" s="24"/>
      <c r="D164" s="24"/>
      <c r="E164" s="24"/>
      <c r="F164" s="24"/>
      <c r="G164" s="24" t="s">
        <v>298</v>
      </c>
      <c r="H164" s="24"/>
      <c r="I164" s="24"/>
      <c r="J164" s="30">
        <v>204.99</v>
      </c>
      <c r="K164" s="27"/>
      <c r="L164" s="30"/>
      <c r="M164" s="27"/>
      <c r="N164" s="30"/>
      <c r="O164" s="27"/>
      <c r="P164" s="29"/>
    </row>
    <row r="165" spans="1:16" x14ac:dyDescent="0.4">
      <c r="A165" s="24"/>
      <c r="B165" s="24"/>
      <c r="C165" s="24"/>
      <c r="D165" s="24"/>
      <c r="E165" s="24"/>
      <c r="F165" s="24"/>
      <c r="G165" s="24" t="s">
        <v>297</v>
      </c>
      <c r="H165" s="24"/>
      <c r="I165" s="24"/>
      <c r="J165" s="30">
        <v>5573.41</v>
      </c>
      <c r="K165" s="27"/>
      <c r="L165" s="30"/>
      <c r="M165" s="27"/>
      <c r="N165" s="30"/>
      <c r="O165" s="27"/>
      <c r="P165" s="29"/>
    </row>
    <row r="166" spans="1:16" x14ac:dyDescent="0.4">
      <c r="A166" s="24"/>
      <c r="B166" s="24"/>
      <c r="C166" s="24"/>
      <c r="D166" s="24"/>
      <c r="E166" s="24"/>
      <c r="F166" s="24"/>
      <c r="G166" s="24" t="s">
        <v>296</v>
      </c>
      <c r="H166" s="24"/>
      <c r="I166" s="24"/>
      <c r="J166" s="30">
        <v>179.4</v>
      </c>
      <c r="K166" s="27"/>
      <c r="L166" s="30"/>
      <c r="M166" s="27"/>
      <c r="N166" s="30"/>
      <c r="O166" s="27"/>
      <c r="P166" s="29"/>
    </row>
    <row r="167" spans="1:16" x14ac:dyDescent="0.4">
      <c r="A167" s="24"/>
      <c r="B167" s="24"/>
      <c r="C167" s="24"/>
      <c r="D167" s="24"/>
      <c r="E167" s="24"/>
      <c r="F167" s="24"/>
      <c r="G167" s="24" t="s">
        <v>113</v>
      </c>
      <c r="H167" s="24"/>
      <c r="I167" s="24"/>
      <c r="J167" s="30">
        <v>2776.96</v>
      </c>
      <c r="K167" s="27"/>
      <c r="L167" s="30"/>
      <c r="M167" s="27"/>
      <c r="N167" s="30"/>
      <c r="O167" s="27"/>
      <c r="P167" s="29"/>
    </row>
    <row r="168" spans="1:16" x14ac:dyDescent="0.4">
      <c r="A168" s="24"/>
      <c r="B168" s="24"/>
      <c r="C168" s="24"/>
      <c r="D168" s="24"/>
      <c r="E168" s="24"/>
      <c r="F168" s="24"/>
      <c r="G168" s="24" t="s">
        <v>295</v>
      </c>
      <c r="H168" s="24"/>
      <c r="I168" s="24"/>
      <c r="J168" s="30">
        <v>125</v>
      </c>
      <c r="K168" s="27"/>
      <c r="L168" s="30"/>
      <c r="M168" s="27"/>
      <c r="N168" s="30"/>
      <c r="O168" s="27"/>
      <c r="P168" s="29"/>
    </row>
    <row r="169" spans="1:16" x14ac:dyDescent="0.4">
      <c r="A169" s="24"/>
      <c r="B169" s="24"/>
      <c r="C169" s="24"/>
      <c r="D169" s="24"/>
      <c r="E169" s="24"/>
      <c r="F169" s="24"/>
      <c r="G169" s="24" t="s">
        <v>112</v>
      </c>
      <c r="H169" s="24"/>
      <c r="I169" s="24"/>
      <c r="J169" s="30">
        <v>2293.3200000000002</v>
      </c>
      <c r="K169" s="27"/>
      <c r="L169" s="30"/>
      <c r="M169" s="27"/>
      <c r="N169" s="30"/>
      <c r="O169" s="27"/>
      <c r="P169" s="29"/>
    </row>
    <row r="170" spans="1:16" x14ac:dyDescent="0.4">
      <c r="A170" s="24"/>
      <c r="B170" s="24"/>
      <c r="C170" s="24"/>
      <c r="D170" s="24"/>
      <c r="E170" s="24"/>
      <c r="F170" s="24"/>
      <c r="G170" s="24" t="s">
        <v>294</v>
      </c>
      <c r="H170" s="24"/>
      <c r="I170" s="24"/>
      <c r="J170" s="30">
        <v>636.04</v>
      </c>
      <c r="K170" s="27"/>
      <c r="L170" s="30"/>
      <c r="M170" s="27"/>
      <c r="N170" s="30"/>
      <c r="O170" s="27"/>
      <c r="P170" s="29"/>
    </row>
    <row r="171" spans="1:16" x14ac:dyDescent="0.4">
      <c r="A171" s="24"/>
      <c r="B171" s="24"/>
      <c r="C171" s="24"/>
      <c r="D171" s="24"/>
      <c r="E171" s="24"/>
      <c r="F171" s="24"/>
      <c r="G171" s="24" t="s">
        <v>110</v>
      </c>
      <c r="H171" s="24"/>
      <c r="I171" s="24"/>
      <c r="J171" s="30">
        <v>5356.62</v>
      </c>
      <c r="K171" s="27"/>
      <c r="L171" s="30"/>
      <c r="M171" s="27"/>
      <c r="N171" s="30"/>
      <c r="O171" s="27"/>
      <c r="P171" s="29"/>
    </row>
    <row r="172" spans="1:16" x14ac:dyDescent="0.4">
      <c r="A172" s="24"/>
      <c r="B172" s="24"/>
      <c r="C172" s="24"/>
      <c r="D172" s="24"/>
      <c r="E172" s="24"/>
      <c r="F172" s="24"/>
      <c r="G172" s="24" t="s">
        <v>293</v>
      </c>
      <c r="H172" s="24"/>
      <c r="I172" s="24"/>
      <c r="J172" s="30">
        <v>300</v>
      </c>
      <c r="K172" s="27"/>
      <c r="L172" s="30"/>
      <c r="M172" s="27"/>
      <c r="N172" s="30"/>
      <c r="O172" s="27"/>
      <c r="P172" s="29"/>
    </row>
    <row r="173" spans="1:16" x14ac:dyDescent="0.4">
      <c r="A173" s="24"/>
      <c r="B173" s="24"/>
      <c r="C173" s="24"/>
      <c r="D173" s="24"/>
      <c r="E173" s="24"/>
      <c r="F173" s="24"/>
      <c r="G173" s="24" t="s">
        <v>292</v>
      </c>
      <c r="H173" s="24"/>
      <c r="I173" s="24"/>
      <c r="J173" s="30">
        <v>227.8</v>
      </c>
      <c r="K173" s="27"/>
      <c r="L173" s="30"/>
      <c r="M173" s="27"/>
      <c r="N173" s="30"/>
      <c r="O173" s="27"/>
      <c r="P173" s="29"/>
    </row>
    <row r="174" spans="1:16" x14ac:dyDescent="0.4">
      <c r="A174" s="24"/>
      <c r="B174" s="24"/>
      <c r="C174" s="24"/>
      <c r="D174" s="24"/>
      <c r="E174" s="24"/>
      <c r="F174" s="24"/>
      <c r="G174" s="24" t="s">
        <v>291</v>
      </c>
      <c r="H174" s="24"/>
      <c r="I174" s="24"/>
      <c r="J174" s="30">
        <v>1273.6099999999999</v>
      </c>
      <c r="K174" s="27"/>
      <c r="L174" s="30"/>
      <c r="M174" s="27"/>
      <c r="N174" s="30"/>
      <c r="O174" s="27"/>
      <c r="P174" s="29"/>
    </row>
    <row r="175" spans="1:16" x14ac:dyDescent="0.4">
      <c r="A175" s="24"/>
      <c r="B175" s="24"/>
      <c r="C175" s="24"/>
      <c r="D175" s="24"/>
      <c r="E175" s="24"/>
      <c r="F175" s="24"/>
      <c r="G175" s="24" t="s">
        <v>108</v>
      </c>
      <c r="H175" s="24"/>
      <c r="I175" s="24"/>
      <c r="J175" s="30">
        <v>1075.43</v>
      </c>
      <c r="K175" s="27"/>
      <c r="L175" s="30"/>
      <c r="M175" s="27"/>
      <c r="N175" s="30"/>
      <c r="O175" s="27"/>
      <c r="P175" s="29"/>
    </row>
    <row r="176" spans="1:16" x14ac:dyDescent="0.4">
      <c r="A176" s="24"/>
      <c r="B176" s="24"/>
      <c r="C176" s="24"/>
      <c r="D176" s="24"/>
      <c r="E176" s="24"/>
      <c r="F176" s="24"/>
      <c r="G176" s="24" t="s">
        <v>290</v>
      </c>
      <c r="H176" s="24"/>
      <c r="I176" s="24"/>
      <c r="J176" s="30">
        <v>1233.6500000000001</v>
      </c>
      <c r="K176" s="27"/>
      <c r="L176" s="30"/>
      <c r="M176" s="27"/>
      <c r="N176" s="30"/>
      <c r="O176" s="27"/>
      <c r="P176" s="29"/>
    </row>
    <row r="177" spans="1:16" x14ac:dyDescent="0.4">
      <c r="A177" s="24"/>
      <c r="B177" s="24"/>
      <c r="C177" s="24"/>
      <c r="D177" s="24"/>
      <c r="E177" s="24"/>
      <c r="F177" s="24"/>
      <c r="G177" s="24" t="s">
        <v>289</v>
      </c>
      <c r="H177" s="24"/>
      <c r="I177" s="24"/>
      <c r="J177" s="30">
        <v>4866.26</v>
      </c>
      <c r="K177" s="27"/>
      <c r="L177" s="30"/>
      <c r="M177" s="27"/>
      <c r="N177" s="30"/>
      <c r="O177" s="27"/>
      <c r="P177" s="29"/>
    </row>
    <row r="178" spans="1:16" x14ac:dyDescent="0.4">
      <c r="A178" s="24"/>
      <c r="B178" s="24"/>
      <c r="C178" s="24"/>
      <c r="D178" s="24"/>
      <c r="E178" s="24"/>
      <c r="F178" s="24"/>
      <c r="G178" s="24" t="s">
        <v>107</v>
      </c>
      <c r="H178" s="24"/>
      <c r="I178" s="24"/>
      <c r="J178" s="30">
        <v>726.42</v>
      </c>
      <c r="K178" s="27"/>
      <c r="L178" s="30"/>
      <c r="M178" s="27"/>
      <c r="N178" s="30"/>
      <c r="O178" s="27"/>
      <c r="P178" s="29"/>
    </row>
    <row r="179" spans="1:16" ht="15" thickBot="1" x14ac:dyDescent="0.45">
      <c r="A179" s="24"/>
      <c r="B179" s="24"/>
      <c r="C179" s="24"/>
      <c r="D179" s="24"/>
      <c r="E179" s="24"/>
      <c r="F179" s="24"/>
      <c r="G179" s="24" t="s">
        <v>288</v>
      </c>
      <c r="H179" s="24"/>
      <c r="I179" s="24"/>
      <c r="J179" s="30">
        <v>572.80999999999995</v>
      </c>
      <c r="K179" s="27"/>
      <c r="L179" s="30">
        <v>40000</v>
      </c>
      <c r="M179" s="27"/>
      <c r="N179" s="30">
        <f>ROUND((J179-L179),5)</f>
        <v>-39427.19</v>
      </c>
      <c r="O179" s="27"/>
      <c r="P179" s="29">
        <f>ROUND(IF(L179=0, IF(J179=0, 0, 1), J179/L179),5)</f>
        <v>1.4319999999999999E-2</v>
      </c>
    </row>
    <row r="180" spans="1:16" ht="15" thickBot="1" x14ac:dyDescent="0.45">
      <c r="A180" s="24"/>
      <c r="B180" s="24"/>
      <c r="C180" s="24"/>
      <c r="D180" s="24"/>
      <c r="E180" s="24"/>
      <c r="F180" s="24" t="s">
        <v>105</v>
      </c>
      <c r="G180" s="24"/>
      <c r="H180" s="24"/>
      <c r="I180" s="24"/>
      <c r="J180" s="31">
        <f>ROUND(SUM(J162:J179),5)</f>
        <v>38071.5</v>
      </c>
      <c r="K180" s="27"/>
      <c r="L180" s="31">
        <f>ROUND(SUM(L162:L179),5)</f>
        <v>40000</v>
      </c>
      <c r="M180" s="27"/>
      <c r="N180" s="31">
        <f>ROUND((J180-L180),5)</f>
        <v>-1928.5</v>
      </c>
      <c r="O180" s="27"/>
      <c r="P180" s="33">
        <f>ROUND(IF(L180=0, IF(J180=0, 0, 1), J180/L180),5)</f>
        <v>0.95179000000000002</v>
      </c>
    </row>
    <row r="181" spans="1:16" x14ac:dyDescent="0.4">
      <c r="A181" s="24"/>
      <c r="B181" s="24"/>
      <c r="C181" s="24"/>
      <c r="D181" s="24"/>
      <c r="E181" s="24" t="s">
        <v>104</v>
      </c>
      <c r="F181" s="24"/>
      <c r="G181" s="24"/>
      <c r="H181" s="24"/>
      <c r="I181" s="24"/>
      <c r="J181" s="30">
        <f>ROUND(SUM(J147:J149)+J161+J180,5)</f>
        <v>67614.05</v>
      </c>
      <c r="K181" s="27"/>
      <c r="L181" s="30">
        <f>ROUND(SUM(L147:L149)+L161+L180,5)</f>
        <v>111400</v>
      </c>
      <c r="M181" s="27"/>
      <c r="N181" s="30">
        <f>ROUND((J181-L181),5)</f>
        <v>-43785.95</v>
      </c>
      <c r="O181" s="27"/>
      <c r="P181" s="29">
        <f>ROUND(IF(L181=0, IF(J181=0, 0, 1), J181/L181),5)</f>
        <v>0.60694999999999999</v>
      </c>
    </row>
    <row r="182" spans="1:16" x14ac:dyDescent="0.4">
      <c r="A182" s="24"/>
      <c r="B182" s="24"/>
      <c r="C182" s="24"/>
      <c r="D182" s="24"/>
      <c r="E182" s="24" t="s">
        <v>287</v>
      </c>
      <c r="F182" s="24"/>
      <c r="G182" s="24"/>
      <c r="H182" s="24"/>
      <c r="I182" s="24"/>
      <c r="J182" s="30"/>
      <c r="K182" s="27"/>
      <c r="L182" s="30"/>
      <c r="M182" s="27"/>
      <c r="N182" s="30"/>
      <c r="O182" s="27"/>
      <c r="P182" s="29"/>
    </row>
    <row r="183" spans="1:16" x14ac:dyDescent="0.4">
      <c r="A183" s="24"/>
      <c r="B183" s="24"/>
      <c r="C183" s="24"/>
      <c r="D183" s="24"/>
      <c r="E183" s="24"/>
      <c r="F183" s="24" t="s">
        <v>286</v>
      </c>
      <c r="G183" s="24"/>
      <c r="H183" s="24"/>
      <c r="I183" s="24"/>
      <c r="J183" s="30">
        <v>0</v>
      </c>
      <c r="K183" s="27"/>
      <c r="L183" s="30">
        <v>1000</v>
      </c>
      <c r="M183" s="27"/>
      <c r="N183" s="30">
        <f>ROUND((J183-L183),5)</f>
        <v>-1000</v>
      </c>
      <c r="O183" s="27"/>
      <c r="P183" s="29">
        <f>ROUND(IF(L183=0, IF(J183=0, 0, 1), J183/L183),5)</f>
        <v>0</v>
      </c>
    </row>
    <row r="184" spans="1:16" ht="15" thickBot="1" x14ac:dyDescent="0.45">
      <c r="A184" s="24"/>
      <c r="B184" s="24"/>
      <c r="C184" s="24"/>
      <c r="D184" s="24"/>
      <c r="E184" s="24"/>
      <c r="F184" s="24" t="s">
        <v>285</v>
      </c>
      <c r="G184" s="24"/>
      <c r="H184" s="24"/>
      <c r="I184" s="24"/>
      <c r="J184" s="32">
        <v>437.93</v>
      </c>
      <c r="K184" s="27"/>
      <c r="L184" s="32"/>
      <c r="M184" s="27"/>
      <c r="N184" s="32"/>
      <c r="O184" s="27"/>
      <c r="P184" s="34"/>
    </row>
    <row r="185" spans="1:16" x14ac:dyDescent="0.4">
      <c r="A185" s="24"/>
      <c r="B185" s="24"/>
      <c r="C185" s="24"/>
      <c r="D185" s="24"/>
      <c r="E185" s="24" t="s">
        <v>284</v>
      </c>
      <c r="F185" s="24"/>
      <c r="G185" s="24"/>
      <c r="H185" s="24"/>
      <c r="I185" s="24"/>
      <c r="J185" s="30">
        <f>ROUND(SUM(J182:J184),5)</f>
        <v>437.93</v>
      </c>
      <c r="K185" s="27"/>
      <c r="L185" s="30">
        <f>ROUND(SUM(L182:L184),5)</f>
        <v>1000</v>
      </c>
      <c r="M185" s="27"/>
      <c r="N185" s="30">
        <f>ROUND((J185-L185),5)</f>
        <v>-562.07000000000005</v>
      </c>
      <c r="O185" s="27"/>
      <c r="P185" s="29">
        <f>ROUND(IF(L185=0, IF(J185=0, 0, 1), J185/L185),5)</f>
        <v>0.43792999999999999</v>
      </c>
    </row>
    <row r="186" spans="1:16" x14ac:dyDescent="0.4">
      <c r="A186" s="24"/>
      <c r="B186" s="24"/>
      <c r="C186" s="24"/>
      <c r="D186" s="24"/>
      <c r="E186" s="24" t="s">
        <v>103</v>
      </c>
      <c r="F186" s="24"/>
      <c r="G186" s="24"/>
      <c r="H186" s="24"/>
      <c r="I186" s="24"/>
      <c r="J186" s="30"/>
      <c r="K186" s="27"/>
      <c r="L186" s="30"/>
      <c r="M186" s="27"/>
      <c r="N186" s="30"/>
      <c r="O186" s="27"/>
      <c r="P186" s="29"/>
    </row>
    <row r="187" spans="1:16" x14ac:dyDescent="0.4">
      <c r="A187" s="24"/>
      <c r="B187" s="24"/>
      <c r="C187" s="24"/>
      <c r="D187" s="24"/>
      <c r="E187" s="24"/>
      <c r="F187" s="24" t="s">
        <v>283</v>
      </c>
      <c r="G187" s="24"/>
      <c r="H187" s="24"/>
      <c r="I187" s="24"/>
      <c r="J187" s="30">
        <v>743.71</v>
      </c>
      <c r="K187" s="27"/>
      <c r="L187" s="30">
        <v>3000</v>
      </c>
      <c r="M187" s="27"/>
      <c r="N187" s="30">
        <f>ROUND((J187-L187),5)</f>
        <v>-2256.29</v>
      </c>
      <c r="O187" s="27"/>
      <c r="P187" s="29">
        <f>ROUND(IF(L187=0, IF(J187=0, 0, 1), J187/L187),5)</f>
        <v>0.24790000000000001</v>
      </c>
    </row>
    <row r="188" spans="1:16" x14ac:dyDescent="0.4">
      <c r="A188" s="24"/>
      <c r="B188" s="24"/>
      <c r="C188" s="24"/>
      <c r="D188" s="24"/>
      <c r="E188" s="24"/>
      <c r="F188" s="24" t="s">
        <v>102</v>
      </c>
      <c r="G188" s="24"/>
      <c r="H188" s="24"/>
      <c r="I188" s="24"/>
      <c r="J188" s="30"/>
      <c r="K188" s="27"/>
      <c r="L188" s="30"/>
      <c r="M188" s="27"/>
      <c r="N188" s="30"/>
      <c r="O188" s="27"/>
      <c r="P188" s="29"/>
    </row>
    <row r="189" spans="1:16" x14ac:dyDescent="0.4">
      <c r="A189" s="24"/>
      <c r="B189" s="24"/>
      <c r="C189" s="24"/>
      <c r="D189" s="24"/>
      <c r="E189" s="24"/>
      <c r="F189" s="24"/>
      <c r="G189" s="24" t="s">
        <v>282</v>
      </c>
      <c r="H189" s="24"/>
      <c r="I189" s="24"/>
      <c r="J189" s="30">
        <v>4185</v>
      </c>
      <c r="K189" s="27"/>
      <c r="L189" s="30">
        <v>0</v>
      </c>
      <c r="M189" s="27"/>
      <c r="N189" s="30">
        <f>ROUND((J189-L189),5)</f>
        <v>4185</v>
      </c>
      <c r="O189" s="27"/>
      <c r="P189" s="29">
        <f>ROUND(IF(L189=0, IF(J189=0, 0, 1), J189/L189),5)</f>
        <v>1</v>
      </c>
    </row>
    <row r="190" spans="1:16" ht="15" thickBot="1" x14ac:dyDescent="0.45">
      <c r="A190" s="24"/>
      <c r="B190" s="24"/>
      <c r="C190" s="24"/>
      <c r="D190" s="24"/>
      <c r="E190" s="24"/>
      <c r="F190" s="24"/>
      <c r="G190" s="24" t="s">
        <v>281</v>
      </c>
      <c r="H190" s="24"/>
      <c r="I190" s="24"/>
      <c r="J190" s="32">
        <v>7816.64</v>
      </c>
      <c r="K190" s="27"/>
      <c r="L190" s="32">
        <v>6000</v>
      </c>
      <c r="M190" s="27"/>
      <c r="N190" s="32">
        <f>ROUND((J190-L190),5)</f>
        <v>1816.64</v>
      </c>
      <c r="O190" s="27"/>
      <c r="P190" s="34">
        <f>ROUND(IF(L190=0, IF(J190=0, 0, 1), J190/L190),5)</f>
        <v>1.30277</v>
      </c>
    </row>
    <row r="191" spans="1:16" x14ac:dyDescent="0.4">
      <c r="A191" s="24"/>
      <c r="B191" s="24"/>
      <c r="C191" s="24"/>
      <c r="D191" s="24"/>
      <c r="E191" s="24"/>
      <c r="F191" s="24" t="s">
        <v>100</v>
      </c>
      <c r="G191" s="24"/>
      <c r="H191" s="24"/>
      <c r="I191" s="24"/>
      <c r="J191" s="30">
        <f>ROUND(SUM(J188:J190),5)</f>
        <v>12001.64</v>
      </c>
      <c r="K191" s="27"/>
      <c r="L191" s="30">
        <f>ROUND(SUM(L188:L190),5)</f>
        <v>6000</v>
      </c>
      <c r="M191" s="27"/>
      <c r="N191" s="30">
        <f>ROUND((J191-L191),5)</f>
        <v>6001.64</v>
      </c>
      <c r="O191" s="27"/>
      <c r="P191" s="29">
        <f>ROUND(IF(L191=0, IF(J191=0, 0, 1), J191/L191),5)</f>
        <v>2.00027</v>
      </c>
    </row>
    <row r="192" spans="1:16" x14ac:dyDescent="0.4">
      <c r="A192" s="24"/>
      <c r="B192" s="24"/>
      <c r="C192" s="24"/>
      <c r="D192" s="24"/>
      <c r="E192" s="24"/>
      <c r="F192" s="24" t="s">
        <v>280</v>
      </c>
      <c r="G192" s="24"/>
      <c r="H192" s="24"/>
      <c r="I192" s="24"/>
      <c r="J192" s="30">
        <v>556.5</v>
      </c>
      <c r="K192" s="27"/>
      <c r="L192" s="30">
        <v>1500</v>
      </c>
      <c r="M192" s="27"/>
      <c r="N192" s="30">
        <f>ROUND((J192-L192),5)</f>
        <v>-943.5</v>
      </c>
      <c r="O192" s="27"/>
      <c r="P192" s="29">
        <f>ROUND(IF(L192=0, IF(J192=0, 0, 1), J192/L192),5)</f>
        <v>0.371</v>
      </c>
    </row>
    <row r="193" spans="1:16" x14ac:dyDescent="0.4">
      <c r="A193" s="24"/>
      <c r="B193" s="24"/>
      <c r="C193" s="24"/>
      <c r="D193" s="24"/>
      <c r="E193" s="24"/>
      <c r="F193" s="24" t="s">
        <v>279</v>
      </c>
      <c r="G193" s="24"/>
      <c r="H193" s="24"/>
      <c r="I193" s="24"/>
      <c r="J193" s="30">
        <v>5000</v>
      </c>
      <c r="K193" s="27"/>
      <c r="L193" s="30">
        <v>39166.699999999997</v>
      </c>
      <c r="M193" s="27"/>
      <c r="N193" s="30">
        <f>ROUND((J193-L193),5)</f>
        <v>-34166.699999999997</v>
      </c>
      <c r="O193" s="27"/>
      <c r="P193" s="29">
        <f>ROUND(IF(L193=0, IF(J193=0, 0, 1), J193/L193),5)</f>
        <v>0.12766</v>
      </c>
    </row>
    <row r="194" spans="1:16" x14ac:dyDescent="0.4">
      <c r="A194" s="24"/>
      <c r="B194" s="24"/>
      <c r="C194" s="24"/>
      <c r="D194" s="24"/>
      <c r="E194" s="24"/>
      <c r="F194" s="24" t="s">
        <v>278</v>
      </c>
      <c r="G194" s="24"/>
      <c r="H194" s="24"/>
      <c r="I194" s="24"/>
      <c r="J194" s="30">
        <v>0</v>
      </c>
      <c r="K194" s="27"/>
      <c r="L194" s="30">
        <v>0</v>
      </c>
      <c r="M194" s="27"/>
      <c r="N194" s="30">
        <f>ROUND((J194-L194),5)</f>
        <v>0</v>
      </c>
      <c r="O194" s="27"/>
      <c r="P194" s="29">
        <f>ROUND(IF(L194=0, IF(J194=0, 0, 1), J194/L194),5)</f>
        <v>0</v>
      </c>
    </row>
    <row r="195" spans="1:16" x14ac:dyDescent="0.4">
      <c r="A195" s="24"/>
      <c r="B195" s="24"/>
      <c r="C195" s="24"/>
      <c r="D195" s="24"/>
      <c r="E195" s="24"/>
      <c r="F195" s="24" t="s">
        <v>99</v>
      </c>
      <c r="G195" s="24"/>
      <c r="H195" s="24"/>
      <c r="I195" s="24"/>
      <c r="J195" s="30"/>
      <c r="K195" s="27"/>
      <c r="L195" s="30"/>
      <c r="M195" s="27"/>
      <c r="N195" s="30"/>
      <c r="O195" s="27"/>
      <c r="P195" s="29"/>
    </row>
    <row r="196" spans="1:16" x14ac:dyDescent="0.4">
      <c r="A196" s="24"/>
      <c r="B196" s="24"/>
      <c r="C196" s="24"/>
      <c r="D196" s="24"/>
      <c r="E196" s="24"/>
      <c r="F196" s="24"/>
      <c r="G196" s="24" t="s">
        <v>98</v>
      </c>
      <c r="H196" s="24"/>
      <c r="I196" s="24"/>
      <c r="J196" s="30">
        <v>1565.27</v>
      </c>
      <c r="K196" s="27"/>
      <c r="L196" s="30">
        <v>3000</v>
      </c>
      <c r="M196" s="27"/>
      <c r="N196" s="30">
        <f>ROUND((J196-L196),5)</f>
        <v>-1434.73</v>
      </c>
      <c r="O196" s="27"/>
      <c r="P196" s="29">
        <f>ROUND(IF(L196=0, IF(J196=0, 0, 1), J196/L196),5)</f>
        <v>0.52176</v>
      </c>
    </row>
    <row r="197" spans="1:16" x14ac:dyDescent="0.4">
      <c r="A197" s="24"/>
      <c r="B197" s="24"/>
      <c r="C197" s="24"/>
      <c r="D197" s="24"/>
      <c r="E197" s="24"/>
      <c r="F197" s="24"/>
      <c r="G197" s="24" t="s">
        <v>277</v>
      </c>
      <c r="H197" s="24"/>
      <c r="I197" s="24"/>
      <c r="J197" s="30">
        <v>768.71</v>
      </c>
      <c r="K197" s="27"/>
      <c r="L197" s="30"/>
      <c r="M197" s="27"/>
      <c r="N197" s="30"/>
      <c r="O197" s="27"/>
      <c r="P197" s="29"/>
    </row>
    <row r="198" spans="1:16" ht="15" thickBot="1" x14ac:dyDescent="0.45">
      <c r="A198" s="24"/>
      <c r="B198" s="24"/>
      <c r="C198" s="24"/>
      <c r="D198" s="24"/>
      <c r="E198" s="24"/>
      <c r="F198" s="24"/>
      <c r="G198" s="24" t="s">
        <v>276</v>
      </c>
      <c r="H198" s="24"/>
      <c r="I198" s="24"/>
      <c r="J198" s="30">
        <v>286.64999999999998</v>
      </c>
      <c r="K198" s="27"/>
      <c r="L198" s="30"/>
      <c r="M198" s="27"/>
      <c r="N198" s="30"/>
      <c r="O198" s="27"/>
      <c r="P198" s="29"/>
    </row>
    <row r="199" spans="1:16" ht="15" thickBot="1" x14ac:dyDescent="0.45">
      <c r="A199" s="24"/>
      <c r="B199" s="24"/>
      <c r="C199" s="24"/>
      <c r="D199" s="24"/>
      <c r="E199" s="24"/>
      <c r="F199" s="24" t="s">
        <v>97</v>
      </c>
      <c r="G199" s="24"/>
      <c r="H199" s="24"/>
      <c r="I199" s="24"/>
      <c r="J199" s="31">
        <f>ROUND(SUM(J195:J198),5)</f>
        <v>2620.63</v>
      </c>
      <c r="K199" s="27"/>
      <c r="L199" s="31">
        <f>ROUND(SUM(L195:L198),5)</f>
        <v>3000</v>
      </c>
      <c r="M199" s="27"/>
      <c r="N199" s="31">
        <f>ROUND((J199-L199),5)</f>
        <v>-379.37</v>
      </c>
      <c r="O199" s="27"/>
      <c r="P199" s="33">
        <f>ROUND(IF(L199=0, IF(J199=0, 0, 1), J199/L199),5)</f>
        <v>0.87353999999999998</v>
      </c>
    </row>
    <row r="200" spans="1:16" x14ac:dyDescent="0.4">
      <c r="A200" s="24"/>
      <c r="B200" s="24"/>
      <c r="C200" s="24"/>
      <c r="D200" s="24"/>
      <c r="E200" s="24" t="s">
        <v>96</v>
      </c>
      <c r="F200" s="24"/>
      <c r="G200" s="24"/>
      <c r="H200" s="24"/>
      <c r="I200" s="24"/>
      <c r="J200" s="30">
        <f>ROUND(SUM(J186:J187)+SUM(J191:J194)+J199,5)</f>
        <v>20922.48</v>
      </c>
      <c r="K200" s="27"/>
      <c r="L200" s="30">
        <f>ROUND(SUM(L186:L187)+SUM(L191:L194)+L199,5)</f>
        <v>52666.7</v>
      </c>
      <c r="M200" s="27"/>
      <c r="N200" s="30">
        <f>ROUND((J200-L200),5)</f>
        <v>-31744.22</v>
      </c>
      <c r="O200" s="27"/>
      <c r="P200" s="29">
        <f>ROUND(IF(L200=0, IF(J200=0, 0, 1), J200/L200),5)</f>
        <v>0.39726</v>
      </c>
    </row>
    <row r="201" spans="1:16" x14ac:dyDescent="0.4">
      <c r="A201" s="24"/>
      <c r="B201" s="24"/>
      <c r="C201" s="24"/>
      <c r="D201" s="24"/>
      <c r="E201" s="24" t="s">
        <v>95</v>
      </c>
      <c r="F201" s="24"/>
      <c r="G201" s="24"/>
      <c r="H201" s="24"/>
      <c r="I201" s="24"/>
      <c r="J201" s="30"/>
      <c r="K201" s="27"/>
      <c r="L201" s="30"/>
      <c r="M201" s="27"/>
      <c r="N201" s="30"/>
      <c r="O201" s="27"/>
      <c r="P201" s="29"/>
    </row>
    <row r="202" spans="1:16" x14ac:dyDescent="0.4">
      <c r="A202" s="24"/>
      <c r="B202" s="24"/>
      <c r="C202" s="24"/>
      <c r="D202" s="24"/>
      <c r="E202" s="24"/>
      <c r="F202" s="24" t="s">
        <v>94</v>
      </c>
      <c r="G202" s="24"/>
      <c r="H202" s="24"/>
      <c r="I202" s="24"/>
      <c r="J202" s="30">
        <v>649</v>
      </c>
      <c r="K202" s="27"/>
      <c r="L202" s="30"/>
      <c r="M202" s="27"/>
      <c r="N202" s="30"/>
      <c r="O202" s="27"/>
      <c r="P202" s="29"/>
    </row>
    <row r="203" spans="1:16" x14ac:dyDescent="0.4">
      <c r="A203" s="24"/>
      <c r="B203" s="24"/>
      <c r="C203" s="24"/>
      <c r="D203" s="24"/>
      <c r="E203" s="24"/>
      <c r="F203" s="24" t="s">
        <v>275</v>
      </c>
      <c r="G203" s="24"/>
      <c r="H203" s="24"/>
      <c r="I203" s="24"/>
      <c r="J203" s="30">
        <v>1756.89</v>
      </c>
      <c r="K203" s="27"/>
      <c r="L203" s="30">
        <v>10000</v>
      </c>
      <c r="M203" s="27"/>
      <c r="N203" s="30">
        <f>ROUND((J203-L203),5)</f>
        <v>-8243.11</v>
      </c>
      <c r="O203" s="27"/>
      <c r="P203" s="29">
        <f>ROUND(IF(L203=0, IF(J203=0, 0, 1), J203/L203),5)</f>
        <v>0.17569000000000001</v>
      </c>
    </row>
    <row r="204" spans="1:16" x14ac:dyDescent="0.4">
      <c r="A204" s="24"/>
      <c r="B204" s="24"/>
      <c r="C204" s="24"/>
      <c r="D204" s="24"/>
      <c r="E204" s="24"/>
      <c r="F204" s="24" t="s">
        <v>93</v>
      </c>
      <c r="G204" s="24"/>
      <c r="H204" s="24"/>
      <c r="I204" s="24"/>
      <c r="J204" s="30"/>
      <c r="K204" s="27"/>
      <c r="L204" s="30"/>
      <c r="M204" s="27"/>
      <c r="N204" s="30"/>
      <c r="O204" s="27"/>
      <c r="P204" s="29"/>
    </row>
    <row r="205" spans="1:16" x14ac:dyDescent="0.4">
      <c r="A205" s="24"/>
      <c r="B205" s="24"/>
      <c r="C205" s="24"/>
      <c r="D205" s="24"/>
      <c r="E205" s="24"/>
      <c r="F205" s="24"/>
      <c r="G205" s="24" t="s">
        <v>274</v>
      </c>
      <c r="H205" s="24"/>
      <c r="I205" s="24"/>
      <c r="J205" s="30">
        <v>3672.28</v>
      </c>
      <c r="K205" s="27"/>
      <c r="L205" s="30"/>
      <c r="M205" s="27"/>
      <c r="N205" s="30"/>
      <c r="O205" s="27"/>
      <c r="P205" s="29"/>
    </row>
    <row r="206" spans="1:16" x14ac:dyDescent="0.4">
      <c r="A206" s="24"/>
      <c r="B206" s="24"/>
      <c r="C206" s="24"/>
      <c r="D206" s="24"/>
      <c r="E206" s="24"/>
      <c r="F206" s="24"/>
      <c r="G206" s="24" t="s">
        <v>273</v>
      </c>
      <c r="H206" s="24"/>
      <c r="I206" s="24"/>
      <c r="J206" s="30">
        <v>550</v>
      </c>
      <c r="K206" s="27"/>
      <c r="L206" s="30">
        <v>550</v>
      </c>
      <c r="M206" s="27"/>
      <c r="N206" s="30">
        <f>ROUND((J206-L206),5)</f>
        <v>0</v>
      </c>
      <c r="O206" s="27"/>
      <c r="P206" s="29">
        <f>ROUND(IF(L206=0, IF(J206=0, 0, 1), J206/L206),5)</f>
        <v>1</v>
      </c>
    </row>
    <row r="207" spans="1:16" ht="15" thickBot="1" x14ac:dyDescent="0.45">
      <c r="A207" s="24"/>
      <c r="B207" s="24"/>
      <c r="C207" s="24"/>
      <c r="D207" s="24"/>
      <c r="E207" s="24"/>
      <c r="F207" s="24"/>
      <c r="G207" s="24" t="s">
        <v>272</v>
      </c>
      <c r="H207" s="24"/>
      <c r="I207" s="24"/>
      <c r="J207" s="32">
        <v>13318.7</v>
      </c>
      <c r="K207" s="27"/>
      <c r="L207" s="32">
        <v>15000</v>
      </c>
      <c r="M207" s="27"/>
      <c r="N207" s="32">
        <f>ROUND((J207-L207),5)</f>
        <v>-1681.3</v>
      </c>
      <c r="O207" s="27"/>
      <c r="P207" s="34">
        <f>ROUND(IF(L207=0, IF(J207=0, 0, 1), J207/L207),5)</f>
        <v>0.88790999999999998</v>
      </c>
    </row>
    <row r="208" spans="1:16" x14ac:dyDescent="0.4">
      <c r="A208" s="24"/>
      <c r="B208" s="24"/>
      <c r="C208" s="24"/>
      <c r="D208" s="24"/>
      <c r="E208" s="24"/>
      <c r="F208" s="24" t="s">
        <v>92</v>
      </c>
      <c r="G208" s="24"/>
      <c r="H208" s="24"/>
      <c r="I208" s="24"/>
      <c r="J208" s="30">
        <f>ROUND(SUM(J204:J207),5)</f>
        <v>17540.98</v>
      </c>
      <c r="K208" s="27"/>
      <c r="L208" s="30">
        <f>ROUND(SUM(L204:L207),5)</f>
        <v>15550</v>
      </c>
      <c r="M208" s="27"/>
      <c r="N208" s="30">
        <f>ROUND((J208-L208),5)</f>
        <v>1990.98</v>
      </c>
      <c r="O208" s="27"/>
      <c r="P208" s="29">
        <f>ROUND(IF(L208=0, IF(J208=0, 0, 1), J208/L208),5)</f>
        <v>1.1280399999999999</v>
      </c>
    </row>
    <row r="209" spans="1:16" ht="15" thickBot="1" x14ac:dyDescent="0.45">
      <c r="A209" s="24"/>
      <c r="B209" s="24"/>
      <c r="C209" s="24"/>
      <c r="D209" s="24"/>
      <c r="E209" s="24"/>
      <c r="F209" s="24" t="s">
        <v>91</v>
      </c>
      <c r="G209" s="24"/>
      <c r="H209" s="24"/>
      <c r="I209" s="24"/>
      <c r="J209" s="32">
        <v>1585</v>
      </c>
      <c r="K209" s="27"/>
      <c r="L209" s="32"/>
      <c r="M209" s="27"/>
      <c r="N209" s="32"/>
      <c r="O209" s="27"/>
      <c r="P209" s="34"/>
    </row>
    <row r="210" spans="1:16" x14ac:dyDescent="0.4">
      <c r="A210" s="24"/>
      <c r="B210" s="24"/>
      <c r="C210" s="24"/>
      <c r="D210" s="24"/>
      <c r="E210" s="24" t="s">
        <v>89</v>
      </c>
      <c r="F210" s="24"/>
      <c r="G210" s="24"/>
      <c r="H210" s="24"/>
      <c r="I210" s="24"/>
      <c r="J210" s="30">
        <f>ROUND(SUM(J201:J203)+SUM(J208:J209),5)</f>
        <v>21531.87</v>
      </c>
      <c r="K210" s="27"/>
      <c r="L210" s="30">
        <f>ROUND(SUM(L201:L203)+SUM(L208:L209),5)</f>
        <v>25550</v>
      </c>
      <c r="M210" s="27"/>
      <c r="N210" s="30">
        <f>ROUND((J210-L210),5)</f>
        <v>-4018.13</v>
      </c>
      <c r="O210" s="27"/>
      <c r="P210" s="29">
        <f>ROUND(IF(L210=0, IF(J210=0, 0, 1), J210/L210),5)</f>
        <v>0.84272999999999998</v>
      </c>
    </row>
    <row r="211" spans="1:16" ht="15" thickBot="1" x14ac:dyDescent="0.45">
      <c r="A211" s="24"/>
      <c r="B211" s="24"/>
      <c r="C211" s="24"/>
      <c r="D211" s="24"/>
      <c r="E211" s="24" t="s">
        <v>271</v>
      </c>
      <c r="F211" s="24"/>
      <c r="G211" s="24"/>
      <c r="H211" s="24"/>
      <c r="I211" s="24"/>
      <c r="J211" s="30">
        <v>732.69</v>
      </c>
      <c r="K211" s="27"/>
      <c r="L211" s="30"/>
      <c r="M211" s="27"/>
      <c r="N211" s="30"/>
      <c r="O211" s="27"/>
      <c r="P211" s="29"/>
    </row>
    <row r="212" spans="1:16" ht="15" thickBot="1" x14ac:dyDescent="0.45">
      <c r="A212" s="24"/>
      <c r="B212" s="24"/>
      <c r="C212" s="24"/>
      <c r="D212" s="24" t="s">
        <v>270</v>
      </c>
      <c r="E212" s="24"/>
      <c r="F212" s="24"/>
      <c r="G212" s="24"/>
      <c r="H212" s="24"/>
      <c r="I212" s="24"/>
      <c r="J212" s="31">
        <f>ROUND(J30+J33+J135+J139+J146+J181+J185+J200+SUM(J210:J211),5)</f>
        <v>1030708.92</v>
      </c>
      <c r="K212" s="27"/>
      <c r="L212" s="31">
        <f>ROUND(L30+L33+L135+L139+L146+L181+L185+L200+SUM(L210:L211),5)</f>
        <v>1174210.3799999999</v>
      </c>
      <c r="M212" s="27"/>
      <c r="N212" s="31">
        <f>ROUND((J212-L212),5)</f>
        <v>-143501.46</v>
      </c>
      <c r="O212" s="27"/>
      <c r="P212" s="33">
        <f>ROUND(IF(L212=0, IF(J212=0, 0, 1), J212/L212),5)</f>
        <v>0.87778999999999996</v>
      </c>
    </row>
    <row r="213" spans="1:16" x14ac:dyDescent="0.4">
      <c r="A213" s="24"/>
      <c r="B213" s="24" t="s">
        <v>269</v>
      </c>
      <c r="C213" s="24"/>
      <c r="D213" s="24"/>
      <c r="E213" s="24"/>
      <c r="F213" s="24"/>
      <c r="G213" s="24"/>
      <c r="H213" s="24"/>
      <c r="I213" s="24"/>
      <c r="J213" s="30">
        <f>ROUND(J3+J29-J212,5)</f>
        <v>169766.08</v>
      </c>
      <c r="K213" s="27"/>
      <c r="L213" s="30">
        <f>ROUND(L3+L29-L212,5)</f>
        <v>20084.62</v>
      </c>
      <c r="M213" s="27"/>
      <c r="N213" s="30">
        <f>ROUND((J213-L213),5)</f>
        <v>149681.46</v>
      </c>
      <c r="O213" s="27"/>
      <c r="P213" s="29">
        <f>ROUND(IF(L213=0, IF(J213=0, 0, 1), J213/L213),5)</f>
        <v>8.4525400000000008</v>
      </c>
    </row>
    <row r="214" spans="1:16" x14ac:dyDescent="0.4">
      <c r="A214" s="24"/>
      <c r="B214" s="24" t="s">
        <v>268</v>
      </c>
      <c r="C214" s="24"/>
      <c r="D214" s="24"/>
      <c r="E214" s="24"/>
      <c r="F214" s="24"/>
      <c r="G214" s="24"/>
      <c r="H214" s="24"/>
      <c r="I214" s="24"/>
      <c r="J214" s="30"/>
      <c r="K214" s="27"/>
      <c r="L214" s="30"/>
      <c r="M214" s="27"/>
      <c r="N214" s="30"/>
      <c r="O214" s="27"/>
      <c r="P214" s="29"/>
    </row>
    <row r="215" spans="1:16" x14ac:dyDescent="0.4">
      <c r="A215" s="24"/>
      <c r="B215" s="24"/>
      <c r="C215" s="24" t="s">
        <v>267</v>
      </c>
      <c r="D215" s="24"/>
      <c r="E215" s="24"/>
      <c r="F215" s="24"/>
      <c r="G215" s="24"/>
      <c r="H215" s="24"/>
      <c r="I215" s="24"/>
      <c r="J215" s="30"/>
      <c r="K215" s="27"/>
      <c r="L215" s="30"/>
      <c r="M215" s="27"/>
      <c r="N215" s="30"/>
      <c r="O215" s="27"/>
      <c r="P215" s="29"/>
    </row>
    <row r="216" spans="1:16" x14ac:dyDescent="0.4">
      <c r="A216" s="24"/>
      <c r="B216" s="24"/>
      <c r="C216" s="24"/>
      <c r="D216" s="24" t="s">
        <v>266</v>
      </c>
      <c r="E216" s="24"/>
      <c r="F216" s="24"/>
      <c r="G216" s="24"/>
      <c r="H216" s="24"/>
      <c r="I216" s="24"/>
      <c r="J216" s="30"/>
      <c r="K216" s="27"/>
      <c r="L216" s="30"/>
      <c r="M216" s="27"/>
      <c r="N216" s="30"/>
      <c r="O216" s="27"/>
      <c r="P216" s="29"/>
    </row>
    <row r="217" spans="1:16" x14ac:dyDescent="0.4">
      <c r="A217" s="24"/>
      <c r="B217" s="24"/>
      <c r="C217" s="24"/>
      <c r="D217" s="24"/>
      <c r="E217" s="24" t="s">
        <v>265</v>
      </c>
      <c r="F217" s="24"/>
      <c r="G217" s="24"/>
      <c r="H217" s="24"/>
      <c r="I217" s="24"/>
      <c r="J217" s="30">
        <v>1157.58</v>
      </c>
      <c r="K217" s="27"/>
      <c r="L217" s="30"/>
      <c r="M217" s="27"/>
      <c r="N217" s="30"/>
      <c r="O217" s="27"/>
      <c r="P217" s="29"/>
    </row>
    <row r="218" spans="1:16" ht="15" thickBot="1" x14ac:dyDescent="0.45">
      <c r="A218" s="24"/>
      <c r="B218" s="24"/>
      <c r="C218" s="24"/>
      <c r="D218" s="24"/>
      <c r="E218" s="24" t="s">
        <v>264</v>
      </c>
      <c r="F218" s="24"/>
      <c r="G218" s="24"/>
      <c r="H218" s="24"/>
      <c r="I218" s="24"/>
      <c r="J218" s="32">
        <v>7367.8</v>
      </c>
      <c r="K218" s="27"/>
      <c r="L218" s="30"/>
      <c r="M218" s="27"/>
      <c r="N218" s="30"/>
      <c r="O218" s="27"/>
      <c r="P218" s="29"/>
    </row>
    <row r="219" spans="1:16" x14ac:dyDescent="0.4">
      <c r="A219" s="24"/>
      <c r="B219" s="24"/>
      <c r="C219" s="24"/>
      <c r="D219" s="24" t="s">
        <v>263</v>
      </c>
      <c r="E219" s="24"/>
      <c r="F219" s="24"/>
      <c r="G219" s="24"/>
      <c r="H219" s="24"/>
      <c r="I219" s="24"/>
      <c r="J219" s="30">
        <f>ROUND(SUM(J216:J218),5)</f>
        <v>8525.3799999999992</v>
      </c>
      <c r="K219" s="27"/>
      <c r="L219" s="30"/>
      <c r="M219" s="27"/>
      <c r="N219" s="30"/>
      <c r="O219" s="27"/>
      <c r="P219" s="29"/>
    </row>
    <row r="220" spans="1:16" x14ac:dyDescent="0.4">
      <c r="A220" s="24"/>
      <c r="B220" s="24"/>
      <c r="C220" s="24"/>
      <c r="D220" s="24" t="s">
        <v>88</v>
      </c>
      <c r="E220" s="24"/>
      <c r="F220" s="24"/>
      <c r="G220" s="24"/>
      <c r="H220" s="24"/>
      <c r="I220" s="24"/>
      <c r="J220" s="30"/>
      <c r="K220" s="27"/>
      <c r="L220" s="30"/>
      <c r="M220" s="27"/>
      <c r="N220" s="30"/>
      <c r="O220" s="27"/>
      <c r="P220" s="29"/>
    </row>
    <row r="221" spans="1:16" x14ac:dyDescent="0.4">
      <c r="A221" s="24"/>
      <c r="B221" s="24"/>
      <c r="C221" s="24"/>
      <c r="D221" s="24"/>
      <c r="E221" s="24" t="s">
        <v>262</v>
      </c>
      <c r="F221" s="24"/>
      <c r="G221" s="24"/>
      <c r="H221" s="24"/>
      <c r="I221" s="24"/>
      <c r="J221" s="30">
        <v>1055</v>
      </c>
      <c r="K221" s="27"/>
      <c r="L221" s="30"/>
      <c r="M221" s="27"/>
      <c r="N221" s="30"/>
      <c r="O221" s="27"/>
      <c r="P221" s="29"/>
    </row>
    <row r="222" spans="1:16" x14ac:dyDescent="0.4">
      <c r="A222" s="24"/>
      <c r="B222" s="24"/>
      <c r="C222" s="24"/>
      <c r="D222" s="24"/>
      <c r="E222" s="24" t="s">
        <v>87</v>
      </c>
      <c r="F222" s="24"/>
      <c r="G222" s="24"/>
      <c r="H222" s="24"/>
      <c r="I222" s="24"/>
      <c r="J222" s="30"/>
      <c r="K222" s="27"/>
      <c r="L222" s="30"/>
      <c r="M222" s="27"/>
      <c r="N222" s="30"/>
      <c r="O222" s="27"/>
      <c r="P222" s="29"/>
    </row>
    <row r="223" spans="1:16" x14ac:dyDescent="0.4">
      <c r="A223" s="24"/>
      <c r="B223" s="24"/>
      <c r="C223" s="24"/>
      <c r="D223" s="24"/>
      <c r="E223" s="24"/>
      <c r="F223" s="24" t="s">
        <v>86</v>
      </c>
      <c r="G223" s="24"/>
      <c r="H223" s="24"/>
      <c r="I223" s="24"/>
      <c r="J223" s="30">
        <v>40340.720000000001</v>
      </c>
      <c r="K223" s="27"/>
      <c r="L223" s="30"/>
      <c r="M223" s="27"/>
      <c r="N223" s="30"/>
      <c r="O223" s="27"/>
      <c r="P223" s="29"/>
    </row>
    <row r="224" spans="1:16" x14ac:dyDescent="0.4">
      <c r="A224" s="24"/>
      <c r="B224" s="24"/>
      <c r="C224" s="24"/>
      <c r="D224" s="24"/>
      <c r="E224" s="24"/>
      <c r="F224" s="24" t="s">
        <v>261</v>
      </c>
      <c r="G224" s="24"/>
      <c r="H224" s="24"/>
      <c r="I224" s="24"/>
      <c r="J224" s="30">
        <v>33415.94</v>
      </c>
      <c r="K224" s="27"/>
      <c r="L224" s="30"/>
      <c r="M224" s="27"/>
      <c r="N224" s="30"/>
      <c r="O224" s="27"/>
      <c r="P224" s="29"/>
    </row>
    <row r="225" spans="1:16" x14ac:dyDescent="0.4">
      <c r="A225" s="24"/>
      <c r="B225" s="24"/>
      <c r="C225" s="24"/>
      <c r="D225" s="24"/>
      <c r="E225" s="24"/>
      <c r="F225" s="24" t="s">
        <v>85</v>
      </c>
      <c r="G225" s="24"/>
      <c r="H225" s="24"/>
      <c r="I225" s="24"/>
      <c r="J225" s="30">
        <v>9993.5300000000007</v>
      </c>
      <c r="K225" s="27"/>
      <c r="L225" s="30"/>
      <c r="M225" s="27"/>
      <c r="N225" s="30"/>
      <c r="O225" s="27"/>
      <c r="P225" s="29"/>
    </row>
    <row r="226" spans="1:16" x14ac:dyDescent="0.4">
      <c r="A226" s="24"/>
      <c r="B226" s="24"/>
      <c r="C226" s="24"/>
      <c r="D226" s="24"/>
      <c r="E226" s="24"/>
      <c r="F226" s="24" t="s">
        <v>260</v>
      </c>
      <c r="G226" s="24"/>
      <c r="H226" s="24"/>
      <c r="I226" s="24"/>
      <c r="J226" s="30">
        <v>5814</v>
      </c>
      <c r="K226" s="27"/>
      <c r="L226" s="30"/>
      <c r="M226" s="27"/>
      <c r="N226" s="30"/>
      <c r="O226" s="27"/>
      <c r="P226" s="29"/>
    </row>
    <row r="227" spans="1:16" x14ac:dyDescent="0.4">
      <c r="A227" s="24"/>
      <c r="B227" s="24"/>
      <c r="C227" s="24"/>
      <c r="D227" s="24"/>
      <c r="E227" s="24"/>
      <c r="F227" s="24" t="s">
        <v>84</v>
      </c>
      <c r="G227" s="24"/>
      <c r="H227" s="24"/>
      <c r="I227" s="24"/>
      <c r="J227" s="30">
        <v>1613.97</v>
      </c>
      <c r="K227" s="27"/>
      <c r="L227" s="30"/>
      <c r="M227" s="27"/>
      <c r="N227" s="30"/>
      <c r="O227" s="27"/>
      <c r="P227" s="29"/>
    </row>
    <row r="228" spans="1:16" ht="15" thickBot="1" x14ac:dyDescent="0.45">
      <c r="A228" s="24"/>
      <c r="B228" s="24"/>
      <c r="C228" s="24"/>
      <c r="D228" s="24"/>
      <c r="E228" s="24"/>
      <c r="F228" s="24" t="s">
        <v>83</v>
      </c>
      <c r="G228" s="24"/>
      <c r="H228" s="24"/>
      <c r="I228" s="24"/>
      <c r="J228" s="32">
        <v>564.14</v>
      </c>
      <c r="K228" s="27"/>
      <c r="L228" s="30"/>
      <c r="M228" s="27"/>
      <c r="N228" s="30"/>
      <c r="O228" s="27"/>
      <c r="P228" s="29"/>
    </row>
    <row r="229" spans="1:16" x14ac:dyDescent="0.4">
      <c r="A229" s="24"/>
      <c r="B229" s="24"/>
      <c r="C229" s="24"/>
      <c r="D229" s="24"/>
      <c r="E229" s="24" t="s">
        <v>82</v>
      </c>
      <c r="F229" s="24"/>
      <c r="G229" s="24"/>
      <c r="H229" s="24"/>
      <c r="I229" s="24"/>
      <c r="J229" s="30">
        <f>ROUND(SUM(J222:J228),5)</f>
        <v>91742.3</v>
      </c>
      <c r="K229" s="27"/>
      <c r="L229" s="30"/>
      <c r="M229" s="27"/>
      <c r="N229" s="30"/>
      <c r="O229" s="27"/>
      <c r="P229" s="29"/>
    </row>
    <row r="230" spans="1:16" ht="15" thickBot="1" x14ac:dyDescent="0.45">
      <c r="A230" s="24"/>
      <c r="B230" s="24"/>
      <c r="C230" s="24"/>
      <c r="D230" s="24"/>
      <c r="E230" s="24" t="s">
        <v>259</v>
      </c>
      <c r="F230" s="24"/>
      <c r="G230" s="24"/>
      <c r="H230" s="24"/>
      <c r="I230" s="24"/>
      <c r="J230" s="30">
        <v>2520</v>
      </c>
      <c r="K230" s="27"/>
      <c r="L230" s="30"/>
      <c r="M230" s="27"/>
      <c r="N230" s="30"/>
      <c r="O230" s="27"/>
      <c r="P230" s="29"/>
    </row>
    <row r="231" spans="1:16" ht="15" thickBot="1" x14ac:dyDescent="0.45">
      <c r="A231" s="24"/>
      <c r="B231" s="24"/>
      <c r="C231" s="24"/>
      <c r="D231" s="24" t="s">
        <v>81</v>
      </c>
      <c r="E231" s="24"/>
      <c r="F231" s="24"/>
      <c r="G231" s="24"/>
      <c r="H231" s="24"/>
      <c r="I231" s="24"/>
      <c r="J231" s="31">
        <f>ROUND(SUM(J220:J221)+SUM(J229:J230),5)</f>
        <v>95317.3</v>
      </c>
      <c r="K231" s="27"/>
      <c r="L231" s="30"/>
      <c r="M231" s="27"/>
      <c r="N231" s="30"/>
      <c r="O231" s="27"/>
      <c r="P231" s="29"/>
    </row>
    <row r="232" spans="1:16" x14ac:dyDescent="0.4">
      <c r="A232" s="24"/>
      <c r="B232" s="24"/>
      <c r="C232" s="24" t="s">
        <v>258</v>
      </c>
      <c r="D232" s="24"/>
      <c r="E232" s="24"/>
      <c r="F232" s="24"/>
      <c r="G232" s="24"/>
      <c r="H232" s="24"/>
      <c r="I232" s="24"/>
      <c r="J232" s="30">
        <f>ROUND(J215+J219+J231,5)</f>
        <v>103842.68</v>
      </c>
      <c r="K232" s="27"/>
      <c r="L232" s="30"/>
      <c r="M232" s="27"/>
      <c r="N232" s="30"/>
      <c r="O232" s="27"/>
      <c r="P232" s="29"/>
    </row>
    <row r="233" spans="1:16" x14ac:dyDescent="0.4">
      <c r="A233" s="24"/>
      <c r="B233" s="24"/>
      <c r="C233" s="24" t="s">
        <v>257</v>
      </c>
      <c r="D233" s="24"/>
      <c r="E233" s="24"/>
      <c r="F233" s="24"/>
      <c r="G233" s="24"/>
      <c r="H233" s="24"/>
      <c r="I233" s="24"/>
      <c r="J233" s="30"/>
      <c r="K233" s="27"/>
      <c r="L233" s="30"/>
      <c r="M233" s="27"/>
      <c r="N233" s="30"/>
      <c r="O233" s="27"/>
      <c r="P233" s="29"/>
    </row>
    <row r="234" spans="1:16" x14ac:dyDescent="0.4">
      <c r="A234" s="24"/>
      <c r="B234" s="24"/>
      <c r="C234" s="24"/>
      <c r="D234" s="24" t="s">
        <v>256</v>
      </c>
      <c r="E234" s="24"/>
      <c r="F234" s="24"/>
      <c r="G234" s="24"/>
      <c r="H234" s="24"/>
      <c r="I234" s="24"/>
      <c r="J234" s="30"/>
      <c r="K234" s="27"/>
      <c r="L234" s="30"/>
      <c r="M234" s="27"/>
      <c r="N234" s="30"/>
      <c r="O234" s="27"/>
      <c r="P234" s="29"/>
    </row>
    <row r="235" spans="1:16" x14ac:dyDescent="0.4">
      <c r="A235" s="24"/>
      <c r="B235" s="24"/>
      <c r="C235" s="24"/>
      <c r="D235" s="24"/>
      <c r="E235" s="24" t="s">
        <v>255</v>
      </c>
      <c r="F235" s="24"/>
      <c r="G235" s="24"/>
      <c r="H235" s="24"/>
      <c r="I235" s="24"/>
      <c r="J235" s="30"/>
      <c r="K235" s="27"/>
      <c r="L235" s="30"/>
      <c r="M235" s="27"/>
      <c r="N235" s="30"/>
      <c r="O235" s="27"/>
      <c r="P235" s="29"/>
    </row>
    <row r="236" spans="1:16" ht="15" thickBot="1" x14ac:dyDescent="0.45">
      <c r="A236" s="24"/>
      <c r="B236" s="24"/>
      <c r="C236" s="24"/>
      <c r="D236" s="24"/>
      <c r="E236" s="24"/>
      <c r="F236" s="24" t="s">
        <v>254</v>
      </c>
      <c r="G236" s="24"/>
      <c r="H236" s="24"/>
      <c r="I236" s="24"/>
      <c r="J236" s="30">
        <v>207.94</v>
      </c>
      <c r="K236" s="27"/>
      <c r="L236" s="30"/>
      <c r="M236" s="27"/>
      <c r="N236" s="30"/>
      <c r="O236" s="27"/>
      <c r="P236" s="29"/>
    </row>
    <row r="237" spans="1:16" ht="15" thickBot="1" x14ac:dyDescent="0.45">
      <c r="A237" s="24"/>
      <c r="B237" s="24"/>
      <c r="C237" s="24"/>
      <c r="D237" s="24"/>
      <c r="E237" s="24" t="s">
        <v>253</v>
      </c>
      <c r="F237" s="24"/>
      <c r="G237" s="24"/>
      <c r="H237" s="24"/>
      <c r="I237" s="24"/>
      <c r="J237" s="31">
        <f>ROUND(SUM(J235:J236),5)</f>
        <v>207.94</v>
      </c>
      <c r="K237" s="27"/>
      <c r="L237" s="30"/>
      <c r="M237" s="27"/>
      <c r="N237" s="30"/>
      <c r="O237" s="27"/>
      <c r="P237" s="29"/>
    </row>
    <row r="238" spans="1:16" x14ac:dyDescent="0.4">
      <c r="A238" s="24"/>
      <c r="B238" s="24"/>
      <c r="C238" s="24"/>
      <c r="D238" s="24" t="s">
        <v>252</v>
      </c>
      <c r="E238" s="24"/>
      <c r="F238" s="24"/>
      <c r="G238" s="24"/>
      <c r="H238" s="24"/>
      <c r="I238" s="24"/>
      <c r="J238" s="30">
        <f>ROUND(J234+J237,5)</f>
        <v>207.94</v>
      </c>
      <c r="K238" s="27"/>
      <c r="L238" s="30"/>
      <c r="M238" s="27"/>
      <c r="N238" s="30"/>
      <c r="O238" s="27"/>
      <c r="P238" s="29"/>
    </row>
    <row r="239" spans="1:16" x14ac:dyDescent="0.4">
      <c r="A239" s="24"/>
      <c r="B239" s="24"/>
      <c r="C239" s="24"/>
      <c r="D239" s="24" t="s">
        <v>80</v>
      </c>
      <c r="E239" s="24"/>
      <c r="F239" s="24"/>
      <c r="G239" s="24"/>
      <c r="H239" s="24"/>
      <c r="I239" s="24"/>
      <c r="J239" s="30"/>
      <c r="K239" s="27"/>
      <c r="L239" s="30"/>
      <c r="M239" s="27"/>
      <c r="N239" s="30"/>
      <c r="O239" s="27"/>
      <c r="P239" s="29"/>
    </row>
    <row r="240" spans="1:16" x14ac:dyDescent="0.4">
      <c r="A240" s="24"/>
      <c r="B240" s="24"/>
      <c r="C240" s="24"/>
      <c r="D240" s="24"/>
      <c r="E240" s="24" t="s">
        <v>251</v>
      </c>
      <c r="F240" s="24"/>
      <c r="G240" s="24"/>
      <c r="H240" s="24"/>
      <c r="I240" s="24"/>
      <c r="J240" s="30">
        <v>15000</v>
      </c>
      <c r="K240" s="27"/>
      <c r="L240" s="30"/>
      <c r="M240" s="27"/>
      <c r="N240" s="30"/>
      <c r="O240" s="27"/>
      <c r="P240" s="29"/>
    </row>
    <row r="241" spans="1:16" x14ac:dyDescent="0.4">
      <c r="A241" s="24"/>
      <c r="B241" s="24"/>
      <c r="C241" s="24"/>
      <c r="D241" s="24"/>
      <c r="E241" s="24" t="s">
        <v>79</v>
      </c>
      <c r="F241" s="24"/>
      <c r="G241" s="24"/>
      <c r="H241" s="24"/>
      <c r="I241" s="24"/>
      <c r="J241" s="30"/>
      <c r="K241" s="27"/>
      <c r="L241" s="30"/>
      <c r="M241" s="27"/>
      <c r="N241" s="30"/>
      <c r="O241" s="27"/>
      <c r="P241" s="29"/>
    </row>
    <row r="242" spans="1:16" x14ac:dyDescent="0.4">
      <c r="A242" s="24"/>
      <c r="B242" s="24"/>
      <c r="C242" s="24"/>
      <c r="D242" s="24"/>
      <c r="E242" s="24"/>
      <c r="F242" s="24" t="s">
        <v>78</v>
      </c>
      <c r="G242" s="24"/>
      <c r="H242" s="24"/>
      <c r="I242" s="24"/>
      <c r="J242" s="30">
        <v>18698.32</v>
      </c>
      <c r="K242" s="27"/>
      <c r="L242" s="30"/>
      <c r="M242" s="27"/>
      <c r="N242" s="30"/>
      <c r="O242" s="27"/>
      <c r="P242" s="29"/>
    </row>
    <row r="243" spans="1:16" x14ac:dyDescent="0.4">
      <c r="A243" s="24"/>
      <c r="B243" s="24"/>
      <c r="C243" s="24"/>
      <c r="D243" s="24"/>
      <c r="E243" s="24"/>
      <c r="F243" s="24" t="s">
        <v>250</v>
      </c>
      <c r="G243" s="24"/>
      <c r="H243" s="24"/>
      <c r="I243" s="24"/>
      <c r="J243" s="30">
        <v>28800.27</v>
      </c>
      <c r="K243" s="27"/>
      <c r="L243" s="30"/>
      <c r="M243" s="27"/>
      <c r="N243" s="30"/>
      <c r="O243" s="27"/>
      <c r="P243" s="29"/>
    </row>
    <row r="244" spans="1:16" x14ac:dyDescent="0.4">
      <c r="A244" s="24"/>
      <c r="B244" s="24"/>
      <c r="C244" s="24"/>
      <c r="D244" s="24"/>
      <c r="E244" s="24"/>
      <c r="F244" s="24" t="s">
        <v>77</v>
      </c>
      <c r="G244" s="24"/>
      <c r="H244" s="24"/>
      <c r="I244" s="24"/>
      <c r="J244" s="30">
        <v>5091.07</v>
      </c>
      <c r="K244" s="27"/>
      <c r="L244" s="30"/>
      <c r="M244" s="27"/>
      <c r="N244" s="30"/>
      <c r="O244" s="27"/>
      <c r="P244" s="29"/>
    </row>
    <row r="245" spans="1:16" ht="15" thickBot="1" x14ac:dyDescent="0.45">
      <c r="A245" s="24"/>
      <c r="B245" s="24"/>
      <c r="C245" s="24"/>
      <c r="D245" s="24"/>
      <c r="E245" s="24"/>
      <c r="F245" s="24" t="s">
        <v>75</v>
      </c>
      <c r="G245" s="24"/>
      <c r="H245" s="24"/>
      <c r="I245" s="24"/>
      <c r="J245" s="30">
        <v>844.56</v>
      </c>
      <c r="K245" s="27"/>
      <c r="L245" s="30"/>
      <c r="M245" s="27"/>
      <c r="N245" s="30"/>
      <c r="O245" s="27"/>
      <c r="P245" s="29"/>
    </row>
    <row r="246" spans="1:16" ht="15" thickBot="1" x14ac:dyDescent="0.45">
      <c r="A246" s="24"/>
      <c r="B246" s="24"/>
      <c r="C246" s="24"/>
      <c r="D246" s="24"/>
      <c r="E246" s="24" t="s">
        <v>73</v>
      </c>
      <c r="F246" s="24"/>
      <c r="G246" s="24"/>
      <c r="H246" s="24"/>
      <c r="I246" s="24"/>
      <c r="J246" s="31">
        <f>ROUND(SUM(J241:J245),5)</f>
        <v>53434.22</v>
      </c>
      <c r="K246" s="27"/>
      <c r="L246" s="30"/>
      <c r="M246" s="27"/>
      <c r="N246" s="30"/>
      <c r="O246" s="27"/>
      <c r="P246" s="29"/>
    </row>
    <row r="247" spans="1:16" x14ac:dyDescent="0.4">
      <c r="A247" s="24"/>
      <c r="B247" s="24"/>
      <c r="C247" s="24"/>
      <c r="D247" s="24" t="s">
        <v>72</v>
      </c>
      <c r="E247" s="24"/>
      <c r="F247" s="24"/>
      <c r="G247" s="24"/>
      <c r="H247" s="24"/>
      <c r="I247" s="24"/>
      <c r="J247" s="30">
        <f>ROUND(SUM(J239:J240)+J246,5)</f>
        <v>68434.22</v>
      </c>
      <c r="K247" s="27"/>
      <c r="L247" s="30"/>
      <c r="M247" s="27"/>
      <c r="N247" s="30"/>
      <c r="O247" s="27"/>
      <c r="P247" s="29"/>
    </row>
    <row r="248" spans="1:16" x14ac:dyDescent="0.4">
      <c r="A248" s="24"/>
      <c r="B248" s="24"/>
      <c r="C248" s="24"/>
      <c r="D248" s="24" t="s">
        <v>249</v>
      </c>
      <c r="E248" s="24"/>
      <c r="F248" s="24"/>
      <c r="G248" s="24"/>
      <c r="H248" s="24"/>
      <c r="I248" s="24"/>
      <c r="J248" s="30"/>
      <c r="K248" s="27"/>
      <c r="L248" s="30"/>
      <c r="M248" s="27"/>
      <c r="N248" s="30"/>
      <c r="O248" s="27"/>
      <c r="P248" s="29"/>
    </row>
    <row r="249" spans="1:16" x14ac:dyDescent="0.4">
      <c r="A249" s="24"/>
      <c r="B249" s="24"/>
      <c r="C249" s="24"/>
      <c r="D249" s="24"/>
      <c r="E249" s="24" t="s">
        <v>248</v>
      </c>
      <c r="F249" s="24"/>
      <c r="G249" s="24"/>
      <c r="H249" s="24"/>
      <c r="I249" s="24"/>
      <c r="J249" s="30">
        <v>0</v>
      </c>
      <c r="K249" s="27"/>
      <c r="L249" s="30">
        <v>4084.62</v>
      </c>
      <c r="M249" s="27"/>
      <c r="N249" s="30">
        <f>ROUND((J249-L249),5)</f>
        <v>-4084.62</v>
      </c>
      <c r="O249" s="27"/>
      <c r="P249" s="29">
        <f>ROUND(IF(L249=0, IF(J249=0, 0, 1), J249/L249),5)</f>
        <v>0</v>
      </c>
    </row>
    <row r="250" spans="1:16" x14ac:dyDescent="0.4">
      <c r="A250" s="24"/>
      <c r="B250" s="24"/>
      <c r="C250" s="24"/>
      <c r="D250" s="24"/>
      <c r="E250" s="24" t="s">
        <v>247</v>
      </c>
      <c r="F250" s="24"/>
      <c r="G250" s="24"/>
      <c r="H250" s="24"/>
      <c r="I250" s="24"/>
      <c r="J250" s="30">
        <v>0</v>
      </c>
      <c r="K250" s="27"/>
      <c r="L250" s="30">
        <v>0</v>
      </c>
      <c r="M250" s="27"/>
      <c r="N250" s="30">
        <f>ROUND((J250-L250),5)</f>
        <v>0</v>
      </c>
      <c r="O250" s="27"/>
      <c r="P250" s="29">
        <f>ROUND(IF(L250=0, IF(J250=0, 0, 1), J250/L250),5)</f>
        <v>0</v>
      </c>
    </row>
    <row r="251" spans="1:16" x14ac:dyDescent="0.4">
      <c r="A251" s="24"/>
      <c r="B251" s="24"/>
      <c r="C251" s="24"/>
      <c r="D251" s="24"/>
      <c r="E251" s="24" t="s">
        <v>246</v>
      </c>
      <c r="F251" s="24"/>
      <c r="G251" s="24"/>
      <c r="H251" s="24"/>
      <c r="I251" s="24"/>
      <c r="J251" s="30">
        <v>0</v>
      </c>
      <c r="K251" s="27"/>
      <c r="L251" s="30">
        <v>0</v>
      </c>
      <c r="M251" s="27"/>
      <c r="N251" s="30">
        <f>ROUND((J251-L251),5)</f>
        <v>0</v>
      </c>
      <c r="O251" s="27"/>
      <c r="P251" s="29">
        <f>ROUND(IF(L251=0, IF(J251=0, 0, 1), J251/L251),5)</f>
        <v>0</v>
      </c>
    </row>
    <row r="252" spans="1:16" x14ac:dyDescent="0.4">
      <c r="A252" s="24"/>
      <c r="B252" s="24"/>
      <c r="C252" s="24"/>
      <c r="D252" s="24"/>
      <c r="E252" s="24" t="s">
        <v>245</v>
      </c>
      <c r="F252" s="24"/>
      <c r="G252" s="24"/>
      <c r="H252" s="24"/>
      <c r="I252" s="24"/>
      <c r="J252" s="30">
        <v>0</v>
      </c>
      <c r="K252" s="27"/>
      <c r="L252" s="30">
        <v>0</v>
      </c>
      <c r="M252" s="27"/>
      <c r="N252" s="30">
        <f>ROUND((J252-L252),5)</f>
        <v>0</v>
      </c>
      <c r="O252" s="27"/>
      <c r="P252" s="29">
        <f>ROUND(IF(L252=0, IF(J252=0, 0, 1), J252/L252),5)</f>
        <v>0</v>
      </c>
    </row>
    <row r="253" spans="1:16" x14ac:dyDescent="0.4">
      <c r="A253" s="24"/>
      <c r="B253" s="24"/>
      <c r="C253" s="24"/>
      <c r="D253" s="24"/>
      <c r="E253" s="24" t="s">
        <v>244</v>
      </c>
      <c r="F253" s="24"/>
      <c r="G253" s="24"/>
      <c r="H253" s="24"/>
      <c r="I253" s="24"/>
      <c r="J253" s="30">
        <v>0</v>
      </c>
      <c r="K253" s="27"/>
      <c r="L253" s="30">
        <v>0</v>
      </c>
      <c r="M253" s="27"/>
      <c r="N253" s="30">
        <f>ROUND((J253-L253),5)</f>
        <v>0</v>
      </c>
      <c r="O253" s="27"/>
      <c r="P253" s="29">
        <f>ROUND(IF(L253=0, IF(J253=0, 0, 1), J253/L253),5)</f>
        <v>0</v>
      </c>
    </row>
    <row r="254" spans="1:16" x14ac:dyDescent="0.4">
      <c r="A254" s="24"/>
      <c r="B254" s="24"/>
      <c r="C254" s="24"/>
      <c r="D254" s="24"/>
      <c r="E254" s="24" t="s">
        <v>243</v>
      </c>
      <c r="F254" s="24"/>
      <c r="G254" s="24"/>
      <c r="H254" s="24"/>
      <c r="I254" s="24"/>
      <c r="J254" s="30">
        <v>0</v>
      </c>
      <c r="K254" s="27"/>
      <c r="L254" s="30">
        <v>0</v>
      </c>
      <c r="M254" s="27"/>
      <c r="N254" s="30">
        <f>ROUND((J254-L254),5)</f>
        <v>0</v>
      </c>
      <c r="O254" s="27"/>
      <c r="P254" s="29">
        <f>ROUND(IF(L254=0, IF(J254=0, 0, 1), J254/L254),5)</f>
        <v>0</v>
      </c>
    </row>
    <row r="255" spans="1:16" ht="15" thickBot="1" x14ac:dyDescent="0.45">
      <c r="A255" s="24"/>
      <c r="B255" s="24"/>
      <c r="C255" s="24"/>
      <c r="D255" s="24"/>
      <c r="E255" s="24" t="s">
        <v>242</v>
      </c>
      <c r="F255" s="24"/>
      <c r="G255" s="24"/>
      <c r="H255" s="24"/>
      <c r="I255" s="24"/>
      <c r="J255" s="30">
        <v>0</v>
      </c>
      <c r="K255" s="27"/>
      <c r="L255" s="30">
        <v>16000</v>
      </c>
      <c r="M255" s="27"/>
      <c r="N255" s="30">
        <f>ROUND((J255-L255),5)</f>
        <v>-16000</v>
      </c>
      <c r="O255" s="27"/>
      <c r="P255" s="29">
        <f>ROUND(IF(L255=0, IF(J255=0, 0, 1), J255/L255),5)</f>
        <v>0</v>
      </c>
    </row>
    <row r="256" spans="1:16" ht="15" thickBot="1" x14ac:dyDescent="0.45">
      <c r="A256" s="24"/>
      <c r="B256" s="24"/>
      <c r="C256" s="24"/>
      <c r="D256" s="24" t="s">
        <v>241</v>
      </c>
      <c r="E256" s="24"/>
      <c r="F256" s="24"/>
      <c r="G256" s="24"/>
      <c r="H256" s="24"/>
      <c r="I256" s="24"/>
      <c r="J256" s="28">
        <f>ROUND(SUM(J248:J255),5)</f>
        <v>0</v>
      </c>
      <c r="K256" s="27"/>
      <c r="L256" s="28">
        <f>ROUND(SUM(L248:L255),5)</f>
        <v>20084.62</v>
      </c>
      <c r="M256" s="27"/>
      <c r="N256" s="28">
        <f>ROUND((J256-L256),5)</f>
        <v>-20084.62</v>
      </c>
      <c r="O256" s="27"/>
      <c r="P256" s="26">
        <f>ROUND(IF(L256=0, IF(J256=0, 0, 1), J256/L256),5)</f>
        <v>0</v>
      </c>
    </row>
    <row r="257" spans="1:16" ht="15" thickBot="1" x14ac:dyDescent="0.45">
      <c r="A257" s="24"/>
      <c r="B257" s="24"/>
      <c r="C257" s="24" t="s">
        <v>240</v>
      </c>
      <c r="D257" s="24"/>
      <c r="E257" s="24"/>
      <c r="F257" s="24"/>
      <c r="G257" s="24"/>
      <c r="H257" s="24"/>
      <c r="I257" s="24"/>
      <c r="J257" s="28">
        <f>ROUND(J233+J238+J247+J256,5)</f>
        <v>68642.16</v>
      </c>
      <c r="K257" s="27"/>
      <c r="L257" s="28">
        <f>ROUND(L233+L238+L247+L256,5)</f>
        <v>20084.62</v>
      </c>
      <c r="M257" s="27"/>
      <c r="N257" s="28">
        <f>ROUND((J257-L257),5)</f>
        <v>48557.54</v>
      </c>
      <c r="O257" s="27"/>
      <c r="P257" s="26">
        <f>ROUND(IF(L257=0, IF(J257=0, 0, 1), J257/L257),5)</f>
        <v>3.4176500000000001</v>
      </c>
    </row>
    <row r="258" spans="1:16" ht="15" thickBot="1" x14ac:dyDescent="0.45">
      <c r="A258" s="24"/>
      <c r="B258" s="24" t="s">
        <v>239</v>
      </c>
      <c r="C258" s="24"/>
      <c r="D258" s="24"/>
      <c r="E258" s="24"/>
      <c r="F258" s="24"/>
      <c r="G258" s="24"/>
      <c r="H258" s="24"/>
      <c r="I258" s="24"/>
      <c r="J258" s="28">
        <f>ROUND(J214+J232-J257,5)</f>
        <v>35200.519999999997</v>
      </c>
      <c r="K258" s="27"/>
      <c r="L258" s="28">
        <f>ROUND(L214+L232-L257,5)</f>
        <v>-20084.62</v>
      </c>
      <c r="M258" s="27"/>
      <c r="N258" s="28">
        <f>ROUND((J258-L258),5)</f>
        <v>55285.14</v>
      </c>
      <c r="O258" s="27"/>
      <c r="P258" s="26">
        <f>ROUND(IF(L258=0, IF(J258=0, 0, 1), J258/L258),5)</f>
        <v>-1.75261</v>
      </c>
    </row>
    <row r="259" spans="1:16" s="22" customFormat="1" ht="9.4499999999999993" thickBot="1" x14ac:dyDescent="0.3">
      <c r="A259" s="24" t="s">
        <v>69</v>
      </c>
      <c r="B259" s="24"/>
      <c r="C259" s="24"/>
      <c r="D259" s="24"/>
      <c r="E259" s="24"/>
      <c r="F259" s="24"/>
      <c r="G259" s="24"/>
      <c r="H259" s="24"/>
      <c r="I259" s="24"/>
      <c r="J259" s="25">
        <f>ROUND(J213+J258,5)</f>
        <v>204966.6</v>
      </c>
      <c r="K259" s="24"/>
      <c r="L259" s="25">
        <f>ROUND(L213+L258,5)</f>
        <v>0</v>
      </c>
      <c r="M259" s="24"/>
      <c r="N259" s="25">
        <f>ROUND((J259-L259),5)</f>
        <v>204966.6</v>
      </c>
      <c r="O259" s="24"/>
      <c r="P259" s="23">
        <f>ROUND(IF(L259=0, IF(J259=0, 0, 1), J259/L259),5)</f>
        <v>1</v>
      </c>
    </row>
    <row r="260" spans="1:16" ht="15" thickTop="1" x14ac:dyDescent="0.4"/>
  </sheetData>
  <pageMargins left="0.7" right="0.7" top="0.75" bottom="0.75" header="0.1" footer="0.3"/>
  <pageSetup orientation="portrait" r:id="rId1"/>
  <headerFooter>
    <oddHeader>&amp;L&amp;"Arial,Bold"&amp;7 9:41 AM
&amp;"Arial,Bold"&amp;7 12/10/22
&amp;"Arial,Bold"&amp;7 Accrual Basis&amp;C&amp;"Arial,Bold"&amp;12 Nederland Fire Protection District
&amp;"Arial,Bold"&amp;14 Income &amp;&amp; Expense General  Budget vs. Actual
&amp;"Arial,Bold"&amp;10 January through December 2022</oddHeader>
    <oddFooter>&amp;R&amp;"Arial,Bold"&amp;7 Page &amp;P of &amp;N</oddFooter>
  </headerFooter>
  <drawing r:id="rId2"/>
  <legacyDrawing r:id="rId3"/>
  <controls>
    <mc:AlternateContent xmlns:mc="http://schemas.openxmlformats.org/markup-compatibility/2006">
      <mc:Choice Requires="x14">
        <control shapeId="28674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87086</xdr:colOff>
                <xdr:row>1</xdr:row>
                <xdr:rowOff>38100</xdr:rowOff>
              </to>
            </anchor>
          </controlPr>
        </control>
      </mc:Choice>
      <mc:Fallback>
        <control shapeId="28674" r:id="rId4" name="HEADER"/>
      </mc:Fallback>
    </mc:AlternateContent>
    <mc:AlternateContent xmlns:mc="http://schemas.openxmlformats.org/markup-compatibility/2006">
      <mc:Choice Requires="x14">
        <control shapeId="28673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87086</xdr:colOff>
                <xdr:row>1</xdr:row>
                <xdr:rowOff>38100</xdr:rowOff>
              </to>
            </anchor>
          </controlPr>
        </control>
      </mc:Choice>
      <mc:Fallback>
        <control shapeId="28673" r:id="rId6" name="FILTER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5BABA26B305243A60A31FCA787FEA4" ma:contentTypeVersion="15" ma:contentTypeDescription="Create a new document." ma:contentTypeScope="" ma:versionID="316333fef504376e70e22e2ea6811bb9">
  <xsd:schema xmlns:xsd="http://www.w3.org/2001/XMLSchema" xmlns:xs="http://www.w3.org/2001/XMLSchema" xmlns:p="http://schemas.microsoft.com/office/2006/metadata/properties" xmlns:ns2="0b42ca36-c917-426e-b10f-a601cd052900" xmlns:ns3="66d75f40-7d24-403a-a859-e7f12c41f900" targetNamespace="http://schemas.microsoft.com/office/2006/metadata/properties" ma:root="true" ma:fieldsID="73d113b2469ae60ca7ef57232326775a" ns2:_="" ns3:_="">
    <xsd:import namespace="0b42ca36-c917-426e-b10f-a601cd052900"/>
    <xsd:import namespace="66d75f40-7d24-403a-a859-e7f12c41f9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2ca36-c917-426e-b10f-a601cd052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163435-b481-4f32-b3c0-29a0a12426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75f40-7d24-403a-a859-e7f12c41f90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77865d3-a4a9-4a08-8cda-27d5374147dc}" ma:internalName="TaxCatchAll" ma:showField="CatchAllData" ma:web="66d75f40-7d24-403a-a859-e7f12c41f9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d75f40-7d24-403a-a859-e7f12c41f900" xsi:nil="true"/>
    <lcf76f155ced4ddcb4097134ff3c332f xmlns="0b42ca36-c917-426e-b10f-a601cd05290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22A6D32-0E36-4447-9DDE-F42714F9EAB1}"/>
</file>

<file path=customXml/itemProps2.xml><?xml version="1.0" encoding="utf-8"?>
<ds:datastoreItem xmlns:ds="http://schemas.openxmlformats.org/officeDocument/2006/customXml" ds:itemID="{0B096B9B-D5B8-4612-9F82-B54CCE238D9C}"/>
</file>

<file path=customXml/itemProps3.xml><?xml version="1.0" encoding="utf-8"?>
<ds:datastoreItem xmlns:ds="http://schemas.openxmlformats.org/officeDocument/2006/customXml" ds:itemID="{2E07E225-BFA2-4B72-8585-48D796EDEE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Check Register</vt:lpstr>
      <vt:lpstr>Balance Sheet</vt:lpstr>
      <vt:lpstr>Fund Balance</vt:lpstr>
      <vt:lpstr>I&amp;E Nov</vt:lpstr>
      <vt:lpstr>I&amp;E Jan-Nov</vt:lpstr>
      <vt:lpstr>General Ledger</vt:lpstr>
      <vt:lpstr>BVA</vt:lpstr>
      <vt:lpstr>'Balance Sheet'!Print_Titles</vt:lpstr>
      <vt:lpstr>BVA!Print_Titles</vt:lpstr>
      <vt:lpstr>'Check Register'!Print_Titles</vt:lpstr>
      <vt:lpstr>'General Ledger'!Print_Titles</vt:lpstr>
      <vt:lpstr>'I&amp;E Jan-Nov'!Print_Titles</vt:lpstr>
      <vt:lpstr>'I&amp;E Nov'!Print_Titles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Cooke</dc:creator>
  <cp:lastModifiedBy>Stephanie Cooke</cp:lastModifiedBy>
  <dcterms:created xsi:type="dcterms:W3CDTF">2022-12-10T15:15:20Z</dcterms:created>
  <dcterms:modified xsi:type="dcterms:W3CDTF">2022-12-10T16:47:12Z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0x010100AA5BABA26B305243A60A31FCA787FEA4</vt:lpwstr>
  </property>
</Properties>
</file>