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kcaponera_nederlandfire_org/Documents/Kathy/Board Meeting/2022 Board Meetings/"/>
    </mc:Choice>
  </mc:AlternateContent>
  <xr:revisionPtr revIDLastSave="7" documentId="8_{52DF2204-0240-4F07-BB59-09D9062EB192}" xr6:coauthVersionLast="47" xr6:coauthVersionMax="47" xr10:uidLastSave="{E6F0B283-3003-40F9-BF66-FB6CFFDFE7CA}"/>
  <bookViews>
    <workbookView xWindow="3276" yWindow="3276" windowWidth="17280" windowHeight="8964" firstSheet="3" activeTab="6" xr2:uid="{FDB80AC6-3CFE-4F62-9B38-C00D2EE02B6E}"/>
  </bookViews>
  <sheets>
    <sheet name="check register" sheetId="4" r:id="rId1"/>
    <sheet name="Fund Balance Worksheet" sheetId="1" r:id="rId2"/>
    <sheet name="Quickbooks Balance Sheet" sheetId="2" r:id="rId3"/>
    <sheet name="March Balance Sheet" sheetId="3" r:id="rId4"/>
    <sheet name="March I&amp;E" sheetId="6" r:id="rId5"/>
    <sheet name="Jan-March I&amp;E" sheetId="7" r:id="rId6"/>
    <sheet name="BVA" sheetId="9" r:id="rId7"/>
    <sheet name="March Ledger" sheetId="8" r:id="rId8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'Jan-March I&amp;E'!$A:$I,'Jan-March I&amp;E'!$1:$2</definedName>
    <definedName name="_xlnm.Print_Titles" localSheetId="3">'March Balance Sheet'!$A:$G,'March Balance Sheet'!$1:$1</definedName>
    <definedName name="_xlnm.Print_Titles" localSheetId="4">'March I&amp;E'!$A:$I,'March I&amp;E'!$1:$2</definedName>
    <definedName name="_xlnm.Print_Titles" localSheetId="7">'March Ledger'!$A:$F,'March Ledger'!$1:$1</definedName>
    <definedName name="QB_COLUMN_1" localSheetId="0" hidden="1">'check register'!$B$1</definedName>
    <definedName name="QB_COLUMN_1" localSheetId="7" hidden="1">'March Ledger'!$G$1</definedName>
    <definedName name="QB_COLUMN_20" localSheetId="7" hidden="1">'March Ledger'!$S$1</definedName>
    <definedName name="QB_COLUMN_29" localSheetId="3" hidden="1">'March Balance Sheet'!$H$1</definedName>
    <definedName name="QB_COLUMN_3" localSheetId="0" hidden="1">'check register'!$D$1</definedName>
    <definedName name="QB_COLUMN_3" localSheetId="7" hidden="1">'March Ledger'!$I$1</definedName>
    <definedName name="QB_COLUMN_30" localSheetId="0" hidden="1">'check register'!$N$1</definedName>
    <definedName name="QB_COLUMN_30" localSheetId="7" hidden="1">'March Ledger'!$U$1</definedName>
    <definedName name="QB_COLUMN_31" localSheetId="7" hidden="1">'March Ledger'!$W$1</definedName>
    <definedName name="QB_COLUMN_4" localSheetId="0" hidden="1">'check register'!$F$1</definedName>
    <definedName name="QB_COLUMN_4" localSheetId="7" hidden="1">'March Ledger'!$K$1</definedName>
    <definedName name="QB_COLUMN_5" localSheetId="0" hidden="1">'check register'!$H$1</definedName>
    <definedName name="QB_COLUMN_5" localSheetId="7" hidden="1">'March Ledger'!$M$1</definedName>
    <definedName name="QB_COLUMN_59200" localSheetId="6" hidden="1">BVA!$J$2</definedName>
    <definedName name="QB_COLUMN_59200" localSheetId="5" hidden="1">'Jan-March I&amp;E'!$J$2</definedName>
    <definedName name="QB_COLUMN_59200" localSheetId="4" hidden="1">'March I&amp;E'!$J$2</definedName>
    <definedName name="QB_COLUMN_63620" localSheetId="6" hidden="1">BVA!$N$2</definedName>
    <definedName name="QB_COLUMN_63620" localSheetId="5" hidden="1">'Jan-March I&amp;E'!$N$2</definedName>
    <definedName name="QB_COLUMN_63620" localSheetId="4" hidden="1">'March I&amp;E'!$N$2</definedName>
    <definedName name="QB_COLUMN_64430" localSheetId="6" hidden="1">BVA!$P$2</definedName>
    <definedName name="QB_COLUMN_64430" localSheetId="5" hidden="1">'Jan-March I&amp;E'!$P$2</definedName>
    <definedName name="QB_COLUMN_64430" localSheetId="4" hidden="1">'March I&amp;E'!$P$2</definedName>
    <definedName name="QB_COLUMN_7" localSheetId="0" hidden="1">'check register'!$J$1</definedName>
    <definedName name="QB_COLUMN_7" localSheetId="7" hidden="1">'March Ledger'!$O$1</definedName>
    <definedName name="QB_COLUMN_76210" localSheetId="6" hidden="1">BVA!$L$2</definedName>
    <definedName name="QB_COLUMN_76210" localSheetId="5" hidden="1">'Jan-March I&amp;E'!$L$2</definedName>
    <definedName name="QB_COLUMN_76210" localSheetId="4" hidden="1">'March I&amp;E'!$L$2</definedName>
    <definedName name="QB_COLUMN_8" localSheetId="0" hidden="1">'check register'!$L$1</definedName>
    <definedName name="QB_COLUMN_8" localSheetId="7" hidden="1">'March Ledger'!$Q$1</definedName>
    <definedName name="QB_DATA_0" localSheetId="6" hidden="1">BVA!$5:$5,BVA!$6:$6,BVA!$7:$7,BVA!$9:$9,BVA!$10:$10,BVA!$11:$11,BVA!$12:$12,BVA!$13:$13,BVA!$14:$14,BVA!$15:$15,BVA!$16:$16,BVA!$17:$17,BVA!$23:$23,BVA!$24:$24,BVA!$25:$25,BVA!$26:$26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'Jan-March I&amp;E'!$5:$5,'Jan-March I&amp;E'!$6:$6,'Jan-March I&amp;E'!$7:$7,'Jan-March I&amp;E'!$9:$9,'Jan-March I&amp;E'!$10:$10,'Jan-March I&amp;E'!$11:$11,'Jan-March I&amp;E'!$12:$12,'Jan-March I&amp;E'!$13:$13,'Jan-March I&amp;E'!$14:$14,'Jan-March I&amp;E'!$15:$15,'Jan-March I&amp;E'!$16:$16,'Jan-March I&amp;E'!$17:$17,'Jan-March I&amp;E'!$23:$23,'Jan-March I&amp;E'!$24:$24,'Jan-March I&amp;E'!$25:$25,'Jan-March I&amp;E'!$26:$26</definedName>
    <definedName name="QB_DATA_0" localSheetId="3" hidden="1">'March Balance Sheet'!$6:$6,'March Balance Sheet'!$7:$7,'March Balance Sheet'!$8:$8,'March Balance Sheet'!$12:$12,'March Balance Sheet'!$16:$16,'March Balance Sheet'!$17:$17,'March Balance Sheet'!$18:$18,'March Balance Sheet'!$19:$19,'March Balance Sheet'!$20:$20,'March Balance Sheet'!$21:$21,'March Balance Sheet'!$22:$22,'March Balance Sheet'!$23:$23,'March Balance Sheet'!$24:$24,'March Balance Sheet'!$31:$31,'March Balance Sheet'!$34:$34,'March Balance Sheet'!$38:$38</definedName>
    <definedName name="QB_DATA_0" localSheetId="4" hidden="1">'March I&amp;E'!$5:$5,'March I&amp;E'!$6:$6,'March I&amp;E'!$7:$7,'March I&amp;E'!$9:$9,'March I&amp;E'!$10:$10,'March I&amp;E'!$11:$11,'March I&amp;E'!$12:$12,'March I&amp;E'!$13:$13,'March I&amp;E'!$14:$14,'March I&amp;E'!$15:$15,'March I&amp;E'!$21:$21,'March I&amp;E'!$22:$22,'March I&amp;E'!$23:$23,'March I&amp;E'!$24:$24,'March I&amp;E'!$25:$25,'March I&amp;E'!$26:$26</definedName>
    <definedName name="QB_DATA_0" localSheetId="7" hidden="1">'March Ledger'!$3:$3,'March Ledger'!$6:$6,'March Ledger'!$7:$7,'March Ledger'!$8:$8,'March Ledger'!$12:$12,'March Ledger'!$15:$15,'March Ledger'!$18:$18,'March Ledger'!$21:$21,'March Ledger'!$26:$26,'March Ledger'!$27:$27,'March Ledger'!$28:$28,'March Ledger'!$29:$29,'March Ledger'!$30:$30,'March Ledger'!$31:$31,'March Ledger'!$32:$32,'March Ledger'!$33:$33</definedName>
    <definedName name="QB_DATA_1" localSheetId="6" hidden="1">BVA!$28:$28,BVA!$29:$29,BVA!$31:$31,BVA!$33:$33,BVA!$34:$34,BVA!$37:$37,BVA!$38:$38,BVA!$39:$39,BVA!$40:$40,BVA!$43:$43,BVA!$44:$44,BVA!$45:$45,BVA!$46:$46,BVA!$47:$47,BVA!$48:$48,BVA!$53:$53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'Jan-March I&amp;E'!$28:$28,'Jan-March I&amp;E'!$29:$29,'Jan-March I&amp;E'!$31:$31,'Jan-March I&amp;E'!$33:$33,'Jan-March I&amp;E'!$34:$34,'Jan-March I&amp;E'!$37:$37,'Jan-March I&amp;E'!$38:$38,'Jan-March I&amp;E'!$39:$39,'Jan-March I&amp;E'!$40:$40,'Jan-March I&amp;E'!$43:$43,'Jan-March I&amp;E'!$44:$44,'Jan-March I&amp;E'!$45:$45,'Jan-March I&amp;E'!$46:$46,'Jan-March I&amp;E'!$47:$47,'Jan-March I&amp;E'!$48:$48,'Jan-March I&amp;E'!$53:$53</definedName>
    <definedName name="QB_DATA_1" localSheetId="3" hidden="1">'March Balance Sheet'!$41:$41,'March Balance Sheet'!$42:$42,'March Balance Sheet'!$44:$44,'March Balance Sheet'!$45:$45,'March Balance Sheet'!$48:$48,'March Balance Sheet'!$49:$49,'March Balance Sheet'!$51:$51,'March Balance Sheet'!$52:$52,'March Balance Sheet'!$58:$58,'March Balance Sheet'!$60:$60,'March Balance Sheet'!$61:$61,'March Balance Sheet'!$62:$62,'March Balance Sheet'!$63:$63,'March Balance Sheet'!$64:$64,'March Balance Sheet'!$65:$65,'March Balance Sheet'!$67:$67</definedName>
    <definedName name="QB_DATA_1" localSheetId="4" hidden="1">'March I&amp;E'!$28:$28,'March I&amp;E'!$29:$29,'March I&amp;E'!$32:$32,'March I&amp;E'!$33:$33,'March I&amp;E'!$34:$34,'March I&amp;E'!$35:$35,'March I&amp;E'!$38:$38,'March I&amp;E'!$39:$39,'March I&amp;E'!$40:$40,'March I&amp;E'!$41:$41,'March I&amp;E'!$42:$42,'March I&amp;E'!$43:$43,'March I&amp;E'!$48:$48,'March I&amp;E'!$49:$49,'March I&amp;E'!$50:$50,'March I&amp;E'!$51:$51</definedName>
    <definedName name="QB_DATA_1" localSheetId="7" hidden="1">'March Ledger'!$36:$36,'March Ledger'!$37:$37,'March Ledger'!$38:$38,'March Ledger'!$39:$39,'March Ledger'!$40:$40,'March Ledger'!$41:$41,'March Ledger'!$42:$42,'March Ledger'!$43:$43,'March Ledger'!$44:$44,'March Ledger'!$45:$45,'March Ledger'!$46:$46,'March Ledger'!$47:$47,'March Ledger'!$48:$48,'March Ledger'!$49:$49,'March Ledger'!$50:$50,'March Ledger'!$53:$53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7" hidden="1">'March Ledger'!$297:$297,'March Ledger'!$298:$298,'March Ledger'!$301:$301,'March Ledger'!$304:$304,'March Ledger'!$307:$307,'March Ledger'!$310:$310,'March Ledger'!$313:$313,'March Ledger'!$314:$314,'March Ledger'!$317:$317,'March Ledger'!$318:$318,'March Ledger'!$319:$319,'March Ledger'!$320:$320,'March Ledger'!$326:$326,'March Ledger'!$330:$330,'March Ledger'!$331:$331,'March Ledger'!$335:$335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1" localSheetId="7" hidden="1">'March Ledger'!$340:$340,'March Ledger'!$344:$344,'March Ledger'!$345:$345,'March Ledger'!$346:$346,'March Ledger'!$347:$347,'March Ledger'!$348:$348,'March Ledger'!$349:$349,'March Ledger'!$350:$350,'March Ledger'!$351:$351,'March Ledger'!$352:$352,'March Ledger'!$353:$353,'March Ledger'!$356:$356,'March Ledger'!$357:$357,'March Ledger'!$362:$362,'March Ledger'!$363:$363,'March Ledger'!$364:$364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</definedName>
    <definedName name="QB_DATA_12" localSheetId="7" hidden="1">'March Ledger'!$368:$368</definedName>
    <definedName name="QB_DATA_2" localSheetId="6" hidden="1">BVA!$54:$54,BVA!$55:$55,BVA!$56:$56,BVA!$57:$57,BVA!$58:$58,BVA!$60:$60,BVA!$61:$61,BVA!$62:$62,BVA!$63:$63,BVA!$64:$64,BVA!$65:$65,BVA!$68:$68,BVA!$69:$69,BVA!$70:$70,BVA!$71:$71,BVA!$72:$72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'Jan-March I&amp;E'!$54:$54,'Jan-March I&amp;E'!$55:$55,'Jan-March I&amp;E'!$56:$56,'Jan-March I&amp;E'!$57:$57,'Jan-March I&amp;E'!$59:$59,'Jan-March I&amp;E'!$60:$60,'Jan-March I&amp;E'!$61:$61,'Jan-March I&amp;E'!$62:$62,'Jan-March I&amp;E'!$63:$63,'Jan-March I&amp;E'!$64:$64,'Jan-March I&amp;E'!$67:$67,'Jan-March I&amp;E'!$68:$68,'Jan-March I&amp;E'!$69:$69,'Jan-March I&amp;E'!$70:$70,'Jan-March I&amp;E'!$71:$71,'Jan-March I&amp;E'!$72:$72</definedName>
    <definedName name="QB_DATA_2" localSheetId="3" hidden="1">'March Balance Sheet'!$68:$68,'March Balance Sheet'!$69:$69</definedName>
    <definedName name="QB_DATA_2" localSheetId="4" hidden="1">'March I&amp;E'!$52:$52,'March I&amp;E'!$54:$54,'March I&amp;E'!$55:$55,'March I&amp;E'!$56:$56,'March I&amp;E'!$57:$57,'March I&amp;E'!$58:$58,'March I&amp;E'!$61:$61,'March I&amp;E'!$62:$62,'March I&amp;E'!$63:$63,'March I&amp;E'!$64:$64,'March I&amp;E'!$65:$65,'March I&amp;E'!$66:$66,'March I&amp;E'!$67:$67,'March I&amp;E'!$68:$68,'March I&amp;E'!$71:$71,'March I&amp;E'!$72:$72</definedName>
    <definedName name="QB_DATA_2" localSheetId="7" hidden="1">'March Ledger'!$56:$56,'March Ledger'!$60:$60,'March Ledger'!$65:$65,'March Ledger'!$66:$66,'March Ledger'!$71:$71,'March Ledger'!$72:$72,'March Ledger'!$73:$73,'March Ledger'!$76:$76,'March Ledger'!$77:$77,'March Ledger'!$78:$78,'March Ledger'!$79:$79,'March Ledger'!$80:$80,'March Ledger'!$87:$87,'March Ledger'!$90:$90,'March Ledger'!$93:$93,'March Ledger'!$97:$97</definedName>
    <definedName name="QB_DATA_3" localSheetId="6" hidden="1">BVA!$73:$73,BVA!$74:$74,BVA!$75:$75,BVA!$78:$78,BVA!$79:$79,BVA!$80:$80,BVA!$84:$84,BVA!$85:$85,BVA!$86:$86,BVA!$87:$87,BVA!$91:$91,BVA!$92:$92,BVA!$93:$93,BVA!$94:$94,BVA!$97:$97,BVA!$98:$98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'Jan-March I&amp;E'!$73:$73,'Jan-March I&amp;E'!$74:$74,'Jan-March I&amp;E'!$77:$77,'Jan-March I&amp;E'!$78:$78,'Jan-March I&amp;E'!$79:$79,'Jan-March I&amp;E'!$83:$83,'Jan-March I&amp;E'!$84:$84,'Jan-March I&amp;E'!$85:$85,'Jan-March I&amp;E'!$86:$86,'Jan-March I&amp;E'!$90:$90,'Jan-March I&amp;E'!$91:$91,'Jan-March I&amp;E'!$92:$92,'Jan-March I&amp;E'!$93:$93,'Jan-March I&amp;E'!$96:$96,'Jan-March I&amp;E'!$97:$97,'Jan-March I&amp;E'!$98:$98</definedName>
    <definedName name="QB_DATA_3" localSheetId="4" hidden="1">'March I&amp;E'!$73:$73,'March I&amp;E'!$77:$77,'March I&amp;E'!$78:$78,'March I&amp;E'!$79:$79,'March I&amp;E'!$80:$80,'March I&amp;E'!$84:$84,'March I&amp;E'!$85:$85,'March I&amp;E'!$86:$86,'March I&amp;E'!$87:$87,'March I&amp;E'!$90:$90,'March I&amp;E'!$91:$91,'March I&amp;E'!$92:$92,'March I&amp;E'!$93:$93,'March I&amp;E'!$94:$94,'March I&amp;E'!$98:$98,'March I&amp;E'!$99:$99</definedName>
    <definedName name="QB_DATA_3" localSheetId="7" hidden="1">'March Ledger'!$98:$98,'March Ledger'!$99:$99,'March Ledger'!$100:$100,'March Ledger'!$101:$101,'March Ledger'!$102:$102,'March Ledger'!$103:$103,'March Ledger'!$104:$104,'March Ledger'!$105:$105,'March Ledger'!$108:$108,'March Ledger'!$109:$109,'March Ledger'!$110:$110,'March Ledger'!$113:$113,'March Ledger'!$114:$114,'March Ledger'!$117:$117,'March Ledger'!$120:$120,'March Ledger'!$125:$125</definedName>
    <definedName name="QB_DATA_4" localSheetId="6" hidden="1">BVA!$99:$99,BVA!$100:$100,BVA!$101:$101,BVA!$105:$105,BVA!$106:$106,BVA!$107:$107,BVA!$109:$109,BVA!$110:$110,BVA!$112:$112,BVA!$116:$116,BVA!$117:$117,BVA!$120:$120,BVA!$121:$121,BVA!$122:$122,BVA!$123:$123,BVA!$124:$124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'Jan-March I&amp;E'!$99:$99,'Jan-March I&amp;E'!$100:$100,'Jan-March I&amp;E'!$104:$104,'Jan-March I&amp;E'!$105:$105,'Jan-March I&amp;E'!$106:$106,'Jan-March I&amp;E'!$108:$108,'Jan-March I&amp;E'!$109:$109,'Jan-March I&amp;E'!$111:$111,'Jan-March I&amp;E'!$115:$115,'Jan-March I&amp;E'!$116:$116,'Jan-March I&amp;E'!$119:$119,'Jan-March I&amp;E'!$120:$120,'Jan-March I&amp;E'!$121:$121,'Jan-March I&amp;E'!$122:$122,'Jan-March I&amp;E'!$123:$123,'Jan-March I&amp;E'!$126:$126</definedName>
    <definedName name="QB_DATA_4" localSheetId="4" hidden="1">'March I&amp;E'!$100:$100,'March I&amp;E'!$102:$102,'March I&amp;E'!$103:$103,'March I&amp;E'!$105:$105,'March I&amp;E'!$109:$109,'March I&amp;E'!$110:$110,'March I&amp;E'!$113:$113,'March I&amp;E'!$114:$114,'March I&amp;E'!$115:$115,'March I&amp;E'!$116:$116,'March I&amp;E'!$117:$117,'March I&amp;E'!$120:$120,'March I&amp;E'!$121:$121,'March I&amp;E'!$123:$123,'March I&amp;E'!$124:$124,'March I&amp;E'!$125:$125</definedName>
    <definedName name="QB_DATA_4" localSheetId="7" hidden="1">'March Ledger'!$126:$126,'March Ledger'!$127:$127,'March Ledger'!$128:$128,'March Ledger'!$131:$131,'March Ledger'!$132:$132,'March Ledger'!$133:$133,'March Ledger'!$134:$134,'March Ledger'!$137:$137,'March Ledger'!$138:$138,'March Ledger'!$139:$139,'March Ledger'!$140:$140,'March Ledger'!$141:$141,'March Ledger'!$142:$142,'March Ledger'!$143:$143,'March Ledger'!$144:$144,'March Ledger'!$145:$145</definedName>
    <definedName name="QB_DATA_5" localSheetId="6" hidden="1">BVA!$127:$127,BVA!$128:$128,BVA!$130:$130,BVA!$131:$131,BVA!$132:$132,BVA!$133:$133,BVA!$134:$134,BVA!$135:$135,BVA!$136:$136,BVA!$137:$137,BVA!$138:$138,BVA!$141:$141,BVA!$142:$142,BVA!$143:$143,BVA!$144:$144,BVA!$145:$145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'Jan-March I&amp;E'!$127:$127,'Jan-March I&amp;E'!$129:$129,'Jan-March I&amp;E'!$130:$130,'Jan-March I&amp;E'!$131:$131,'Jan-March I&amp;E'!$132:$132,'Jan-March I&amp;E'!$133:$133,'Jan-March I&amp;E'!$134:$134,'Jan-March I&amp;E'!$135:$135,'Jan-March I&amp;E'!$136:$136,'Jan-March I&amp;E'!$137:$137,'Jan-March I&amp;E'!$140:$140,'Jan-March I&amp;E'!$141:$141,'Jan-March I&amp;E'!$142:$142,'Jan-March I&amp;E'!$143:$143,'Jan-March I&amp;E'!$144:$144,'Jan-March I&amp;E'!$145:$145</definedName>
    <definedName name="QB_DATA_5" localSheetId="4" hidden="1">'March I&amp;E'!$126:$126,'March I&amp;E'!$127:$127,'March I&amp;E'!$128:$128,'March I&amp;E'!$129:$129,'March I&amp;E'!$130:$130,'March I&amp;E'!$133:$133,'March I&amp;E'!$134:$134,'March I&amp;E'!$135:$135,'March I&amp;E'!$136:$136,'March I&amp;E'!$137:$137,'March I&amp;E'!$138:$138,'March I&amp;E'!$139:$139,'March I&amp;E'!$143:$143,'March I&amp;E'!$146:$146,'March I&amp;E'!$148:$148,'March I&amp;E'!$149:$149</definedName>
    <definedName name="QB_DATA_5" localSheetId="7" hidden="1">'March Ledger'!$148:$148,'March Ledger'!$153:$153,'March Ledger'!$154:$154,'March Ledger'!$155:$155,'March Ledger'!$156:$156,'March Ledger'!$159:$159,'March Ledger'!$160:$160,'March Ledger'!$161:$161,'March Ledger'!$162:$162,'March Ledger'!$163:$163,'March Ledger'!$164:$164,'March Ledger'!$165:$165,'March Ledger'!$166:$166,'March Ledger'!$167:$167,'March Ledger'!$170:$170,'March Ledger'!$171:$171</definedName>
    <definedName name="QB_DATA_6" localSheetId="6" hidden="1">BVA!$146:$146,BVA!$147:$147,BVA!$148:$148,BVA!$149:$149,BVA!$150:$150,BVA!$151:$151,BVA!$152:$152,BVA!$153:$153,BVA!$157:$157,BVA!$158:$158,BVA!$161:$161,BVA!$163:$163,BVA!$164:$164,BVA!$166:$166,BVA!$167:$167,BVA!$168:$168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'Jan-March I&amp;E'!$146:$146,'Jan-March I&amp;E'!$147:$147,'Jan-March I&amp;E'!$148:$148,'Jan-March I&amp;E'!$149:$149,'Jan-March I&amp;E'!$150:$150,'Jan-March I&amp;E'!$151:$151,'Jan-March I&amp;E'!$152:$152,'Jan-March I&amp;E'!$156:$156,'Jan-March I&amp;E'!$157:$157,'Jan-March I&amp;E'!$160:$160,'Jan-March I&amp;E'!$162:$162,'Jan-March I&amp;E'!$163:$163,'Jan-March I&amp;E'!$165:$165,'Jan-March I&amp;E'!$166:$166,'Jan-March I&amp;E'!$167:$167,'Jan-March I&amp;E'!$169:$169</definedName>
    <definedName name="QB_DATA_6" localSheetId="4" hidden="1">'March I&amp;E'!$151:$151,'March I&amp;E'!$152:$152,'March I&amp;E'!$153:$153,'March I&amp;E'!$155:$155,'March I&amp;E'!$157:$157,'March I&amp;E'!$160:$160,'March I&amp;E'!$162:$162,'March I&amp;E'!$163:$163,'March I&amp;E'!$164:$164,'March I&amp;E'!$167:$167,'March I&amp;E'!$173:$173,'March I&amp;E'!$178:$178,'March I&amp;E'!$179:$179,'March I&amp;E'!$180:$180,'March I&amp;E'!$181:$181,'March I&amp;E'!$182:$182</definedName>
    <definedName name="QB_DATA_6" localSheetId="7" hidden="1">'March Ledger'!$172:$172,'March Ledger'!$173:$173,'March Ledger'!$174:$174,'March Ledger'!$175:$175,'March Ledger'!$176:$176,'March Ledger'!$177:$177,'March Ledger'!$178:$178,'March Ledger'!$184:$184,'March Ledger'!$185:$185,'March Ledger'!$188:$188,'March Ledger'!$191:$191,'March Ledger'!$192:$192,'March Ledger'!$198:$198,'March Ledger'!$199:$199,'March Ledger'!$200:$200,'March Ledger'!$201:$201</definedName>
    <definedName name="QB_DATA_7" localSheetId="6" hidden="1">BVA!$170:$170,BVA!$171:$171,BVA!$173:$173,BVA!$176:$176,BVA!$178:$178,BVA!$179:$179,BVA!$180:$180,BVA!$183:$183,BVA!$189:$189,BVA!$192:$192,BVA!$193:$193,BVA!$198:$198,BVA!$199:$199,BVA!$201:$201,BVA!$202:$202,BVA!$206:$206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'Jan-March I&amp;E'!$170:$170,'Jan-March I&amp;E'!$172:$172,'Jan-March I&amp;E'!$175:$175,'Jan-March I&amp;E'!$177:$177,'Jan-March I&amp;E'!$178:$178,'Jan-March I&amp;E'!$179:$179,'Jan-March I&amp;E'!$182:$182,'Jan-March I&amp;E'!$188:$188,'Jan-March I&amp;E'!$191:$191,'Jan-March I&amp;E'!$196:$196,'Jan-March I&amp;E'!$197:$197,'Jan-March I&amp;E'!$199:$199,'Jan-March I&amp;E'!$200:$200,'Jan-March I&amp;E'!$204:$204,'Jan-March I&amp;E'!$205:$205,'Jan-March I&amp;E'!$206:$206</definedName>
    <definedName name="QB_DATA_7" localSheetId="4" hidden="1">'March I&amp;E'!$183:$183,'March I&amp;E'!$184:$184</definedName>
    <definedName name="QB_DATA_7" localSheetId="7" hidden="1">'March Ledger'!$202:$202,'March Ledger'!$203:$203,'March Ledger'!$204:$204,'March Ledger'!$205:$205,'March Ledger'!$206:$206,'March Ledger'!$207:$207,'March Ledger'!$208:$208,'March Ledger'!$209:$209,'March Ledger'!$214:$214,'March Ledger'!$215:$215,'March Ledger'!$216:$216,'March Ledger'!$217:$217,'March Ledger'!$218:$218,'March Ledger'!$219:$219,'March Ledger'!$220:$220,'March Ledger'!$221:$221</definedName>
    <definedName name="QB_DATA_8" localSheetId="6" hidden="1">BVA!$207:$207,BVA!$208:$208,BVA!$209:$209,BVA!$210:$210,BVA!$211:$211,BVA!$212:$212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'Jan-March I&amp;E'!$207:$207,'Jan-March I&amp;E'!$208:$208,'Jan-March I&amp;E'!$209:$209,'Jan-March I&amp;E'!$210:$210</definedName>
    <definedName name="QB_DATA_8" localSheetId="7" hidden="1">'March Ledger'!$222:$222,'March Ledger'!$223:$223,'March Ledger'!$226:$226,'March Ledger'!$227:$227,'March Ledger'!$228:$228,'March Ledger'!$231:$231,'March Ledger'!$232:$232,'March Ledger'!$233:$233,'March Ledger'!$236:$236,'March Ledger'!$239:$239,'March Ledger'!$245:$245,'March Ledger'!$248:$248,'March Ledger'!$249:$249,'March Ledger'!$252:$252,'March Ledger'!$253:$253,'March Ledger'!$257:$257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7" hidden="1">'March Ledger'!$258:$258,'March Ledger'!$262:$262,'March Ledger'!$263:$263,'March Ledger'!$269:$269,'March Ledger'!$270:$270,'March Ledger'!$271:$271,'March Ledger'!$272:$272,'March Ledger'!$273:$273,'March Ledger'!$274:$274,'March Ledger'!$277:$277,'March Ledger'!$282:$282,'March Ledger'!$286:$286,'March Ledger'!$289:$289,'March Ledger'!$290:$290,'March Ledger'!$291:$291,'March Ledger'!$292:$292</definedName>
    <definedName name="QB_FORMULA_0" localSheetId="6" hidden="1">BVA!$N$5,BVA!$P$5,BVA!$N$6,BVA!$P$6,BVA!$N$7,BVA!$P$7,BVA!$N$9,BVA!$P$9,BVA!$N$10,BVA!$P$10,BVA!$N$11,BVA!$P$11,BVA!$N$12,BVA!$P$12,BVA!$N$15,BVA!$P$15</definedName>
    <definedName name="QB_FORMULA_0" localSheetId="0" hidden="1">'check register'!$N$210</definedName>
    <definedName name="QB_FORMULA_0" localSheetId="5" hidden="1">'Jan-March I&amp;E'!$N$5,'Jan-March I&amp;E'!$P$5,'Jan-March I&amp;E'!$N$6,'Jan-March I&amp;E'!$P$6,'Jan-March I&amp;E'!$N$7,'Jan-March I&amp;E'!$P$7,'Jan-March I&amp;E'!$N$9,'Jan-March I&amp;E'!$P$9,'Jan-March I&amp;E'!$N$10,'Jan-March I&amp;E'!$P$10,'Jan-March I&amp;E'!$N$11,'Jan-March I&amp;E'!$P$11,'Jan-March I&amp;E'!$N$12,'Jan-March I&amp;E'!$P$12,'Jan-March I&amp;E'!$N$15,'Jan-March I&amp;E'!$P$15</definedName>
    <definedName name="QB_FORMULA_0" localSheetId="3" hidden="1">'March Balance Sheet'!$H$9,'March Balance Sheet'!$H$10,'March Balance Sheet'!$H$13,'March Balance Sheet'!$H$14,'March Balance Sheet'!$H$25,'March Balance Sheet'!$H$26,'March Balance Sheet'!$H$32,'March Balance Sheet'!$H$35,'March Balance Sheet'!$H$39,'March Balance Sheet'!$H$46,'March Balance Sheet'!$H$50,'March Balance Sheet'!$H$53,'March Balance Sheet'!$H$54,'March Balance Sheet'!$H$55,'March Balance Sheet'!$H$56,'March Balance Sheet'!$H$66</definedName>
    <definedName name="QB_FORMULA_0" localSheetId="4" hidden="1">'March I&amp;E'!$N$5,'March I&amp;E'!$P$5,'March I&amp;E'!$N$6,'March I&amp;E'!$P$6,'March I&amp;E'!$N$7,'March I&amp;E'!$P$7,'March I&amp;E'!$N$9,'March I&amp;E'!$P$9,'March I&amp;E'!$N$10,'March I&amp;E'!$P$10,'March I&amp;E'!$N$11,'March I&amp;E'!$P$11,'March I&amp;E'!$N$12,'March I&amp;E'!$P$12,'March I&amp;E'!$N$13,'March I&amp;E'!$P$13</definedName>
    <definedName name="QB_FORMULA_0" localSheetId="7" hidden="1">'March Ledger'!$W$3,'March Ledger'!$U$4,'March Ledger'!$W$4,'March Ledger'!$W$6,'March Ledger'!$W$7,'March Ledger'!$W$8,'March Ledger'!$U$9,'March Ledger'!$W$9,'March Ledger'!$W$12,'March Ledger'!$U$13,'March Ledger'!$W$13,'March Ledger'!$W$15,'March Ledger'!$U$16,'March Ledger'!$W$16,'March Ledger'!$W$18,'March Ledger'!$U$19</definedName>
    <definedName name="QB_FORMULA_1" localSheetId="6" hidden="1">BVA!$N$16,BVA!$P$16,BVA!$J$18,BVA!$L$18,BVA!$N$18,BVA!$P$18,BVA!$J$19,BVA!$L$19,BVA!$N$19,BVA!$P$19,BVA!$J$20,BVA!$L$20,BVA!$N$20,BVA!$P$20,BVA!$N$23,BVA!$P$23</definedName>
    <definedName name="QB_FORMULA_1" localSheetId="5" hidden="1">'Jan-March I&amp;E'!$N$16,'Jan-March I&amp;E'!$P$16,'Jan-March I&amp;E'!$J$18,'Jan-March I&amp;E'!$L$18,'Jan-March I&amp;E'!$N$18,'Jan-March I&amp;E'!$P$18,'Jan-March I&amp;E'!$J$19,'Jan-March I&amp;E'!$L$19,'Jan-March I&amp;E'!$N$19,'Jan-March I&amp;E'!$P$19,'Jan-March I&amp;E'!$J$20,'Jan-March I&amp;E'!$L$20,'Jan-March I&amp;E'!$N$20,'Jan-March I&amp;E'!$P$20,'Jan-March I&amp;E'!$N$23,'Jan-March I&amp;E'!$P$23</definedName>
    <definedName name="QB_FORMULA_1" localSheetId="3" hidden="1">'March Balance Sheet'!$H$70,'March Balance Sheet'!$H$71</definedName>
    <definedName name="QB_FORMULA_1" localSheetId="4" hidden="1">'March I&amp;E'!$N$14,'March I&amp;E'!$P$14,'March I&amp;E'!$J$16,'March I&amp;E'!$L$16,'March I&amp;E'!$N$16,'March I&amp;E'!$P$16,'March I&amp;E'!$J$17,'March I&amp;E'!$L$17,'March I&amp;E'!$N$17,'March I&amp;E'!$P$17,'March I&amp;E'!$J$18,'March I&amp;E'!$L$18,'March I&amp;E'!$N$18,'March I&amp;E'!$P$18,'March I&amp;E'!$N$21,'March I&amp;E'!$P$21</definedName>
    <definedName name="QB_FORMULA_1" localSheetId="7" hidden="1">'March Ledger'!$W$19,'March Ledger'!$W$21,'March Ledger'!$U$22,'March Ledger'!$W$22,'March Ledger'!$U$23,'March Ledger'!$W$23,'March Ledger'!$W$26,'March Ledger'!$W$27,'March Ledger'!$W$28,'March Ledger'!$W$29,'March Ledger'!$W$30,'March Ledger'!$W$31,'March Ledger'!$W$32,'March Ledger'!$W$33,'March Ledger'!$U$34,'March Ledger'!$W$34</definedName>
    <definedName name="QB_FORMULA_10" localSheetId="6" hidden="1">BVA!$N$94,BVA!$P$94,BVA!$J$95,BVA!$L$95,BVA!$N$95,BVA!$P$95,BVA!$N$97,BVA!$P$97,BVA!$N$98,BVA!$P$98,BVA!$N$99,BVA!$P$99,BVA!$N$100,BVA!$P$100,BVA!$N$101,BVA!$P$101</definedName>
    <definedName name="QB_FORMULA_10" localSheetId="5" hidden="1">'Jan-March I&amp;E'!$N$93,'Jan-March I&amp;E'!$P$93,'Jan-March I&amp;E'!$J$94,'Jan-March I&amp;E'!$L$94,'Jan-March I&amp;E'!$N$94,'Jan-March I&amp;E'!$P$94,'Jan-March I&amp;E'!$N$96,'Jan-March I&amp;E'!$P$96,'Jan-March I&amp;E'!$N$97,'Jan-March I&amp;E'!$P$97,'Jan-March I&amp;E'!$N$98,'Jan-March I&amp;E'!$P$98,'Jan-March I&amp;E'!$N$99,'Jan-March I&amp;E'!$P$99,'Jan-March I&amp;E'!$N$100,'Jan-March I&amp;E'!$P$100</definedName>
    <definedName name="QB_FORMULA_10" localSheetId="4" hidden="1">'March I&amp;E'!$N$88,'March I&amp;E'!$P$88,'March I&amp;E'!$N$90,'March I&amp;E'!$P$90,'March I&amp;E'!$N$91,'March I&amp;E'!$P$91,'March I&amp;E'!$N$92,'March I&amp;E'!$P$92,'March I&amp;E'!$N$93,'March I&amp;E'!$P$93,'March I&amp;E'!$N$94,'March I&amp;E'!$P$94,'March I&amp;E'!$J$95,'March I&amp;E'!$L$95,'March I&amp;E'!$N$95,'March I&amp;E'!$P$95</definedName>
    <definedName name="QB_FORMULA_10" localSheetId="7" hidden="1">'March Ledger'!$W$166,'March Ledger'!$W$167,'March Ledger'!$U$168,'March Ledger'!$W$168,'March Ledger'!$W$170,'March Ledger'!$W$171,'March Ledger'!$W$172,'March Ledger'!$W$173,'March Ledger'!$W$174,'March Ledger'!$W$175,'March Ledger'!$W$176,'March Ledger'!$W$177,'March Ledger'!$W$178,'March Ledger'!$U$179,'March Ledger'!$W$179,'March Ledger'!$U$180</definedName>
    <definedName name="QB_FORMULA_11" localSheetId="6" hidden="1">BVA!$J$102,BVA!$L$102,BVA!$N$102,BVA!$P$102,BVA!$N$105,BVA!$P$105,BVA!$N$106,BVA!$P$106,BVA!$N$107,BVA!$P$107,BVA!$J$108,BVA!$L$108,BVA!$N$108,BVA!$P$108,BVA!$N$109,BVA!$P$109</definedName>
    <definedName name="QB_FORMULA_11" localSheetId="5" hidden="1">'Jan-March I&amp;E'!$J$101,'Jan-March I&amp;E'!$L$101,'Jan-March I&amp;E'!$N$101,'Jan-March I&amp;E'!$P$101,'Jan-March I&amp;E'!$N$104,'Jan-March I&amp;E'!$P$104,'Jan-March I&amp;E'!$N$105,'Jan-March I&amp;E'!$P$105,'Jan-March I&amp;E'!$N$106,'Jan-March I&amp;E'!$P$106,'Jan-March I&amp;E'!$J$107,'Jan-March I&amp;E'!$L$107,'Jan-March I&amp;E'!$N$107,'Jan-March I&amp;E'!$P$107,'Jan-March I&amp;E'!$N$108,'Jan-March I&amp;E'!$P$108</definedName>
    <definedName name="QB_FORMULA_11" localSheetId="4" hidden="1">'March I&amp;E'!$N$98,'March I&amp;E'!$P$98,'March I&amp;E'!$N$99,'March I&amp;E'!$P$99,'March I&amp;E'!$N$100,'March I&amp;E'!$P$100,'March I&amp;E'!$J$101,'March I&amp;E'!$L$101,'March I&amp;E'!$N$101,'March I&amp;E'!$P$101,'March I&amp;E'!$N$102,'March I&amp;E'!$P$102,'March I&amp;E'!$N$103,'March I&amp;E'!$P$103,'March I&amp;E'!$J$104,'March I&amp;E'!$L$104</definedName>
    <definedName name="QB_FORMULA_11" localSheetId="7" hidden="1">'March Ledger'!$W$180,'March Ledger'!$U$181,'March Ledger'!$W$181,'March Ledger'!$W$184,'March Ledger'!$W$185,'March Ledger'!$U$186,'March Ledger'!$W$186,'March Ledger'!$W$188,'March Ledger'!$U$189,'March Ledger'!$W$189,'March Ledger'!$W$191,'March Ledger'!$W$192,'March Ledger'!$U$193,'March Ledger'!$W$193,'March Ledger'!$U$194,'March Ledger'!$W$194</definedName>
    <definedName name="QB_FORMULA_12" localSheetId="6" hidden="1">BVA!$N$110,BVA!$P$110,BVA!$J$111,BVA!$L$111,BVA!$N$111,BVA!$P$111,BVA!$N$112,BVA!$P$112,BVA!$J$113,BVA!$L$113,BVA!$N$113,BVA!$P$113,BVA!$J$114,BVA!$L$114,BVA!$N$114,BVA!$P$114</definedName>
    <definedName name="QB_FORMULA_12" localSheetId="5" hidden="1">'Jan-March I&amp;E'!$N$109,'Jan-March I&amp;E'!$P$109,'Jan-March I&amp;E'!$J$110,'Jan-March I&amp;E'!$L$110,'Jan-March I&amp;E'!$N$110,'Jan-March I&amp;E'!$P$110,'Jan-March I&amp;E'!$N$111,'Jan-March I&amp;E'!$P$111,'Jan-March I&amp;E'!$J$112,'Jan-March I&amp;E'!$L$112,'Jan-March I&amp;E'!$N$112,'Jan-March I&amp;E'!$P$112,'Jan-March I&amp;E'!$J$113,'Jan-March I&amp;E'!$L$113,'Jan-March I&amp;E'!$N$113,'Jan-March I&amp;E'!$P$113</definedName>
    <definedName name="QB_FORMULA_12" localSheetId="4" hidden="1">'March I&amp;E'!$N$104,'March I&amp;E'!$P$104,'March I&amp;E'!$N$105,'March I&amp;E'!$P$105,'March I&amp;E'!$J$106,'March I&amp;E'!$L$106,'March I&amp;E'!$N$106,'March I&amp;E'!$P$106,'March I&amp;E'!$J$107,'March I&amp;E'!$L$107,'March I&amp;E'!$N$107,'March I&amp;E'!$P$107,'March I&amp;E'!$N$109,'March I&amp;E'!$P$109,'March I&amp;E'!$N$110,'March I&amp;E'!$P$110</definedName>
    <definedName name="QB_FORMULA_12" localSheetId="7" hidden="1">'March Ledger'!$W$198,'March Ledger'!$W$199,'March Ledger'!$W$200,'March Ledger'!$W$201,'March Ledger'!$W$202,'March Ledger'!$W$203,'March Ledger'!$W$204,'March Ledger'!$W$205,'March Ledger'!$W$206,'March Ledger'!$W$207,'March Ledger'!$W$208,'March Ledger'!$W$209,'March Ledger'!$U$210,'March Ledger'!$W$210,'March Ledger'!$U$211,'March Ledger'!$W$211</definedName>
    <definedName name="QB_FORMULA_13" localSheetId="6" hidden="1">BVA!$N$116,BVA!$P$116,BVA!$N$117,BVA!$P$117,BVA!$J$118,BVA!$L$118,BVA!$N$118,BVA!$P$118,BVA!$N$120,BVA!$P$120,BVA!$N$121,BVA!$P$121,BVA!$N$122,BVA!$P$122,BVA!$N$123,BVA!$P$123</definedName>
    <definedName name="QB_FORMULA_13" localSheetId="5" hidden="1">'Jan-March I&amp;E'!$N$115,'Jan-March I&amp;E'!$P$115,'Jan-March I&amp;E'!$N$116,'Jan-March I&amp;E'!$P$116,'Jan-March I&amp;E'!$J$117,'Jan-March I&amp;E'!$L$117,'Jan-March I&amp;E'!$N$117,'Jan-March I&amp;E'!$P$117,'Jan-March I&amp;E'!$N$119,'Jan-March I&amp;E'!$P$119,'Jan-March I&amp;E'!$N$120,'Jan-March I&amp;E'!$P$120,'Jan-March I&amp;E'!$N$121,'Jan-March I&amp;E'!$P$121,'Jan-March I&amp;E'!$N$122,'Jan-March I&amp;E'!$P$122</definedName>
    <definedName name="QB_FORMULA_13" localSheetId="4" hidden="1">'March I&amp;E'!$J$111,'March I&amp;E'!$L$111,'March I&amp;E'!$N$111,'March I&amp;E'!$P$111,'March I&amp;E'!$N$113,'March I&amp;E'!$P$113,'March I&amp;E'!$N$114,'March I&amp;E'!$P$114,'March I&amp;E'!$N$115,'March I&amp;E'!$P$115,'March I&amp;E'!$N$116,'March I&amp;E'!$P$116,'March I&amp;E'!$N$117,'March I&amp;E'!$P$117,'March I&amp;E'!$J$118,'March I&amp;E'!$L$118</definedName>
    <definedName name="QB_FORMULA_13" localSheetId="7" hidden="1">'March Ledger'!$W$214,'March Ledger'!$W$215,'March Ledger'!$W$216,'March Ledger'!$W$217,'March Ledger'!$W$218,'March Ledger'!$W$219,'March Ledger'!$W$220,'March Ledger'!$W$221,'March Ledger'!$W$222,'March Ledger'!$W$223,'March Ledger'!$U$224,'March Ledger'!$W$224,'March Ledger'!$W$226,'March Ledger'!$W$227,'March Ledger'!$W$228,'March Ledger'!$U$229</definedName>
    <definedName name="QB_FORMULA_14" localSheetId="6" hidden="1">BVA!$N$124,BVA!$P$124,BVA!$J$125,BVA!$L$125,BVA!$N$125,BVA!$P$125,BVA!$N$127,BVA!$P$127,BVA!$N$128,BVA!$P$128,BVA!$N$130,BVA!$P$130,BVA!$N$131,BVA!$P$131,BVA!$N$132,BVA!$P$132</definedName>
    <definedName name="QB_FORMULA_14" localSheetId="5" hidden="1">'Jan-March I&amp;E'!$N$123,'Jan-March I&amp;E'!$P$123,'Jan-March I&amp;E'!$J$124,'Jan-March I&amp;E'!$L$124,'Jan-March I&amp;E'!$N$124,'Jan-March I&amp;E'!$P$124,'Jan-March I&amp;E'!$N$126,'Jan-March I&amp;E'!$P$126,'Jan-March I&amp;E'!$N$127,'Jan-March I&amp;E'!$P$127,'Jan-March I&amp;E'!$N$129,'Jan-March I&amp;E'!$P$129,'Jan-March I&amp;E'!$N$130,'Jan-March I&amp;E'!$P$130,'Jan-March I&amp;E'!$N$131,'Jan-March I&amp;E'!$P$131</definedName>
    <definedName name="QB_FORMULA_14" localSheetId="4" hidden="1">'March I&amp;E'!$N$118,'March I&amp;E'!$P$118,'March I&amp;E'!$N$120,'March I&amp;E'!$P$120,'March I&amp;E'!$N$121,'March I&amp;E'!$P$121,'March I&amp;E'!$N$123,'March I&amp;E'!$P$123,'March I&amp;E'!$N$124,'March I&amp;E'!$P$124,'March I&amp;E'!$N$125,'March I&amp;E'!$P$125,'March I&amp;E'!$N$126,'March I&amp;E'!$P$126,'March I&amp;E'!$N$127,'March I&amp;E'!$P$127</definedName>
    <definedName name="QB_FORMULA_14" localSheetId="7" hidden="1">'March Ledger'!$W$229,'March Ledger'!$W$231,'March Ledger'!$W$232,'March Ledger'!$W$233,'March Ledger'!$U$234,'March Ledger'!$W$234,'March Ledger'!$W$236,'March Ledger'!$U$237,'March Ledger'!$W$237,'March Ledger'!$W$239,'March Ledger'!$U$240,'March Ledger'!$W$240,'March Ledger'!$U$241,'March Ledger'!$W$241,'March Ledger'!$W$245,'March Ledger'!$U$246</definedName>
    <definedName name="QB_FORMULA_15" localSheetId="6" hidden="1">BVA!$N$133,BVA!$P$133,BVA!$N$134,BVA!$P$134,BVA!$N$135,BVA!$P$135,BVA!$N$136,BVA!$P$136,BVA!$N$138,BVA!$P$138,BVA!$J$139,BVA!$L$139,BVA!$N$139,BVA!$P$139,BVA!$N$153,BVA!$P$153</definedName>
    <definedName name="QB_FORMULA_15" localSheetId="5" hidden="1">'Jan-March I&amp;E'!$N$132,'Jan-March I&amp;E'!$P$132,'Jan-March I&amp;E'!$N$133,'Jan-March I&amp;E'!$P$133,'Jan-March I&amp;E'!$N$134,'Jan-March I&amp;E'!$P$134,'Jan-March I&amp;E'!$N$135,'Jan-March I&amp;E'!$P$135,'Jan-March I&amp;E'!$N$137,'Jan-March I&amp;E'!$P$137,'Jan-March I&amp;E'!$J$138,'Jan-March I&amp;E'!$L$138,'Jan-March I&amp;E'!$N$138,'Jan-March I&amp;E'!$P$138,'Jan-March I&amp;E'!$N$152,'Jan-March I&amp;E'!$P$152</definedName>
    <definedName name="QB_FORMULA_15" localSheetId="4" hidden="1">'March I&amp;E'!$N$128,'March I&amp;E'!$P$128,'March I&amp;E'!$N$129,'March I&amp;E'!$P$129,'March I&amp;E'!$N$130,'March I&amp;E'!$P$130,'March I&amp;E'!$J$131,'March I&amp;E'!$L$131,'March I&amp;E'!$N$131,'March I&amp;E'!$P$131,'March I&amp;E'!$N$139,'March I&amp;E'!$P$139,'March I&amp;E'!$J$140,'March I&amp;E'!$L$140,'March I&amp;E'!$N$140,'March I&amp;E'!$P$140</definedName>
    <definedName name="QB_FORMULA_15" localSheetId="7" hidden="1">'March Ledger'!$W$246,'March Ledger'!$W$248,'March Ledger'!$W$249,'March Ledger'!$U$250,'March Ledger'!$W$250,'March Ledger'!$W$252,'March Ledger'!$W$253,'March Ledger'!$U$254,'March Ledger'!$W$254,'March Ledger'!$U$255,'March Ledger'!$W$255,'March Ledger'!$W$257,'March Ledger'!$W$258,'March Ledger'!$U$259,'March Ledger'!$W$259,'March Ledger'!$U$260</definedName>
    <definedName name="QB_FORMULA_16" localSheetId="6" hidden="1">BVA!$J$154,BVA!$L$154,BVA!$N$154,BVA!$P$154,BVA!$J$155,BVA!$L$155,BVA!$N$155,BVA!$P$155,BVA!$N$157,BVA!$P$157,BVA!$J$159,BVA!$L$159,BVA!$N$159,BVA!$P$159,BVA!$N$161,BVA!$P$161</definedName>
    <definedName name="QB_FORMULA_16" localSheetId="5" hidden="1">'Jan-March I&amp;E'!$J$153,'Jan-March I&amp;E'!$L$153,'Jan-March I&amp;E'!$N$153,'Jan-March I&amp;E'!$P$153,'Jan-March I&amp;E'!$J$154,'Jan-March I&amp;E'!$L$154,'Jan-March I&amp;E'!$N$154,'Jan-March I&amp;E'!$P$154,'Jan-March I&amp;E'!$N$156,'Jan-March I&amp;E'!$P$156,'Jan-March I&amp;E'!$J$158,'Jan-March I&amp;E'!$L$158,'Jan-March I&amp;E'!$N$158,'Jan-March I&amp;E'!$P$158,'Jan-March I&amp;E'!$N$160,'Jan-March I&amp;E'!$P$160</definedName>
    <definedName name="QB_FORMULA_16" localSheetId="4" hidden="1">'March I&amp;E'!$J$141,'March I&amp;E'!$L$141,'March I&amp;E'!$N$141,'March I&amp;E'!$P$141,'March I&amp;E'!$N$143,'March I&amp;E'!$P$143,'March I&amp;E'!$J$144,'March I&amp;E'!$L$144,'March I&amp;E'!$N$144,'March I&amp;E'!$P$144,'March I&amp;E'!$N$146,'March I&amp;E'!$P$146,'March I&amp;E'!$N$148,'March I&amp;E'!$P$148,'March I&amp;E'!$N$149,'March I&amp;E'!$P$149</definedName>
    <definedName name="QB_FORMULA_16" localSheetId="7" hidden="1">'March Ledger'!$W$260,'March Ledger'!$W$262,'March Ledger'!$W$263,'March Ledger'!$U$264,'March Ledger'!$W$264,'March Ledger'!$U$265,'March Ledger'!$W$265,'March Ledger'!$U$266,'March Ledger'!$W$266,'March Ledger'!$W$269,'March Ledger'!$W$270,'March Ledger'!$W$271,'March Ledger'!$W$272,'March Ledger'!$W$273,'March Ledger'!$W$274,'March Ledger'!$U$275</definedName>
    <definedName name="QB_FORMULA_17" localSheetId="6" hidden="1">BVA!$N$163,BVA!$P$163,BVA!$N$164,BVA!$P$164,BVA!$J$165,BVA!$L$165,BVA!$N$165,BVA!$P$165,BVA!$N$166,BVA!$P$166,BVA!$N$167,BVA!$P$167,BVA!$N$168,BVA!$P$168,BVA!$N$170,BVA!$P$170</definedName>
    <definedName name="QB_FORMULA_17" localSheetId="5" hidden="1">'Jan-March I&amp;E'!$N$162,'Jan-March I&amp;E'!$P$162,'Jan-March I&amp;E'!$N$163,'Jan-March I&amp;E'!$P$163,'Jan-March I&amp;E'!$J$164,'Jan-March I&amp;E'!$L$164,'Jan-March I&amp;E'!$N$164,'Jan-March I&amp;E'!$P$164,'Jan-March I&amp;E'!$N$165,'Jan-March I&amp;E'!$P$165,'Jan-March I&amp;E'!$N$166,'Jan-March I&amp;E'!$P$166,'Jan-March I&amp;E'!$N$167,'Jan-March I&amp;E'!$P$167,'Jan-March I&amp;E'!$N$169,'Jan-March I&amp;E'!$P$169</definedName>
    <definedName name="QB_FORMULA_17" localSheetId="4" hidden="1">'March I&amp;E'!$J$150,'March I&amp;E'!$L$150,'March I&amp;E'!$N$150,'March I&amp;E'!$P$150,'March I&amp;E'!$N$151,'March I&amp;E'!$P$151,'March I&amp;E'!$N$152,'March I&amp;E'!$P$152,'March I&amp;E'!$N$153,'March I&amp;E'!$P$153,'March I&amp;E'!$N$155,'March I&amp;E'!$P$155,'March I&amp;E'!$J$156,'March I&amp;E'!$L$156,'March I&amp;E'!$N$156,'March I&amp;E'!$P$156</definedName>
    <definedName name="QB_FORMULA_17" localSheetId="7" hidden="1">'March Ledger'!$W$275,'March Ledger'!$W$277,'March Ledger'!$U$278,'March Ledger'!$W$278,'March Ledger'!$U$279,'March Ledger'!$W$279,'March Ledger'!$W$282,'March Ledger'!$U$283,'March Ledger'!$W$283,'March Ledger'!$W$286,'March Ledger'!$U$287,'March Ledger'!$W$287,'March Ledger'!$W$289,'March Ledger'!$W$290,'March Ledger'!$W$291,'March Ledger'!$W$292</definedName>
    <definedName name="QB_FORMULA_18" localSheetId="6" hidden="1">BVA!$J$172,BVA!$L$172,BVA!$N$172,BVA!$P$172,BVA!$J$174,BVA!$L$174,BVA!$N$174,BVA!$P$174,BVA!$N$176,BVA!$P$176,BVA!$N$179,BVA!$P$179,BVA!$N$180,BVA!$P$180,BVA!$J$181,BVA!$L$181</definedName>
    <definedName name="QB_FORMULA_18" localSheetId="5" hidden="1">'Jan-March I&amp;E'!$J$171,'Jan-March I&amp;E'!$L$171,'Jan-March I&amp;E'!$N$171,'Jan-March I&amp;E'!$P$171,'Jan-March I&amp;E'!$J$173,'Jan-March I&amp;E'!$L$173,'Jan-March I&amp;E'!$N$173,'Jan-March I&amp;E'!$P$173,'Jan-March I&amp;E'!$N$175,'Jan-March I&amp;E'!$P$175,'Jan-March I&amp;E'!$N$178,'Jan-March I&amp;E'!$P$178,'Jan-March I&amp;E'!$N$179,'Jan-March I&amp;E'!$P$179,'Jan-March I&amp;E'!$J$180,'Jan-March I&amp;E'!$L$180</definedName>
    <definedName name="QB_FORMULA_18" localSheetId="4" hidden="1">'March I&amp;E'!$J$158,'March I&amp;E'!$L$158,'March I&amp;E'!$N$158,'March I&amp;E'!$P$158,'March I&amp;E'!$N$160,'March I&amp;E'!$P$160,'March I&amp;E'!$N$163,'March I&amp;E'!$P$163,'March I&amp;E'!$N$164,'March I&amp;E'!$P$164,'March I&amp;E'!$J$165,'March I&amp;E'!$L$165,'March I&amp;E'!$N$165,'March I&amp;E'!$P$165,'March I&amp;E'!$J$166,'March I&amp;E'!$L$166</definedName>
    <definedName name="QB_FORMULA_18" localSheetId="7" hidden="1">'March Ledger'!$U$293,'March Ledger'!$W$293,'March Ledger'!$U$294,'March Ledger'!$W$294,'March Ledger'!$W$297,'March Ledger'!$W$298,'March Ledger'!$U$299,'March Ledger'!$W$299,'March Ledger'!$W$301,'March Ledger'!$U$302,'March Ledger'!$W$302,'March Ledger'!$W$304,'March Ledger'!$U$305,'March Ledger'!$W$305,'March Ledger'!$W$307,'March Ledger'!$U$308</definedName>
    <definedName name="QB_FORMULA_19" localSheetId="6" hidden="1">BVA!$N$181,BVA!$P$181,BVA!$J$182,BVA!$L$182,BVA!$N$182,BVA!$P$182,BVA!$J$184,BVA!$L$184,BVA!$N$184,BVA!$P$184,BVA!$J$185,BVA!$L$185,BVA!$N$185,BVA!$P$185,BVA!$J$190,BVA!$J$194</definedName>
    <definedName name="QB_FORMULA_19" localSheetId="5" hidden="1">'Jan-March I&amp;E'!$N$180,'Jan-March I&amp;E'!$P$180,'Jan-March I&amp;E'!$J$181,'Jan-March I&amp;E'!$L$181,'Jan-March I&amp;E'!$N$181,'Jan-March I&amp;E'!$P$181,'Jan-March I&amp;E'!$J$183,'Jan-March I&amp;E'!$L$183,'Jan-March I&amp;E'!$N$183,'Jan-March I&amp;E'!$P$183,'Jan-March I&amp;E'!$J$184,'Jan-March I&amp;E'!$L$184,'Jan-March I&amp;E'!$N$184,'Jan-March I&amp;E'!$P$184,'Jan-March I&amp;E'!$J$189,'Jan-March I&amp;E'!$J$192</definedName>
    <definedName name="QB_FORMULA_19" localSheetId="4" hidden="1">'March I&amp;E'!$N$166,'March I&amp;E'!$P$166,'March I&amp;E'!$J$168,'March I&amp;E'!$L$168,'March I&amp;E'!$N$168,'March I&amp;E'!$P$168,'March I&amp;E'!$J$169,'March I&amp;E'!$L$169,'March I&amp;E'!$N$169,'March I&amp;E'!$P$169,'March I&amp;E'!$J$174,'March I&amp;E'!$J$175,'March I&amp;E'!$N$178,'March I&amp;E'!$P$178,'March I&amp;E'!$N$179,'March I&amp;E'!$P$179</definedName>
    <definedName name="QB_FORMULA_19" localSheetId="7" hidden="1">'March Ledger'!$W$308,'March Ledger'!$W$310,'March Ledger'!$U$311,'March Ledger'!$W$311,'March Ledger'!$W$313,'March Ledger'!$W$314,'March Ledger'!$U$315,'March Ledger'!$W$315,'March Ledger'!$W$317,'March Ledger'!$W$318,'March Ledger'!$W$319,'March Ledger'!$W$320,'March Ledger'!$U$321,'March Ledger'!$W$321,'March Ledger'!$U$322,'March Ledger'!$W$322</definedName>
    <definedName name="QB_FORMULA_2" localSheetId="6" hidden="1">BVA!$N$24,BVA!$P$24,BVA!$N$25,BVA!$P$25,BVA!$N$26,BVA!$P$26,BVA!$N$29,BVA!$P$29,BVA!$J$30,BVA!$L$30,BVA!$N$30,BVA!$P$30,BVA!$N$31,BVA!$P$31,BVA!$N$33,BVA!$P$33</definedName>
    <definedName name="QB_FORMULA_2" localSheetId="5" hidden="1">'Jan-March I&amp;E'!$N$24,'Jan-March I&amp;E'!$P$24,'Jan-March I&amp;E'!$N$25,'Jan-March I&amp;E'!$P$25,'Jan-March I&amp;E'!$N$26,'Jan-March I&amp;E'!$P$26,'Jan-March I&amp;E'!$N$29,'Jan-March I&amp;E'!$P$29,'Jan-March I&amp;E'!$J$30,'Jan-March I&amp;E'!$L$30,'Jan-March I&amp;E'!$N$30,'Jan-March I&amp;E'!$P$30,'Jan-March I&amp;E'!$N$31,'Jan-March I&amp;E'!$P$31,'Jan-March I&amp;E'!$N$33,'Jan-March I&amp;E'!$P$33</definedName>
    <definedName name="QB_FORMULA_2" localSheetId="4" hidden="1">'March I&amp;E'!$N$22,'March I&amp;E'!$P$22,'March I&amp;E'!$N$23,'March I&amp;E'!$P$23,'March I&amp;E'!$N$24,'March I&amp;E'!$P$24,'March I&amp;E'!$N$25,'March I&amp;E'!$P$25,'March I&amp;E'!$N$26,'March I&amp;E'!$P$26,'March I&amp;E'!$N$28,'March I&amp;E'!$P$28,'March I&amp;E'!$N$29,'March I&amp;E'!$P$29,'March I&amp;E'!$J$30,'March I&amp;E'!$L$30</definedName>
    <definedName name="QB_FORMULA_2" localSheetId="7" hidden="1">'March Ledger'!$W$36,'March Ledger'!$W$37,'March Ledger'!$W$38,'March Ledger'!$W$39,'March Ledger'!$W$40,'March Ledger'!$W$41,'March Ledger'!$W$42,'March Ledger'!$W$43,'March Ledger'!$W$44,'March Ledger'!$W$45,'March Ledger'!$W$46,'March Ledger'!$W$47,'March Ledger'!$W$48,'March Ledger'!$W$49,'March Ledger'!$W$50,'March Ledger'!$U$51</definedName>
    <definedName name="QB_FORMULA_20" localSheetId="6" hidden="1">BVA!$J$195,BVA!$J$203,BVA!$J$204,BVA!$N$206,BVA!$P$206,BVA!$N$207,BVA!$P$207,BVA!$N$208,BVA!$P$208,BVA!$N$209,BVA!$P$209,BVA!$N$210,BVA!$P$210,BVA!$N$211,BVA!$P$211,BVA!$N$212</definedName>
    <definedName name="QB_FORMULA_20" localSheetId="5" hidden="1">'Jan-March I&amp;E'!$J$193,'Jan-March I&amp;E'!$J$201,'Jan-March I&amp;E'!$J$202,'Jan-March I&amp;E'!$N$204,'Jan-March I&amp;E'!$P$204,'Jan-March I&amp;E'!$N$205,'Jan-March I&amp;E'!$P$205,'Jan-March I&amp;E'!$N$206,'Jan-March I&amp;E'!$P$206,'Jan-March I&amp;E'!$N$207,'Jan-March I&amp;E'!$P$207,'Jan-March I&amp;E'!$N$208,'Jan-March I&amp;E'!$P$208,'Jan-March I&amp;E'!$N$209,'Jan-March I&amp;E'!$P$209,'Jan-March I&amp;E'!$N$210</definedName>
    <definedName name="QB_FORMULA_20" localSheetId="4" hidden="1">'March I&amp;E'!$N$180,'March I&amp;E'!$P$180,'March I&amp;E'!$N$181,'March I&amp;E'!$P$181,'March I&amp;E'!$N$182,'March I&amp;E'!$P$182,'March I&amp;E'!$N$183,'March I&amp;E'!$P$183,'March I&amp;E'!$N$184,'March I&amp;E'!$P$184,'March I&amp;E'!$J$185,'March I&amp;E'!$L$185,'March I&amp;E'!$N$185,'March I&amp;E'!$P$185,'March I&amp;E'!$J$186,'March I&amp;E'!$L$186</definedName>
    <definedName name="QB_FORMULA_20" localSheetId="7" hidden="1">'March Ledger'!$U$323,'March Ledger'!$W$323,'March Ledger'!$W$326,'March Ledger'!$U$327,'March Ledger'!$W$327,'March Ledger'!$W$330,'March Ledger'!$W$331,'March Ledger'!$U$332,'March Ledger'!$W$332,'March Ledger'!$U$333,'March Ledger'!$W$333,'March Ledger'!$W$335,'March Ledger'!$U$336,'March Ledger'!$W$336,'March Ledger'!$U$337,'March Ledger'!$W$337</definedName>
    <definedName name="QB_FORMULA_21" localSheetId="6" hidden="1">BVA!$P$212,BVA!$J$213,BVA!$L$213,BVA!$N$213,BVA!$P$213,BVA!$J$214,BVA!$L$214,BVA!$N$214,BVA!$P$214,BVA!$J$215,BVA!$L$215,BVA!$N$215,BVA!$P$215,BVA!$J$216,BVA!$L$216,BVA!$N$216</definedName>
    <definedName name="QB_FORMULA_21" localSheetId="5" hidden="1">'Jan-March I&amp;E'!$P$210,'Jan-March I&amp;E'!$J$211,'Jan-March I&amp;E'!$L$211,'Jan-March I&amp;E'!$N$211,'Jan-March I&amp;E'!$P$211,'Jan-March I&amp;E'!$J$212,'Jan-March I&amp;E'!$L$212,'Jan-March I&amp;E'!$N$212,'Jan-March I&amp;E'!$P$212,'Jan-March I&amp;E'!$J$213,'Jan-March I&amp;E'!$L$213,'Jan-March I&amp;E'!$N$213,'Jan-March I&amp;E'!$P$213,'Jan-March I&amp;E'!$J$214,'Jan-March I&amp;E'!$L$214,'Jan-March I&amp;E'!$N$214</definedName>
    <definedName name="QB_FORMULA_21" localSheetId="4" hidden="1">'March I&amp;E'!$N$186,'March I&amp;E'!$P$186,'March I&amp;E'!$J$187,'March I&amp;E'!$L$187,'March I&amp;E'!$N$187,'March I&amp;E'!$P$187,'March I&amp;E'!$J$188,'March I&amp;E'!$L$188,'March I&amp;E'!$N$188,'March I&amp;E'!$P$188</definedName>
    <definedName name="QB_FORMULA_21" localSheetId="7" hidden="1">'March Ledger'!$W$340,'March Ledger'!$U$341,'March Ledger'!$W$341,'March Ledger'!$W$344,'March Ledger'!$W$345,'March Ledger'!$W$346,'March Ledger'!$W$347,'March Ledger'!$W$348,'March Ledger'!$W$349,'March Ledger'!$W$350,'March Ledger'!$W$351,'March Ledger'!$W$352,'March Ledger'!$W$353,'March Ledger'!$U$354,'March Ledger'!$W$354,'March Ledger'!$W$356</definedName>
    <definedName name="QB_FORMULA_22" localSheetId="6" hidden="1">BVA!$P$216</definedName>
    <definedName name="QB_FORMULA_22" localSheetId="5" hidden="1">'Jan-March I&amp;E'!$P$214</definedName>
    <definedName name="QB_FORMULA_22" localSheetId="7" hidden="1">'March Ledger'!$W$357,'March Ledger'!$U$358,'March Ledger'!$W$358,'March Ledger'!$U$359,'March Ledger'!$W$359,'March Ledger'!$U$360,'March Ledger'!$W$360,'March Ledger'!$W$362,'March Ledger'!$W$363,'March Ledger'!$W$364,'March Ledger'!$U$365,'March Ledger'!$W$365,'March Ledger'!$W$368,'March Ledger'!$U$369,'March Ledger'!$W$369,'March Ledger'!$U$370</definedName>
    <definedName name="QB_FORMULA_23" localSheetId="7" hidden="1">'March Ledger'!$W$370,'March Ledger'!$U$371,'March Ledger'!$W$371</definedName>
    <definedName name="QB_FORMULA_3" localSheetId="6" hidden="1">BVA!$N$34,BVA!$P$34,BVA!$J$35,BVA!$L$35,BVA!$N$35,BVA!$P$35,BVA!$N$37,BVA!$P$37,BVA!$N$38,BVA!$P$38,BVA!$N$39,BVA!$P$39,BVA!$N$40,BVA!$P$40,BVA!$J$41,BVA!$L$41</definedName>
    <definedName name="QB_FORMULA_3" localSheetId="5" hidden="1">'Jan-March I&amp;E'!$N$34,'Jan-March I&amp;E'!$P$34,'Jan-March I&amp;E'!$J$35,'Jan-March I&amp;E'!$L$35,'Jan-March I&amp;E'!$N$35,'Jan-March I&amp;E'!$P$35,'Jan-March I&amp;E'!$N$37,'Jan-March I&amp;E'!$P$37,'Jan-March I&amp;E'!$N$38,'Jan-March I&amp;E'!$P$38,'Jan-March I&amp;E'!$N$39,'Jan-March I&amp;E'!$P$39,'Jan-March I&amp;E'!$N$40,'Jan-March I&amp;E'!$P$40,'Jan-March I&amp;E'!$J$41,'Jan-March I&amp;E'!$L$41</definedName>
    <definedName name="QB_FORMULA_3" localSheetId="4" hidden="1">'March I&amp;E'!$N$30,'March I&amp;E'!$P$30,'March I&amp;E'!$N$32,'March I&amp;E'!$P$32,'March I&amp;E'!$N$33,'March I&amp;E'!$P$33,'March I&amp;E'!$N$34,'March I&amp;E'!$P$34,'March I&amp;E'!$N$35,'March I&amp;E'!$P$35,'March I&amp;E'!$J$36,'March I&amp;E'!$L$36,'March I&amp;E'!$N$36,'March I&amp;E'!$P$36,'March I&amp;E'!$N$38,'March I&amp;E'!$P$38</definedName>
    <definedName name="QB_FORMULA_3" localSheetId="7" hidden="1">'March Ledger'!$W$51,'March Ledger'!$W$53,'March Ledger'!$U$54,'March Ledger'!$W$54,'March Ledger'!$W$56,'March Ledger'!$U$57,'March Ledger'!$W$57,'March Ledger'!$W$60,'March Ledger'!$U$61,'March Ledger'!$W$61,'March Ledger'!$U$62,'March Ledger'!$W$62,'March Ledger'!$W$65,'March Ledger'!$W$66,'March Ledger'!$U$67,'March Ledger'!$W$67</definedName>
    <definedName name="QB_FORMULA_4" localSheetId="6" hidden="1">BVA!$N$41,BVA!$P$41,BVA!$N$43,BVA!$P$43,BVA!$N$44,BVA!$P$44,BVA!$N$45,BVA!$P$45,BVA!$N$46,BVA!$P$46,BVA!$N$47,BVA!$P$47,BVA!$N$48,BVA!$P$48,BVA!$J$49,BVA!$L$49</definedName>
    <definedName name="QB_FORMULA_4" localSheetId="5" hidden="1">'Jan-March I&amp;E'!$N$41,'Jan-March I&amp;E'!$P$41,'Jan-March I&amp;E'!$N$43,'Jan-March I&amp;E'!$P$43,'Jan-March I&amp;E'!$N$44,'Jan-March I&amp;E'!$P$44,'Jan-March I&amp;E'!$N$45,'Jan-March I&amp;E'!$P$45,'Jan-March I&amp;E'!$N$46,'Jan-March I&amp;E'!$P$46,'Jan-March I&amp;E'!$N$47,'Jan-March I&amp;E'!$P$47,'Jan-March I&amp;E'!$N$48,'Jan-March I&amp;E'!$P$48,'Jan-March I&amp;E'!$J$49,'Jan-March I&amp;E'!$L$49</definedName>
    <definedName name="QB_FORMULA_4" localSheetId="4" hidden="1">'March I&amp;E'!$N$39,'March I&amp;E'!$P$39,'March I&amp;E'!$N$40,'March I&amp;E'!$P$40,'March I&amp;E'!$N$41,'March I&amp;E'!$P$41,'March I&amp;E'!$N$42,'March I&amp;E'!$P$42,'March I&amp;E'!$N$43,'March I&amp;E'!$P$43,'March I&amp;E'!$J$44,'March I&amp;E'!$L$44,'March I&amp;E'!$N$44,'March I&amp;E'!$P$44,'March I&amp;E'!$N$48,'March I&amp;E'!$P$48</definedName>
    <definedName name="QB_FORMULA_4" localSheetId="7" hidden="1">'March Ledger'!$U$68,'March Ledger'!$W$68,'March Ledger'!$W$71,'March Ledger'!$W$72,'March Ledger'!$W$73,'March Ledger'!$U$74,'March Ledger'!$W$74,'March Ledger'!$W$76,'March Ledger'!$W$77,'March Ledger'!$W$78,'March Ledger'!$W$79,'March Ledger'!$W$80,'March Ledger'!$U$81,'March Ledger'!$W$81,'March Ledger'!$U$82,'March Ledger'!$W$82</definedName>
    <definedName name="QB_FORMULA_5" localSheetId="6" hidden="1">BVA!$N$49,BVA!$P$49,BVA!$N$53,BVA!$P$53,BVA!$N$54,BVA!$P$54,BVA!$N$55,BVA!$P$55,BVA!$N$56,BVA!$P$56,BVA!$N$58,BVA!$P$58,BVA!$J$59,BVA!$L$59,BVA!$N$59,BVA!$P$59</definedName>
    <definedName name="QB_FORMULA_5" localSheetId="5" hidden="1">'Jan-March I&amp;E'!$N$49,'Jan-March I&amp;E'!$P$49,'Jan-March I&amp;E'!$N$53,'Jan-March I&amp;E'!$P$53,'Jan-March I&amp;E'!$N$54,'Jan-March I&amp;E'!$P$54,'Jan-March I&amp;E'!$N$55,'Jan-March I&amp;E'!$P$55,'Jan-March I&amp;E'!$N$56,'Jan-March I&amp;E'!$P$56,'Jan-March I&amp;E'!$N$57,'Jan-March I&amp;E'!$P$57,'Jan-March I&amp;E'!$J$58,'Jan-March I&amp;E'!$L$58,'Jan-March I&amp;E'!$N$58,'Jan-March I&amp;E'!$P$58</definedName>
    <definedName name="QB_FORMULA_5" localSheetId="4" hidden="1">'March I&amp;E'!$N$49,'March I&amp;E'!$P$49,'March I&amp;E'!$N$50,'March I&amp;E'!$P$50,'March I&amp;E'!$N$51,'March I&amp;E'!$P$51,'March I&amp;E'!$N$52,'March I&amp;E'!$P$52,'March I&amp;E'!$J$53,'March I&amp;E'!$L$53,'March I&amp;E'!$N$53,'March I&amp;E'!$P$53,'March I&amp;E'!$N$54,'March I&amp;E'!$P$54,'March I&amp;E'!$N$55,'March I&amp;E'!$P$55</definedName>
    <definedName name="QB_FORMULA_5" localSheetId="7" hidden="1">'March Ledger'!$W$87,'March Ledger'!$U$88,'March Ledger'!$W$88,'March Ledger'!$W$90,'March Ledger'!$U$91,'March Ledger'!$W$91,'March Ledger'!$W$93,'March Ledger'!$U$94,'March Ledger'!$W$94,'March Ledger'!$U$95,'March Ledger'!$W$95,'March Ledger'!$W$97,'March Ledger'!$W$98,'March Ledger'!$W$99,'March Ledger'!$W$100,'March Ledger'!$W$101</definedName>
    <definedName name="QB_FORMULA_6" localSheetId="6" hidden="1">BVA!$N$60,BVA!$P$60,BVA!$N$62,BVA!$P$62,BVA!$N$63,BVA!$P$63,BVA!$N$64,BVA!$P$64,BVA!$N$65,BVA!$P$65,BVA!$J$66,BVA!$L$66,BVA!$N$66,BVA!$P$66,BVA!$N$68,BVA!$P$68</definedName>
    <definedName name="QB_FORMULA_6" localSheetId="5" hidden="1">'Jan-March I&amp;E'!$N$59,'Jan-March I&amp;E'!$P$59,'Jan-March I&amp;E'!$N$61,'Jan-March I&amp;E'!$P$61,'Jan-March I&amp;E'!$N$62,'Jan-March I&amp;E'!$P$62,'Jan-March I&amp;E'!$N$63,'Jan-March I&amp;E'!$P$63,'Jan-March I&amp;E'!$N$64,'Jan-March I&amp;E'!$P$64,'Jan-March I&amp;E'!$J$65,'Jan-March I&amp;E'!$L$65,'Jan-March I&amp;E'!$N$65,'Jan-March I&amp;E'!$P$65,'Jan-March I&amp;E'!$N$67,'Jan-March I&amp;E'!$P$67</definedName>
    <definedName name="QB_FORMULA_6" localSheetId="4" hidden="1">'March I&amp;E'!$N$56,'March I&amp;E'!$P$56,'March I&amp;E'!$N$57,'March I&amp;E'!$P$57,'March I&amp;E'!$N$58,'March I&amp;E'!$P$58,'March I&amp;E'!$J$59,'March I&amp;E'!$L$59,'March I&amp;E'!$N$59,'March I&amp;E'!$P$59,'March I&amp;E'!$N$61,'March I&amp;E'!$P$61,'March I&amp;E'!$N$62,'March I&amp;E'!$P$62,'March I&amp;E'!$N$63,'March I&amp;E'!$P$63</definedName>
    <definedName name="QB_FORMULA_6" localSheetId="7" hidden="1">'March Ledger'!$W$102,'March Ledger'!$W$103,'March Ledger'!$W$104,'March Ledger'!$W$105,'March Ledger'!$U$106,'March Ledger'!$W$106,'March Ledger'!$W$108,'March Ledger'!$W$109,'March Ledger'!$W$110,'March Ledger'!$U$111,'March Ledger'!$W$111,'March Ledger'!$W$113,'March Ledger'!$W$114,'March Ledger'!$U$115,'March Ledger'!$W$115,'March Ledger'!$W$117</definedName>
    <definedName name="QB_FORMULA_7" localSheetId="6" hidden="1">BVA!$N$69,BVA!$P$69,BVA!$N$70,BVA!$P$70,BVA!$N$71,BVA!$P$71,BVA!$N$72,BVA!$P$72,BVA!$N$73,BVA!$P$73,BVA!$N$74,BVA!$P$74,BVA!$N$75,BVA!$P$75,BVA!$J$76,BVA!$L$76</definedName>
    <definedName name="QB_FORMULA_7" localSheetId="5" hidden="1">'Jan-March I&amp;E'!$N$68,'Jan-March I&amp;E'!$P$68,'Jan-March I&amp;E'!$N$69,'Jan-March I&amp;E'!$P$69,'Jan-March I&amp;E'!$N$70,'Jan-March I&amp;E'!$P$70,'Jan-March I&amp;E'!$N$71,'Jan-March I&amp;E'!$P$71,'Jan-March I&amp;E'!$N$72,'Jan-March I&amp;E'!$P$72,'Jan-March I&amp;E'!$N$73,'Jan-March I&amp;E'!$P$73,'Jan-March I&amp;E'!$N$74,'Jan-March I&amp;E'!$P$74,'Jan-March I&amp;E'!$J$75,'Jan-March I&amp;E'!$L$75</definedName>
    <definedName name="QB_FORMULA_7" localSheetId="4" hidden="1">'March I&amp;E'!$N$64,'March I&amp;E'!$P$64,'March I&amp;E'!$N$65,'March I&amp;E'!$P$65,'March I&amp;E'!$N$66,'March I&amp;E'!$P$66,'March I&amp;E'!$N$67,'March I&amp;E'!$P$67,'March I&amp;E'!$N$68,'March I&amp;E'!$P$68,'March I&amp;E'!$J$69,'March I&amp;E'!$L$69,'March I&amp;E'!$N$69,'March I&amp;E'!$P$69,'March I&amp;E'!$N$71,'March I&amp;E'!$P$71</definedName>
    <definedName name="QB_FORMULA_7" localSheetId="7" hidden="1">'March Ledger'!$U$118,'March Ledger'!$W$118,'March Ledger'!$W$120,'March Ledger'!$U$121,'March Ledger'!$W$121,'March Ledger'!$U$122,'March Ledger'!$W$122,'March Ledger'!$W$125,'March Ledger'!$W$126,'March Ledger'!$W$127,'March Ledger'!$W$128,'March Ledger'!$U$129,'March Ledger'!$W$129,'March Ledger'!$W$131,'March Ledger'!$W$132,'March Ledger'!$W$133</definedName>
    <definedName name="QB_FORMULA_8" localSheetId="6" hidden="1">BVA!$N$76,BVA!$P$76,BVA!$N$78,BVA!$P$78,BVA!$N$79,BVA!$P$79,BVA!$N$80,BVA!$P$80,BVA!$J$81,BVA!$L$81,BVA!$N$81,BVA!$P$81,BVA!$J$82,BVA!$L$82,BVA!$N$82,BVA!$P$82</definedName>
    <definedName name="QB_FORMULA_8" localSheetId="5" hidden="1">'Jan-March I&amp;E'!$N$75,'Jan-March I&amp;E'!$P$75,'Jan-March I&amp;E'!$N$77,'Jan-March I&amp;E'!$P$77,'Jan-March I&amp;E'!$N$78,'Jan-March I&amp;E'!$P$78,'Jan-March I&amp;E'!$N$79,'Jan-March I&amp;E'!$P$79,'Jan-March I&amp;E'!$J$80,'Jan-March I&amp;E'!$L$80,'Jan-March I&amp;E'!$N$80,'Jan-March I&amp;E'!$P$80,'Jan-March I&amp;E'!$J$81,'Jan-March I&amp;E'!$L$81,'Jan-March I&amp;E'!$N$81,'Jan-March I&amp;E'!$P$81</definedName>
    <definedName name="QB_FORMULA_8" localSheetId="4" hidden="1">'March I&amp;E'!$N$72,'March I&amp;E'!$P$72,'March I&amp;E'!$N$73,'March I&amp;E'!$P$73,'March I&amp;E'!$J$74,'March I&amp;E'!$L$74,'March I&amp;E'!$N$74,'March I&amp;E'!$P$74,'March I&amp;E'!$J$75,'March I&amp;E'!$L$75,'March I&amp;E'!$N$75,'March I&amp;E'!$P$75,'March I&amp;E'!$N$77,'March I&amp;E'!$P$77,'March I&amp;E'!$N$78,'March I&amp;E'!$P$78</definedName>
    <definedName name="QB_FORMULA_8" localSheetId="7" hidden="1">'March Ledger'!$W$134,'March Ledger'!$U$135,'March Ledger'!$W$135,'March Ledger'!$W$137,'March Ledger'!$W$138,'March Ledger'!$W$139,'March Ledger'!$W$140,'March Ledger'!$W$141,'March Ledger'!$W$142,'March Ledger'!$W$143,'March Ledger'!$W$144,'March Ledger'!$W$145,'March Ledger'!$U$146,'March Ledger'!$W$146,'March Ledger'!$W$148,'March Ledger'!$U$149</definedName>
    <definedName name="QB_FORMULA_9" localSheetId="6" hidden="1">BVA!$N$84,BVA!$P$84,BVA!$N$85,BVA!$P$85,BVA!$N$86,BVA!$P$86,BVA!$J$88,BVA!$L$88,BVA!$N$88,BVA!$P$88,BVA!$N$91,BVA!$P$91,BVA!$N$92,BVA!$P$92,BVA!$N$93,BVA!$P$93</definedName>
    <definedName name="QB_FORMULA_9" localSheetId="5" hidden="1">'Jan-March I&amp;E'!$N$83,'Jan-March I&amp;E'!$P$83,'Jan-March I&amp;E'!$N$84,'Jan-March I&amp;E'!$P$84,'Jan-March I&amp;E'!$N$85,'Jan-March I&amp;E'!$P$85,'Jan-March I&amp;E'!$J$87,'Jan-March I&amp;E'!$L$87,'Jan-March I&amp;E'!$N$87,'Jan-March I&amp;E'!$P$87,'Jan-March I&amp;E'!$N$90,'Jan-March I&amp;E'!$P$90,'Jan-March I&amp;E'!$N$91,'Jan-March I&amp;E'!$P$91,'Jan-March I&amp;E'!$N$92,'Jan-March I&amp;E'!$P$92</definedName>
    <definedName name="QB_FORMULA_9" localSheetId="4" hidden="1">'March I&amp;E'!$N$79,'March I&amp;E'!$P$79,'March I&amp;E'!$J$81,'March I&amp;E'!$L$81,'March I&amp;E'!$N$81,'March I&amp;E'!$P$81,'March I&amp;E'!$N$84,'March I&amp;E'!$P$84,'March I&amp;E'!$N$85,'March I&amp;E'!$P$85,'March I&amp;E'!$N$86,'March I&amp;E'!$P$86,'March I&amp;E'!$N$87,'March I&amp;E'!$P$87,'March I&amp;E'!$J$88,'March I&amp;E'!$L$88</definedName>
    <definedName name="QB_FORMULA_9" localSheetId="7" hidden="1">'March Ledger'!$W$149,'March Ledger'!$U$150,'March Ledger'!$W$150,'March Ledger'!$W$153,'March Ledger'!$W$154,'March Ledger'!$W$155,'March Ledger'!$W$156,'March Ledger'!$U$157,'March Ledger'!$W$157,'March Ledger'!$W$159,'March Ledger'!$W$160,'March Ledger'!$W$161,'March Ledger'!$W$162,'March Ledger'!$W$163,'March Ledger'!$W$164,'March Ledger'!$W$165</definedName>
    <definedName name="QB_ROW_1" localSheetId="3" hidden="1">'March Balance Sheet'!$A$2</definedName>
    <definedName name="QB_ROW_10031" localSheetId="3" hidden="1">'March Balance Sheet'!$D$30</definedName>
    <definedName name="QB_ROW_1011" localSheetId="3" hidden="1">'March Balance Sheet'!$B$3</definedName>
    <definedName name="QB_ROW_10331" localSheetId="3" hidden="1">'March Balance Sheet'!$D$32</definedName>
    <definedName name="QB_ROW_105250" localSheetId="6" hidden="1">BVA!$F$157</definedName>
    <definedName name="QB_ROW_105250" localSheetId="5" hidden="1">'Jan-March I&amp;E'!$F$156</definedName>
    <definedName name="QB_ROW_105250" localSheetId="4" hidden="1">'March I&amp;E'!$F$143</definedName>
    <definedName name="QB_ROW_106020" localSheetId="7" hidden="1">'March Ledger'!$C$339</definedName>
    <definedName name="QB_ROW_106250" localSheetId="6" hidden="1">BVA!$F$176</definedName>
    <definedName name="QB_ROW_106250" localSheetId="5" hidden="1">'Jan-March I&amp;E'!$F$175</definedName>
    <definedName name="QB_ROW_106250" localSheetId="4" hidden="1">'March I&amp;E'!$F$160</definedName>
    <definedName name="QB_ROW_106320" localSheetId="7" hidden="1">'March Ledger'!$C$341</definedName>
    <definedName name="QB_ROW_107020" localSheetId="7" hidden="1">'March Ledger'!$C$342</definedName>
    <definedName name="QB_ROW_107030" localSheetId="7" hidden="1">'March Ledger'!$D$355</definedName>
    <definedName name="QB_ROW_107050" localSheetId="6" hidden="1">BVA!$F$177</definedName>
    <definedName name="QB_ROW_107050" localSheetId="5" hidden="1">'Jan-March I&amp;E'!$F$176</definedName>
    <definedName name="QB_ROW_107050" localSheetId="4" hidden="1">'March I&amp;E'!$F$161</definedName>
    <definedName name="QB_ROW_107260" localSheetId="6" hidden="1">BVA!$G$180</definedName>
    <definedName name="QB_ROW_107260" localSheetId="5" hidden="1">'Jan-March I&amp;E'!$G$179</definedName>
    <definedName name="QB_ROW_107260" localSheetId="4" hidden="1">'March I&amp;E'!$G$164</definedName>
    <definedName name="QB_ROW_107320" localSheetId="7" hidden="1">'March Ledger'!$C$359</definedName>
    <definedName name="QB_ROW_107330" localSheetId="7" hidden="1">'March Ledger'!$D$358</definedName>
    <definedName name="QB_ROW_107350" localSheetId="6" hidden="1">BVA!$F$181</definedName>
    <definedName name="QB_ROW_107350" localSheetId="5" hidden="1">'Jan-March I&amp;E'!$F$180</definedName>
    <definedName name="QB_ROW_107350" localSheetId="4" hidden="1">'March I&amp;E'!$F$165</definedName>
    <definedName name="QB_ROW_108030" localSheetId="7" hidden="1">'March Ledger'!$D$285</definedName>
    <definedName name="QB_ROW_108260" localSheetId="6" hidden="1">BVA!$G$134</definedName>
    <definedName name="QB_ROW_108260" localSheetId="5" hidden="1">'Jan-March I&amp;E'!$G$133</definedName>
    <definedName name="QB_ROW_108260" localSheetId="4" hidden="1">'March I&amp;E'!$G$127</definedName>
    <definedName name="QB_ROW_108330" localSheetId="7" hidden="1">'March Ledger'!$D$287</definedName>
    <definedName name="QB_ROW_109260" localSheetId="6" hidden="1">BVA!$G$28</definedName>
    <definedName name="QB_ROW_109260" localSheetId="5" hidden="1">'Jan-March I&amp;E'!$G$28</definedName>
    <definedName name="QB_ROW_11031" localSheetId="3" hidden="1">'March Balance Sheet'!$D$33</definedName>
    <definedName name="QB_ROW_11050" localSheetId="3" hidden="1">'March Balance Sheet'!$F$47</definedName>
    <definedName name="QB_ROW_112250" localSheetId="6" hidden="1">BVA!$F$121</definedName>
    <definedName name="QB_ROW_112250" localSheetId="5" hidden="1">'Jan-March I&amp;E'!$F$120</definedName>
    <definedName name="QB_ROW_112250" localSheetId="4" hidden="1">'March I&amp;E'!$F$114</definedName>
    <definedName name="QB_ROW_113010" localSheetId="7" hidden="1">'March Ledger'!$B$2</definedName>
    <definedName name="QB_ROW_113240" localSheetId="6" hidden="1">BVA!$E$6</definedName>
    <definedName name="QB_ROW_113240" localSheetId="5" hidden="1">'Jan-March I&amp;E'!$E$6</definedName>
    <definedName name="QB_ROW_113240" localSheetId="4" hidden="1">'March I&amp;E'!$E$6</definedName>
    <definedName name="QB_ROW_11331" localSheetId="3" hidden="1">'March Balance Sheet'!$D$35</definedName>
    <definedName name="QB_ROW_113310" localSheetId="7" hidden="1">'March Ledger'!$B$4</definedName>
    <definedName name="QB_ROW_11350" localSheetId="3" hidden="1">'March Balance Sheet'!$F$50</definedName>
    <definedName name="QB_ROW_114030" localSheetId="6" hidden="1">BVA!$D$188</definedName>
    <definedName name="QB_ROW_114030" localSheetId="5" hidden="1">'Jan-March I&amp;E'!$D$187</definedName>
    <definedName name="QB_ROW_114330" localSheetId="6" hidden="1">BVA!$D$190</definedName>
    <definedName name="QB_ROW_114330" localSheetId="5" hidden="1">'Jan-March I&amp;E'!$D$189</definedName>
    <definedName name="QB_ROW_117220" localSheetId="3" hidden="1">'March Balance Sheet'!$C$16</definedName>
    <definedName name="QB_ROW_118220" localSheetId="3" hidden="1">'March Balance Sheet'!$C$22</definedName>
    <definedName name="QB_ROW_12031" localSheetId="3" hidden="1">'March Balance Sheet'!$D$36</definedName>
    <definedName name="QB_ROW_1220" localSheetId="3" hidden="1">'March Balance Sheet'!$C$67</definedName>
    <definedName name="QB_ROW_12260" localSheetId="3" hidden="1">'March Balance Sheet'!$G$48</definedName>
    <definedName name="QB_ROW_12331" localSheetId="3" hidden="1">'March Balance Sheet'!$D$54</definedName>
    <definedName name="QB_ROW_124040" localSheetId="7" hidden="1">'March Ledger'!$E$116</definedName>
    <definedName name="QB_ROW_124270" localSheetId="6" hidden="1">BVA!$H$64</definedName>
    <definedName name="QB_ROW_124270" localSheetId="5" hidden="1">'Jan-March I&amp;E'!$H$63</definedName>
    <definedName name="QB_ROW_124270" localSheetId="4" hidden="1">'March I&amp;E'!$H$57</definedName>
    <definedName name="QB_ROW_124340" localSheetId="7" hidden="1">'March Ledger'!$E$118</definedName>
    <definedName name="QB_ROW_125260" localSheetId="6" hidden="1">BVA!$G$146</definedName>
    <definedName name="QB_ROW_125260" localSheetId="5" hidden="1">'Jan-March I&amp;E'!$G$145</definedName>
    <definedName name="QB_ROW_127220" localSheetId="3" hidden="1">'March Balance Sheet'!$C$24</definedName>
    <definedName name="QB_ROW_129220" localSheetId="3" hidden="1">'March Balance Sheet'!$C$68</definedName>
    <definedName name="QB_ROW_130010" localSheetId="7" hidden="1">'March Ledger'!$B$24</definedName>
    <definedName name="QB_ROW_130040" localSheetId="6" hidden="1">BVA!$E$22</definedName>
    <definedName name="QB_ROW_130040" localSheetId="5" hidden="1">'Jan-March I&amp;E'!$E$22</definedName>
    <definedName name="QB_ROW_130040" localSheetId="4" hidden="1">'March I&amp;E'!$E$20</definedName>
    <definedName name="QB_ROW_130310" localSheetId="7" hidden="1">'March Ledger'!$B$266</definedName>
    <definedName name="QB_ROW_130340" localSheetId="6" hidden="1">BVA!$E$114</definedName>
    <definedName name="QB_ROW_130340" localSheetId="5" hidden="1">'Jan-March I&amp;E'!$E$113</definedName>
    <definedName name="QB_ROW_130340" localSheetId="4" hidden="1">'March I&amp;E'!$E$107</definedName>
    <definedName name="QB_ROW_131020" localSheetId="7" hidden="1">'March Ledger'!$C$195</definedName>
    <definedName name="QB_ROW_131050" localSheetId="6" hidden="1">BVA!$F$89</definedName>
    <definedName name="QB_ROW_131050" localSheetId="5" hidden="1">'Jan-March I&amp;E'!$F$88</definedName>
    <definedName name="QB_ROW_131050" localSheetId="4" hidden="1">'March I&amp;E'!$F$82</definedName>
    <definedName name="QB_ROW_1311" localSheetId="3" hidden="1">'March Balance Sheet'!$B$14</definedName>
    <definedName name="QB_ROW_131320" localSheetId="7" hidden="1">'March Ledger'!$C$265</definedName>
    <definedName name="QB_ROW_131350" localSheetId="6" hidden="1">BVA!$F$113</definedName>
    <definedName name="QB_ROW_131350" localSheetId="5" hidden="1">'Jan-March I&amp;E'!$F$112</definedName>
    <definedName name="QB_ROW_131350" localSheetId="4" hidden="1">'March I&amp;E'!$F$106</definedName>
    <definedName name="QB_ROW_132040" localSheetId="6" hidden="1">BVA!$E$115</definedName>
    <definedName name="QB_ROW_132040" localSheetId="5" hidden="1">'Jan-March I&amp;E'!$E$114</definedName>
    <definedName name="QB_ROW_132040" localSheetId="4" hidden="1">'March I&amp;E'!$E$108</definedName>
    <definedName name="QB_ROW_132340" localSheetId="6" hidden="1">BVA!$E$118</definedName>
    <definedName name="QB_ROW_132340" localSheetId="5" hidden="1">'Jan-March I&amp;E'!$E$117</definedName>
    <definedName name="QB_ROW_132340" localSheetId="4" hidden="1">'March I&amp;E'!$E$111</definedName>
    <definedName name="QB_ROW_13260" localSheetId="3" hidden="1">'March Balance Sheet'!$G$49</definedName>
    <definedName name="QB_ROW_133010" localSheetId="7" hidden="1">'March Ledger'!$B$267</definedName>
    <definedName name="QB_ROW_133040" localSheetId="6" hidden="1">BVA!$E$119</definedName>
    <definedName name="QB_ROW_133040" localSheetId="5" hidden="1">'Jan-March I&amp;E'!$E$118</definedName>
    <definedName name="QB_ROW_133040" localSheetId="4" hidden="1">'March I&amp;E'!$E$112</definedName>
    <definedName name="QB_ROW_133310" localSheetId="7" hidden="1">'March Ledger'!$B$279</definedName>
    <definedName name="QB_ROW_133340" localSheetId="6" hidden="1">BVA!$E$125</definedName>
    <definedName name="QB_ROW_133340" localSheetId="5" hidden="1">'Jan-March I&amp;E'!$E$124</definedName>
    <definedName name="QB_ROW_133340" localSheetId="4" hidden="1">'March I&amp;E'!$E$118</definedName>
    <definedName name="QB_ROW_134010" localSheetId="7" hidden="1">'March Ledger'!$B$280</definedName>
    <definedName name="QB_ROW_134040" localSheetId="6" hidden="1">BVA!$E$126</definedName>
    <definedName name="QB_ROW_134040" localSheetId="5" hidden="1">'Jan-March I&amp;E'!$E$125</definedName>
    <definedName name="QB_ROW_134040" localSheetId="4" hidden="1">'March I&amp;E'!$E$119</definedName>
    <definedName name="QB_ROW_134310" localSheetId="7" hidden="1">'March Ledger'!$B$323</definedName>
    <definedName name="QB_ROW_134340" localSheetId="6" hidden="1">BVA!$E$155</definedName>
    <definedName name="QB_ROW_134340" localSheetId="5" hidden="1">'Jan-March I&amp;E'!$E$154</definedName>
    <definedName name="QB_ROW_134340" localSheetId="4" hidden="1">'March I&amp;E'!$E$141</definedName>
    <definedName name="QB_ROW_136030" localSheetId="7" hidden="1">'March Ledger'!$D$59</definedName>
    <definedName name="QB_ROW_136260" localSheetId="6" hidden="1">BVA!$G$33</definedName>
    <definedName name="QB_ROW_136260" localSheetId="5" hidden="1">'Jan-March I&amp;E'!$G$33</definedName>
    <definedName name="QB_ROW_136260" localSheetId="4" hidden="1">'March I&amp;E'!$G$28</definedName>
    <definedName name="QB_ROW_136330" localSheetId="7" hidden="1">'March Ledger'!$D$61</definedName>
    <definedName name="QB_ROW_137270" localSheetId="6" hidden="1">BVA!$H$92</definedName>
    <definedName name="QB_ROW_137270" localSheetId="5" hidden="1">'Jan-March I&amp;E'!$H$91</definedName>
    <definedName name="QB_ROW_137270" localSheetId="4" hidden="1">'March I&amp;E'!$H$85</definedName>
    <definedName name="QB_ROW_14011" localSheetId="3" hidden="1">'March Balance Sheet'!$B$57</definedName>
    <definedName name="QB_ROW_14250" localSheetId="3" hidden="1">'March Balance Sheet'!$F$52</definedName>
    <definedName name="QB_ROW_143030" localSheetId="7" hidden="1">'March Ledger'!$D$64</definedName>
    <definedName name="QB_ROW_14311" localSheetId="3" hidden="1">'March Balance Sheet'!$B$70</definedName>
    <definedName name="QB_ROW_143260" localSheetId="6" hidden="1">BVA!$G$40</definedName>
    <definedName name="QB_ROW_143260" localSheetId="5" hidden="1">'Jan-March I&amp;E'!$G$40</definedName>
    <definedName name="QB_ROW_143260" localSheetId="4" hidden="1">'March I&amp;E'!$G$35</definedName>
    <definedName name="QB_ROW_143330" localSheetId="7" hidden="1">'March Ledger'!$D$67</definedName>
    <definedName name="QB_ROW_144030" localSheetId="7" hidden="1">'March Ledger'!$D$296</definedName>
    <definedName name="QB_ROW_144260" localSheetId="6" hidden="1">BVA!$G$141</definedName>
    <definedName name="QB_ROW_144260" localSheetId="5" hidden="1">'Jan-March I&amp;E'!$G$140</definedName>
    <definedName name="QB_ROW_144260" localSheetId="4" hidden="1">'March I&amp;E'!$G$133</definedName>
    <definedName name="QB_ROW_144330" localSheetId="7" hidden="1">'March Ledger'!$D$299</definedName>
    <definedName name="QB_ROW_148030" localSheetId="3" hidden="1">'March Balance Sheet'!$D$5</definedName>
    <definedName name="QB_ROW_148330" localSheetId="3" hidden="1">'March Balance Sheet'!$D$9</definedName>
    <definedName name="QB_ROW_149030" localSheetId="7" hidden="1">'March Ledger'!$D$303</definedName>
    <definedName name="QB_ROW_149260" localSheetId="6" hidden="1">BVA!$G$148</definedName>
    <definedName name="QB_ROW_149260" localSheetId="5" hidden="1">'Jan-March I&amp;E'!$G$147</definedName>
    <definedName name="QB_ROW_149260" localSheetId="4" hidden="1">'March I&amp;E'!$G$135</definedName>
    <definedName name="QB_ROW_149330" localSheetId="7" hidden="1">'March Ledger'!$D$305</definedName>
    <definedName name="QB_ROW_15250" localSheetId="3" hidden="1">'March Balance Sheet'!$F$51</definedName>
    <definedName name="QB_ROW_154260" localSheetId="6" hidden="1">BVA!$G$144</definedName>
    <definedName name="QB_ROW_154260" localSheetId="5" hidden="1">'Jan-March I&amp;E'!$G$143</definedName>
    <definedName name="QB_ROW_155260" localSheetId="6" hidden="1">BVA!$G$145</definedName>
    <definedName name="QB_ROW_155260" localSheetId="5" hidden="1">'Jan-March I&amp;E'!$G$144</definedName>
    <definedName name="QB_ROW_156040" localSheetId="7" hidden="1">'March Ledger'!$E$197</definedName>
    <definedName name="QB_ROW_156270" localSheetId="6" hidden="1">BVA!$H$91</definedName>
    <definedName name="QB_ROW_156270" localSheetId="5" hidden="1">'Jan-March I&amp;E'!$H$90</definedName>
    <definedName name="QB_ROW_156270" localSheetId="4" hidden="1">'March I&amp;E'!$H$84</definedName>
    <definedName name="QB_ROW_156340" localSheetId="7" hidden="1">'March Ledger'!$E$210</definedName>
    <definedName name="QB_ROW_157270" localSheetId="6" hidden="1">BVA!$H$93</definedName>
    <definedName name="QB_ROW_157270" localSheetId="5" hidden="1">'Jan-March I&amp;E'!$H$92</definedName>
    <definedName name="QB_ROW_157270" localSheetId="4" hidden="1">'March I&amp;E'!$H$86</definedName>
    <definedName name="QB_ROW_161250" localSheetId="6" hidden="1">BVA!$F$158</definedName>
    <definedName name="QB_ROW_161250" localSheetId="5" hidden="1">'Jan-March I&amp;E'!$F$157</definedName>
    <definedName name="QB_ROW_164040" localSheetId="7" hidden="1">'March Ledger'!$E$230</definedName>
    <definedName name="QB_ROW_164270" localSheetId="6" hidden="1">BVA!$H$99</definedName>
    <definedName name="QB_ROW_164270" localSheetId="5" hidden="1">'Jan-March I&amp;E'!$H$98</definedName>
    <definedName name="QB_ROW_164270" localSheetId="4" hidden="1">'March I&amp;E'!$H$92</definedName>
    <definedName name="QB_ROW_164340" localSheetId="7" hidden="1">'March Ledger'!$E$234</definedName>
    <definedName name="QB_ROW_165040" localSheetId="7" hidden="1">'March Ledger'!$E$107</definedName>
    <definedName name="QB_ROW_165270" localSheetId="6" hidden="1">BVA!$H$62</definedName>
    <definedName name="QB_ROW_165270" localSheetId="5" hidden="1">'Jan-March I&amp;E'!$H$61</definedName>
    <definedName name="QB_ROW_165270" localSheetId="4" hidden="1">'March I&amp;E'!$H$55</definedName>
    <definedName name="QB_ROW_165340" localSheetId="7" hidden="1">'March Ledger'!$E$111</definedName>
    <definedName name="QB_ROW_167050" localSheetId="7" hidden="1">'March Ledger'!$F$247</definedName>
    <definedName name="QB_ROW_167280" localSheetId="6" hidden="1">BVA!$I$106</definedName>
    <definedName name="QB_ROW_167280" localSheetId="5" hidden="1">'Jan-March I&amp;E'!$I$105</definedName>
    <definedName name="QB_ROW_167280" localSheetId="4" hidden="1">'March I&amp;E'!$I$99</definedName>
    <definedName name="QB_ROW_167350" localSheetId="7" hidden="1">'March Ledger'!$F$250</definedName>
    <definedName name="QB_ROW_169240" localSheetId="3" hidden="1">'March Balance Sheet'!$E$31</definedName>
    <definedName name="QB_ROW_17221" localSheetId="3" hidden="1">'March Balance Sheet'!$C$69</definedName>
    <definedName name="QB_ROW_17250" localSheetId="3" hidden="1">'March Balance Sheet'!$F$42</definedName>
    <definedName name="QB_ROW_174230" localSheetId="3" hidden="1">'March Balance Sheet'!$D$64</definedName>
    <definedName name="QB_ROW_177260" localSheetId="6" hidden="1">BVA!$G$37</definedName>
    <definedName name="QB_ROW_177260" localSheetId="5" hidden="1">'Jan-March I&amp;E'!$G$37</definedName>
    <definedName name="QB_ROW_177260" localSheetId="4" hidden="1">'March I&amp;E'!$G$32</definedName>
    <definedName name="QB_ROW_178260" localSheetId="6" hidden="1">BVA!$G$34</definedName>
    <definedName name="QB_ROW_178260" localSheetId="5" hidden="1">'Jan-March I&amp;E'!$G$34</definedName>
    <definedName name="QB_ROW_178260" localSheetId="4" hidden="1">'March I&amp;E'!$G$29</definedName>
    <definedName name="QB_ROW_18220" localSheetId="3" hidden="1">'March Balance Sheet'!$C$21</definedName>
    <definedName name="QB_ROW_18301" localSheetId="6" hidden="1">BVA!$A$216</definedName>
    <definedName name="QB_ROW_18301" localSheetId="5" hidden="1">'Jan-March I&amp;E'!$A$214</definedName>
    <definedName name="QB_ROW_18301" localSheetId="4" hidden="1">'March I&amp;E'!$A$188</definedName>
    <definedName name="QB_ROW_185040" localSheetId="7" hidden="1">'March Ledger'!$E$235</definedName>
    <definedName name="QB_ROW_185270" localSheetId="6" hidden="1">BVA!$H$100</definedName>
    <definedName name="QB_ROW_185270" localSheetId="5" hidden="1">'Jan-March I&amp;E'!$H$99</definedName>
    <definedName name="QB_ROW_185270" localSheetId="4" hidden="1">'March I&amp;E'!$H$93</definedName>
    <definedName name="QB_ROW_185340" localSheetId="7" hidden="1">'March Ledger'!$E$237</definedName>
    <definedName name="QB_ROW_187020" localSheetId="3" hidden="1">'March Balance Sheet'!$C$59</definedName>
    <definedName name="QB_ROW_187320" localSheetId="3" hidden="1">'March Balance Sheet'!$C$66</definedName>
    <definedName name="QB_ROW_190010" localSheetId="7" hidden="1">'March Ledger'!$B$324</definedName>
    <definedName name="QB_ROW_190020" localSheetId="7" hidden="1">'March Ledger'!$C$334</definedName>
    <definedName name="QB_ROW_190040" localSheetId="6" hidden="1">BVA!$E$160</definedName>
    <definedName name="QB_ROW_190040" localSheetId="5" hidden="1">'Jan-March I&amp;E'!$E$159</definedName>
    <definedName name="QB_ROW_190040" localSheetId="4" hidden="1">'March I&amp;E'!$E$145</definedName>
    <definedName name="QB_ROW_19011" localSheetId="6" hidden="1">BVA!$B$3</definedName>
    <definedName name="QB_ROW_19011" localSheetId="5" hidden="1">'Jan-March I&amp;E'!$B$3</definedName>
    <definedName name="QB_ROW_19011" localSheetId="4" hidden="1">'March I&amp;E'!$B$3</definedName>
    <definedName name="QB_ROW_190250" localSheetId="6" hidden="1">BVA!$F$173</definedName>
    <definedName name="QB_ROW_190250" localSheetId="5" hidden="1">'Jan-March I&amp;E'!$F$172</definedName>
    <definedName name="QB_ROW_190250" localSheetId="4" hidden="1">'March I&amp;E'!$F$157</definedName>
    <definedName name="QB_ROW_190310" localSheetId="7" hidden="1">'March Ledger'!$B$337</definedName>
    <definedName name="QB_ROW_190320" localSheetId="7" hidden="1">'March Ledger'!$C$336</definedName>
    <definedName name="QB_ROW_190340" localSheetId="6" hidden="1">BVA!$E$174</definedName>
    <definedName name="QB_ROW_190340" localSheetId="5" hidden="1">'Jan-March I&amp;E'!$E$173</definedName>
    <definedName name="QB_ROW_190340" localSheetId="4" hidden="1">'March I&amp;E'!$E$158</definedName>
    <definedName name="QB_ROW_19050" localSheetId="6" hidden="1">BVA!$F$27</definedName>
    <definedName name="QB_ROW_19050" localSheetId="5" hidden="1">'Jan-March I&amp;E'!$F$27</definedName>
    <definedName name="QB_ROW_191250" localSheetId="6" hidden="1">BVA!$F$168</definedName>
    <definedName name="QB_ROW_191250" localSheetId="5" hidden="1">'Jan-March I&amp;E'!$F$167</definedName>
    <definedName name="QB_ROW_191250" localSheetId="4" hidden="1">'March I&amp;E'!$F$153</definedName>
    <definedName name="QB_ROW_19260" localSheetId="6" hidden="1">BVA!$G$29</definedName>
    <definedName name="QB_ROW_19260" localSheetId="5" hidden="1">'Jan-March I&amp;E'!$G$29</definedName>
    <definedName name="QB_ROW_19311" localSheetId="6" hidden="1">BVA!$B$185</definedName>
    <definedName name="QB_ROW_19311" localSheetId="5" hidden="1">'Jan-March I&amp;E'!$B$184</definedName>
    <definedName name="QB_ROW_19311" localSheetId="4" hidden="1">'March I&amp;E'!$B$169</definedName>
    <definedName name="QB_ROW_193220" localSheetId="3" hidden="1">'March Balance Sheet'!$C$58</definedName>
    <definedName name="QB_ROW_19350" localSheetId="6" hidden="1">BVA!$F$30</definedName>
    <definedName name="QB_ROW_19350" localSheetId="5" hidden="1">'Jan-March I&amp;E'!$F$30</definedName>
    <definedName name="QB_ROW_19350" localSheetId="4" hidden="1">'March I&amp;E'!$F$25</definedName>
    <definedName name="QB_ROW_198040" localSheetId="7" hidden="1">'March Ledger'!$E$85</definedName>
    <definedName name="QB_ROW_198070" localSheetId="6" hidden="1">BVA!$H$52</definedName>
    <definedName name="QB_ROW_198070" localSheetId="5" hidden="1">'Jan-March I&amp;E'!$H$52</definedName>
    <definedName name="QB_ROW_198070" localSheetId="4" hidden="1">'March I&amp;E'!$H$47</definedName>
    <definedName name="QB_ROW_198340" localSheetId="7" hidden="1">'March Ledger'!$E$95</definedName>
    <definedName name="QB_ROW_198370" localSheetId="6" hidden="1">BVA!$H$59</definedName>
    <definedName name="QB_ROW_198370" localSheetId="5" hidden="1">'Jan-March I&amp;E'!$H$58</definedName>
    <definedName name="QB_ROW_198370" localSheetId="4" hidden="1">'March I&amp;E'!$H$53</definedName>
    <definedName name="QB_ROW_199250" localSheetId="6" hidden="1">BVA!$F$167</definedName>
    <definedName name="QB_ROW_199250" localSheetId="5" hidden="1">'Jan-March I&amp;E'!$F$166</definedName>
    <definedName name="QB_ROW_199250" localSheetId="4" hidden="1">'March I&amp;E'!$F$152</definedName>
    <definedName name="QB_ROW_200040" localSheetId="7" hidden="1">'March Ledger'!$E$256</definedName>
    <definedName name="QB_ROW_200270" localSheetId="6" hidden="1">BVA!$H$109</definedName>
    <definedName name="QB_ROW_200270" localSheetId="5" hidden="1">'Jan-March I&amp;E'!$H$108</definedName>
    <definedName name="QB_ROW_200270" localSheetId="4" hidden="1">'March I&amp;E'!$H$102</definedName>
    <definedName name="QB_ROW_20031" localSheetId="6" hidden="1">BVA!$D$4</definedName>
    <definedName name="QB_ROW_20031" localSheetId="5" hidden="1">'Jan-March I&amp;E'!$D$4</definedName>
    <definedName name="QB_ROW_20031" localSheetId="4" hidden="1">'March I&amp;E'!$D$4</definedName>
    <definedName name="QB_ROW_200340" localSheetId="7" hidden="1">'March Ledger'!$E$259</definedName>
    <definedName name="QB_ROW_202010" localSheetId="7" hidden="1">'March Ledger'!$B$361</definedName>
    <definedName name="QB_ROW_2021" localSheetId="3" hidden="1">'March Balance Sheet'!$C$4</definedName>
    <definedName name="QB_ROW_202240" localSheetId="6" hidden="1">BVA!$E$183</definedName>
    <definedName name="QB_ROW_202240" localSheetId="5" hidden="1">'Jan-March I&amp;E'!$E$182</definedName>
    <definedName name="QB_ROW_202240" localSheetId="4" hidden="1">'March I&amp;E'!$E$167</definedName>
    <definedName name="QB_ROW_202310" localSheetId="7" hidden="1">'March Ledger'!$B$365</definedName>
    <definedName name="QB_ROW_20331" localSheetId="6" hidden="1">BVA!$D$19</definedName>
    <definedName name="QB_ROW_20331" localSheetId="5" hidden="1">'Jan-March I&amp;E'!$D$19</definedName>
    <definedName name="QB_ROW_20331" localSheetId="4" hidden="1">'March I&amp;E'!$D$17</definedName>
    <definedName name="QB_ROW_206050" localSheetId="7" hidden="1">'March Ledger'!$F$92</definedName>
    <definedName name="QB_ROW_206280" localSheetId="6" hidden="1">BVA!$I$55</definedName>
    <definedName name="QB_ROW_206280" localSheetId="5" hidden="1">'Jan-March I&amp;E'!$I$55</definedName>
    <definedName name="QB_ROW_206280" localSheetId="4" hidden="1">'March I&amp;E'!$I$50</definedName>
    <definedName name="QB_ROW_206350" localSheetId="7" hidden="1">'March Ledger'!$F$94</definedName>
    <definedName name="QB_ROW_207050" localSheetId="6" hidden="1">BVA!$F$162</definedName>
    <definedName name="QB_ROW_207050" localSheetId="5" hidden="1">'Jan-March I&amp;E'!$F$161</definedName>
    <definedName name="QB_ROW_207050" localSheetId="4" hidden="1">'March I&amp;E'!$F$147</definedName>
    <definedName name="QB_ROW_207260" localSheetId="6" hidden="1">BVA!$G$164</definedName>
    <definedName name="QB_ROW_207260" localSheetId="5" hidden="1">'Jan-March I&amp;E'!$G$163</definedName>
    <definedName name="QB_ROW_207260" localSheetId="4" hidden="1">'March I&amp;E'!$G$149</definedName>
    <definedName name="QB_ROW_207350" localSheetId="6" hidden="1">BVA!$F$165</definedName>
    <definedName name="QB_ROW_207350" localSheetId="5" hidden="1">'Jan-March I&amp;E'!$F$164</definedName>
    <definedName name="QB_ROW_207350" localSheetId="4" hidden="1">'March I&amp;E'!$F$150</definedName>
    <definedName name="QB_ROW_208020" localSheetId="7" hidden="1">'March Ledger'!$C$325</definedName>
    <definedName name="QB_ROW_208250" localSheetId="6" hidden="1">BVA!$F$161</definedName>
    <definedName name="QB_ROW_208250" localSheetId="5" hidden="1">'Jan-March I&amp;E'!$F$160</definedName>
    <definedName name="QB_ROW_208250" localSheetId="4" hidden="1">'March I&amp;E'!$F$146</definedName>
    <definedName name="QB_ROW_208320" localSheetId="7" hidden="1">'March Ledger'!$C$327</definedName>
    <definedName name="QB_ROW_210040" localSheetId="6" hidden="1">BVA!$E$156</definedName>
    <definedName name="QB_ROW_210040" localSheetId="5" hidden="1">'Jan-March I&amp;E'!$E$155</definedName>
    <definedName name="QB_ROW_210040" localSheetId="4" hidden="1">'March I&amp;E'!$E$142</definedName>
    <definedName name="QB_ROW_21031" localSheetId="6" hidden="1">BVA!$D$21</definedName>
    <definedName name="QB_ROW_21031" localSheetId="5" hidden="1">'Jan-March I&amp;E'!$D$21</definedName>
    <definedName name="QB_ROW_21031" localSheetId="4" hidden="1">'March I&amp;E'!$D$19</definedName>
    <definedName name="QB_ROW_210340" localSheetId="6" hidden="1">BVA!$E$159</definedName>
    <definedName name="QB_ROW_210340" localSheetId="5" hidden="1">'Jan-March I&amp;E'!$E$158</definedName>
    <definedName name="QB_ROW_210340" localSheetId="4" hidden="1">'March I&amp;E'!$E$144</definedName>
    <definedName name="QB_ROW_21331" localSheetId="6" hidden="1">BVA!$D$184</definedName>
    <definedName name="QB_ROW_21331" localSheetId="5" hidden="1">'Jan-March I&amp;E'!$D$183</definedName>
    <definedName name="QB_ROW_21331" localSheetId="4" hidden="1">'March I&amp;E'!$D$168</definedName>
    <definedName name="QB_ROW_214260" localSheetId="6" hidden="1">BVA!$G$137</definedName>
    <definedName name="QB_ROW_214260" localSheetId="5" hidden="1">'Jan-March I&amp;E'!$G$136</definedName>
    <definedName name="QB_ROW_217280" localSheetId="6" hidden="1">BVA!$I$57</definedName>
    <definedName name="QB_ROW_218050" localSheetId="7" hidden="1">'March Ledger'!$F$89</definedName>
    <definedName name="QB_ROW_218280" localSheetId="6" hidden="1">BVA!$I$54</definedName>
    <definedName name="QB_ROW_218280" localSheetId="5" hidden="1">'Jan-March I&amp;E'!$I$54</definedName>
    <definedName name="QB_ROW_218280" localSheetId="4" hidden="1">'March I&amp;E'!$I$49</definedName>
    <definedName name="QB_ROW_218350" localSheetId="7" hidden="1">'March Ledger'!$F$91</definedName>
    <definedName name="QB_ROW_220040" localSheetId="7" hidden="1">'March Ledger'!$E$238</definedName>
    <definedName name="QB_ROW_22011" localSheetId="6" hidden="1">BVA!$B$186</definedName>
    <definedName name="QB_ROW_22011" localSheetId="5" hidden="1">'Jan-March I&amp;E'!$B$185</definedName>
    <definedName name="QB_ROW_22011" localSheetId="4" hidden="1">'March I&amp;E'!$B$170</definedName>
    <definedName name="QB_ROW_220270" localSheetId="6" hidden="1">BVA!$H$101</definedName>
    <definedName name="QB_ROW_220270" localSheetId="5" hidden="1">'Jan-March I&amp;E'!$H$100</definedName>
    <definedName name="QB_ROW_220270" localSheetId="4" hidden="1">'March I&amp;E'!$H$94</definedName>
    <definedName name="QB_ROW_220340" localSheetId="7" hidden="1">'March Ledger'!$E$240</definedName>
    <definedName name="QB_ROW_221040" localSheetId="7" hidden="1">'March Ledger'!$E$213</definedName>
    <definedName name="QB_ROW_221270" localSheetId="6" hidden="1">BVA!$H$97</definedName>
    <definedName name="QB_ROW_221270" localSheetId="5" hidden="1">'Jan-March I&amp;E'!$H$96</definedName>
    <definedName name="QB_ROW_221270" localSheetId="4" hidden="1">'March I&amp;E'!$H$90</definedName>
    <definedName name="QB_ROW_221340" localSheetId="7" hidden="1">'March Ledger'!$E$224</definedName>
    <definedName name="QB_ROW_222020" localSheetId="7" hidden="1">'March Ledger'!$C$17</definedName>
    <definedName name="QB_ROW_222250" localSheetId="6" hidden="1">BVA!$F$15</definedName>
    <definedName name="QB_ROW_222250" localSheetId="5" hidden="1">'Jan-March I&amp;E'!$F$15</definedName>
    <definedName name="QB_ROW_222250" localSheetId="4" hidden="1">'March I&amp;E'!$F$13</definedName>
    <definedName name="QB_ROW_222320" localSheetId="7" hidden="1">'March Ledger'!$C$19</definedName>
    <definedName name="QB_ROW_22311" localSheetId="6" hidden="1">BVA!$B$215</definedName>
    <definedName name="QB_ROW_22311" localSheetId="5" hidden="1">'Jan-March I&amp;E'!$B$213</definedName>
    <definedName name="QB_ROW_22311" localSheetId="4" hidden="1">'March I&amp;E'!$B$187</definedName>
    <definedName name="QB_ROW_2240" localSheetId="3" hidden="1">'March Balance Sheet'!$E$6</definedName>
    <definedName name="QB_ROW_226260" localSheetId="6" hidden="1">BVA!$G$147</definedName>
    <definedName name="QB_ROW_226260" localSheetId="5" hidden="1">'Jan-March I&amp;E'!$G$146</definedName>
    <definedName name="QB_ROW_227250" localSheetId="6" hidden="1">BVA!$F$124</definedName>
    <definedName name="QB_ROW_227250" localSheetId="5" hidden="1">'Jan-March I&amp;E'!$F$123</definedName>
    <definedName name="QB_ROW_227250" localSheetId="4" hidden="1">'March I&amp;E'!$F$117</definedName>
    <definedName name="QB_ROW_23021" localSheetId="6" hidden="1">BVA!$C$187</definedName>
    <definedName name="QB_ROW_23021" localSheetId="5" hidden="1">'Jan-March I&amp;E'!$C$186</definedName>
    <definedName name="QB_ROW_23021" localSheetId="4" hidden="1">'March I&amp;E'!$C$171</definedName>
    <definedName name="QB_ROW_2321" localSheetId="3" hidden="1">'March Balance Sheet'!$C$10</definedName>
    <definedName name="QB_ROW_23250" localSheetId="6" hidden="1">BVA!$F$11</definedName>
    <definedName name="QB_ROW_23250" localSheetId="5" hidden="1">'Jan-March I&amp;E'!$F$11</definedName>
    <definedName name="QB_ROW_23250" localSheetId="4" hidden="1">'March I&amp;E'!$F$11</definedName>
    <definedName name="QB_ROW_23321" localSheetId="6" hidden="1">BVA!$C$195</definedName>
    <definedName name="QB_ROW_23321" localSheetId="5" hidden="1">'Jan-March I&amp;E'!$C$193</definedName>
    <definedName name="QB_ROW_23321" localSheetId="4" hidden="1">'March I&amp;E'!$C$175</definedName>
    <definedName name="QB_ROW_233260" localSheetId="6" hidden="1">BVA!$G$46</definedName>
    <definedName name="QB_ROW_233260" localSheetId="5" hidden="1">'Jan-March I&amp;E'!$G$46</definedName>
    <definedName name="QB_ROW_233260" localSheetId="4" hidden="1">'March I&amp;E'!$G$41</definedName>
    <definedName name="QB_ROW_24021" localSheetId="6" hidden="1">BVA!$C$196</definedName>
    <definedName name="QB_ROW_24021" localSheetId="5" hidden="1">'Jan-March I&amp;E'!$C$194</definedName>
    <definedName name="QB_ROW_24021" localSheetId="4" hidden="1">'March I&amp;E'!$C$176</definedName>
    <definedName name="QB_ROW_24250" localSheetId="6" hidden="1">BVA!$F$12</definedName>
    <definedName name="QB_ROW_24250" localSheetId="5" hidden="1">'Jan-March I&amp;E'!$F$12</definedName>
    <definedName name="QB_ROW_24250" localSheetId="4" hidden="1">'March I&amp;E'!$F$12</definedName>
    <definedName name="QB_ROW_24321" localSheetId="6" hidden="1">BVA!$C$214</definedName>
    <definedName name="QB_ROW_24321" localSheetId="5" hidden="1">'Jan-March I&amp;E'!$C$212</definedName>
    <definedName name="QB_ROW_24321" localSheetId="4" hidden="1">'March I&amp;E'!$C$186</definedName>
    <definedName name="QB_ROW_244230" localSheetId="3" hidden="1">'March Balance Sheet'!$D$65</definedName>
    <definedName name="QB_ROW_25020" localSheetId="7" hidden="1">'March Ledger'!$C$69</definedName>
    <definedName name="QB_ROW_25030" localSheetId="7" hidden="1">'March Ledger'!$D$75</definedName>
    <definedName name="QB_ROW_25050" localSheetId="6" hidden="1">BVA!$F$42</definedName>
    <definedName name="QB_ROW_25050" localSheetId="5" hidden="1">'Jan-March I&amp;E'!$F$42</definedName>
    <definedName name="QB_ROW_25050" localSheetId="4" hidden="1">'March I&amp;E'!$F$37</definedName>
    <definedName name="QB_ROW_251220" localSheetId="3" hidden="1">'March Balance Sheet'!$C$17</definedName>
    <definedName name="QB_ROW_25260" localSheetId="6" hidden="1">BVA!$G$48</definedName>
    <definedName name="QB_ROW_25260" localSheetId="5" hidden="1">'Jan-March I&amp;E'!$G$48</definedName>
    <definedName name="QB_ROW_25260" localSheetId="4" hidden="1">'March I&amp;E'!$G$43</definedName>
    <definedName name="QB_ROW_25301" localSheetId="7" hidden="1">'March Ledger'!$A$371</definedName>
    <definedName name="QB_ROW_25320" localSheetId="7" hidden="1">'March Ledger'!$C$82</definedName>
    <definedName name="QB_ROW_25330" localSheetId="7" hidden="1">'March Ledger'!$D$81</definedName>
    <definedName name="QB_ROW_25350" localSheetId="6" hidden="1">BVA!$F$49</definedName>
    <definedName name="QB_ROW_25350" localSheetId="5" hidden="1">'Jan-March I&amp;E'!$F$49</definedName>
    <definedName name="QB_ROW_25350" localSheetId="4" hidden="1">'March I&amp;E'!$F$44</definedName>
    <definedName name="QB_ROW_259040" localSheetId="7" hidden="1">'March Ledger'!$E$112</definedName>
    <definedName name="QB_ROW_259270" localSheetId="6" hidden="1">BVA!$H$63</definedName>
    <definedName name="QB_ROW_259270" localSheetId="5" hidden="1">'Jan-March I&amp;E'!$H$62</definedName>
    <definedName name="QB_ROW_259270" localSheetId="4" hidden="1">'March I&amp;E'!$H$56</definedName>
    <definedName name="QB_ROW_259340" localSheetId="7" hidden="1">'March Ledger'!$E$115</definedName>
    <definedName name="QB_ROW_260040" localSheetId="7" hidden="1">'March Ledger'!$E$119</definedName>
    <definedName name="QB_ROW_260270" localSheetId="6" hidden="1">BVA!$H$65</definedName>
    <definedName name="QB_ROW_260270" localSheetId="5" hidden="1">'Jan-March I&amp;E'!$H$64</definedName>
    <definedName name="QB_ROW_260270" localSheetId="4" hidden="1">'March I&amp;E'!$H$58</definedName>
    <definedName name="QB_ROW_260340" localSheetId="7" hidden="1">'March Ledger'!$E$121</definedName>
    <definedName name="QB_ROW_261260" localSheetId="6" hidden="1">BVA!$G$179</definedName>
    <definedName name="QB_ROW_261260" localSheetId="5" hidden="1">'Jan-March I&amp;E'!$G$178</definedName>
    <definedName name="QB_ROW_261260" localSheetId="4" hidden="1">'March I&amp;E'!$G$163</definedName>
    <definedName name="QB_ROW_264250" localSheetId="6" hidden="1">BVA!$F$166</definedName>
    <definedName name="QB_ROW_264250" localSheetId="5" hidden="1">'Jan-March I&amp;E'!$F$165</definedName>
    <definedName name="QB_ROW_264250" localSheetId="4" hidden="1">'March I&amp;E'!$F$151</definedName>
    <definedName name="QB_ROW_27020" localSheetId="7" hidden="1">'March Ledger'!$C$63</definedName>
    <definedName name="QB_ROW_270220" localSheetId="3" hidden="1">'March Balance Sheet'!$C$19</definedName>
    <definedName name="QB_ROW_27050" localSheetId="6" hidden="1">BVA!$F$36</definedName>
    <definedName name="QB_ROW_27050" localSheetId="5" hidden="1">'Jan-March I&amp;E'!$F$36</definedName>
    <definedName name="QB_ROW_27050" localSheetId="4" hidden="1">'March I&amp;E'!$F$31</definedName>
    <definedName name="QB_ROW_272220" localSheetId="3" hidden="1">'March Balance Sheet'!$C$23</definedName>
    <definedName name="QB_ROW_27320" localSheetId="7" hidden="1">'March Ledger'!$C$68</definedName>
    <definedName name="QB_ROW_27350" localSheetId="6" hidden="1">BVA!$F$41</definedName>
    <definedName name="QB_ROW_27350" localSheetId="5" hidden="1">'Jan-March I&amp;E'!$F$41</definedName>
    <definedName name="QB_ROW_27350" localSheetId="4" hidden="1">'March I&amp;E'!$F$36</definedName>
    <definedName name="QB_ROW_278270" localSheetId="6" hidden="1">BVA!$H$73</definedName>
    <definedName name="QB_ROW_278270" localSheetId="5" hidden="1">'Jan-March I&amp;E'!$H$72</definedName>
    <definedName name="QB_ROW_278270" localSheetId="4" hidden="1">'March I&amp;E'!$H$66</definedName>
    <definedName name="QB_ROW_287280" localSheetId="6" hidden="1">BVA!$I$58</definedName>
    <definedName name="QB_ROW_287280" localSheetId="5" hidden="1">'Jan-March I&amp;E'!$I$57</definedName>
    <definedName name="QB_ROW_287280" localSheetId="4" hidden="1">'March I&amp;E'!$I$52</definedName>
    <definedName name="QB_ROW_290" localSheetId="0" hidden="1">'check register'!$A$2</definedName>
    <definedName name="QB_ROW_290220" localSheetId="3" hidden="1">'March Balance Sheet'!$C$18</definedName>
    <definedName name="QB_ROW_293" localSheetId="0" hidden="1">'check register'!$A$210</definedName>
    <definedName name="QB_ROW_293230" localSheetId="3" hidden="1">'March Balance Sheet'!$D$62</definedName>
    <definedName name="QB_ROW_294250" localSheetId="6" hidden="1">BVA!$F$127</definedName>
    <definedName name="QB_ROW_294250" localSheetId="5" hidden="1">'Jan-March I&amp;E'!$F$126</definedName>
    <definedName name="QB_ROW_294250" localSheetId="4" hidden="1">'March I&amp;E'!$F$120</definedName>
    <definedName name="QB_ROW_301" localSheetId="3" hidden="1">'March Balance Sheet'!$A$26</definedName>
    <definedName name="QB_ROW_3021" localSheetId="3" hidden="1">'March Balance Sheet'!$C$11</definedName>
    <definedName name="QB_ROW_305020" localSheetId="7" hidden="1">'March Ledger'!$C$20</definedName>
    <definedName name="QB_ROW_305250" localSheetId="6" hidden="1">BVA!$F$17</definedName>
    <definedName name="QB_ROW_305250" localSheetId="5" hidden="1">'Jan-March I&amp;E'!$F$17</definedName>
    <definedName name="QB_ROW_305250" localSheetId="4" hidden="1">'March I&amp;E'!$F$15</definedName>
    <definedName name="QB_ROW_305320" localSheetId="7" hidden="1">'March Ledger'!$C$22</definedName>
    <definedName name="QB_ROW_306030" localSheetId="7" hidden="1">'March Ledger'!$D$70</definedName>
    <definedName name="QB_ROW_306260" localSheetId="6" hidden="1">BVA!$G$43</definedName>
    <definedName name="QB_ROW_306260" localSheetId="5" hidden="1">'Jan-March I&amp;E'!$G$43</definedName>
    <definedName name="QB_ROW_306260" localSheetId="4" hidden="1">'March I&amp;E'!$G$38</definedName>
    <definedName name="QB_ROW_306330" localSheetId="7" hidden="1">'March Ledger'!$D$74</definedName>
    <definedName name="QB_ROW_308020" localSheetId="7" hidden="1">'March Ledger'!$C$55</definedName>
    <definedName name="QB_ROW_308250" localSheetId="6" hidden="1">BVA!$F$31</definedName>
    <definedName name="QB_ROW_308250" localSheetId="5" hidden="1">'Jan-March I&amp;E'!$F$31</definedName>
    <definedName name="QB_ROW_308250" localSheetId="4" hidden="1">'March I&amp;E'!$F$26</definedName>
    <definedName name="QB_ROW_308320" localSheetId="7" hidden="1">'March Ledger'!$C$57</definedName>
    <definedName name="QB_ROW_316230" localSheetId="3" hidden="1">'March Balance Sheet'!$D$61</definedName>
    <definedName name="QB_ROW_318240" localSheetId="6" hidden="1">BVA!$E$206</definedName>
    <definedName name="QB_ROW_318240" localSheetId="5" hidden="1">'Jan-March I&amp;E'!$E$204</definedName>
    <definedName name="QB_ROW_318240" localSheetId="4" hidden="1">'March I&amp;E'!$E$178</definedName>
    <definedName name="QB_ROW_319040" localSheetId="7" hidden="1">'March Ledger'!$E$96</definedName>
    <definedName name="QB_ROW_319270" localSheetId="6" hidden="1">BVA!$H$60</definedName>
    <definedName name="QB_ROW_319270" localSheetId="5" hidden="1">'Jan-March I&amp;E'!$H$59</definedName>
    <definedName name="QB_ROW_319270" localSheetId="4" hidden="1">'March I&amp;E'!$H$54</definedName>
    <definedName name="QB_ROW_319340" localSheetId="7" hidden="1">'March Ledger'!$E$106</definedName>
    <definedName name="QB_ROW_321030" localSheetId="7" hidden="1">'March Ledger'!$D$123</definedName>
    <definedName name="QB_ROW_321060" localSheetId="6" hidden="1">BVA!$G$67</definedName>
    <definedName name="QB_ROW_321060" localSheetId="5" hidden="1">'Jan-March I&amp;E'!$G$66</definedName>
    <definedName name="QB_ROW_321060" localSheetId="4" hidden="1">'March I&amp;E'!$G$60</definedName>
    <definedName name="QB_ROW_321330" localSheetId="7" hidden="1">'March Ledger'!$D$150</definedName>
    <definedName name="QB_ROW_321360" localSheetId="6" hidden="1">BVA!$G$76</definedName>
    <definedName name="QB_ROW_321360" localSheetId="5" hidden="1">'Jan-March I&amp;E'!$G$75</definedName>
    <definedName name="QB_ROW_321360" localSheetId="4" hidden="1">'March I&amp;E'!$G$69</definedName>
    <definedName name="QB_ROW_322040" localSheetId="7" hidden="1">'March Ledger'!$E$130</definedName>
    <definedName name="QB_ROW_322270" localSheetId="6" hidden="1">BVA!$H$69</definedName>
    <definedName name="QB_ROW_322270" localSheetId="5" hidden="1">'Jan-March I&amp;E'!$H$68</definedName>
    <definedName name="QB_ROW_322270" localSheetId="4" hidden="1">'March I&amp;E'!$H$62</definedName>
    <definedName name="QB_ROW_322340" localSheetId="7" hidden="1">'March Ledger'!$E$135</definedName>
    <definedName name="QB_ROW_323040" localSheetId="7" hidden="1">'March Ledger'!$E$136</definedName>
    <definedName name="QB_ROW_323270" localSheetId="6" hidden="1">BVA!$H$70</definedName>
    <definedName name="QB_ROW_323270" localSheetId="5" hidden="1">'Jan-March I&amp;E'!$H$69</definedName>
    <definedName name="QB_ROW_323270" localSheetId="4" hidden="1">'March I&amp;E'!$H$63</definedName>
    <definedName name="QB_ROW_323340" localSheetId="7" hidden="1">'March Ledger'!$E$146</definedName>
    <definedName name="QB_ROW_324040" localSheetId="7" hidden="1">'March Ledger'!$E$124</definedName>
    <definedName name="QB_ROW_324270" localSheetId="6" hidden="1">BVA!$H$68</definedName>
    <definedName name="QB_ROW_324270" localSheetId="5" hidden="1">'Jan-March I&amp;E'!$H$67</definedName>
    <definedName name="QB_ROW_324270" localSheetId="4" hidden="1">'March I&amp;E'!$H$61</definedName>
    <definedName name="QB_ROW_324340" localSheetId="7" hidden="1">'March Ledger'!$E$129</definedName>
    <definedName name="QB_ROW_329030" localSheetId="7" hidden="1">'March Ledger'!$D$288</definedName>
    <definedName name="QB_ROW_329260" localSheetId="6" hidden="1">BVA!$G$135</definedName>
    <definedName name="QB_ROW_329260" localSheetId="5" hidden="1">'Jan-March I&amp;E'!$G$134</definedName>
    <definedName name="QB_ROW_329260" localSheetId="4" hidden="1">'March I&amp;E'!$G$128</definedName>
    <definedName name="QB_ROW_329330" localSheetId="7" hidden="1">'March Ledger'!$D$293</definedName>
    <definedName name="QB_ROW_3321" localSheetId="3" hidden="1">'March Balance Sheet'!$C$13</definedName>
    <definedName name="QB_ROW_33250" localSheetId="6" hidden="1">BVA!$F$13</definedName>
    <definedName name="QB_ROW_33250" localSheetId="5" hidden="1">'Jan-March I&amp;E'!$F$13</definedName>
    <definedName name="QB_ROW_336230" localSheetId="3" hidden="1">'March Balance Sheet'!$D$63</definedName>
    <definedName name="QB_ROW_339040" localSheetId="3" hidden="1">'March Balance Sheet'!$E$37</definedName>
    <definedName name="QB_ROW_339340" localSheetId="3" hidden="1">'March Balance Sheet'!$E$39</definedName>
    <definedName name="QB_ROW_34020" localSheetId="7" hidden="1">'March Ledger'!$C$83</definedName>
    <definedName name="QB_ROW_34050" localSheetId="6" hidden="1">BVA!$F$50</definedName>
    <definedName name="QB_ROW_34050" localSheetId="5" hidden="1">'Jan-March I&amp;E'!$F$50</definedName>
    <definedName name="QB_ROW_34050" localSheetId="4" hidden="1">'March I&amp;E'!$F$45</definedName>
    <definedName name="QB_ROW_341270" localSheetId="6" hidden="1">BVA!$H$74</definedName>
    <definedName name="QB_ROW_341270" localSheetId="5" hidden="1">'Jan-March I&amp;E'!$H$73</definedName>
    <definedName name="QB_ROW_341270" localSheetId="4" hidden="1">'March I&amp;E'!$H$67</definedName>
    <definedName name="QB_ROW_34320" localSheetId="7" hidden="1">'March Ledger'!$C$181</definedName>
    <definedName name="QB_ROW_34350" localSheetId="6" hidden="1">BVA!$F$82</definedName>
    <definedName name="QB_ROW_34350" localSheetId="5" hidden="1">'Jan-March I&amp;E'!$F$81</definedName>
    <definedName name="QB_ROW_34350" localSheetId="4" hidden="1">'March I&amp;E'!$F$75</definedName>
    <definedName name="QB_ROW_353260" localSheetId="6" hidden="1">BVA!$G$151</definedName>
    <definedName name="QB_ROW_353260" localSheetId="5" hidden="1">'Jan-March I&amp;E'!$G$150</definedName>
    <definedName name="QB_ROW_354040" localSheetId="7" hidden="1">'March Ledger'!$E$147</definedName>
    <definedName name="QB_ROW_354270" localSheetId="6" hidden="1">BVA!$H$75</definedName>
    <definedName name="QB_ROW_354270" localSheetId="5" hidden="1">'Jan-March I&amp;E'!$H$74</definedName>
    <definedName name="QB_ROW_354270" localSheetId="4" hidden="1">'March I&amp;E'!$H$68</definedName>
    <definedName name="QB_ROW_354340" localSheetId="7" hidden="1">'March Ledger'!$E$149</definedName>
    <definedName name="QB_ROW_355220" localSheetId="3" hidden="1">'March Balance Sheet'!$C$20</definedName>
    <definedName name="QB_ROW_365260" localSheetId="6" hidden="1">BVA!$G$143</definedName>
    <definedName name="QB_ROW_365260" localSheetId="5" hidden="1">'Jan-March I&amp;E'!$G$142</definedName>
    <definedName name="QB_ROW_369010" localSheetId="7" hidden="1">'March Ledger'!$B$338</definedName>
    <definedName name="QB_ROW_369040" localSheetId="6" hidden="1">BVA!$E$175</definedName>
    <definedName name="QB_ROW_369040" localSheetId="5" hidden="1">'Jan-March I&amp;E'!$E$174</definedName>
    <definedName name="QB_ROW_369040" localSheetId="4" hidden="1">'March I&amp;E'!$E$159</definedName>
    <definedName name="QB_ROW_369310" localSheetId="7" hidden="1">'March Ledger'!$B$360</definedName>
    <definedName name="QB_ROW_369340" localSheetId="6" hidden="1">BVA!$E$182</definedName>
    <definedName name="QB_ROW_369340" localSheetId="5" hidden="1">'Jan-March I&amp;E'!$E$181</definedName>
    <definedName name="QB_ROW_369340" localSheetId="4" hidden="1">'March I&amp;E'!$E$166</definedName>
    <definedName name="QB_ROW_370020" localSheetId="7" hidden="1">'March Ledger'!$C$58</definedName>
    <definedName name="QB_ROW_370050" localSheetId="6" hidden="1">BVA!$F$32</definedName>
    <definedName name="QB_ROW_370050" localSheetId="5" hidden="1">'Jan-March I&amp;E'!$F$32</definedName>
    <definedName name="QB_ROW_370050" localSheetId="4" hidden="1">'March I&amp;E'!$F$27</definedName>
    <definedName name="QB_ROW_370320" localSheetId="7" hidden="1">'March Ledger'!$C$62</definedName>
    <definedName name="QB_ROW_370350" localSheetId="6" hidden="1">BVA!$F$35</definedName>
    <definedName name="QB_ROW_370350" localSheetId="5" hidden="1">'Jan-March I&amp;E'!$F$35</definedName>
    <definedName name="QB_ROW_370350" localSheetId="4" hidden="1">'March I&amp;E'!$F$30</definedName>
    <definedName name="QB_ROW_38030" localSheetId="7" hidden="1">'March Ledger'!$D$151</definedName>
    <definedName name="QB_ROW_38060" localSheetId="6" hidden="1">BVA!$G$77</definedName>
    <definedName name="QB_ROW_38060" localSheetId="5" hidden="1">'Jan-March I&amp;E'!$G$76</definedName>
    <definedName name="QB_ROW_38060" localSheetId="4" hidden="1">'March I&amp;E'!$G$70</definedName>
    <definedName name="QB_ROW_382030" localSheetId="7" hidden="1">'March Ledger'!$D$306</definedName>
    <definedName name="QB_ROW_382260" localSheetId="6" hidden="1">BVA!$G$149</definedName>
    <definedName name="QB_ROW_382260" localSheetId="5" hidden="1">'Jan-March I&amp;E'!$G$148</definedName>
    <definedName name="QB_ROW_382260" localSheetId="4" hidden="1">'March I&amp;E'!$G$136</definedName>
    <definedName name="QB_ROW_382330" localSheetId="7" hidden="1">'March Ledger'!$D$308</definedName>
    <definedName name="QB_ROW_383030" localSheetId="7" hidden="1">'March Ledger'!$D$312</definedName>
    <definedName name="QB_ROW_383260" localSheetId="6" hidden="1">BVA!$G$152</definedName>
    <definedName name="QB_ROW_383260" localSheetId="5" hidden="1">'Jan-March I&amp;E'!$G$151</definedName>
    <definedName name="QB_ROW_383260" localSheetId="4" hidden="1">'March I&amp;E'!$G$138</definedName>
    <definedName name="QB_ROW_38330" localSheetId="7" hidden="1">'March Ledger'!$D$180</definedName>
    <definedName name="QB_ROW_383330" localSheetId="7" hidden="1">'March Ledger'!$D$315</definedName>
    <definedName name="QB_ROW_38360" localSheetId="6" hidden="1">BVA!$G$81</definedName>
    <definedName name="QB_ROW_38360" localSheetId="5" hidden="1">'Jan-March I&amp;E'!$G$80</definedName>
    <definedName name="QB_ROW_38360" localSheetId="4" hidden="1">'March I&amp;E'!$G$74</definedName>
    <definedName name="QB_ROW_384250" localSheetId="6" hidden="1">BVA!$F$201</definedName>
    <definedName name="QB_ROW_384250" localSheetId="5" hidden="1">'Jan-March I&amp;E'!$F$199</definedName>
    <definedName name="QB_ROW_386270" localSheetId="6" hidden="1">BVA!$H$61</definedName>
    <definedName name="QB_ROW_386270" localSheetId="5" hidden="1">'Jan-March I&amp;E'!$H$60</definedName>
    <definedName name="QB_ROW_387270" localSheetId="6" hidden="1">BVA!$H$72</definedName>
    <definedName name="QB_ROW_387270" localSheetId="5" hidden="1">'Jan-March I&amp;E'!$H$71</definedName>
    <definedName name="QB_ROW_387270" localSheetId="4" hidden="1">'March I&amp;E'!$H$65</definedName>
    <definedName name="QB_ROW_388260" localSheetId="6" hidden="1">BVA!$G$163</definedName>
    <definedName name="QB_ROW_388260" localSheetId="5" hidden="1">'Jan-March I&amp;E'!$G$162</definedName>
    <definedName name="QB_ROW_388260" localSheetId="4" hidden="1">'March I&amp;E'!$G$148</definedName>
    <definedName name="QB_ROW_390270" localSheetId="6" hidden="1">BVA!$H$110</definedName>
    <definedName name="QB_ROW_390270" localSheetId="5" hidden="1">'Jan-March I&amp;E'!$H$109</definedName>
    <definedName name="QB_ROW_390270" localSheetId="4" hidden="1">'March I&amp;E'!$H$103</definedName>
    <definedName name="QB_ROW_39040" localSheetId="7" hidden="1">'March Ledger'!$E$152</definedName>
    <definedName name="QB_ROW_39270" localSheetId="6" hidden="1">BVA!$H$78</definedName>
    <definedName name="QB_ROW_39270" localSheetId="5" hidden="1">'Jan-March I&amp;E'!$H$77</definedName>
    <definedName name="QB_ROW_39270" localSheetId="4" hidden="1">'March I&amp;E'!$H$71</definedName>
    <definedName name="QB_ROW_39340" localSheetId="7" hidden="1">'March Ledger'!$E$157</definedName>
    <definedName name="QB_ROW_394260" localSheetId="6" hidden="1">BVA!$G$38</definedName>
    <definedName name="QB_ROW_394260" localSheetId="5" hidden="1">'Jan-March I&amp;E'!$G$38</definedName>
    <definedName name="QB_ROW_394260" localSheetId="4" hidden="1">'March I&amp;E'!$G$33</definedName>
    <definedName name="QB_ROW_404030" localSheetId="7" hidden="1">'March Ledger'!$D$309</definedName>
    <definedName name="QB_ROW_404260" localSheetId="6" hidden="1">BVA!$G$150</definedName>
    <definedName name="QB_ROW_404260" localSheetId="5" hidden="1">'Jan-March I&amp;E'!$G$149</definedName>
    <definedName name="QB_ROW_404260" localSheetId="4" hidden="1">'March I&amp;E'!$G$137</definedName>
    <definedName name="QB_ROW_404330" localSheetId="7" hidden="1">'March Ledger'!$D$311</definedName>
    <definedName name="QB_ROW_409250" localSheetId="3" hidden="1">'March Balance Sheet'!$F$38</definedName>
    <definedName name="QB_ROW_41040" localSheetId="7" hidden="1">'March Ledger'!$E$158</definedName>
    <definedName name="QB_ROW_412030" localSheetId="7" hidden="1">'March Ledger'!$D$300</definedName>
    <definedName name="QB_ROW_412260" localSheetId="6" hidden="1">BVA!$G$142</definedName>
    <definedName name="QB_ROW_412260" localSheetId="5" hidden="1">'Jan-March I&amp;E'!$G$141</definedName>
    <definedName name="QB_ROW_412260" localSheetId="4" hidden="1">'March I&amp;E'!$G$134</definedName>
    <definedName name="QB_ROW_412330" localSheetId="7" hidden="1">'March Ledger'!$D$302</definedName>
    <definedName name="QB_ROW_41270" localSheetId="6" hidden="1">BVA!$H$79</definedName>
    <definedName name="QB_ROW_41270" localSheetId="5" hidden="1">'Jan-March I&amp;E'!$H$78</definedName>
    <definedName name="QB_ROW_41270" localSheetId="4" hidden="1">'March I&amp;E'!$H$72</definedName>
    <definedName name="QB_ROW_41340" localSheetId="7" hidden="1">'March Ledger'!$E$168</definedName>
    <definedName name="QB_ROW_415040" localSheetId="7" hidden="1">'March Ledger'!$E$225</definedName>
    <definedName name="QB_ROW_415270" localSheetId="6" hidden="1">BVA!$H$98</definedName>
    <definedName name="QB_ROW_415270" localSheetId="5" hidden="1">'Jan-March I&amp;E'!$H$97</definedName>
    <definedName name="QB_ROW_415270" localSheetId="4" hidden="1">'March I&amp;E'!$H$91</definedName>
    <definedName name="QB_ROW_415340" localSheetId="7" hidden="1">'March Ledger'!$E$229</definedName>
    <definedName name="QB_ROW_417280" localSheetId="6" hidden="1">BVA!$I$56</definedName>
    <definedName name="QB_ROW_417280" localSheetId="5" hidden="1">'Jan-March I&amp;E'!$I$56</definedName>
    <definedName name="QB_ROW_417280" localSheetId="4" hidden="1">'March I&amp;E'!$I$51</definedName>
    <definedName name="QB_ROW_418250" localSheetId="6" hidden="1">BVA!$F$120</definedName>
    <definedName name="QB_ROW_418250" localSheetId="5" hidden="1">'Jan-March I&amp;E'!$F$119</definedName>
    <definedName name="QB_ROW_418250" localSheetId="4" hidden="1">'March I&amp;E'!$F$113</definedName>
    <definedName name="QB_ROW_421250" localSheetId="3" hidden="1">'March Balance Sheet'!$F$41</definedName>
    <definedName name="QB_ROW_423230" localSheetId="3" hidden="1">'March Balance Sheet'!$D$60</definedName>
    <definedName name="QB_ROW_424240" localSheetId="3" hidden="1">'March Balance Sheet'!$E$8</definedName>
    <definedName name="QB_ROW_427240" localSheetId="6" hidden="1">BVA!$E$5</definedName>
    <definedName name="QB_ROW_427240" localSheetId="5" hidden="1">'Jan-March I&amp;E'!$E$5</definedName>
    <definedName name="QB_ROW_427240" localSheetId="4" hidden="1">'March I&amp;E'!$E$5</definedName>
    <definedName name="QB_ROW_43040" localSheetId="7" hidden="1">'March Ledger'!$E$169</definedName>
    <definedName name="QB_ROW_43270" localSheetId="6" hidden="1">BVA!$H$80</definedName>
    <definedName name="QB_ROW_43270" localSheetId="5" hidden="1">'Jan-March I&amp;E'!$H$79</definedName>
    <definedName name="QB_ROW_43270" localSheetId="4" hidden="1">'March I&amp;E'!$H$73</definedName>
    <definedName name="QB_ROW_43340" localSheetId="7" hidden="1">'March Ledger'!$E$179</definedName>
    <definedName name="QB_ROW_437040" localSheetId="6" hidden="1">BVA!$E$200</definedName>
    <definedName name="QB_ROW_437040" localSheetId="5" hidden="1">'Jan-March I&amp;E'!$E$198</definedName>
    <definedName name="QB_ROW_437340" localSheetId="6" hidden="1">BVA!$E$203</definedName>
    <definedName name="QB_ROW_437340" localSheetId="5" hidden="1">'Jan-March I&amp;E'!$E$201</definedName>
    <definedName name="QB_ROW_438250" localSheetId="6" hidden="1">BVA!$F$202</definedName>
    <definedName name="QB_ROW_438250" localSheetId="5" hidden="1">'Jan-March I&amp;E'!$F$200</definedName>
    <definedName name="QB_ROW_441250" localSheetId="6" hidden="1">BVA!$F$16</definedName>
    <definedName name="QB_ROW_441250" localSheetId="5" hidden="1">'Jan-March I&amp;E'!$F$16</definedName>
    <definedName name="QB_ROW_441250" localSheetId="4" hidden="1">'March I&amp;E'!$F$14</definedName>
    <definedName name="QB_ROW_44250" localSheetId="6" hidden="1">BVA!$F$25</definedName>
    <definedName name="QB_ROW_44250" localSheetId="5" hidden="1">'Jan-March I&amp;E'!$F$25</definedName>
    <definedName name="QB_ROW_44250" localSheetId="4" hidden="1">'March I&amp;E'!$F$23</definedName>
    <definedName name="QB_ROW_443020" localSheetId="7" hidden="1">'March Ledger'!$C$367</definedName>
    <definedName name="QB_ROW_443240" localSheetId="6" hidden="1">BVA!$E$192</definedName>
    <definedName name="QB_ROW_443240" localSheetId="5" hidden="1">'Jan-March I&amp;E'!$E$191</definedName>
    <definedName name="QB_ROW_443240" localSheetId="4" hidden="1">'March I&amp;E'!$E$173</definedName>
    <definedName name="QB_ROW_443320" localSheetId="7" hidden="1">'March Ledger'!$C$369</definedName>
    <definedName name="QB_ROW_445030" localSheetId="7" hidden="1">'March Ledger'!$D$187</definedName>
    <definedName name="QB_ROW_445260" localSheetId="6" hidden="1">BVA!$G$85</definedName>
    <definedName name="QB_ROW_445260" localSheetId="5" hidden="1">'Jan-March I&amp;E'!$G$84</definedName>
    <definedName name="QB_ROW_445260" localSheetId="4" hidden="1">'March I&amp;E'!$G$78</definedName>
    <definedName name="QB_ROW_445330" localSheetId="7" hidden="1">'March Ledger'!$D$189</definedName>
    <definedName name="QB_ROW_446230" localSheetId="3" hidden="1">'March Balance Sheet'!$D$12</definedName>
    <definedName name="QB_ROW_447260" localSheetId="6" hidden="1">BVA!$G$44</definedName>
    <definedName name="QB_ROW_447260" localSheetId="5" hidden="1">'Jan-March I&amp;E'!$G$44</definedName>
    <definedName name="QB_ROW_447260" localSheetId="4" hidden="1">'March I&amp;E'!$G$39</definedName>
    <definedName name="QB_ROW_448270" localSheetId="6" hidden="1">BVA!$H$71</definedName>
    <definedName name="QB_ROW_448270" localSheetId="5" hidden="1">'Jan-March I&amp;E'!$H$70</definedName>
    <definedName name="QB_ROW_448270" localSheetId="4" hidden="1">'March I&amp;E'!$H$64</definedName>
    <definedName name="QB_ROW_449030" localSheetId="6" hidden="1">BVA!$D$205</definedName>
    <definedName name="QB_ROW_449030" localSheetId="5" hidden="1">'Jan-March I&amp;E'!$D$203</definedName>
    <definedName name="QB_ROW_449030" localSheetId="4" hidden="1">'March I&amp;E'!$D$177</definedName>
    <definedName name="QB_ROW_449330" localSheetId="6" hidden="1">BVA!$D$213</definedName>
    <definedName name="QB_ROW_449330" localSheetId="5" hidden="1">'Jan-March I&amp;E'!$D$211</definedName>
    <definedName name="QB_ROW_449330" localSheetId="4" hidden="1">'March I&amp;E'!$D$185</definedName>
    <definedName name="QB_ROW_45020" localSheetId="7" hidden="1">'March Ledger'!$C$52</definedName>
    <definedName name="QB_ROW_450240" localSheetId="6" hidden="1">BVA!$E$209</definedName>
    <definedName name="QB_ROW_450240" localSheetId="5" hidden="1">'Jan-March I&amp;E'!$E$207</definedName>
    <definedName name="QB_ROW_450240" localSheetId="4" hidden="1">'March I&amp;E'!$E$181</definedName>
    <definedName name="QB_ROW_451240" localSheetId="6" hidden="1">BVA!$E$210</definedName>
    <definedName name="QB_ROW_451240" localSheetId="5" hidden="1">'Jan-March I&amp;E'!$E$208</definedName>
    <definedName name="QB_ROW_451240" localSheetId="4" hidden="1">'March I&amp;E'!$E$182</definedName>
    <definedName name="QB_ROW_452240" localSheetId="6" hidden="1">BVA!$E$211</definedName>
    <definedName name="QB_ROW_452240" localSheetId="5" hidden="1">'Jan-March I&amp;E'!$E$209</definedName>
    <definedName name="QB_ROW_452240" localSheetId="4" hidden="1">'March I&amp;E'!$E$183</definedName>
    <definedName name="QB_ROW_45250" localSheetId="6" hidden="1">BVA!$F$26</definedName>
    <definedName name="QB_ROW_45250" localSheetId="5" hidden="1">'Jan-March I&amp;E'!$F$26</definedName>
    <definedName name="QB_ROW_45250" localSheetId="4" hidden="1">'March I&amp;E'!$F$24</definedName>
    <definedName name="QB_ROW_45320" localSheetId="7" hidden="1">'March Ledger'!$C$54</definedName>
    <definedName name="QB_ROW_455260" localSheetId="6" hidden="1">BVA!$G$133</definedName>
    <definedName name="QB_ROW_455260" localSheetId="5" hidden="1">'Jan-March I&amp;E'!$G$132</definedName>
    <definedName name="QB_ROW_455260" localSheetId="4" hidden="1">'March I&amp;E'!$G$126</definedName>
    <definedName name="QB_ROW_457260" localSheetId="6" hidden="1">BVA!$G$132</definedName>
    <definedName name="QB_ROW_457260" localSheetId="5" hidden="1">'Jan-March I&amp;E'!$G$131</definedName>
    <definedName name="QB_ROW_457260" localSheetId="4" hidden="1">'March I&amp;E'!$G$125</definedName>
    <definedName name="QB_ROW_458260" localSheetId="6" hidden="1">BVA!$G$131</definedName>
    <definedName name="QB_ROW_458260" localSheetId="5" hidden="1">'Jan-March I&amp;E'!$G$130</definedName>
    <definedName name="QB_ROW_458260" localSheetId="4" hidden="1">'March I&amp;E'!$G$124</definedName>
    <definedName name="QB_ROW_46020" localSheetId="7" hidden="1">'March Ledger'!$C$182</definedName>
    <definedName name="QB_ROW_46050" localSheetId="6" hidden="1">BVA!$F$83</definedName>
    <definedName name="QB_ROW_46050" localSheetId="5" hidden="1">'Jan-March I&amp;E'!$F$82</definedName>
    <definedName name="QB_ROW_46050" localSheetId="4" hidden="1">'March I&amp;E'!$F$76</definedName>
    <definedName name="QB_ROW_46320" localSheetId="7" hidden="1">'March Ledger'!$C$194</definedName>
    <definedName name="QB_ROW_46350" localSheetId="6" hidden="1">BVA!$F$88</definedName>
    <definedName name="QB_ROW_46350" localSheetId="5" hidden="1">'Jan-March I&amp;E'!$F$87</definedName>
    <definedName name="QB_ROW_46350" localSheetId="4" hidden="1">'March I&amp;E'!$F$81</definedName>
    <definedName name="QB_ROW_47030" localSheetId="7" hidden="1">'March Ledger'!$D$183</definedName>
    <definedName name="QB_ROW_47260" localSheetId="6" hidden="1">BVA!$G$84</definedName>
    <definedName name="QB_ROW_47260" localSheetId="5" hidden="1">'Jan-March I&amp;E'!$G$83</definedName>
    <definedName name="QB_ROW_47260" localSheetId="4" hidden="1">'March I&amp;E'!$G$77</definedName>
    <definedName name="QB_ROW_47330" localSheetId="7" hidden="1">'March Ledger'!$D$186</definedName>
    <definedName name="QB_ROW_477260" localSheetId="6" hidden="1">BVA!$G$45</definedName>
    <definedName name="QB_ROW_477260" localSheetId="5" hidden="1">'Jan-March I&amp;E'!$G$45</definedName>
    <definedName name="QB_ROW_477260" localSheetId="4" hidden="1">'March I&amp;E'!$G$40</definedName>
    <definedName name="QB_ROW_478020" localSheetId="7" hidden="1">'March Ledger'!$C$35</definedName>
    <definedName name="QB_ROW_478250" localSheetId="6" hidden="1">BVA!$F$24</definedName>
    <definedName name="QB_ROW_478250" localSheetId="5" hidden="1">'Jan-March I&amp;E'!$F$24</definedName>
    <definedName name="QB_ROW_478250" localSheetId="4" hidden="1">'March I&amp;E'!$F$22</definedName>
    <definedName name="QB_ROW_478320" localSheetId="7" hidden="1">'March Ledger'!$C$51</definedName>
    <definedName name="QB_ROW_479240" localSheetId="6" hidden="1">BVA!$E$208</definedName>
    <definedName name="QB_ROW_479240" localSheetId="5" hidden="1">'Jan-March I&amp;E'!$E$206</definedName>
    <definedName name="QB_ROW_479240" localSheetId="4" hidden="1">'March I&amp;E'!$E$180</definedName>
    <definedName name="QB_ROW_480240" localSheetId="6" hidden="1">BVA!$E$207</definedName>
    <definedName name="QB_ROW_480240" localSheetId="5" hidden="1">'Jan-March I&amp;E'!$E$205</definedName>
    <definedName name="QB_ROW_480240" localSheetId="4" hidden="1">'March I&amp;E'!$E$179</definedName>
    <definedName name="QB_ROW_482260" localSheetId="6" hidden="1">BVA!$G$130</definedName>
    <definedName name="QB_ROW_482260" localSheetId="5" hidden="1">'Jan-March I&amp;E'!$G$129</definedName>
    <definedName name="QB_ROW_482260" localSheetId="4" hidden="1">'March I&amp;E'!$G$123</definedName>
    <definedName name="QB_ROW_484240" localSheetId="3" hidden="1">'March Balance Sheet'!$E$34</definedName>
    <definedName name="QB_ROW_485030" localSheetId="7" hidden="1">'March Ledger'!$D$343</definedName>
    <definedName name="QB_ROW_485260" localSheetId="6" hidden="1">BVA!$G$178</definedName>
    <definedName name="QB_ROW_485260" localSheetId="5" hidden="1">'Jan-March I&amp;E'!$G$177</definedName>
    <definedName name="QB_ROW_485260" localSheetId="4" hidden="1">'March I&amp;E'!$G$162</definedName>
    <definedName name="QB_ROW_485330" localSheetId="7" hidden="1">'March Ledger'!$D$354</definedName>
    <definedName name="QB_ROW_486240" localSheetId="6" hidden="1">BVA!$E$199</definedName>
    <definedName name="QB_ROW_486240" localSheetId="5" hidden="1">'Jan-March I&amp;E'!$E$197</definedName>
    <definedName name="QB_ROW_487240" localSheetId="6" hidden="1">BVA!$E$189</definedName>
    <definedName name="QB_ROW_487240" localSheetId="5" hidden="1">'Jan-March I&amp;E'!$E$188</definedName>
    <definedName name="QB_ROW_488240" localSheetId="6" hidden="1">BVA!$E$198</definedName>
    <definedName name="QB_ROW_488240" localSheetId="5" hidden="1">'Jan-March I&amp;E'!$E$196</definedName>
    <definedName name="QB_ROW_490260" localSheetId="6" hidden="1">BVA!$G$136</definedName>
    <definedName name="QB_ROW_490260" localSheetId="5" hidden="1">'Jan-March I&amp;E'!$G$135</definedName>
    <definedName name="QB_ROW_490260" localSheetId="4" hidden="1">'March I&amp;E'!$G$129</definedName>
    <definedName name="QB_ROW_491240" localSheetId="6" hidden="1">BVA!$E$212</definedName>
    <definedName name="QB_ROW_491240" localSheetId="5" hidden="1">'Jan-March I&amp;E'!$E$210</definedName>
    <definedName name="QB_ROW_491240" localSheetId="4" hidden="1">'March I&amp;E'!$E$184</definedName>
    <definedName name="QB_ROW_5011" localSheetId="3" hidden="1">'March Balance Sheet'!$B$15</definedName>
    <definedName name="QB_ROW_51250" localSheetId="6" hidden="1">BVA!$F$14</definedName>
    <definedName name="QB_ROW_51250" localSheetId="5" hidden="1">'Jan-March I&amp;E'!$F$14</definedName>
    <definedName name="QB_ROW_5260" localSheetId="6" hidden="1">BVA!$G$47</definedName>
    <definedName name="QB_ROW_5260" localSheetId="5" hidden="1">'Jan-March I&amp;E'!$G$47</definedName>
    <definedName name="QB_ROW_5260" localSheetId="4" hidden="1">'March I&amp;E'!$G$42</definedName>
    <definedName name="QB_ROW_53030" localSheetId="7" hidden="1">'March Ledger'!$D$212</definedName>
    <definedName name="QB_ROW_53060" localSheetId="6" hidden="1">BVA!$G$96</definedName>
    <definedName name="QB_ROW_53060" localSheetId="5" hidden="1">'Jan-March I&amp;E'!$G$95</definedName>
    <definedName name="QB_ROW_53060" localSheetId="4" hidden="1">'March I&amp;E'!$G$89</definedName>
    <definedName name="QB_ROW_5311" localSheetId="3" hidden="1">'March Balance Sheet'!$B$25</definedName>
    <definedName name="QB_ROW_53330" localSheetId="7" hidden="1">'March Ledger'!$D$241</definedName>
    <definedName name="QB_ROW_53360" localSheetId="6" hidden="1">BVA!$G$102</definedName>
    <definedName name="QB_ROW_53360" localSheetId="5" hidden="1">'Jan-March I&amp;E'!$G$101</definedName>
    <definedName name="QB_ROW_53360" localSheetId="4" hidden="1">'March I&amp;E'!$G$95</definedName>
    <definedName name="QB_ROW_54020" localSheetId="7" hidden="1">'March Ledger'!$C$328</definedName>
    <definedName name="QB_ROW_54050" localSheetId="6" hidden="1">BVA!$F$169</definedName>
    <definedName name="QB_ROW_54050" localSheetId="5" hidden="1">'Jan-March I&amp;E'!$F$168</definedName>
    <definedName name="QB_ROW_54050" localSheetId="4" hidden="1">'March I&amp;E'!$F$154</definedName>
    <definedName name="QB_ROW_54260" localSheetId="6" hidden="1">BVA!$G$171</definedName>
    <definedName name="QB_ROW_54260" localSheetId="5" hidden="1">'Jan-March I&amp;E'!$G$170</definedName>
    <definedName name="QB_ROW_54320" localSheetId="7" hidden="1">'March Ledger'!$C$333</definedName>
    <definedName name="QB_ROW_54350" localSheetId="6" hidden="1">BVA!$F$172</definedName>
    <definedName name="QB_ROW_54350" localSheetId="5" hidden="1">'Jan-March I&amp;E'!$F$171</definedName>
    <definedName name="QB_ROW_54350" localSheetId="4" hidden="1">'March I&amp;E'!$F$156</definedName>
    <definedName name="QB_ROW_55020" localSheetId="7" hidden="1">'March Ledger'!$C$14</definedName>
    <definedName name="QB_ROW_55250" localSheetId="6" hidden="1">BVA!$F$10</definedName>
    <definedName name="QB_ROW_55250" localSheetId="5" hidden="1">'Jan-March I&amp;E'!$F$10</definedName>
    <definedName name="QB_ROW_55250" localSheetId="4" hidden="1">'March I&amp;E'!$F$10</definedName>
    <definedName name="QB_ROW_55320" localSheetId="7" hidden="1">'March Ledger'!$C$16</definedName>
    <definedName name="QB_ROW_56030" localSheetId="7" hidden="1">'March Ledger'!$D$329</definedName>
    <definedName name="QB_ROW_56260" localSheetId="6" hidden="1">BVA!$G$170</definedName>
    <definedName name="QB_ROW_56260" localSheetId="5" hidden="1">'Jan-March I&amp;E'!$G$169</definedName>
    <definedName name="QB_ROW_56260" localSheetId="4" hidden="1">'March I&amp;E'!$G$155</definedName>
    <definedName name="QB_ROW_56330" localSheetId="7" hidden="1">'March Ledger'!$D$332</definedName>
    <definedName name="QB_ROW_58030" localSheetId="7" hidden="1">'March Ledger'!$D$242</definedName>
    <definedName name="QB_ROW_58060" localSheetId="6" hidden="1">BVA!$G$103</definedName>
    <definedName name="QB_ROW_58060" localSheetId="5" hidden="1">'Jan-March I&amp;E'!$G$102</definedName>
    <definedName name="QB_ROW_58060" localSheetId="4" hidden="1">'March I&amp;E'!$G$96</definedName>
    <definedName name="QB_ROW_58330" localSheetId="7" hidden="1">'March Ledger'!$D$260</definedName>
    <definedName name="QB_ROW_58360" localSheetId="6" hidden="1">BVA!$G$111</definedName>
    <definedName name="QB_ROW_58360" localSheetId="5" hidden="1">'Jan-March I&amp;E'!$G$110</definedName>
    <definedName name="QB_ROW_58360" localSheetId="4" hidden="1">'March I&amp;E'!$G$104</definedName>
    <definedName name="QB_ROW_59040" localSheetId="7" hidden="1">'March Ledger'!$E$243</definedName>
    <definedName name="QB_ROW_59070" localSheetId="6" hidden="1">BVA!$H$104</definedName>
    <definedName name="QB_ROW_59070" localSheetId="5" hidden="1">'Jan-March I&amp;E'!$H$103</definedName>
    <definedName name="QB_ROW_59070" localSheetId="4" hidden="1">'March I&amp;E'!$H$97</definedName>
    <definedName name="QB_ROW_59340" localSheetId="7" hidden="1">'March Ledger'!$E$255</definedName>
    <definedName name="QB_ROW_59370" localSheetId="6" hidden="1">BVA!$H$108</definedName>
    <definedName name="QB_ROW_59370" localSheetId="5" hidden="1">'Jan-March I&amp;E'!$H$107</definedName>
    <definedName name="QB_ROW_59370" localSheetId="4" hidden="1">'March I&amp;E'!$H$101</definedName>
    <definedName name="QB_ROW_6040" localSheetId="3" hidden="1">'March Balance Sheet'!$E$40</definedName>
    <definedName name="QB_ROW_61010" localSheetId="7" hidden="1">'March Ledger'!$B$5</definedName>
    <definedName name="QB_ROW_61240" localSheetId="6" hidden="1">BVA!$E$7</definedName>
    <definedName name="QB_ROW_61240" localSheetId="5" hidden="1">'Jan-March I&amp;E'!$E$7</definedName>
    <definedName name="QB_ROW_61240" localSheetId="4" hidden="1">'March I&amp;E'!$E$7</definedName>
    <definedName name="QB_ROW_61310" localSheetId="7" hidden="1">'March Ledger'!$B$9</definedName>
    <definedName name="QB_ROW_62010" localSheetId="7" hidden="1">'March Ledger'!$B$366</definedName>
    <definedName name="QB_ROW_62030" localSheetId="6" hidden="1">BVA!$D$191</definedName>
    <definedName name="QB_ROW_62030" localSheetId="5" hidden="1">'Jan-March I&amp;E'!$D$190</definedName>
    <definedName name="QB_ROW_62030" localSheetId="4" hidden="1">'March I&amp;E'!$D$172</definedName>
    <definedName name="QB_ROW_62240" localSheetId="6" hidden="1">BVA!$E$193</definedName>
    <definedName name="QB_ROW_62310" localSheetId="7" hidden="1">'March Ledger'!$B$370</definedName>
    <definedName name="QB_ROW_62330" localSheetId="6" hidden="1">BVA!$D$194</definedName>
    <definedName name="QB_ROW_62330" localSheetId="5" hidden="1">'Jan-March I&amp;E'!$D$192</definedName>
    <definedName name="QB_ROW_62330" localSheetId="4" hidden="1">'March I&amp;E'!$D$174</definedName>
    <definedName name="QB_ROW_63030" localSheetId="6" hidden="1">BVA!$D$197</definedName>
    <definedName name="QB_ROW_63030" localSheetId="5" hidden="1">'Jan-March I&amp;E'!$D$195</definedName>
    <definedName name="QB_ROW_63330" localSheetId="6" hidden="1">BVA!$D$204</definedName>
    <definedName name="QB_ROW_63330" localSheetId="5" hidden="1">'Jan-March I&amp;E'!$D$202</definedName>
    <definedName name="QB_ROW_6340" localSheetId="3" hidden="1">'March Balance Sheet'!$E$53</definedName>
    <definedName name="QB_ROW_7001" localSheetId="3" hidden="1">'March Balance Sheet'!$A$27</definedName>
    <definedName name="QB_ROW_70010" localSheetId="7" hidden="1">'March Ledger'!$B$10</definedName>
    <definedName name="QB_ROW_70040" localSheetId="6" hidden="1">BVA!$E$8</definedName>
    <definedName name="QB_ROW_70040" localSheetId="5" hidden="1">'Jan-March I&amp;E'!$E$8</definedName>
    <definedName name="QB_ROW_70040" localSheetId="4" hidden="1">'March I&amp;E'!$E$8</definedName>
    <definedName name="QB_ROW_70310" localSheetId="7" hidden="1">'March Ledger'!$B$23</definedName>
    <definedName name="QB_ROW_70340" localSheetId="6" hidden="1">BVA!$E$18</definedName>
    <definedName name="QB_ROW_70340" localSheetId="5" hidden="1">'Jan-March I&amp;E'!$E$18</definedName>
    <definedName name="QB_ROW_70340" localSheetId="4" hidden="1">'March I&amp;E'!$E$16</definedName>
    <definedName name="QB_ROW_7050" localSheetId="3" hidden="1">'March Balance Sheet'!$F$43</definedName>
    <definedName name="QB_ROW_72020" localSheetId="7" hidden="1">'March Ledger'!$C$11</definedName>
    <definedName name="QB_ROW_72250" localSheetId="6" hidden="1">BVA!$F$9</definedName>
    <definedName name="QB_ROW_72250" localSheetId="5" hidden="1">'Jan-March I&amp;E'!$F$9</definedName>
    <definedName name="QB_ROW_72250" localSheetId="4" hidden="1">'March I&amp;E'!$F$9</definedName>
    <definedName name="QB_ROW_72320" localSheetId="7" hidden="1">'March Ledger'!$C$13</definedName>
    <definedName name="QB_ROW_7301" localSheetId="3" hidden="1">'March Balance Sheet'!$A$71</definedName>
    <definedName name="QB_ROW_7350" localSheetId="3" hidden="1">'March Balance Sheet'!$F$46</definedName>
    <definedName name="QB_ROW_74030" localSheetId="7" hidden="1">'March Ledger'!$D$190</definedName>
    <definedName name="QB_ROW_74260" localSheetId="6" hidden="1">BVA!$G$87</definedName>
    <definedName name="QB_ROW_74260" localSheetId="5" hidden="1">'Jan-March I&amp;E'!$G$86</definedName>
    <definedName name="QB_ROW_74260" localSheetId="4" hidden="1">'March I&amp;E'!$G$80</definedName>
    <definedName name="QB_ROW_74330" localSheetId="7" hidden="1">'March Ledger'!$D$193</definedName>
    <definedName name="QB_ROW_75260" localSheetId="6" hidden="1">BVA!$G$39</definedName>
    <definedName name="QB_ROW_75260" localSheetId="5" hidden="1">'Jan-March I&amp;E'!$G$39</definedName>
    <definedName name="QB_ROW_75260" localSheetId="4" hidden="1">'March I&amp;E'!$G$34</definedName>
    <definedName name="QB_ROW_76020" localSheetId="7" hidden="1">'March Ledger'!$C$25</definedName>
    <definedName name="QB_ROW_76250" localSheetId="6" hidden="1">BVA!$F$23</definedName>
    <definedName name="QB_ROW_76250" localSheetId="5" hidden="1">'Jan-March I&amp;E'!$F$23</definedName>
    <definedName name="QB_ROW_76250" localSheetId="4" hidden="1">'March I&amp;E'!$F$21</definedName>
    <definedName name="QB_ROW_76320" localSheetId="7" hidden="1">'March Ledger'!$C$34</definedName>
    <definedName name="QB_ROW_77260" localSheetId="6" hidden="1">BVA!$G$86</definedName>
    <definedName name="QB_ROW_77260" localSheetId="5" hidden="1">'Jan-March I&amp;E'!$G$85</definedName>
    <definedName name="QB_ROW_77260" localSheetId="4" hidden="1">'March I&amp;E'!$G$79</definedName>
    <definedName name="QB_ROW_80050" localSheetId="7" hidden="1">'March Ledger'!$F$86</definedName>
    <definedName name="QB_ROW_8011" localSheetId="3" hidden="1">'March Balance Sheet'!$B$28</definedName>
    <definedName name="QB_ROW_80280" localSheetId="6" hidden="1">BVA!$I$53</definedName>
    <definedName name="QB_ROW_80280" localSheetId="5" hidden="1">'Jan-March I&amp;E'!$I$53</definedName>
    <definedName name="QB_ROW_80280" localSheetId="4" hidden="1">'March I&amp;E'!$I$48</definedName>
    <definedName name="QB_ROW_80350" localSheetId="7" hidden="1">'March Ledger'!$F$88</definedName>
    <definedName name="QB_ROW_82030" localSheetId="7" hidden="1">'March Ledger'!$D$84</definedName>
    <definedName name="QB_ROW_82060" localSheetId="6" hidden="1">BVA!$G$51</definedName>
    <definedName name="QB_ROW_82060" localSheetId="5" hidden="1">'Jan-March I&amp;E'!$G$51</definedName>
    <definedName name="QB_ROW_82060" localSheetId="4" hidden="1">'March I&amp;E'!$G$46</definedName>
    <definedName name="QB_ROW_82330" localSheetId="7" hidden="1">'March Ledger'!$D$122</definedName>
    <definedName name="QB_ROW_82360" localSheetId="6" hidden="1">BVA!$G$66</definedName>
    <definedName name="QB_ROW_82360" localSheetId="5" hidden="1">'Jan-March I&amp;E'!$G$65</definedName>
    <definedName name="QB_ROW_82360" localSheetId="4" hidden="1">'March I&amp;E'!$G$59</definedName>
    <definedName name="QB_ROW_8260" localSheetId="3" hidden="1">'March Balance Sheet'!$G$44</definedName>
    <definedName name="QB_ROW_83050" localSheetId="7" hidden="1">'March Ledger'!$F$251</definedName>
    <definedName name="QB_ROW_8311" localSheetId="3" hidden="1">'March Balance Sheet'!$B$56</definedName>
    <definedName name="QB_ROW_83280" localSheetId="6" hidden="1">BVA!$I$107</definedName>
    <definedName name="QB_ROW_83280" localSheetId="5" hidden="1">'Jan-March I&amp;E'!$I$106</definedName>
    <definedName name="QB_ROW_83280" localSheetId="4" hidden="1">'March I&amp;E'!$I$100</definedName>
    <definedName name="QB_ROW_83350" localSheetId="7" hidden="1">'March Ledger'!$F$254</definedName>
    <definedName name="QB_ROW_84050" localSheetId="7" hidden="1">'March Ledger'!$F$244</definedName>
    <definedName name="QB_ROW_84280" localSheetId="6" hidden="1">BVA!$I$105</definedName>
    <definedName name="QB_ROW_84280" localSheetId="5" hidden="1">'Jan-March I&amp;E'!$I$104</definedName>
    <definedName name="QB_ROW_84280" localSheetId="4" hidden="1">'March I&amp;E'!$I$98</definedName>
    <definedName name="QB_ROW_84350" localSheetId="7" hidden="1">'March Ledger'!$F$246</definedName>
    <definedName name="QB_ROW_86030" localSheetId="7" hidden="1">'March Ledger'!$D$261</definedName>
    <definedName name="QB_ROW_86260" localSheetId="6" hidden="1">BVA!$G$112</definedName>
    <definedName name="QB_ROW_86260" localSheetId="5" hidden="1">'Jan-March I&amp;E'!$G$111</definedName>
    <definedName name="QB_ROW_86260" localSheetId="4" hidden="1">'March I&amp;E'!$G$105</definedName>
    <definedName name="QB_ROW_86321" localSheetId="6" hidden="1">BVA!$C$20</definedName>
    <definedName name="QB_ROW_86321" localSheetId="5" hidden="1">'Jan-March I&amp;E'!$C$20</definedName>
    <definedName name="QB_ROW_86321" localSheetId="4" hidden="1">'March I&amp;E'!$C$18</definedName>
    <definedName name="QB_ROW_86330" localSheetId="7" hidden="1">'March Ledger'!$D$264</definedName>
    <definedName name="QB_ROW_87250" localSheetId="6" hidden="1">BVA!$F$116</definedName>
    <definedName name="QB_ROW_87250" localSheetId="5" hidden="1">'Jan-March I&amp;E'!$F$115</definedName>
    <definedName name="QB_ROW_87250" localSheetId="4" hidden="1">'March I&amp;E'!$F$109</definedName>
    <definedName name="QB_ROW_88250" localSheetId="6" hidden="1">BVA!$F$117</definedName>
    <definedName name="QB_ROW_88250" localSheetId="5" hidden="1">'Jan-March I&amp;E'!$F$116</definedName>
    <definedName name="QB_ROW_88250" localSheetId="4" hidden="1">'March I&amp;E'!$F$110</definedName>
    <definedName name="QB_ROW_90020" localSheetId="7" hidden="1">'March Ledger'!$C$268</definedName>
    <definedName name="QB_ROW_9021" localSheetId="3" hidden="1">'March Balance Sheet'!$C$29</definedName>
    <definedName name="QB_ROW_90250" localSheetId="6" hidden="1">BVA!$F$122</definedName>
    <definedName name="QB_ROW_90250" localSheetId="5" hidden="1">'Jan-March I&amp;E'!$F$121</definedName>
    <definedName name="QB_ROW_90250" localSheetId="4" hidden="1">'March I&amp;E'!$F$115</definedName>
    <definedName name="QB_ROW_90320" localSheetId="7" hidden="1">'March Ledger'!$C$275</definedName>
    <definedName name="QB_ROW_91020" localSheetId="7" hidden="1">'March Ledger'!$C$295</definedName>
    <definedName name="QB_ROW_91030" localSheetId="7" hidden="1">'March Ledger'!$D$316</definedName>
    <definedName name="QB_ROW_91050" localSheetId="6" hidden="1">BVA!$F$140</definedName>
    <definedName name="QB_ROW_91050" localSheetId="5" hidden="1">'Jan-March I&amp;E'!$F$139</definedName>
    <definedName name="QB_ROW_91050" localSheetId="4" hidden="1">'March I&amp;E'!$F$132</definedName>
    <definedName name="QB_ROW_91260" localSheetId="6" hidden="1">BVA!$G$153</definedName>
    <definedName name="QB_ROW_91260" localSheetId="5" hidden="1">'Jan-March I&amp;E'!$G$152</definedName>
    <definedName name="QB_ROW_91260" localSheetId="4" hidden="1">'March I&amp;E'!$G$139</definedName>
    <definedName name="QB_ROW_91320" localSheetId="7" hidden="1">'March Ledger'!$C$322</definedName>
    <definedName name="QB_ROW_91330" localSheetId="7" hidden="1">'March Ledger'!$D$321</definedName>
    <definedName name="QB_ROW_91350" localSheetId="6" hidden="1">BVA!$F$154</definedName>
    <definedName name="QB_ROW_91350" localSheetId="5" hidden="1">'Jan-March I&amp;E'!$F$153</definedName>
    <definedName name="QB_ROW_91350" localSheetId="4" hidden="1">'March I&amp;E'!$F$140</definedName>
    <definedName name="QB_ROW_92030" localSheetId="7" hidden="1">'March Ledger'!$D$196</definedName>
    <definedName name="QB_ROW_92060" localSheetId="6" hidden="1">BVA!$G$90</definedName>
    <definedName name="QB_ROW_92060" localSheetId="5" hidden="1">'Jan-March I&amp;E'!$G$89</definedName>
    <definedName name="QB_ROW_92060" localSheetId="4" hidden="1">'March I&amp;E'!$G$83</definedName>
    <definedName name="QB_ROW_92270" localSheetId="6" hidden="1">BVA!$H$94</definedName>
    <definedName name="QB_ROW_92270" localSheetId="5" hidden="1">'Jan-March I&amp;E'!$H$93</definedName>
    <definedName name="QB_ROW_92270" localSheetId="4" hidden="1">'March I&amp;E'!$H$87</definedName>
    <definedName name="QB_ROW_92330" localSheetId="7" hidden="1">'March Ledger'!$D$211</definedName>
    <definedName name="QB_ROW_92360" localSheetId="6" hidden="1">BVA!$G$95</definedName>
    <definedName name="QB_ROW_92360" localSheetId="5" hidden="1">'Jan-March I&amp;E'!$G$94</definedName>
    <definedName name="QB_ROW_92360" localSheetId="4" hidden="1">'March I&amp;E'!$G$88</definedName>
    <definedName name="QB_ROW_9260" localSheetId="3" hidden="1">'March Balance Sheet'!$G$45</definedName>
    <definedName name="QB_ROW_9321" localSheetId="3" hidden="1">'March Balance Sheet'!$C$55</definedName>
    <definedName name="QB_ROW_93240" localSheetId="3" hidden="1">'March Balance Sheet'!$E$7</definedName>
    <definedName name="QB_ROW_94020" localSheetId="7" hidden="1">'March Ledger'!$C$281</definedName>
    <definedName name="QB_ROW_94250" localSheetId="6" hidden="1">BVA!$F$128</definedName>
    <definedName name="QB_ROW_94250" localSheetId="5" hidden="1">'Jan-March I&amp;E'!$F$127</definedName>
    <definedName name="QB_ROW_94250" localSheetId="4" hidden="1">'March I&amp;E'!$F$121</definedName>
    <definedName name="QB_ROW_94320" localSheetId="7" hidden="1">'March Ledger'!$C$283</definedName>
    <definedName name="QB_ROW_96020" localSheetId="7" hidden="1">'March Ledger'!$C$276</definedName>
    <definedName name="QB_ROW_96250" localSheetId="6" hidden="1">BVA!$F$123</definedName>
    <definedName name="QB_ROW_96250" localSheetId="5" hidden="1">'Jan-March I&amp;E'!$F$122</definedName>
    <definedName name="QB_ROW_96250" localSheetId="4" hidden="1">'March I&amp;E'!$F$116</definedName>
    <definedName name="QB_ROW_96320" localSheetId="7" hidden="1">'March Ledger'!$C$278</definedName>
    <definedName name="QB_ROW_97020" localSheetId="7" hidden="1">'March Ledger'!$C$284</definedName>
    <definedName name="QB_ROW_97050" localSheetId="6" hidden="1">BVA!$F$129</definedName>
    <definedName name="QB_ROW_97050" localSheetId="5" hidden="1">'Jan-March I&amp;E'!$F$128</definedName>
    <definedName name="QB_ROW_97050" localSheetId="4" hidden="1">'March I&amp;E'!$F$122</definedName>
    <definedName name="QB_ROW_97260" localSheetId="6" hidden="1">BVA!$G$138</definedName>
    <definedName name="QB_ROW_97260" localSheetId="5" hidden="1">'Jan-March I&amp;E'!$G$137</definedName>
    <definedName name="QB_ROW_97260" localSheetId="4" hidden="1">'March I&amp;E'!$G$130</definedName>
    <definedName name="QB_ROW_97320" localSheetId="7" hidden="1">'March Ledger'!$C$294</definedName>
    <definedName name="QB_ROW_97350" localSheetId="6" hidden="1">BVA!$F$139</definedName>
    <definedName name="QB_ROW_97350" localSheetId="5" hidden="1">'Jan-March I&amp;E'!$F$138</definedName>
    <definedName name="QB_ROW_97350" localSheetId="4" hidden="1">'March I&amp;E'!$F$131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ANSUPPORTUPDATE" localSheetId="7">TRUE</definedName>
    <definedName name="QBCOMPANYFILENAME" localSheetId="6">"C:\Users\capon\OneDrive - Nederland Fire\Quickbooks\Company Files\NFPD.QBW"</definedName>
    <definedName name="QBCOMPANYFILENAME" localSheetId="0">"C:\Users\capon\OneDrive - Nederland Fire\Quickbooks\Company Files\NFPD.QBW"</definedName>
    <definedName name="QBCOMPANYFILENAME" localSheetId="5">"C:\Users\capon\OneDrive - Nederland Fire\Quickbooks\Company Files\NFPD.QBW"</definedName>
    <definedName name="QBCOMPANYFILENAME" localSheetId="3">"C:\Users\capon\OneDrive - Nederland Fire\Quickbooks\Company Files\NFPD.QBW"</definedName>
    <definedName name="QBCOMPANYFILENAME" localSheetId="4">"C:\Users\capon\OneDrive - Nederland Fire\Quickbooks\Company Files\NFPD.QBW"</definedName>
    <definedName name="QBCOMPANYFILENAME" localSheetId="7">"C:\Users\capon\OneDrive - Nederland Fire\Quickbooks\Company Files\NFPD.QBW"</definedName>
    <definedName name="QBENDDATE" localSheetId="6">20221231</definedName>
    <definedName name="QBENDDATE" localSheetId="0">20221231</definedName>
    <definedName name="QBENDDATE" localSheetId="5">20220331</definedName>
    <definedName name="QBENDDATE" localSheetId="3">20220331</definedName>
    <definedName name="QBENDDATE" localSheetId="4">20220331</definedName>
    <definedName name="QBENDDATE" localSheetId="7">20220331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HEADERSONSCREEN" localSheetId="7">FALSE</definedName>
    <definedName name="QBMETADATASIZE" localSheetId="6">5924</definedName>
    <definedName name="QBMETADATASIZE" localSheetId="0">7592</definedName>
    <definedName name="QBMETADATASIZE" localSheetId="5">5924</definedName>
    <definedName name="QBMETADATASIZE" localSheetId="3">5924</definedName>
    <definedName name="QBMETADATASIZE" localSheetId="4">5924</definedName>
    <definedName name="QBMETADATASIZE" localSheetId="7">7592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COLOR" localSheetId="7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4">TRUE</definedName>
    <definedName name="QBPRESERVEFONT" localSheetId="7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ROWHEIGHT" localSheetId="7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4">TRUE</definedName>
    <definedName name="QBPRESERVESPACE" localSheetId="7">TRUE</definedName>
    <definedName name="QBREPORTCOLAXIS" localSheetId="6">0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4">0</definedName>
    <definedName name="QBREPORTCOLAXIS" localSheetId="7">0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NYID" localSheetId="7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NNUALBUDGET" localSheetId="7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COGS" localSheetId="7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AVGPRICE" localSheetId="7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DIFF" localSheetId="7">FALSE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GET" localSheetId="7">FALSE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BUDPCT" localSheetId="7">FALSE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COGS" localSheetId="7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7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7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FORECAST" localSheetId="7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" localSheetId="7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7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HOURS" localSheetId="7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COL" localSheetId="7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EXPENSE" localSheetId="7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INCOME" localSheetId="7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OFSALES" localSheetId="7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CTROW" localSheetId="7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DIFF" localSheetId="7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PPCT" localSheetId="7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PERIOD" localSheetId="7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REVYEAR" localSheetId="7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DIFF" localSheetId="7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PYPCT" localSheetId="7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QTY" localSheetId="7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RATE" localSheetId="7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7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7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MILES" localSheetId="7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7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7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7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" localSheetId="7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BUDGET" localSheetId="7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COMPARECOL_YTDPCT" localSheetId="7">FALSE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3">9</definedName>
    <definedName name="QBREPORTROWAXIS" localSheetId="4">11</definedName>
    <definedName name="QBREPORTROWAXIS" localSheetId="7">12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4">24</definedName>
    <definedName name="QBREPORTSUBCOLAXIS" localSheetId="7">0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3">5</definedName>
    <definedName name="QBREPORTTYPE" localSheetId="4">288</definedName>
    <definedName name="QBREPORTTYPE" localSheetId="7">230</definedName>
    <definedName name="QBROWHEADERS" localSheetId="6">9</definedName>
    <definedName name="QBROWHEADERS" localSheetId="0">1</definedName>
    <definedName name="QBROWHEADERS" localSheetId="5">9</definedName>
    <definedName name="QBROWHEADERS" localSheetId="3">7</definedName>
    <definedName name="QBROWHEADERS" localSheetId="4">9</definedName>
    <definedName name="QBROWHEADERS" localSheetId="7">6</definedName>
    <definedName name="QBSTARTDATE" localSheetId="6">20220101</definedName>
    <definedName name="QBSTARTDATE" localSheetId="0">20220101</definedName>
    <definedName name="QBSTARTDATE" localSheetId="5">20220101</definedName>
    <definedName name="QBSTARTDATE" localSheetId="3">20220301</definedName>
    <definedName name="QBSTARTDATE" localSheetId="4">20220301</definedName>
    <definedName name="QBSTARTDATE" localSheetId="7">20220301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6" i="9" l="1"/>
  <c r="N216" i="9"/>
  <c r="L216" i="9"/>
  <c r="J216" i="9"/>
  <c r="P215" i="9"/>
  <c r="N215" i="9"/>
  <c r="L215" i="9"/>
  <c r="J215" i="9"/>
  <c r="P214" i="9"/>
  <c r="N214" i="9"/>
  <c r="L214" i="9"/>
  <c r="J214" i="9"/>
  <c r="P213" i="9"/>
  <c r="N213" i="9"/>
  <c r="L213" i="9"/>
  <c r="J213" i="9"/>
  <c r="P212" i="9"/>
  <c r="N212" i="9"/>
  <c r="P211" i="9"/>
  <c r="N211" i="9"/>
  <c r="P210" i="9"/>
  <c r="N210" i="9"/>
  <c r="P209" i="9"/>
  <c r="N209" i="9"/>
  <c r="P208" i="9"/>
  <c r="N208" i="9"/>
  <c r="P207" i="9"/>
  <c r="N207" i="9"/>
  <c r="P206" i="9"/>
  <c r="N206" i="9"/>
  <c r="J204" i="9"/>
  <c r="J203" i="9"/>
  <c r="J195" i="9"/>
  <c r="J194" i="9"/>
  <c r="J190" i="9"/>
  <c r="P185" i="9"/>
  <c r="N185" i="9"/>
  <c r="L185" i="9"/>
  <c r="J185" i="9"/>
  <c r="P184" i="9"/>
  <c r="N184" i="9"/>
  <c r="L184" i="9"/>
  <c r="J184" i="9"/>
  <c r="P182" i="9"/>
  <c r="N182" i="9"/>
  <c r="L182" i="9"/>
  <c r="J182" i="9"/>
  <c r="P181" i="9"/>
  <c r="N181" i="9"/>
  <c r="L181" i="9"/>
  <c r="J181" i="9"/>
  <c r="P180" i="9"/>
  <c r="N180" i="9"/>
  <c r="P179" i="9"/>
  <c r="N179" i="9"/>
  <c r="P176" i="9"/>
  <c r="N176" i="9"/>
  <c r="P174" i="9"/>
  <c r="N174" i="9"/>
  <c r="L174" i="9"/>
  <c r="J174" i="9"/>
  <c r="P172" i="9"/>
  <c r="N172" i="9"/>
  <c r="L172" i="9"/>
  <c r="J172" i="9"/>
  <c r="P170" i="9"/>
  <c r="N170" i="9"/>
  <c r="P168" i="9"/>
  <c r="N168" i="9"/>
  <c r="P167" i="9"/>
  <c r="N167" i="9"/>
  <c r="P166" i="9"/>
  <c r="N166" i="9"/>
  <c r="P165" i="9"/>
  <c r="N165" i="9"/>
  <c r="L165" i="9"/>
  <c r="J165" i="9"/>
  <c r="P164" i="9"/>
  <c r="N164" i="9"/>
  <c r="P163" i="9"/>
  <c r="N163" i="9"/>
  <c r="P161" i="9"/>
  <c r="N161" i="9"/>
  <c r="P159" i="9"/>
  <c r="N159" i="9"/>
  <c r="L159" i="9"/>
  <c r="J159" i="9"/>
  <c r="P157" i="9"/>
  <c r="N157" i="9"/>
  <c r="P155" i="9"/>
  <c r="N155" i="9"/>
  <c r="L155" i="9"/>
  <c r="J155" i="9"/>
  <c r="P154" i="9"/>
  <c r="N154" i="9"/>
  <c r="L154" i="9"/>
  <c r="J154" i="9"/>
  <c r="P153" i="9"/>
  <c r="N153" i="9"/>
  <c r="P139" i="9"/>
  <c r="N139" i="9"/>
  <c r="L139" i="9"/>
  <c r="J139" i="9"/>
  <c r="P138" i="9"/>
  <c r="N138" i="9"/>
  <c r="P136" i="9"/>
  <c r="N136" i="9"/>
  <c r="P135" i="9"/>
  <c r="N135" i="9"/>
  <c r="P134" i="9"/>
  <c r="N134" i="9"/>
  <c r="P133" i="9"/>
  <c r="N133" i="9"/>
  <c r="P132" i="9"/>
  <c r="N132" i="9"/>
  <c r="P131" i="9"/>
  <c r="N131" i="9"/>
  <c r="P130" i="9"/>
  <c r="N130" i="9"/>
  <c r="P128" i="9"/>
  <c r="N128" i="9"/>
  <c r="P127" i="9"/>
  <c r="N127" i="9"/>
  <c r="P125" i="9"/>
  <c r="N125" i="9"/>
  <c r="L125" i="9"/>
  <c r="J125" i="9"/>
  <c r="P124" i="9"/>
  <c r="N124" i="9"/>
  <c r="P123" i="9"/>
  <c r="N123" i="9"/>
  <c r="P122" i="9"/>
  <c r="N122" i="9"/>
  <c r="P121" i="9"/>
  <c r="N121" i="9"/>
  <c r="P120" i="9"/>
  <c r="N120" i="9"/>
  <c r="P118" i="9"/>
  <c r="N118" i="9"/>
  <c r="L118" i="9"/>
  <c r="J118" i="9"/>
  <c r="P117" i="9"/>
  <c r="N117" i="9"/>
  <c r="P116" i="9"/>
  <c r="N116" i="9"/>
  <c r="P114" i="9"/>
  <c r="N114" i="9"/>
  <c r="L114" i="9"/>
  <c r="J114" i="9"/>
  <c r="P113" i="9"/>
  <c r="N113" i="9"/>
  <c r="L113" i="9"/>
  <c r="J113" i="9"/>
  <c r="P112" i="9"/>
  <c r="N112" i="9"/>
  <c r="P111" i="9"/>
  <c r="N111" i="9"/>
  <c r="L111" i="9"/>
  <c r="J111" i="9"/>
  <c r="P110" i="9"/>
  <c r="N110" i="9"/>
  <c r="P109" i="9"/>
  <c r="N109" i="9"/>
  <c r="P108" i="9"/>
  <c r="N108" i="9"/>
  <c r="L108" i="9"/>
  <c r="J108" i="9"/>
  <c r="P107" i="9"/>
  <c r="N107" i="9"/>
  <c r="P106" i="9"/>
  <c r="N106" i="9"/>
  <c r="P105" i="9"/>
  <c r="N105" i="9"/>
  <c r="P102" i="9"/>
  <c r="N102" i="9"/>
  <c r="L102" i="9"/>
  <c r="J102" i="9"/>
  <c r="P101" i="9"/>
  <c r="N101" i="9"/>
  <c r="P100" i="9"/>
  <c r="N100" i="9"/>
  <c r="P99" i="9"/>
  <c r="N99" i="9"/>
  <c r="P98" i="9"/>
  <c r="N98" i="9"/>
  <c r="P97" i="9"/>
  <c r="N97" i="9"/>
  <c r="P95" i="9"/>
  <c r="N95" i="9"/>
  <c r="L95" i="9"/>
  <c r="J95" i="9"/>
  <c r="P94" i="9"/>
  <c r="N94" i="9"/>
  <c r="P93" i="9"/>
  <c r="N93" i="9"/>
  <c r="P92" i="9"/>
  <c r="N92" i="9"/>
  <c r="P91" i="9"/>
  <c r="N91" i="9"/>
  <c r="P88" i="9"/>
  <c r="N88" i="9"/>
  <c r="L88" i="9"/>
  <c r="J88" i="9"/>
  <c r="P86" i="9"/>
  <c r="N86" i="9"/>
  <c r="P85" i="9"/>
  <c r="N85" i="9"/>
  <c r="P84" i="9"/>
  <c r="N84" i="9"/>
  <c r="P82" i="9"/>
  <c r="N82" i="9"/>
  <c r="L82" i="9"/>
  <c r="J82" i="9"/>
  <c r="P81" i="9"/>
  <c r="N81" i="9"/>
  <c r="L81" i="9"/>
  <c r="J81" i="9"/>
  <c r="P80" i="9"/>
  <c r="N80" i="9"/>
  <c r="P79" i="9"/>
  <c r="N79" i="9"/>
  <c r="P78" i="9"/>
  <c r="N78" i="9"/>
  <c r="P76" i="9"/>
  <c r="N76" i="9"/>
  <c r="L76" i="9"/>
  <c r="J76" i="9"/>
  <c r="P75" i="9"/>
  <c r="N75" i="9"/>
  <c r="P74" i="9"/>
  <c r="N74" i="9"/>
  <c r="P73" i="9"/>
  <c r="N73" i="9"/>
  <c r="P72" i="9"/>
  <c r="N72" i="9"/>
  <c r="P71" i="9"/>
  <c r="N71" i="9"/>
  <c r="P70" i="9"/>
  <c r="N70" i="9"/>
  <c r="P69" i="9"/>
  <c r="N69" i="9"/>
  <c r="P68" i="9"/>
  <c r="N68" i="9"/>
  <c r="P66" i="9"/>
  <c r="N66" i="9"/>
  <c r="L66" i="9"/>
  <c r="J66" i="9"/>
  <c r="P65" i="9"/>
  <c r="N65" i="9"/>
  <c r="P64" i="9"/>
  <c r="N64" i="9"/>
  <c r="P63" i="9"/>
  <c r="N63" i="9"/>
  <c r="P62" i="9"/>
  <c r="N62" i="9"/>
  <c r="P60" i="9"/>
  <c r="N60" i="9"/>
  <c r="P59" i="9"/>
  <c r="N59" i="9"/>
  <c r="L59" i="9"/>
  <c r="J59" i="9"/>
  <c r="P58" i="9"/>
  <c r="N58" i="9"/>
  <c r="P56" i="9"/>
  <c r="N56" i="9"/>
  <c r="P55" i="9"/>
  <c r="N55" i="9"/>
  <c r="P54" i="9"/>
  <c r="N54" i="9"/>
  <c r="P53" i="9"/>
  <c r="N53" i="9"/>
  <c r="P49" i="9"/>
  <c r="N49" i="9"/>
  <c r="L49" i="9"/>
  <c r="J49" i="9"/>
  <c r="P48" i="9"/>
  <c r="N48" i="9"/>
  <c r="P47" i="9"/>
  <c r="N47" i="9"/>
  <c r="P46" i="9"/>
  <c r="N46" i="9"/>
  <c r="P45" i="9"/>
  <c r="N45" i="9"/>
  <c r="P44" i="9"/>
  <c r="N44" i="9"/>
  <c r="P43" i="9"/>
  <c r="N43" i="9"/>
  <c r="P41" i="9"/>
  <c r="N41" i="9"/>
  <c r="L41" i="9"/>
  <c r="J41" i="9"/>
  <c r="P40" i="9"/>
  <c r="N40" i="9"/>
  <c r="P39" i="9"/>
  <c r="N39" i="9"/>
  <c r="P38" i="9"/>
  <c r="N38" i="9"/>
  <c r="P37" i="9"/>
  <c r="N37" i="9"/>
  <c r="P35" i="9"/>
  <c r="N35" i="9"/>
  <c r="L35" i="9"/>
  <c r="J35" i="9"/>
  <c r="P34" i="9"/>
  <c r="N34" i="9"/>
  <c r="P33" i="9"/>
  <c r="N33" i="9"/>
  <c r="P31" i="9"/>
  <c r="N31" i="9"/>
  <c r="P30" i="9"/>
  <c r="N30" i="9"/>
  <c r="L30" i="9"/>
  <c r="J30" i="9"/>
  <c r="P29" i="9"/>
  <c r="N29" i="9"/>
  <c r="P26" i="9"/>
  <c r="N26" i="9"/>
  <c r="P25" i="9"/>
  <c r="N25" i="9"/>
  <c r="P24" i="9"/>
  <c r="N24" i="9"/>
  <c r="P23" i="9"/>
  <c r="N23" i="9"/>
  <c r="P20" i="9"/>
  <c r="N20" i="9"/>
  <c r="L20" i="9"/>
  <c r="J20" i="9"/>
  <c r="P19" i="9"/>
  <c r="N19" i="9"/>
  <c r="L19" i="9"/>
  <c r="J19" i="9"/>
  <c r="P18" i="9"/>
  <c r="N18" i="9"/>
  <c r="L18" i="9"/>
  <c r="J18" i="9"/>
  <c r="P16" i="9"/>
  <c r="N16" i="9"/>
  <c r="P15" i="9"/>
  <c r="N15" i="9"/>
  <c r="P12" i="9"/>
  <c r="N12" i="9"/>
  <c r="P11" i="9"/>
  <c r="N11" i="9"/>
  <c r="P10" i="9"/>
  <c r="N10" i="9"/>
  <c r="P9" i="9"/>
  <c r="N9" i="9"/>
  <c r="P7" i="9"/>
  <c r="N7" i="9"/>
  <c r="P6" i="9"/>
  <c r="N6" i="9"/>
  <c r="P5" i="9"/>
  <c r="N5" i="9"/>
  <c r="W371" i="8"/>
  <c r="U371" i="8"/>
  <c r="W370" i="8"/>
  <c r="U370" i="8"/>
  <c r="W369" i="8"/>
  <c r="U369" i="8"/>
  <c r="W368" i="8"/>
  <c r="W365" i="8"/>
  <c r="U365" i="8"/>
  <c r="W364" i="8"/>
  <c r="W363" i="8"/>
  <c r="W362" i="8"/>
  <c r="W360" i="8"/>
  <c r="U360" i="8"/>
  <c r="W359" i="8"/>
  <c r="U359" i="8"/>
  <c r="W358" i="8"/>
  <c r="U358" i="8"/>
  <c r="W357" i="8"/>
  <c r="W356" i="8"/>
  <c r="W354" i="8"/>
  <c r="U354" i="8"/>
  <c r="W353" i="8"/>
  <c r="W352" i="8"/>
  <c r="W351" i="8"/>
  <c r="W350" i="8"/>
  <c r="W349" i="8"/>
  <c r="W348" i="8"/>
  <c r="W347" i="8"/>
  <c r="W346" i="8"/>
  <c r="W345" i="8"/>
  <c r="W344" i="8"/>
  <c r="W341" i="8"/>
  <c r="U341" i="8"/>
  <c r="W340" i="8"/>
  <c r="W337" i="8"/>
  <c r="U337" i="8"/>
  <c r="W336" i="8"/>
  <c r="U336" i="8"/>
  <c r="W335" i="8"/>
  <c r="W333" i="8"/>
  <c r="U333" i="8"/>
  <c r="W332" i="8"/>
  <c r="U332" i="8"/>
  <c r="W331" i="8"/>
  <c r="W330" i="8"/>
  <c r="W327" i="8"/>
  <c r="U327" i="8"/>
  <c r="W326" i="8"/>
  <c r="W323" i="8"/>
  <c r="U323" i="8"/>
  <c r="W322" i="8"/>
  <c r="U322" i="8"/>
  <c r="W321" i="8"/>
  <c r="U321" i="8"/>
  <c r="W320" i="8"/>
  <c r="W319" i="8"/>
  <c r="W318" i="8"/>
  <c r="W317" i="8"/>
  <c r="W315" i="8"/>
  <c r="U315" i="8"/>
  <c r="W314" i="8"/>
  <c r="W313" i="8"/>
  <c r="W311" i="8"/>
  <c r="U311" i="8"/>
  <c r="W310" i="8"/>
  <c r="W308" i="8"/>
  <c r="U308" i="8"/>
  <c r="W307" i="8"/>
  <c r="W305" i="8"/>
  <c r="U305" i="8"/>
  <c r="W304" i="8"/>
  <c r="W302" i="8"/>
  <c r="U302" i="8"/>
  <c r="W301" i="8"/>
  <c r="W299" i="8"/>
  <c r="U299" i="8"/>
  <c r="W298" i="8"/>
  <c r="W297" i="8"/>
  <c r="W294" i="8"/>
  <c r="U294" i="8"/>
  <c r="W293" i="8"/>
  <c r="U293" i="8"/>
  <c r="W292" i="8"/>
  <c r="W291" i="8"/>
  <c r="W290" i="8"/>
  <c r="W289" i="8"/>
  <c r="W287" i="8"/>
  <c r="U287" i="8"/>
  <c r="W286" i="8"/>
  <c r="W283" i="8"/>
  <c r="U283" i="8"/>
  <c r="W282" i="8"/>
  <c r="W279" i="8"/>
  <c r="U279" i="8"/>
  <c r="W278" i="8"/>
  <c r="U278" i="8"/>
  <c r="W277" i="8"/>
  <c r="W275" i="8"/>
  <c r="U275" i="8"/>
  <c r="W274" i="8"/>
  <c r="W273" i="8"/>
  <c r="W272" i="8"/>
  <c r="W271" i="8"/>
  <c r="W270" i="8"/>
  <c r="W269" i="8"/>
  <c r="W266" i="8"/>
  <c r="U266" i="8"/>
  <c r="W265" i="8"/>
  <c r="U265" i="8"/>
  <c r="W264" i="8"/>
  <c r="U264" i="8"/>
  <c r="W263" i="8"/>
  <c r="W262" i="8"/>
  <c r="W260" i="8"/>
  <c r="U260" i="8"/>
  <c r="W259" i="8"/>
  <c r="U259" i="8"/>
  <c r="W258" i="8"/>
  <c r="W257" i="8"/>
  <c r="W255" i="8"/>
  <c r="U255" i="8"/>
  <c r="W254" i="8"/>
  <c r="U254" i="8"/>
  <c r="W253" i="8"/>
  <c r="W252" i="8"/>
  <c r="W250" i="8"/>
  <c r="U250" i="8"/>
  <c r="W249" i="8"/>
  <c r="W248" i="8"/>
  <c r="W246" i="8"/>
  <c r="U246" i="8"/>
  <c r="W245" i="8"/>
  <c r="W241" i="8"/>
  <c r="U241" i="8"/>
  <c r="W240" i="8"/>
  <c r="U240" i="8"/>
  <c r="W239" i="8"/>
  <c r="W237" i="8"/>
  <c r="U237" i="8"/>
  <c r="W236" i="8"/>
  <c r="W234" i="8"/>
  <c r="U234" i="8"/>
  <c r="W233" i="8"/>
  <c r="W232" i="8"/>
  <c r="W231" i="8"/>
  <c r="W229" i="8"/>
  <c r="U229" i="8"/>
  <c r="W228" i="8"/>
  <c r="W227" i="8"/>
  <c r="W226" i="8"/>
  <c r="W224" i="8"/>
  <c r="U224" i="8"/>
  <c r="W223" i="8"/>
  <c r="W222" i="8"/>
  <c r="W221" i="8"/>
  <c r="W220" i="8"/>
  <c r="W219" i="8"/>
  <c r="W218" i="8"/>
  <c r="W217" i="8"/>
  <c r="W216" i="8"/>
  <c r="W215" i="8"/>
  <c r="W214" i="8"/>
  <c r="W211" i="8"/>
  <c r="U211" i="8"/>
  <c r="W210" i="8"/>
  <c r="U210" i="8"/>
  <c r="W209" i="8"/>
  <c r="W208" i="8"/>
  <c r="W207" i="8"/>
  <c r="W206" i="8"/>
  <c r="W205" i="8"/>
  <c r="W204" i="8"/>
  <c r="W203" i="8"/>
  <c r="W202" i="8"/>
  <c r="W201" i="8"/>
  <c r="W200" i="8"/>
  <c r="W199" i="8"/>
  <c r="W198" i="8"/>
  <c r="W194" i="8"/>
  <c r="U194" i="8"/>
  <c r="W193" i="8"/>
  <c r="U193" i="8"/>
  <c r="W192" i="8"/>
  <c r="W191" i="8"/>
  <c r="W189" i="8"/>
  <c r="U189" i="8"/>
  <c r="W188" i="8"/>
  <c r="W186" i="8"/>
  <c r="U186" i="8"/>
  <c r="W185" i="8"/>
  <c r="W184" i="8"/>
  <c r="W181" i="8"/>
  <c r="U181" i="8"/>
  <c r="W180" i="8"/>
  <c r="U180" i="8"/>
  <c r="W179" i="8"/>
  <c r="U179" i="8"/>
  <c r="W178" i="8"/>
  <c r="W177" i="8"/>
  <c r="W176" i="8"/>
  <c r="W175" i="8"/>
  <c r="W174" i="8"/>
  <c r="W173" i="8"/>
  <c r="W172" i="8"/>
  <c r="W171" i="8"/>
  <c r="W170" i="8"/>
  <c r="W168" i="8"/>
  <c r="U168" i="8"/>
  <c r="W167" i="8"/>
  <c r="W166" i="8"/>
  <c r="W165" i="8"/>
  <c r="W164" i="8"/>
  <c r="W163" i="8"/>
  <c r="W162" i="8"/>
  <c r="W161" i="8"/>
  <c r="W160" i="8"/>
  <c r="W159" i="8"/>
  <c r="W157" i="8"/>
  <c r="U157" i="8"/>
  <c r="W156" i="8"/>
  <c r="W155" i="8"/>
  <c r="W154" i="8"/>
  <c r="W153" i="8"/>
  <c r="W150" i="8"/>
  <c r="U150" i="8"/>
  <c r="W149" i="8"/>
  <c r="U149" i="8"/>
  <c r="W148" i="8"/>
  <c r="W146" i="8"/>
  <c r="U146" i="8"/>
  <c r="W145" i="8"/>
  <c r="W144" i="8"/>
  <c r="W143" i="8"/>
  <c r="W142" i="8"/>
  <c r="W141" i="8"/>
  <c r="W140" i="8"/>
  <c r="W139" i="8"/>
  <c r="W138" i="8"/>
  <c r="W137" i="8"/>
  <c r="W135" i="8"/>
  <c r="U135" i="8"/>
  <c r="W134" i="8"/>
  <c r="W133" i="8"/>
  <c r="W132" i="8"/>
  <c r="W131" i="8"/>
  <c r="W129" i="8"/>
  <c r="U129" i="8"/>
  <c r="W128" i="8"/>
  <c r="W127" i="8"/>
  <c r="W126" i="8"/>
  <c r="W125" i="8"/>
  <c r="W122" i="8"/>
  <c r="U122" i="8"/>
  <c r="W121" i="8"/>
  <c r="U121" i="8"/>
  <c r="W120" i="8"/>
  <c r="W118" i="8"/>
  <c r="U118" i="8"/>
  <c r="W117" i="8"/>
  <c r="W115" i="8"/>
  <c r="U115" i="8"/>
  <c r="W114" i="8"/>
  <c r="W113" i="8"/>
  <c r="W111" i="8"/>
  <c r="U111" i="8"/>
  <c r="W110" i="8"/>
  <c r="W109" i="8"/>
  <c r="W108" i="8"/>
  <c r="W106" i="8"/>
  <c r="U106" i="8"/>
  <c r="W105" i="8"/>
  <c r="W104" i="8"/>
  <c r="W103" i="8"/>
  <c r="W102" i="8"/>
  <c r="W101" i="8"/>
  <c r="W100" i="8"/>
  <c r="W99" i="8"/>
  <c r="W98" i="8"/>
  <c r="W97" i="8"/>
  <c r="W95" i="8"/>
  <c r="U95" i="8"/>
  <c r="W94" i="8"/>
  <c r="U94" i="8"/>
  <c r="W93" i="8"/>
  <c r="W91" i="8"/>
  <c r="U91" i="8"/>
  <c r="W90" i="8"/>
  <c r="W88" i="8"/>
  <c r="U88" i="8"/>
  <c r="W87" i="8"/>
  <c r="W82" i="8"/>
  <c r="U82" i="8"/>
  <c r="W81" i="8"/>
  <c r="U81" i="8"/>
  <c r="W80" i="8"/>
  <c r="W79" i="8"/>
  <c r="W78" i="8"/>
  <c r="W77" i="8"/>
  <c r="W76" i="8"/>
  <c r="W74" i="8"/>
  <c r="U74" i="8"/>
  <c r="W73" i="8"/>
  <c r="W72" i="8"/>
  <c r="W71" i="8"/>
  <c r="W68" i="8"/>
  <c r="U68" i="8"/>
  <c r="W67" i="8"/>
  <c r="U67" i="8"/>
  <c r="W66" i="8"/>
  <c r="W65" i="8"/>
  <c r="W62" i="8"/>
  <c r="U62" i="8"/>
  <c r="W61" i="8"/>
  <c r="U61" i="8"/>
  <c r="W60" i="8"/>
  <c r="W57" i="8"/>
  <c r="U57" i="8"/>
  <c r="W56" i="8"/>
  <c r="W54" i="8"/>
  <c r="U54" i="8"/>
  <c r="W53" i="8"/>
  <c r="W51" i="8"/>
  <c r="U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4" i="8"/>
  <c r="U34" i="8"/>
  <c r="W33" i="8"/>
  <c r="W32" i="8"/>
  <c r="W31" i="8"/>
  <c r="W30" i="8"/>
  <c r="W29" i="8"/>
  <c r="W28" i="8"/>
  <c r="W27" i="8"/>
  <c r="W26" i="8"/>
  <c r="W23" i="8"/>
  <c r="U23" i="8"/>
  <c r="W22" i="8"/>
  <c r="U22" i="8"/>
  <c r="W21" i="8"/>
  <c r="W19" i="8"/>
  <c r="U19" i="8"/>
  <c r="W18" i="8"/>
  <c r="W16" i="8"/>
  <c r="U16" i="8"/>
  <c r="W15" i="8"/>
  <c r="W13" i="8"/>
  <c r="U13" i="8"/>
  <c r="W12" i="8"/>
  <c r="W9" i="8"/>
  <c r="U9" i="8"/>
  <c r="W8" i="8"/>
  <c r="W7" i="8"/>
  <c r="W6" i="8"/>
  <c r="W4" i="8"/>
  <c r="U4" i="8"/>
  <c r="W3" i="8"/>
  <c r="P214" i="7"/>
  <c r="N214" i="7"/>
  <c r="L214" i="7"/>
  <c r="J214" i="7"/>
  <c r="P213" i="7"/>
  <c r="N213" i="7"/>
  <c r="L213" i="7"/>
  <c r="J213" i="7"/>
  <c r="P212" i="7"/>
  <c r="N212" i="7"/>
  <c r="L212" i="7"/>
  <c r="J212" i="7"/>
  <c r="P211" i="7"/>
  <c r="N211" i="7"/>
  <c r="L211" i="7"/>
  <c r="J211" i="7"/>
  <c r="P210" i="7"/>
  <c r="N210" i="7"/>
  <c r="P209" i="7"/>
  <c r="N209" i="7"/>
  <c r="P208" i="7"/>
  <c r="N208" i="7"/>
  <c r="P207" i="7"/>
  <c r="N207" i="7"/>
  <c r="P206" i="7"/>
  <c r="N206" i="7"/>
  <c r="P205" i="7"/>
  <c r="N205" i="7"/>
  <c r="P204" i="7"/>
  <c r="N204" i="7"/>
  <c r="J202" i="7"/>
  <c r="J201" i="7"/>
  <c r="J193" i="7"/>
  <c r="J192" i="7"/>
  <c r="J189" i="7"/>
  <c r="P184" i="7"/>
  <c r="N184" i="7"/>
  <c r="L184" i="7"/>
  <c r="J184" i="7"/>
  <c r="P183" i="7"/>
  <c r="N183" i="7"/>
  <c r="L183" i="7"/>
  <c r="J183" i="7"/>
  <c r="P181" i="7"/>
  <c r="N181" i="7"/>
  <c r="L181" i="7"/>
  <c r="J181" i="7"/>
  <c r="P180" i="7"/>
  <c r="N180" i="7"/>
  <c r="L180" i="7"/>
  <c r="J180" i="7"/>
  <c r="P179" i="7"/>
  <c r="N179" i="7"/>
  <c r="P178" i="7"/>
  <c r="N178" i="7"/>
  <c r="P175" i="7"/>
  <c r="N175" i="7"/>
  <c r="P173" i="7"/>
  <c r="N173" i="7"/>
  <c r="L173" i="7"/>
  <c r="J173" i="7"/>
  <c r="P171" i="7"/>
  <c r="N171" i="7"/>
  <c r="L171" i="7"/>
  <c r="J171" i="7"/>
  <c r="P169" i="7"/>
  <c r="N169" i="7"/>
  <c r="P167" i="7"/>
  <c r="N167" i="7"/>
  <c r="P166" i="7"/>
  <c r="N166" i="7"/>
  <c r="P165" i="7"/>
  <c r="N165" i="7"/>
  <c r="P164" i="7"/>
  <c r="N164" i="7"/>
  <c r="L164" i="7"/>
  <c r="J164" i="7"/>
  <c r="P163" i="7"/>
  <c r="N163" i="7"/>
  <c r="P162" i="7"/>
  <c r="N162" i="7"/>
  <c r="P160" i="7"/>
  <c r="N160" i="7"/>
  <c r="P158" i="7"/>
  <c r="N158" i="7"/>
  <c r="L158" i="7"/>
  <c r="J158" i="7"/>
  <c r="P156" i="7"/>
  <c r="N156" i="7"/>
  <c r="P154" i="7"/>
  <c r="N154" i="7"/>
  <c r="L154" i="7"/>
  <c r="J154" i="7"/>
  <c r="P153" i="7"/>
  <c r="N153" i="7"/>
  <c r="L153" i="7"/>
  <c r="J153" i="7"/>
  <c r="P152" i="7"/>
  <c r="N152" i="7"/>
  <c r="P138" i="7"/>
  <c r="N138" i="7"/>
  <c r="L138" i="7"/>
  <c r="J138" i="7"/>
  <c r="P137" i="7"/>
  <c r="N137" i="7"/>
  <c r="P135" i="7"/>
  <c r="N135" i="7"/>
  <c r="P134" i="7"/>
  <c r="N134" i="7"/>
  <c r="P133" i="7"/>
  <c r="N133" i="7"/>
  <c r="P132" i="7"/>
  <c r="N132" i="7"/>
  <c r="P131" i="7"/>
  <c r="N131" i="7"/>
  <c r="P130" i="7"/>
  <c r="N130" i="7"/>
  <c r="P129" i="7"/>
  <c r="N129" i="7"/>
  <c r="P127" i="7"/>
  <c r="N127" i="7"/>
  <c r="P126" i="7"/>
  <c r="N126" i="7"/>
  <c r="P124" i="7"/>
  <c r="N124" i="7"/>
  <c r="L124" i="7"/>
  <c r="J124" i="7"/>
  <c r="P123" i="7"/>
  <c r="N123" i="7"/>
  <c r="P122" i="7"/>
  <c r="N122" i="7"/>
  <c r="P121" i="7"/>
  <c r="N121" i="7"/>
  <c r="P120" i="7"/>
  <c r="N120" i="7"/>
  <c r="P119" i="7"/>
  <c r="N119" i="7"/>
  <c r="P117" i="7"/>
  <c r="N117" i="7"/>
  <c r="L117" i="7"/>
  <c r="J117" i="7"/>
  <c r="P116" i="7"/>
  <c r="N116" i="7"/>
  <c r="P115" i="7"/>
  <c r="N115" i="7"/>
  <c r="P113" i="7"/>
  <c r="N113" i="7"/>
  <c r="L113" i="7"/>
  <c r="J113" i="7"/>
  <c r="P112" i="7"/>
  <c r="N112" i="7"/>
  <c r="L112" i="7"/>
  <c r="J112" i="7"/>
  <c r="P111" i="7"/>
  <c r="N111" i="7"/>
  <c r="P110" i="7"/>
  <c r="N110" i="7"/>
  <c r="L110" i="7"/>
  <c r="J110" i="7"/>
  <c r="P109" i="7"/>
  <c r="N109" i="7"/>
  <c r="P108" i="7"/>
  <c r="N108" i="7"/>
  <c r="P107" i="7"/>
  <c r="N107" i="7"/>
  <c r="L107" i="7"/>
  <c r="J107" i="7"/>
  <c r="P106" i="7"/>
  <c r="N106" i="7"/>
  <c r="P105" i="7"/>
  <c r="N105" i="7"/>
  <c r="P104" i="7"/>
  <c r="N104" i="7"/>
  <c r="P101" i="7"/>
  <c r="N101" i="7"/>
  <c r="L101" i="7"/>
  <c r="J101" i="7"/>
  <c r="P100" i="7"/>
  <c r="N100" i="7"/>
  <c r="P99" i="7"/>
  <c r="N99" i="7"/>
  <c r="P98" i="7"/>
  <c r="N98" i="7"/>
  <c r="P97" i="7"/>
  <c r="N97" i="7"/>
  <c r="P96" i="7"/>
  <c r="N96" i="7"/>
  <c r="P94" i="7"/>
  <c r="N94" i="7"/>
  <c r="L94" i="7"/>
  <c r="J94" i="7"/>
  <c r="P93" i="7"/>
  <c r="N93" i="7"/>
  <c r="P92" i="7"/>
  <c r="N92" i="7"/>
  <c r="P91" i="7"/>
  <c r="N91" i="7"/>
  <c r="P90" i="7"/>
  <c r="N90" i="7"/>
  <c r="P87" i="7"/>
  <c r="N87" i="7"/>
  <c r="L87" i="7"/>
  <c r="J87" i="7"/>
  <c r="P85" i="7"/>
  <c r="N85" i="7"/>
  <c r="P84" i="7"/>
  <c r="N84" i="7"/>
  <c r="P83" i="7"/>
  <c r="N83" i="7"/>
  <c r="P81" i="7"/>
  <c r="N81" i="7"/>
  <c r="L81" i="7"/>
  <c r="J81" i="7"/>
  <c r="P80" i="7"/>
  <c r="N80" i="7"/>
  <c r="L80" i="7"/>
  <c r="J80" i="7"/>
  <c r="P79" i="7"/>
  <c r="N79" i="7"/>
  <c r="P78" i="7"/>
  <c r="N78" i="7"/>
  <c r="P77" i="7"/>
  <c r="N77" i="7"/>
  <c r="P75" i="7"/>
  <c r="N75" i="7"/>
  <c r="L75" i="7"/>
  <c r="J75" i="7"/>
  <c r="P74" i="7"/>
  <c r="N74" i="7"/>
  <c r="P73" i="7"/>
  <c r="N73" i="7"/>
  <c r="P72" i="7"/>
  <c r="N72" i="7"/>
  <c r="P71" i="7"/>
  <c r="N71" i="7"/>
  <c r="P70" i="7"/>
  <c r="N70" i="7"/>
  <c r="P69" i="7"/>
  <c r="N69" i="7"/>
  <c r="P68" i="7"/>
  <c r="N68" i="7"/>
  <c r="P67" i="7"/>
  <c r="N67" i="7"/>
  <c r="P65" i="7"/>
  <c r="N65" i="7"/>
  <c r="L65" i="7"/>
  <c r="J65" i="7"/>
  <c r="P64" i="7"/>
  <c r="N64" i="7"/>
  <c r="P63" i="7"/>
  <c r="N63" i="7"/>
  <c r="P62" i="7"/>
  <c r="N62" i="7"/>
  <c r="P61" i="7"/>
  <c r="N61" i="7"/>
  <c r="P59" i="7"/>
  <c r="N59" i="7"/>
  <c r="P58" i="7"/>
  <c r="N58" i="7"/>
  <c r="L58" i="7"/>
  <c r="J58" i="7"/>
  <c r="P57" i="7"/>
  <c r="N57" i="7"/>
  <c r="P56" i="7"/>
  <c r="N56" i="7"/>
  <c r="P55" i="7"/>
  <c r="N55" i="7"/>
  <c r="P54" i="7"/>
  <c r="N54" i="7"/>
  <c r="P53" i="7"/>
  <c r="N53" i="7"/>
  <c r="P49" i="7"/>
  <c r="N49" i="7"/>
  <c r="L49" i="7"/>
  <c r="J49" i="7"/>
  <c r="P48" i="7"/>
  <c r="N48" i="7"/>
  <c r="P47" i="7"/>
  <c r="N47" i="7"/>
  <c r="P46" i="7"/>
  <c r="N46" i="7"/>
  <c r="P45" i="7"/>
  <c r="N45" i="7"/>
  <c r="P44" i="7"/>
  <c r="N44" i="7"/>
  <c r="P43" i="7"/>
  <c r="N43" i="7"/>
  <c r="P41" i="7"/>
  <c r="N41" i="7"/>
  <c r="L41" i="7"/>
  <c r="J41" i="7"/>
  <c r="P40" i="7"/>
  <c r="N40" i="7"/>
  <c r="P39" i="7"/>
  <c r="N39" i="7"/>
  <c r="P38" i="7"/>
  <c r="N38" i="7"/>
  <c r="P37" i="7"/>
  <c r="N37" i="7"/>
  <c r="P35" i="7"/>
  <c r="N35" i="7"/>
  <c r="L35" i="7"/>
  <c r="J35" i="7"/>
  <c r="P34" i="7"/>
  <c r="N34" i="7"/>
  <c r="P33" i="7"/>
  <c r="N33" i="7"/>
  <c r="P31" i="7"/>
  <c r="N31" i="7"/>
  <c r="P30" i="7"/>
  <c r="N30" i="7"/>
  <c r="L30" i="7"/>
  <c r="J30" i="7"/>
  <c r="P29" i="7"/>
  <c r="N29" i="7"/>
  <c r="P26" i="7"/>
  <c r="N26" i="7"/>
  <c r="P25" i="7"/>
  <c r="N25" i="7"/>
  <c r="P24" i="7"/>
  <c r="N24" i="7"/>
  <c r="P23" i="7"/>
  <c r="N23" i="7"/>
  <c r="P20" i="7"/>
  <c r="N20" i="7"/>
  <c r="L20" i="7"/>
  <c r="J20" i="7"/>
  <c r="P19" i="7"/>
  <c r="N19" i="7"/>
  <c r="L19" i="7"/>
  <c r="J19" i="7"/>
  <c r="P18" i="7"/>
  <c r="N18" i="7"/>
  <c r="L18" i="7"/>
  <c r="J18" i="7"/>
  <c r="P16" i="7"/>
  <c r="N16" i="7"/>
  <c r="P15" i="7"/>
  <c r="N15" i="7"/>
  <c r="P12" i="7"/>
  <c r="N12" i="7"/>
  <c r="P11" i="7"/>
  <c r="N11" i="7"/>
  <c r="P10" i="7"/>
  <c r="N10" i="7"/>
  <c r="P9" i="7"/>
  <c r="N9" i="7"/>
  <c r="P7" i="7"/>
  <c r="N7" i="7"/>
  <c r="P6" i="7"/>
  <c r="N6" i="7"/>
  <c r="P5" i="7"/>
  <c r="N5" i="7"/>
  <c r="P188" i="6"/>
  <c r="N188" i="6"/>
  <c r="L188" i="6"/>
  <c r="J188" i="6"/>
  <c r="P187" i="6"/>
  <c r="N187" i="6"/>
  <c r="L187" i="6"/>
  <c r="J187" i="6"/>
  <c r="P186" i="6"/>
  <c r="N186" i="6"/>
  <c r="L186" i="6"/>
  <c r="J186" i="6"/>
  <c r="P185" i="6"/>
  <c r="N185" i="6"/>
  <c r="L185" i="6"/>
  <c r="J185" i="6"/>
  <c r="P184" i="6"/>
  <c r="N184" i="6"/>
  <c r="P183" i="6"/>
  <c r="N183" i="6"/>
  <c r="P182" i="6"/>
  <c r="N182" i="6"/>
  <c r="P181" i="6"/>
  <c r="N181" i="6"/>
  <c r="P180" i="6"/>
  <c r="N180" i="6"/>
  <c r="P179" i="6"/>
  <c r="N179" i="6"/>
  <c r="P178" i="6"/>
  <c r="N178" i="6"/>
  <c r="J175" i="6"/>
  <c r="J174" i="6"/>
  <c r="P169" i="6"/>
  <c r="N169" i="6"/>
  <c r="L169" i="6"/>
  <c r="J169" i="6"/>
  <c r="P168" i="6"/>
  <c r="N168" i="6"/>
  <c r="L168" i="6"/>
  <c r="J168" i="6"/>
  <c r="P166" i="6"/>
  <c r="N166" i="6"/>
  <c r="L166" i="6"/>
  <c r="J166" i="6"/>
  <c r="P165" i="6"/>
  <c r="N165" i="6"/>
  <c r="L165" i="6"/>
  <c r="J165" i="6"/>
  <c r="P164" i="6"/>
  <c r="N164" i="6"/>
  <c r="P163" i="6"/>
  <c r="N163" i="6"/>
  <c r="P160" i="6"/>
  <c r="N160" i="6"/>
  <c r="P158" i="6"/>
  <c r="N158" i="6"/>
  <c r="L158" i="6"/>
  <c r="J158" i="6"/>
  <c r="P156" i="6"/>
  <c r="N156" i="6"/>
  <c r="L156" i="6"/>
  <c r="J156" i="6"/>
  <c r="P155" i="6"/>
  <c r="N155" i="6"/>
  <c r="P153" i="6"/>
  <c r="N153" i="6"/>
  <c r="P152" i="6"/>
  <c r="N152" i="6"/>
  <c r="P151" i="6"/>
  <c r="N151" i="6"/>
  <c r="P150" i="6"/>
  <c r="N150" i="6"/>
  <c r="L150" i="6"/>
  <c r="J150" i="6"/>
  <c r="P149" i="6"/>
  <c r="N149" i="6"/>
  <c r="P148" i="6"/>
  <c r="N148" i="6"/>
  <c r="P146" i="6"/>
  <c r="N146" i="6"/>
  <c r="P144" i="6"/>
  <c r="N144" i="6"/>
  <c r="L144" i="6"/>
  <c r="J144" i="6"/>
  <c r="P143" i="6"/>
  <c r="N143" i="6"/>
  <c r="P141" i="6"/>
  <c r="N141" i="6"/>
  <c r="L141" i="6"/>
  <c r="J141" i="6"/>
  <c r="P140" i="6"/>
  <c r="N140" i="6"/>
  <c r="L140" i="6"/>
  <c r="J140" i="6"/>
  <c r="P139" i="6"/>
  <c r="N139" i="6"/>
  <c r="P131" i="6"/>
  <c r="N131" i="6"/>
  <c r="L131" i="6"/>
  <c r="J131" i="6"/>
  <c r="P130" i="6"/>
  <c r="N130" i="6"/>
  <c r="P129" i="6"/>
  <c r="N129" i="6"/>
  <c r="P128" i="6"/>
  <c r="N128" i="6"/>
  <c r="P127" i="6"/>
  <c r="N127" i="6"/>
  <c r="P126" i="6"/>
  <c r="N126" i="6"/>
  <c r="P125" i="6"/>
  <c r="N125" i="6"/>
  <c r="P124" i="6"/>
  <c r="N124" i="6"/>
  <c r="P123" i="6"/>
  <c r="N123" i="6"/>
  <c r="P121" i="6"/>
  <c r="N121" i="6"/>
  <c r="P120" i="6"/>
  <c r="N120" i="6"/>
  <c r="P118" i="6"/>
  <c r="N118" i="6"/>
  <c r="L118" i="6"/>
  <c r="J118" i="6"/>
  <c r="P117" i="6"/>
  <c r="N117" i="6"/>
  <c r="P116" i="6"/>
  <c r="N116" i="6"/>
  <c r="P115" i="6"/>
  <c r="N115" i="6"/>
  <c r="P114" i="6"/>
  <c r="N114" i="6"/>
  <c r="P113" i="6"/>
  <c r="N113" i="6"/>
  <c r="P111" i="6"/>
  <c r="N111" i="6"/>
  <c r="L111" i="6"/>
  <c r="J111" i="6"/>
  <c r="P110" i="6"/>
  <c r="N110" i="6"/>
  <c r="P109" i="6"/>
  <c r="N109" i="6"/>
  <c r="P107" i="6"/>
  <c r="N107" i="6"/>
  <c r="L107" i="6"/>
  <c r="J107" i="6"/>
  <c r="P106" i="6"/>
  <c r="N106" i="6"/>
  <c r="L106" i="6"/>
  <c r="J106" i="6"/>
  <c r="P105" i="6"/>
  <c r="N105" i="6"/>
  <c r="P104" i="6"/>
  <c r="N104" i="6"/>
  <c r="L104" i="6"/>
  <c r="J104" i="6"/>
  <c r="P103" i="6"/>
  <c r="N103" i="6"/>
  <c r="P102" i="6"/>
  <c r="N102" i="6"/>
  <c r="P101" i="6"/>
  <c r="N101" i="6"/>
  <c r="L101" i="6"/>
  <c r="J101" i="6"/>
  <c r="P100" i="6"/>
  <c r="N100" i="6"/>
  <c r="P99" i="6"/>
  <c r="N99" i="6"/>
  <c r="P98" i="6"/>
  <c r="N98" i="6"/>
  <c r="P95" i="6"/>
  <c r="N95" i="6"/>
  <c r="L95" i="6"/>
  <c r="J95" i="6"/>
  <c r="P94" i="6"/>
  <c r="N94" i="6"/>
  <c r="P93" i="6"/>
  <c r="N93" i="6"/>
  <c r="P92" i="6"/>
  <c r="N92" i="6"/>
  <c r="P91" i="6"/>
  <c r="N91" i="6"/>
  <c r="P90" i="6"/>
  <c r="N90" i="6"/>
  <c r="P88" i="6"/>
  <c r="N88" i="6"/>
  <c r="L88" i="6"/>
  <c r="J88" i="6"/>
  <c r="P87" i="6"/>
  <c r="N87" i="6"/>
  <c r="P86" i="6"/>
  <c r="N86" i="6"/>
  <c r="P85" i="6"/>
  <c r="N85" i="6"/>
  <c r="P84" i="6"/>
  <c r="N84" i="6"/>
  <c r="P81" i="6"/>
  <c r="N81" i="6"/>
  <c r="L81" i="6"/>
  <c r="J81" i="6"/>
  <c r="P79" i="6"/>
  <c r="N79" i="6"/>
  <c r="P78" i="6"/>
  <c r="N78" i="6"/>
  <c r="P77" i="6"/>
  <c r="N77" i="6"/>
  <c r="P75" i="6"/>
  <c r="N75" i="6"/>
  <c r="L75" i="6"/>
  <c r="J75" i="6"/>
  <c r="P74" i="6"/>
  <c r="N74" i="6"/>
  <c r="L74" i="6"/>
  <c r="J74" i="6"/>
  <c r="P73" i="6"/>
  <c r="N73" i="6"/>
  <c r="P72" i="6"/>
  <c r="N72" i="6"/>
  <c r="P71" i="6"/>
  <c r="N71" i="6"/>
  <c r="P69" i="6"/>
  <c r="N69" i="6"/>
  <c r="L69" i="6"/>
  <c r="J69" i="6"/>
  <c r="P68" i="6"/>
  <c r="N68" i="6"/>
  <c r="P67" i="6"/>
  <c r="N67" i="6"/>
  <c r="P66" i="6"/>
  <c r="N66" i="6"/>
  <c r="P65" i="6"/>
  <c r="N65" i="6"/>
  <c r="P64" i="6"/>
  <c r="N64" i="6"/>
  <c r="P63" i="6"/>
  <c r="N63" i="6"/>
  <c r="P62" i="6"/>
  <c r="N62" i="6"/>
  <c r="P61" i="6"/>
  <c r="N61" i="6"/>
  <c r="P59" i="6"/>
  <c r="N59" i="6"/>
  <c r="L59" i="6"/>
  <c r="J59" i="6"/>
  <c r="P58" i="6"/>
  <c r="N58" i="6"/>
  <c r="P57" i="6"/>
  <c r="N57" i="6"/>
  <c r="P56" i="6"/>
  <c r="N56" i="6"/>
  <c r="P55" i="6"/>
  <c r="N55" i="6"/>
  <c r="P54" i="6"/>
  <c r="N54" i="6"/>
  <c r="P53" i="6"/>
  <c r="N53" i="6"/>
  <c r="L53" i="6"/>
  <c r="J53" i="6"/>
  <c r="P52" i="6"/>
  <c r="N52" i="6"/>
  <c r="P51" i="6"/>
  <c r="N51" i="6"/>
  <c r="P50" i="6"/>
  <c r="N50" i="6"/>
  <c r="P49" i="6"/>
  <c r="N49" i="6"/>
  <c r="P48" i="6"/>
  <c r="N48" i="6"/>
  <c r="P44" i="6"/>
  <c r="N44" i="6"/>
  <c r="L44" i="6"/>
  <c r="J44" i="6"/>
  <c r="P43" i="6"/>
  <c r="N43" i="6"/>
  <c r="P42" i="6"/>
  <c r="N42" i="6"/>
  <c r="P41" i="6"/>
  <c r="N41" i="6"/>
  <c r="P40" i="6"/>
  <c r="N40" i="6"/>
  <c r="P39" i="6"/>
  <c r="N39" i="6"/>
  <c r="P38" i="6"/>
  <c r="N38" i="6"/>
  <c r="P36" i="6"/>
  <c r="N36" i="6"/>
  <c r="L36" i="6"/>
  <c r="J36" i="6"/>
  <c r="P35" i="6"/>
  <c r="N35" i="6"/>
  <c r="P34" i="6"/>
  <c r="N34" i="6"/>
  <c r="P33" i="6"/>
  <c r="N33" i="6"/>
  <c r="P32" i="6"/>
  <c r="N32" i="6"/>
  <c r="P30" i="6"/>
  <c r="N30" i="6"/>
  <c r="L30" i="6"/>
  <c r="J30" i="6"/>
  <c r="P29" i="6"/>
  <c r="N29" i="6"/>
  <c r="P28" i="6"/>
  <c r="N28" i="6"/>
  <c r="P26" i="6"/>
  <c r="N26" i="6"/>
  <c r="P25" i="6"/>
  <c r="N25" i="6"/>
  <c r="P24" i="6"/>
  <c r="N24" i="6"/>
  <c r="P23" i="6"/>
  <c r="N23" i="6"/>
  <c r="P22" i="6"/>
  <c r="N22" i="6"/>
  <c r="P21" i="6"/>
  <c r="N21" i="6"/>
  <c r="P18" i="6"/>
  <c r="N18" i="6"/>
  <c r="L18" i="6"/>
  <c r="J18" i="6"/>
  <c r="P17" i="6"/>
  <c r="N17" i="6"/>
  <c r="L17" i="6"/>
  <c r="J17" i="6"/>
  <c r="P16" i="6"/>
  <c r="N16" i="6"/>
  <c r="L16" i="6"/>
  <c r="J16" i="6"/>
  <c r="P14" i="6"/>
  <c r="N14" i="6"/>
  <c r="P13" i="6"/>
  <c r="N13" i="6"/>
  <c r="P12" i="6"/>
  <c r="N12" i="6"/>
  <c r="P11" i="6"/>
  <c r="N11" i="6"/>
  <c r="P10" i="6"/>
  <c r="N10" i="6"/>
  <c r="P9" i="6"/>
  <c r="N9" i="6"/>
  <c r="P7" i="6"/>
  <c r="N7" i="6"/>
  <c r="P6" i="6"/>
  <c r="N6" i="6"/>
  <c r="P5" i="6"/>
  <c r="N5" i="6"/>
  <c r="N210" i="4"/>
  <c r="H71" i="3"/>
  <c r="H70" i="3"/>
  <c r="H66" i="3"/>
  <c r="H56" i="3"/>
  <c r="H55" i="3"/>
  <c r="H54" i="3"/>
  <c r="H53" i="3"/>
  <c r="H50" i="3"/>
  <c r="H46" i="3"/>
  <c r="H39" i="3"/>
  <c r="H35" i="3"/>
  <c r="H32" i="3"/>
  <c r="H26" i="3"/>
  <c r="H25" i="3"/>
  <c r="H14" i="3"/>
  <c r="H13" i="3"/>
  <c r="H10" i="3"/>
  <c r="H9" i="3"/>
  <c r="B13" i="2"/>
  <c r="B17" i="2" s="1"/>
  <c r="B21" i="2" s="1"/>
  <c r="D45" i="1"/>
  <c r="D31" i="1"/>
  <c r="D26" i="1"/>
  <c r="D20" i="1"/>
  <c r="D9" i="1"/>
  <c r="D48" i="1" l="1"/>
</calcChain>
</file>

<file path=xl/sharedStrings.xml><?xml version="1.0" encoding="utf-8"?>
<sst xmlns="http://schemas.openxmlformats.org/spreadsheetml/2006/main" count="2459" uniqueCount="825">
  <si>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</si>
  <si>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</si>
  <si>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</si>
  <si>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</si>
  <si>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</si>
  <si>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</si>
  <si>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</si>
  <si>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</si>
  <si>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</si>
  <si>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</si>
  <si>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</si>
  <si>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</si>
  <si>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</si>
  <si>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</si>
  <si>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</si>
  <si>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</si>
  <si>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</si>
  <si>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</si>
  <si>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</si>
  <si>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</si>
  <si>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</si>
  <si>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</si>
  <si>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</si>
  <si>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</si>
  <si>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</si>
  <si>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</si>
  <si>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</si>
  <si>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</si>
  <si>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</si>
  <si>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</si>
  <si>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</si>
  <si>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</si>
  <si>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</si>
  <si>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</si>
  <si>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</si>
  <si>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</si>
  <si>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</si>
  <si>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</si>
  <si>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</si>
  <si>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</si>
  <si>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Mar 31, 22</t>
  </si>
  <si>
    <t>ASSETS</t>
  </si>
  <si>
    <t>Current Assets</t>
  </si>
  <si>
    <t>Checking/Savings</t>
  </si>
  <si>
    <t>1000 · Bank Accounts</t>
  </si>
  <si>
    <t>1010 · Checking-7493</t>
  </si>
  <si>
    <t>1015 · Savings/Regular-4453</t>
  </si>
  <si>
    <t>1020 · Capital Reserve</t>
  </si>
  <si>
    <t>Total 1000 · Bank Accounts</t>
  </si>
  <si>
    <t>Total Checking/Savings</t>
  </si>
  <si>
    <t>Accounts Receivable</t>
  </si>
  <si>
    <t>1115 · Accts Receivable Inspection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</si>
  <si>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</si>
  <si>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</si>
  <si>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</si>
  <si>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</si>
  <si>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</si>
  <si>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</si>
  <si>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</si>
  <si>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</si>
  <si>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</si>
  <si>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</si>
  <si>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</si>
  <si>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</si>
  <si>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</si>
  <si>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</si>
  <si>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</si>
  <si>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</si>
  <si>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2000 · Accounts Payable</t>
  </si>
  <si>
    <t>Total Accounts Payable</t>
  </si>
  <si>
    <t>Credit Cards</t>
  </si>
  <si>
    <t>Citicard</t>
  </si>
  <si>
    <t>Total Credit Cards</t>
  </si>
  <si>
    <t>Other Current Liabilities</t>
  </si>
  <si>
    <t>Cafeteria Plan</t>
  </si>
  <si>
    <t>AFLAC</t>
  </si>
  <si>
    <t>Total Cafeteria Plan</t>
  </si>
  <si>
    <t>2100 · Payroll Liabilities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</si>
  <si>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</si>
  <si>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</si>
  <si>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</si>
  <si>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</si>
  <si>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</si>
  <si>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</si>
  <si>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</si>
  <si>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</si>
  <si>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</si>
  <si>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</si>
  <si>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</si>
  <si>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</si>
  <si>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</si>
  <si>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</si>
  <si>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</si>
  <si>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</si>
  <si>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</si>
  <si>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</si>
  <si>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</si>
  <si>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</si>
  <si>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</si>
  <si>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</si>
  <si>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</si>
  <si>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</si>
  <si>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</si>
  <si>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</si>
  <si>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</si>
  <si>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</si>
  <si>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</si>
  <si>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</si>
  <si>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</si>
  <si>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</si>
  <si>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</si>
  <si>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</si>
  <si>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</si>
  <si>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</si>
  <si>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</si>
  <si>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22</t>
  </si>
  <si>
    <t>Deposit</t>
  </si>
  <si>
    <t>Transfer</t>
  </si>
  <si>
    <t>Liability Check</t>
  </si>
  <si>
    <t>Bill Pmt -Check</t>
  </si>
  <si>
    <t>Check</t>
  </si>
  <si>
    <t>Paycheck</t>
  </si>
  <si>
    <t>General Journal</t>
  </si>
  <si>
    <t>ach</t>
  </si>
  <si>
    <t>Ach</t>
  </si>
  <si>
    <t>E-pay</t>
  </si>
  <si>
    <t>on line</t>
  </si>
  <si>
    <t>On Line Pmt</t>
  </si>
  <si>
    <t>online</t>
  </si>
  <si>
    <t>2022-01-1</t>
  </si>
  <si>
    <t>2022-02-1</t>
  </si>
  <si>
    <t>2022-03-1</t>
  </si>
  <si>
    <t>2022-01-2</t>
  </si>
  <si>
    <t>2022-02-2</t>
  </si>
  <si>
    <t>2022-03-2</t>
  </si>
  <si>
    <t>2022-01-3</t>
  </si>
  <si>
    <t>2022-02-3</t>
  </si>
  <si>
    <t>2022-03-3</t>
  </si>
  <si>
    <t>2022-01-4</t>
  </si>
  <si>
    <t>2022-02-4</t>
  </si>
  <si>
    <t>2022-03-4</t>
  </si>
  <si>
    <t>2022-01-5</t>
  </si>
  <si>
    <t>2022-02-5</t>
  </si>
  <si>
    <t>2022-03-5</t>
  </si>
  <si>
    <t>2022-01-6</t>
  </si>
  <si>
    <t>2022-02-6</t>
  </si>
  <si>
    <t>2022-03-6</t>
  </si>
  <si>
    <t>2022-01-7</t>
  </si>
  <si>
    <t>2022-02-7</t>
  </si>
  <si>
    <t>2022-03-7</t>
  </si>
  <si>
    <t>2022-01-8</t>
  </si>
  <si>
    <t>ck 14169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</si>
  <si>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</si>
  <si>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</si>
  <si>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</si>
  <si>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</si>
  <si>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</si>
  <si>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</si>
  <si>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</si>
  <si>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</si>
  <si>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</si>
  <si>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</si>
  <si>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</si>
  <si>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</si>
  <si>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</si>
  <si>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</si>
  <si>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</si>
  <si>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</si>
  <si>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</si>
  <si>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</si>
  <si>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</si>
  <si>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</si>
  <si>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14443</t>
  </si>
  <si>
    <t>14444</t>
  </si>
  <si>
    <t>14445</t>
  </si>
  <si>
    <t>14446</t>
  </si>
  <si>
    <t>14447</t>
  </si>
  <si>
    <t>14448</t>
  </si>
  <si>
    <t>14449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</si>
  <si>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</si>
  <si>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</si>
  <si>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</si>
  <si>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</si>
  <si>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</si>
  <si>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</si>
  <si>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</si>
  <si>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</si>
  <si>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</si>
  <si>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</si>
  <si>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</si>
  <si>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</si>
  <si>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</si>
  <si>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</si>
  <si>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</si>
  <si>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</si>
  <si>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</si>
  <si>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</si>
  <si>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</si>
  <si>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</si>
  <si>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</si>
  <si>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</si>
  <si>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</si>
  <si>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14474</t>
  </si>
  <si>
    <t>14476</t>
  </si>
  <si>
    <t>14477</t>
  </si>
  <si>
    <t>14478</t>
  </si>
  <si>
    <t>14479</t>
  </si>
  <si>
    <t>14480</t>
  </si>
  <si>
    <t>14481</t>
  </si>
  <si>
    <t>14482</t>
  </si>
  <si>
    <t>14484</t>
  </si>
  <si>
    <t>14485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</si>
  <si>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</si>
  <si>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</si>
  <si>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</si>
  <si>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</si>
  <si>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</si>
  <si>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</si>
  <si>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</si>
  <si>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</si>
  <si>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</si>
  <si>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</si>
  <si>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</si>
  <si>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</si>
  <si>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</si>
  <si>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</si>
  <si>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</si>
  <si>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</si>
  <si>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</si>
  <si>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</si>
  <si>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</si>
  <si>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</si>
  <si>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</si>
  <si>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</si>
  <si>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</si>
  <si>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</si>
  <si>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</si>
  <si>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</si>
  <si>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</si>
  <si>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</si>
  <si>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</si>
  <si>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</si>
  <si>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</si>
  <si>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</si>
  <si>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</si>
  <si>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</si>
  <si>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</si>
  <si>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</si>
  <si>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</si>
  <si>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</si>
  <si>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</si>
  <si>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</si>
  <si>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</si>
  <si>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</si>
  <si>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</si>
  <si>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</si>
  <si>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</si>
  <si>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14531</t>
  </si>
  <si>
    <t>14532</t>
  </si>
  <si>
    <t>14533</t>
  </si>
  <si>
    <t>14534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</si>
  <si>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</si>
  <si>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</si>
  <si>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</si>
  <si>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</si>
  <si>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</si>
  <si>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</si>
  <si>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</si>
  <si>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</si>
  <si>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</si>
  <si>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</si>
  <si>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</si>
  <si>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</si>
  <si>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</si>
  <si>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</si>
  <si>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</si>
  <si>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QuickBooks Payroll Service</t>
  </si>
  <si>
    <t>Delta Dental</t>
  </si>
  <si>
    <t>United Health Care</t>
  </si>
  <si>
    <t>Xcel Energy</t>
  </si>
  <si>
    <t>Pinnacol</t>
  </si>
  <si>
    <t>Fire and Police Pension Association</t>
  </si>
  <si>
    <t>EFPTS</t>
  </si>
  <si>
    <t>Colorado Department of Revenue</t>
  </si>
  <si>
    <t>Citi Card</t>
  </si>
  <si>
    <t>Caponera, Kathy M.</t>
  </si>
  <si>
    <t>Harrison, W J</t>
  </si>
  <si>
    <t>Henrikson, Carl H</t>
  </si>
  <si>
    <t>Kociemba-Benson, Kyle</t>
  </si>
  <si>
    <t>Moran, Conor D</t>
  </si>
  <si>
    <t>Schmidtmann, Charles P</t>
  </si>
  <si>
    <t>Scott, Michael T</t>
  </si>
  <si>
    <t>Ace Hardware</t>
  </si>
  <si>
    <t>Boulder County Treasurer</t>
  </si>
  <si>
    <t>Cintas</t>
  </si>
  <si>
    <t>Colorado Division of Fire Prevention</t>
  </si>
  <si>
    <t>CPS HR Consulting</t>
  </si>
  <si>
    <t>East Street Garage LLC</t>
  </si>
  <si>
    <t>Medline Industries</t>
  </si>
  <si>
    <t>ROI Fire &amp; Ballistics</t>
  </si>
  <si>
    <t>TargetSolutions Learning</t>
  </si>
  <si>
    <t>B&amp;F Super Foods</t>
  </si>
  <si>
    <t>Galls, LLC</t>
  </si>
  <si>
    <t>ImageTrend</t>
  </si>
  <si>
    <t>J Hill</t>
  </si>
  <si>
    <t>Special District Assoc</t>
  </si>
  <si>
    <t>Colorado State Fire Fighters Assoc.</t>
  </si>
  <si>
    <t>General Air</t>
  </si>
  <si>
    <t>Town of Nederland-AP</t>
  </si>
  <si>
    <t>Western Disposal</t>
  </si>
  <si>
    <t>Boulder County</t>
  </si>
  <si>
    <t>Bound Tree</t>
  </si>
  <si>
    <t>Carl Henrikson</t>
  </si>
  <si>
    <t>Centurylink</t>
  </si>
  <si>
    <t>Colorado State Fire Chief's Association</t>
  </si>
  <si>
    <t>Larissa Reinhardt</t>
  </si>
  <si>
    <t>Lindsey Sweeney</t>
  </si>
  <si>
    <t>Polar Gas</t>
  </si>
  <si>
    <t>**Collectioncenter Inc</t>
  </si>
  <si>
    <t>AT&amp;T Carol Stream</t>
  </si>
  <si>
    <t>Baumgartner, William R.</t>
  </si>
  <si>
    <t>Boulder County Regional Fire Training Ctr</t>
  </si>
  <si>
    <t>Charles Schmidtmann</t>
  </si>
  <si>
    <t>Iain Irwin Powell</t>
  </si>
  <si>
    <t>IamIT</t>
  </si>
  <si>
    <t>Ian Glycenfer</t>
  </si>
  <si>
    <t>One Time</t>
  </si>
  <si>
    <t>Tribbett Agency LLC</t>
  </si>
  <si>
    <t>Prairie Mountain Media</t>
  </si>
  <si>
    <t>Philip R. Dirr</t>
  </si>
  <si>
    <t>Boulder County Sherif's Department</t>
  </si>
  <si>
    <t>Lyons Gaddis</t>
  </si>
  <si>
    <t>Boulder County Fire Chief's Assoc</t>
  </si>
  <si>
    <t>Colorado Advanced Life Support</t>
  </si>
  <si>
    <t>Eric Abramson</t>
  </si>
  <si>
    <t>Mountain Service and Repair</t>
  </si>
  <si>
    <t>Napa Auto Supply</t>
  </si>
  <si>
    <t>B&amp;M Roofing</t>
  </si>
  <si>
    <t>Laurelyn Sayah</t>
  </si>
  <si>
    <t>Mountain-Ear</t>
  </si>
  <si>
    <t>Streamline</t>
  </si>
  <si>
    <t>Suburban Toppers</t>
  </si>
  <si>
    <t>BCFFA</t>
  </si>
  <si>
    <t>Mountan View Fire Protection</t>
  </si>
  <si>
    <t>IAFC</t>
  </si>
  <si>
    <t>Adam Cotner</t>
  </si>
  <si>
    <t>Fire Wolf, LLC</t>
  </si>
  <si>
    <t>Dining</t>
  </si>
  <si>
    <t>Entenmann-Rovin CO</t>
  </si>
  <si>
    <t>Fuel</t>
  </si>
  <si>
    <t>Computer Sites</t>
  </si>
  <si>
    <t>Lucy Zamarripa</t>
  </si>
  <si>
    <t>Andrew Joslin</t>
  </si>
  <si>
    <t>Funds Transfer</t>
  </si>
  <si>
    <t>Created by Payroll Service on 01/27/2022</t>
  </si>
  <si>
    <t>Interest</t>
  </si>
  <si>
    <t>Created by Payroll Service on 02/24/2022</t>
  </si>
  <si>
    <t>Funds Transfer 1249535</t>
  </si>
  <si>
    <t>Created by Payroll Service on 03/29/2022</t>
  </si>
  <si>
    <t>group 000012014-00001111-0000</t>
  </si>
  <si>
    <t>53-9518714-9</t>
  </si>
  <si>
    <t>LKF94</t>
  </si>
  <si>
    <t>53275</t>
  </si>
  <si>
    <t>84-1140593 QB Tracking # -1066538438</t>
  </si>
  <si>
    <t>03-76800 QB Tracking # -1019406438</t>
  </si>
  <si>
    <t>VOID: 84-1140593 QB Tracking # 1066321070</t>
  </si>
  <si>
    <t>03-76800 QB Tracking # 1066972070</t>
  </si>
  <si>
    <t>84-1140593 QB Tracking # 1111627070</t>
  </si>
  <si>
    <t>84-1140593 QB Tracking # 2027912266</t>
  </si>
  <si>
    <t>03-76800 QB Tracking # 2027979266</t>
  </si>
  <si>
    <t>84-1140593 QB Tracking # -922529030</t>
  </si>
  <si>
    <t>03-76800 QB Tracking # -921637030</t>
  </si>
  <si>
    <t>acct 3692</t>
  </si>
  <si>
    <t>Direct Deposit</t>
  </si>
  <si>
    <t>to void stale dated ck 14169 Lindsey Sweeney calwood final labor</t>
  </si>
  <si>
    <t>acct 121</t>
  </si>
  <si>
    <t>acct #44</t>
  </si>
  <si>
    <t>Acct #2525</t>
  </si>
  <si>
    <t>membership 2022</t>
  </si>
  <si>
    <t>VOID:</t>
  </si>
  <si>
    <t>CASE NO 14CV31070</t>
  </si>
  <si>
    <t>VOID: paid with personal mastercard LOST</t>
  </si>
  <si>
    <t>Thank you for an Outstanding Year of Service!</t>
  </si>
  <si>
    <t>Sarah Irwin-Powell</t>
  </si>
  <si>
    <t>RPO0594074</t>
  </si>
  <si>
    <t>acct 15204.0001</t>
  </si>
  <si>
    <t>VOID: Daily Dispatch</t>
  </si>
  <si>
    <t>Daily Dispatch</t>
  </si>
  <si>
    <t>paid with personal mastercard</t>
  </si>
  <si>
    <t>iafc one yr membership 3.4.22  to  3.31.23</t>
  </si>
  <si>
    <t>VOID: red dolly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</si>
  <si>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</si>
  <si>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</si>
  <si>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</si>
  <si>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</si>
  <si>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</si>
  <si>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</si>
  <si>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</si>
  <si>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4025 · Interest Income</t>
  </si>
  <si>
    <t>4100 · Tax Rev</t>
  </si>
  <si>
    <t>4110 · Real Estate Tax</t>
  </si>
  <si>
    <t>4115 · SOT</t>
  </si>
  <si>
    <t>4120 · Real Estate Tax-Pension %</t>
  </si>
  <si>
    <t>4125 · SOT-Pension %</t>
  </si>
  <si>
    <t>4150 · Prior Year Abatement Rfnd</t>
  </si>
  <si>
    <t>4155 · RAR Impact Reduction</t>
  </si>
  <si>
    <t>4160 · TIF</t>
  </si>
  <si>
    <t>Total 4100 · Tax Rev</t>
  </si>
  <si>
    <t>Total Income</t>
  </si>
  <si>
    <t>Gross Profit</t>
  </si>
  <si>
    <t>Expense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</si>
  <si>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</si>
  <si>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</si>
  <si>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</si>
  <si>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</si>
  <si>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</si>
  <si>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</si>
  <si>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</si>
  <si>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</si>
  <si>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</si>
  <si>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</si>
  <si>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</si>
  <si>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</si>
  <si>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</si>
  <si>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</si>
  <si>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</si>
  <si>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</si>
  <si>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</si>
  <si>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</si>
  <si>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</si>
  <si>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</si>
  <si>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</si>
  <si>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</si>
  <si>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</si>
  <si>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</si>
  <si>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</si>
  <si>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</si>
  <si>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</si>
  <si>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</si>
  <si>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</si>
  <si>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</si>
  <si>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</si>
  <si>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</si>
  <si>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</si>
  <si>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</si>
  <si>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</si>
  <si>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</si>
  <si>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</si>
  <si>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</si>
  <si>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</si>
  <si>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</si>
  <si>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6450 · Payroll Direct Costs</t>
  </si>
  <si>
    <t>6452 · Pension Fund Staff</t>
  </si>
  <si>
    <t>6454 · Disability Staff</t>
  </si>
  <si>
    <t>6456 · Health Insurance Staff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</si>
  <si>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</si>
  <si>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</si>
  <si>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</si>
  <si>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</si>
  <si>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</si>
  <si>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</si>
  <si>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</si>
  <si>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</si>
  <si>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</si>
  <si>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</si>
  <si>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</si>
  <si>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</si>
  <si>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</si>
  <si>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</si>
  <si>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</si>
  <si>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</si>
  <si>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</si>
  <si>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Total 6500 · Professional Fees</t>
  </si>
  <si>
    <t>6600 · STATIONS &amp; BULDINGS</t>
  </si>
  <si>
    <t>6610 · Building Maintanence</t>
  </si>
  <si>
    <t>6612 · Station #1</t>
  </si>
  <si>
    <t>6614 · Station #2-Ridge</t>
  </si>
  <si>
    <t>6616 · Station #3-Eldora</t>
  </si>
  <si>
    <t>6610 · Building Maintanence - Other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</si>
  <si>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</si>
  <si>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</si>
  <si>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</si>
  <si>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</si>
  <si>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</si>
  <si>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</si>
  <si>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</si>
  <si>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</si>
  <si>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</si>
  <si>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</si>
  <si>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</si>
  <si>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</si>
  <si>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</si>
  <si>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</si>
  <si>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</si>
  <si>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</si>
  <si>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</si>
  <si>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</si>
  <si>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</si>
  <si>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</si>
  <si>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</si>
  <si>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</si>
  <si>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</si>
  <si>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</si>
  <si>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</si>
  <si>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</si>
  <si>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</si>
  <si>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</si>
  <si>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</si>
  <si>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</si>
  <si>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</si>
  <si>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</si>
  <si>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</si>
  <si>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</si>
  <si>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</si>
  <si>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</si>
  <si>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</si>
  <si>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</si>
  <si>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</si>
  <si>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</si>
  <si>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</si>
  <si>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</si>
  <si>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6720 · Fire Equipment - Other</t>
  </si>
  <si>
    <t>Total 6720 · Fire Equipment</t>
  </si>
  <si>
    <t>6800 · Vehicle Maintenance</t>
  </si>
  <si>
    <t>5601 Engine 1</t>
  </si>
  <si>
    <t>5617-Ladder Truck</t>
  </si>
  <si>
    <t>5641 Tanker 1</t>
  </si>
  <si>
    <t>5644-5 Ton Tanker</t>
  </si>
  <si>
    <t>5651- Command 1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</si>
  <si>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</si>
  <si>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</si>
  <si>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</si>
  <si>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</si>
  <si>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</si>
  <si>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</si>
  <si>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</si>
  <si>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</si>
  <si>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</si>
  <si>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</si>
  <si>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</si>
  <si>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</si>
  <si>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</si>
  <si>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</si>
  <si>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</si>
  <si>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</si>
  <si>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6880 · Travel</t>
  </si>
  <si>
    <t>6882 · Meals</t>
  </si>
  <si>
    <t>Total 6880 · Travel</t>
  </si>
  <si>
    <t>6860 · MEMBERSHIP - Other</t>
  </si>
  <si>
    <t>Total 6860 · MEMBERSHIP</t>
  </si>
  <si>
    <t>6890 · Training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</si>
  <si>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</si>
  <si>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</si>
  <si>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</si>
  <si>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</si>
  <si>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</si>
  <si>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</si>
  <si>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</si>
  <si>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</si>
  <si>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</si>
  <si>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</si>
  <si>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</si>
  <si>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</si>
  <si>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</si>
  <si>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4310 · Fire Inspection Billing</t>
  </si>
  <si>
    <t>Total 4300 · Other Income</t>
  </si>
  <si>
    <t>Total Other Income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</si>
  <si>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</si>
  <si>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</si>
  <si>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</si>
  <si>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</si>
  <si>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</si>
  <si>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</si>
  <si>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</si>
  <si>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</si>
  <si>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</si>
  <si>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Total Other Expense</t>
  </si>
  <si>
    <t>Net Other Income</t>
  </si>
  <si>
    <t>Mar 22</t>
  </si>
  <si>
    <t>Jan - Mar 22</t>
  </si>
  <si>
    <t>4130 · Current Interest</t>
  </si>
  <si>
    <t>4135 · Delinquent Tax</t>
  </si>
  <si>
    <t>Public Notice-Ad</t>
  </si>
  <si>
    <t>6020 · Advertising/Public Notice - Other</t>
  </si>
  <si>
    <t>Total 6020 · Advertising/Public Notice</t>
  </si>
  <si>
    <t>6432 · Accrued Vacation Firefighter</t>
  </si>
  <si>
    <t>6736 · Bunker Gear</t>
  </si>
  <si>
    <t>5620 CHEVY Ambulance</t>
  </si>
  <si>
    <t>5621(Lifeline) Ambulance</t>
  </si>
  <si>
    <t>5622 (MedTec) Ambulance</t>
  </si>
  <si>
    <t>5654-Flatbed Truck</t>
  </si>
  <si>
    <t>5631 Brush 1</t>
  </si>
  <si>
    <t>5652-Command 2</t>
  </si>
  <si>
    <t>6856 · Supplies Inspection Program</t>
  </si>
  <si>
    <t>6880 · Travel - Other</t>
  </si>
  <si>
    <t>4200 · Grant Income</t>
  </si>
  <si>
    <t>DLG FFCB</t>
  </si>
  <si>
    <t>Total 4200 · Grant Income</t>
  </si>
  <si>
    <t>8300 · Other Expenses</t>
  </si>
  <si>
    <t>8320 · 5650 New Command</t>
  </si>
  <si>
    <t>8335 · Legal Settlement</t>
  </si>
  <si>
    <t>8400 · Wild Fire</t>
  </si>
  <si>
    <t>8410 · Volunteer Labor</t>
  </si>
  <si>
    <t>8430 · Volunteer/Employee Direct Costs</t>
  </si>
  <si>
    <t>Total 8400 · Wild Fire</t>
  </si>
  <si>
    <t>Total 8300 · Other Expenses</t>
  </si>
  <si>
    <t>Split</t>
  </si>
  <si>
    <t>Balance</t>
  </si>
  <si>
    <t>Total 4020 · Donations</t>
  </si>
  <si>
    <t>Total 4025 · Interest Income</t>
  </si>
  <si>
    <t>Total 4110 · Real Estate Tax</t>
  </si>
  <si>
    <t>Total 4115 · SOT</t>
  </si>
  <si>
    <t>Total 4150 · Prior Year Abatement Rfnd</t>
  </si>
  <si>
    <t>Total 4160 · TIF</t>
  </si>
  <si>
    <t>Total 6005 · Office Supplies</t>
  </si>
  <si>
    <t>Total 6010 · Office Equipment</t>
  </si>
  <si>
    <t>Total 6018 · Printing and Reproduction</t>
  </si>
  <si>
    <t>Total 6025 · Election</t>
  </si>
  <si>
    <t>Total 6035 · Treasurer &amp; Bank Fees</t>
  </si>
  <si>
    <t>Total 6130 · Workman's Compensation</t>
  </si>
  <si>
    <t>Total 6210 · Software</t>
  </si>
  <si>
    <t>Total 6200 · Dues and Subscriptions - Other</t>
  </si>
  <si>
    <t>Total 6412 · Gross wages - chief</t>
  </si>
  <si>
    <t>Total 6414 · Pension Fund Chief</t>
  </si>
  <si>
    <t>Total 6416 · Disability Chief</t>
  </si>
  <si>
    <t>Total 6430 · Fire Fighters</t>
  </si>
  <si>
    <t>Total 6440 · Administrator</t>
  </si>
  <si>
    <t>Total 6442 · Mechanic</t>
  </si>
  <si>
    <t>Total 6444 · Bookkeeping</t>
  </si>
  <si>
    <t>Total 6446 · Fire Inspection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</si>
  <si>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</si>
  <si>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</si>
  <si>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</si>
  <si>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</si>
  <si>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</si>
  <si>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</si>
  <si>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</si>
  <si>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</si>
  <si>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</si>
  <si>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6516 · Contract Labor</t>
  </si>
  <si>
    <t>Total 6612 · Station #1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</si>
  <si>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</si>
  <si>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</si>
  <si>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</si>
  <si>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</si>
  <si>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</si>
  <si>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</si>
  <si>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</si>
  <si>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</si>
  <si>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6660 · Water</t>
  </si>
  <si>
    <t>Total 6664 · Waste Disposal</t>
  </si>
  <si>
    <t>Total 6686 · Medical Supplies</t>
  </si>
  <si>
    <t>Total 6688 · Oxygen</t>
  </si>
  <si>
    <t>Total 6708 · Vehicle Fuel</t>
  </si>
  <si>
    <t>Total 6730 · Equipment Maintenance</t>
  </si>
  <si>
    <t>Total 6732 · Uniform</t>
  </si>
  <si>
    <t>Total 5601 Engine 1</t>
  </si>
  <si>
    <t>Total 5617-Ladder Truck</t>
  </si>
  <si>
    <t>Total 5641 Tanker 1</t>
  </si>
  <si>
    <t>Total 5644-5 Ton Tanker</t>
  </si>
  <si>
    <t>Total 5651- Command 1</t>
  </si>
  <si>
    <t>Total 5653-Chevy Plow Truck</t>
  </si>
  <si>
    <t>Total 6800 · Vehicle Maintenance - Other</t>
  </si>
  <si>
    <t>Total 6862 · Awards</t>
  </si>
  <si>
    <t>Total 6882 · Meals</t>
  </si>
  <si>
    <t>Total 6860 · MEMBERSHIP - Other</t>
  </si>
  <si>
    <t>Total 6892 · Medical Training</t>
  </si>
  <si>
    <t>Total 6896 · Burn Building Construction</t>
  </si>
  <si>
    <t>Total 6894 · Fire Training - Other</t>
  </si>
  <si>
    <t>Total 6999 · Uncategorized Expenses</t>
  </si>
  <si>
    <t>Total 4310 · Fire Inspection Billing</t>
  </si>
  <si>
    <t>TOTAL</t>
  </si>
  <si>
    <t>Bill</t>
  </si>
  <si>
    <t>Credit Card Charge</t>
  </si>
  <si>
    <t>Credit Card Credit</t>
  </si>
  <si>
    <t>Invoice</t>
  </si>
  <si>
    <t>682</t>
  </si>
  <si>
    <t>Apple Store</t>
  </si>
  <si>
    <t>March 2022</t>
  </si>
  <si>
    <t>4</t>
  </si>
  <si>
    <t>20810662</t>
  </si>
  <si>
    <t>46568518</t>
  </si>
  <si>
    <t>E6C5FC8D-0023</t>
  </si>
  <si>
    <t>2022</t>
  </si>
  <si>
    <t>2022 Subscription</t>
  </si>
  <si>
    <t>443823562041</t>
  </si>
  <si>
    <t>424047</t>
  </si>
  <si>
    <t>38</t>
  </si>
  <si>
    <t>40</t>
  </si>
  <si>
    <t>03312022</t>
  </si>
  <si>
    <t>220202</t>
  </si>
  <si>
    <t>220304</t>
  </si>
  <si>
    <t>0D51179191</t>
  </si>
  <si>
    <t>0D51179246</t>
  </si>
  <si>
    <t>46873</t>
  </si>
  <si>
    <t>27934</t>
  </si>
  <si>
    <t>287287151125X032822</t>
  </si>
  <si>
    <t>3032589161 3/22</t>
  </si>
  <si>
    <t>3032580310037B 3/22</t>
  </si>
  <si>
    <t>3032589555115B 3/22</t>
  </si>
  <si>
    <t>773453883</t>
  </si>
  <si>
    <t>1596693</t>
  </si>
  <si>
    <t>1589265</t>
  </si>
  <si>
    <t>Eco Cycle</t>
  </si>
  <si>
    <t>84445842</t>
  </si>
  <si>
    <t>84447739</t>
  </si>
  <si>
    <t>84449675</t>
  </si>
  <si>
    <t>84451275</t>
  </si>
  <si>
    <t>84451276</t>
  </si>
  <si>
    <t>84453365</t>
  </si>
  <si>
    <t>94824371-1</t>
  </si>
  <si>
    <t>1223044-March</t>
  </si>
  <si>
    <t>020652004</t>
  </si>
  <si>
    <t>0164480-IN</t>
  </si>
  <si>
    <t>020729005</t>
  </si>
  <si>
    <t>17952</t>
  </si>
  <si>
    <t>00001-0003902</t>
  </si>
  <si>
    <t>27946</t>
  </si>
  <si>
    <t>McDonalds</t>
  </si>
  <si>
    <t>271691</t>
  </si>
  <si>
    <t>2022-S219-Reinhardt</t>
  </si>
  <si>
    <t>Embassy Suites</t>
  </si>
  <si>
    <t>25</t>
  </si>
  <si>
    <t>Leisure Time Awards</t>
  </si>
  <si>
    <t>Amazon</t>
  </si>
  <si>
    <t>Microsoft</t>
  </si>
  <si>
    <t>Costco</t>
  </si>
  <si>
    <t>UPS</t>
  </si>
  <si>
    <t>TMobile</t>
  </si>
  <si>
    <t>Adobe Systems</t>
  </si>
  <si>
    <t>Postmaster</t>
  </si>
  <si>
    <t>Fire Engineering</t>
  </si>
  <si>
    <t>Train Cars</t>
  </si>
  <si>
    <t>AOV Inc</t>
  </si>
  <si>
    <t>Vehicle Maint</t>
  </si>
  <si>
    <t>Colorado Motor Vehicles</t>
  </si>
  <si>
    <t>Kwik Mart</t>
  </si>
  <si>
    <t>Wagner Rents</t>
  </si>
  <si>
    <t>Cornerstone Contracting Co</t>
  </si>
  <si>
    <t>Kristina Julia Wilson</t>
  </si>
  <si>
    <t>case, car charger, belkin igu</t>
  </si>
  <si>
    <t>busness cards</t>
  </si>
  <si>
    <t>printer paper</t>
  </si>
  <si>
    <t>clorox wipes</t>
  </si>
  <si>
    <t>printer cartridges</t>
  </si>
  <si>
    <t>marker black</t>
  </si>
  <si>
    <t>schneider it/battery cartridge jims computer</t>
  </si>
  <si>
    <t>per andrew tax credit</t>
  </si>
  <si>
    <t>anker power conf S3 Speaker phone with 6 mics</t>
  </si>
  <si>
    <t>chair for Chiefs Office</t>
  </si>
  <si>
    <t>Link Deco wi fi system</t>
  </si>
  <si>
    <t>print services</t>
  </si>
  <si>
    <t>acct 15204.0003</t>
  </si>
  <si>
    <t>3nd of 9</t>
  </si>
  <si>
    <t>rebate</t>
  </si>
  <si>
    <t>admin software per Joslin</t>
  </si>
  <si>
    <t>annual box fee</t>
  </si>
  <si>
    <t>prime</t>
  </si>
  <si>
    <t>1yr</t>
  </si>
  <si>
    <t>j harrison</t>
  </si>
  <si>
    <t>c schmidtmann</t>
  </si>
  <si>
    <t>kyle</t>
  </si>
  <si>
    <t>c moran March</t>
  </si>
  <si>
    <t>M Scott</t>
  </si>
  <si>
    <t>Kyle</t>
  </si>
  <si>
    <t>Schmidtmann</t>
  </si>
  <si>
    <t>Harrison</t>
  </si>
  <si>
    <t>Scott March</t>
  </si>
  <si>
    <t>Fee for 7 direct deposit(s) at $1.75 each</t>
  </si>
  <si>
    <t>acct 15204.0000</t>
  </si>
  <si>
    <t>Flag Center.com</t>
  </si>
  <si>
    <t>replaced sprinker heads, testing</t>
  </si>
  <si>
    <t>recharged 60 Gallons of antifreeze, retuned system to service</t>
  </si>
  <si>
    <t>annual major maintenance generator</t>
  </si>
  <si>
    <t>custom namplate</t>
  </si>
  <si>
    <t>coffee</t>
  </si>
  <si>
    <t>paper towels</t>
  </si>
  <si>
    <t>shredding</t>
  </si>
  <si>
    <t>screen repair</t>
  </si>
  <si>
    <t>sand paper spackle</t>
  </si>
  <si>
    <t>painting supplies training room</t>
  </si>
  <si>
    <t>Mike-6097</t>
  </si>
  <si>
    <t>bretlyn-6021</t>
  </si>
  <si>
    <t>bretlyn-8319</t>
  </si>
  <si>
    <t>kathy-3433</t>
  </si>
  <si>
    <t>charlie ipad</t>
  </si>
  <si>
    <t>Shift phone 3243</t>
  </si>
  <si>
    <t>aircard</t>
  </si>
  <si>
    <t>Inspection phone 9687</t>
  </si>
  <si>
    <t>303-258-9161 055B</t>
  </si>
  <si>
    <t>dishwasher detergent</t>
  </si>
  <si>
    <t>phone repair</t>
  </si>
  <si>
    <t>303-258-0310 037b</t>
  </si>
  <si>
    <t>303-258-9555 115B</t>
  </si>
  <si>
    <t>ridge</t>
  </si>
  <si>
    <t>eldorado</t>
  </si>
  <si>
    <t>water</t>
  </si>
  <si>
    <t>sewer</t>
  </si>
  <si>
    <t>650 w 4th</t>
  </si>
  <si>
    <t>March 2022 Fuel</t>
  </si>
  <si>
    <t>for SCBA batteries</t>
  </si>
  <si>
    <t>t shirts and hoodies</t>
  </si>
  <si>
    <t>badges hats</t>
  </si>
  <si>
    <t>job shirt, denim details</t>
  </si>
  <si>
    <t>fan for charger</t>
  </si>
  <si>
    <t>gas detector</t>
  </si>
  <si>
    <t>spark plug</t>
  </si>
  <si>
    <t>chains</t>
  </si>
  <si>
    <t>differential actuator problems</t>
  </si>
  <si>
    <t>rtn</t>
  </si>
  <si>
    <t>blade bolt</t>
  </si>
  <si>
    <t>tube heat shrink, link chain</t>
  </si>
  <si>
    <t>bluedef 2.5 gal</t>
  </si>
  <si>
    <t>crystal award</t>
  </si>
  <si>
    <t>rincon del sol</t>
  </si>
  <si>
    <t>food and drink for open house and pinning ceremony</t>
  </si>
  <si>
    <t>red dolly blackhawk</t>
  </si>
  <si>
    <t>pdq boulder</t>
  </si>
  <si>
    <t>gas mat ned</t>
  </si>
  <si>
    <t>shell black hawk</t>
  </si>
  <si>
    <t>red dolly</t>
  </si>
  <si>
    <t>Fire Inspection-Plan Review 13 Juneau Circle</t>
  </si>
  <si>
    <t>Visa-Citibank</t>
  </si>
  <si>
    <t>6420 · Health Insurance Chief</t>
  </si>
  <si>
    <t>4300 · Other Income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</si>
</sst>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4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  <xf numFmtId="49" fontId="0" fillId="0" borderId="0" xfId="0" applyNumberFormat="1"/>
    <xf numFmtId="166" fontId="13" fillId="0" borderId="1" xfId="0" applyNumberFormat="1" applyFont="1" applyBorder="1"/>
    <xf numFmtId="49" fontId="11" fillId="0" borderId="0" xfId="0" applyNumberFormat="1" applyFont="1"/>
    <xf numFmtId="167" fontId="1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F1368F52-3943-4588-B55D-A913D1584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D14E50D5-7F9F-454F-87C4-86A896993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C6C-07E5-4395-B154-EA6F0384C575}">
  <sheetPr codeName="Sheet2"/>
  <dimension ref="A1:N211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9.33203125" style="32" bestFit="1" customWidth="1"/>
    <col min="2" max="3" width="2.33203125" style="32" customWidth="1"/>
    <col min="4" max="4" width="10.88671875" style="32" bestFit="1" customWidth="1"/>
    <col min="5" max="5" width="2.33203125" style="32" customWidth="1"/>
    <col min="6" max="6" width="7.88671875" style="32" bestFit="1" customWidth="1"/>
    <col min="7" max="7" width="2.33203125" style="32" customWidth="1"/>
    <col min="8" max="8" width="8.88671875" style="32"/>
    <col min="9" max="9" width="2.33203125" style="32" customWidth="1"/>
    <col min="10" max="10" width="27.77734375" style="32" bestFit="1" customWidth="1"/>
    <col min="11" max="11" width="2.33203125" style="32" customWidth="1"/>
    <col min="12" max="12" width="30.77734375" style="32" customWidth="1"/>
    <col min="13" max="13" width="2.33203125" style="32" customWidth="1"/>
    <col min="14" max="14" width="7.5546875" style="32" bestFit="1" customWidth="1"/>
  </cols>
  <sheetData>
    <row r="1" spans="1:14" s="30" customFormat="1" ht="15" thickBot="1" x14ac:dyDescent="0.35">
      <c r="A1" s="41"/>
      <c r="B1" s="41"/>
      <c r="C1" s="41"/>
      <c r="D1" s="42" t="s">
        <v>109</v>
      </c>
      <c r="E1" s="41"/>
      <c r="F1" s="42" t="s">
        <v>110</v>
      </c>
      <c r="G1" s="41"/>
      <c r="H1" s="42" t="s">
        <v>111</v>
      </c>
      <c r="I1" s="41"/>
      <c r="J1" s="42" t="s">
        <v>112</v>
      </c>
      <c r="K1" s="41"/>
      <c r="L1" s="42" t="s">
        <v>113</v>
      </c>
      <c r="M1" s="41"/>
      <c r="N1" s="42" t="s">
        <v>114</v>
      </c>
    </row>
    <row r="2" spans="1:14" ht="15" thickTop="1" x14ac:dyDescent="0.3">
      <c r="A2" s="33" t="s">
        <v>115</v>
      </c>
      <c r="B2" s="33"/>
      <c r="C2" s="33"/>
      <c r="D2" s="33"/>
      <c r="E2" s="33"/>
      <c r="F2" s="34"/>
      <c r="G2" s="33"/>
      <c r="H2" s="33"/>
      <c r="I2" s="33"/>
      <c r="J2" s="33"/>
      <c r="K2" s="33"/>
      <c r="L2" s="33"/>
      <c r="M2" s="33"/>
      <c r="N2" s="35"/>
    </row>
    <row r="3" spans="1:14" x14ac:dyDescent="0.3">
      <c r="A3" s="36"/>
      <c r="B3" s="36"/>
      <c r="C3" s="36"/>
      <c r="D3" s="36" t="s">
        <v>116</v>
      </c>
      <c r="E3" s="36"/>
      <c r="F3" s="37">
        <v>44572</v>
      </c>
      <c r="G3" s="36"/>
      <c r="H3" s="36"/>
      <c r="I3" s="36"/>
      <c r="J3" s="36"/>
      <c r="K3" s="36"/>
      <c r="L3" s="36" t="s">
        <v>116</v>
      </c>
      <c r="M3" s="36"/>
      <c r="N3" s="38">
        <v>2232.69</v>
      </c>
    </row>
    <row r="4" spans="1:14" x14ac:dyDescent="0.3">
      <c r="A4" s="36"/>
      <c r="B4" s="36"/>
      <c r="C4" s="36"/>
      <c r="D4" s="36" t="s">
        <v>116</v>
      </c>
      <c r="E4" s="36"/>
      <c r="F4" s="37">
        <v>44572</v>
      </c>
      <c r="G4" s="36"/>
      <c r="H4" s="36"/>
      <c r="I4" s="36"/>
      <c r="J4" s="36"/>
      <c r="K4" s="36"/>
      <c r="L4" s="36" t="s">
        <v>116</v>
      </c>
      <c r="M4" s="36"/>
      <c r="N4" s="38">
        <v>22947</v>
      </c>
    </row>
    <row r="5" spans="1:14" x14ac:dyDescent="0.3">
      <c r="A5" s="36"/>
      <c r="B5" s="36"/>
      <c r="C5" s="36"/>
      <c r="D5" s="36" t="s">
        <v>117</v>
      </c>
      <c r="E5" s="36"/>
      <c r="F5" s="37">
        <v>44575</v>
      </c>
      <c r="G5" s="36"/>
      <c r="H5" s="36"/>
      <c r="I5" s="36"/>
      <c r="J5" s="36"/>
      <c r="K5" s="36"/>
      <c r="L5" s="36" t="s">
        <v>353</v>
      </c>
      <c r="M5" s="36"/>
      <c r="N5" s="38">
        <v>10000</v>
      </c>
    </row>
    <row r="6" spans="1:14" x14ac:dyDescent="0.3">
      <c r="A6" s="36"/>
      <c r="B6" s="36"/>
      <c r="C6" s="36"/>
      <c r="D6" s="36" t="s">
        <v>118</v>
      </c>
      <c r="E6" s="36"/>
      <c r="F6" s="37">
        <v>44589</v>
      </c>
      <c r="G6" s="36"/>
      <c r="H6" s="36"/>
      <c r="I6" s="36"/>
      <c r="J6" s="36" t="s">
        <v>276</v>
      </c>
      <c r="K6" s="36"/>
      <c r="L6" s="36" t="s">
        <v>354</v>
      </c>
      <c r="M6" s="36"/>
      <c r="N6" s="38">
        <v>-34414.94</v>
      </c>
    </row>
    <row r="7" spans="1:14" x14ac:dyDescent="0.3">
      <c r="A7" s="36"/>
      <c r="B7" s="36"/>
      <c r="C7" s="36"/>
      <c r="D7" s="36" t="s">
        <v>118</v>
      </c>
      <c r="E7" s="36"/>
      <c r="F7" s="37">
        <v>44589</v>
      </c>
      <c r="G7" s="36"/>
      <c r="H7" s="36"/>
      <c r="I7" s="36"/>
      <c r="J7" s="36" t="s">
        <v>276</v>
      </c>
      <c r="K7" s="36"/>
      <c r="L7" s="36" t="s">
        <v>354</v>
      </c>
      <c r="M7" s="36"/>
      <c r="N7" s="38">
        <v>-340.67</v>
      </c>
    </row>
    <row r="8" spans="1:14" x14ac:dyDescent="0.3">
      <c r="A8" s="36"/>
      <c r="B8" s="36"/>
      <c r="C8" s="36"/>
      <c r="D8" s="36" t="s">
        <v>117</v>
      </c>
      <c r="E8" s="36"/>
      <c r="F8" s="37">
        <v>44588</v>
      </c>
      <c r="G8" s="36"/>
      <c r="H8" s="36"/>
      <c r="I8" s="36"/>
      <c r="J8" s="36"/>
      <c r="K8" s="36"/>
      <c r="L8" s="36" t="s">
        <v>353</v>
      </c>
      <c r="M8" s="36"/>
      <c r="N8" s="38">
        <v>80000</v>
      </c>
    </row>
    <row r="9" spans="1:14" x14ac:dyDescent="0.3">
      <c r="A9" s="36"/>
      <c r="B9" s="36"/>
      <c r="C9" s="36"/>
      <c r="D9" s="36" t="s">
        <v>116</v>
      </c>
      <c r="E9" s="36"/>
      <c r="F9" s="37">
        <v>44592</v>
      </c>
      <c r="G9" s="36"/>
      <c r="H9" s="36"/>
      <c r="I9" s="36"/>
      <c r="J9" s="36"/>
      <c r="K9" s="36"/>
      <c r="L9" s="36" t="s">
        <v>355</v>
      </c>
      <c r="M9" s="36"/>
      <c r="N9" s="38">
        <v>0.35</v>
      </c>
    </row>
    <row r="10" spans="1:14" x14ac:dyDescent="0.3">
      <c r="A10" s="36"/>
      <c r="B10" s="36"/>
      <c r="C10" s="36"/>
      <c r="D10" s="36" t="s">
        <v>116</v>
      </c>
      <c r="E10" s="36"/>
      <c r="F10" s="37">
        <v>44595</v>
      </c>
      <c r="G10" s="36"/>
      <c r="H10" s="36"/>
      <c r="I10" s="36"/>
      <c r="J10" s="36"/>
      <c r="K10" s="36"/>
      <c r="L10" s="36" t="s">
        <v>116</v>
      </c>
      <c r="M10" s="36"/>
      <c r="N10" s="38">
        <v>313.45999999999998</v>
      </c>
    </row>
    <row r="11" spans="1:14" x14ac:dyDescent="0.3">
      <c r="A11" s="36"/>
      <c r="B11" s="36"/>
      <c r="C11" s="36"/>
      <c r="D11" s="36" t="s">
        <v>117</v>
      </c>
      <c r="E11" s="36"/>
      <c r="F11" s="37">
        <v>44601</v>
      </c>
      <c r="G11" s="36"/>
      <c r="H11" s="36"/>
      <c r="I11" s="36"/>
      <c r="J11" s="36"/>
      <c r="K11" s="36"/>
      <c r="L11" s="36" t="s">
        <v>353</v>
      </c>
      <c r="M11" s="36"/>
      <c r="N11" s="38">
        <v>40000</v>
      </c>
    </row>
    <row r="12" spans="1:14" x14ac:dyDescent="0.3">
      <c r="A12" s="36"/>
      <c r="B12" s="36"/>
      <c r="C12" s="36"/>
      <c r="D12" s="36" t="s">
        <v>116</v>
      </c>
      <c r="E12" s="36"/>
      <c r="F12" s="37">
        <v>44607</v>
      </c>
      <c r="G12" s="36"/>
      <c r="H12" s="36"/>
      <c r="I12" s="36"/>
      <c r="J12" s="36"/>
      <c r="K12" s="36"/>
      <c r="L12" s="36" t="s">
        <v>116</v>
      </c>
      <c r="M12" s="36"/>
      <c r="N12" s="38">
        <v>38743.269999999997</v>
      </c>
    </row>
    <row r="13" spans="1:14" x14ac:dyDescent="0.3">
      <c r="A13" s="36"/>
      <c r="B13" s="36"/>
      <c r="C13" s="36"/>
      <c r="D13" s="36" t="s">
        <v>118</v>
      </c>
      <c r="E13" s="36"/>
      <c r="F13" s="37">
        <v>44617</v>
      </c>
      <c r="G13" s="36"/>
      <c r="H13" s="36"/>
      <c r="I13" s="36"/>
      <c r="J13" s="36" t="s">
        <v>276</v>
      </c>
      <c r="K13" s="36"/>
      <c r="L13" s="36" t="s">
        <v>356</v>
      </c>
      <c r="M13" s="36"/>
      <c r="N13" s="38">
        <v>-40371.279999999999</v>
      </c>
    </row>
    <row r="14" spans="1:14" x14ac:dyDescent="0.3">
      <c r="A14" s="36"/>
      <c r="B14" s="36"/>
      <c r="C14" s="36"/>
      <c r="D14" s="36" t="s">
        <v>117</v>
      </c>
      <c r="E14" s="36"/>
      <c r="F14" s="37">
        <v>44616</v>
      </c>
      <c r="G14" s="36"/>
      <c r="H14" s="36"/>
      <c r="I14" s="36"/>
      <c r="J14" s="36"/>
      <c r="K14" s="36"/>
      <c r="L14" s="36" t="s">
        <v>353</v>
      </c>
      <c r="M14" s="36"/>
      <c r="N14" s="38">
        <v>60000</v>
      </c>
    </row>
    <row r="15" spans="1:14" x14ac:dyDescent="0.3">
      <c r="A15" s="36"/>
      <c r="B15" s="36"/>
      <c r="C15" s="36"/>
      <c r="D15" s="36" t="s">
        <v>116</v>
      </c>
      <c r="E15" s="36"/>
      <c r="F15" s="37">
        <v>44620</v>
      </c>
      <c r="G15" s="36"/>
      <c r="H15" s="36"/>
      <c r="I15" s="36"/>
      <c r="J15" s="36"/>
      <c r="K15" s="36"/>
      <c r="L15" s="36" t="s">
        <v>355</v>
      </c>
      <c r="M15" s="36"/>
      <c r="N15" s="38">
        <v>0.38</v>
      </c>
    </row>
    <row r="16" spans="1:14" x14ac:dyDescent="0.3">
      <c r="A16" s="36"/>
      <c r="B16" s="36"/>
      <c r="C16" s="36"/>
      <c r="D16" s="36" t="s">
        <v>117</v>
      </c>
      <c r="E16" s="36"/>
      <c r="F16" s="37">
        <v>44627</v>
      </c>
      <c r="G16" s="36"/>
      <c r="H16" s="36"/>
      <c r="I16" s="36"/>
      <c r="J16" s="36"/>
      <c r="K16" s="36"/>
      <c r="L16" s="36" t="s">
        <v>357</v>
      </c>
      <c r="M16" s="36"/>
      <c r="N16" s="38">
        <v>25000</v>
      </c>
    </row>
    <row r="17" spans="1:14" x14ac:dyDescent="0.3">
      <c r="A17" s="36"/>
      <c r="B17" s="36"/>
      <c r="C17" s="36"/>
      <c r="D17" s="36" t="s">
        <v>117</v>
      </c>
      <c r="E17" s="36"/>
      <c r="F17" s="37">
        <v>44634</v>
      </c>
      <c r="G17" s="36"/>
      <c r="H17" s="36"/>
      <c r="I17" s="36"/>
      <c r="J17" s="36"/>
      <c r="K17" s="36"/>
      <c r="L17" s="36" t="s">
        <v>353</v>
      </c>
      <c r="M17" s="36"/>
      <c r="N17" s="38">
        <v>12000</v>
      </c>
    </row>
    <row r="18" spans="1:14" x14ac:dyDescent="0.3">
      <c r="A18" s="36"/>
      <c r="B18" s="36"/>
      <c r="C18" s="36"/>
      <c r="D18" s="36" t="s">
        <v>117</v>
      </c>
      <c r="E18" s="36"/>
      <c r="F18" s="37">
        <v>44643</v>
      </c>
      <c r="G18" s="36"/>
      <c r="H18" s="36"/>
      <c r="I18" s="36"/>
      <c r="J18" s="36"/>
      <c r="K18" s="36"/>
      <c r="L18" s="36" t="s">
        <v>353</v>
      </c>
      <c r="M18" s="36"/>
      <c r="N18" s="38">
        <v>20000</v>
      </c>
    </row>
    <row r="19" spans="1:14" x14ac:dyDescent="0.3">
      <c r="A19" s="36"/>
      <c r="B19" s="36"/>
      <c r="C19" s="36"/>
      <c r="D19" s="36" t="s">
        <v>116</v>
      </c>
      <c r="E19" s="36"/>
      <c r="F19" s="37">
        <v>44651</v>
      </c>
      <c r="G19" s="36"/>
      <c r="H19" s="36"/>
      <c r="I19" s="36"/>
      <c r="J19" s="36"/>
      <c r="K19" s="36"/>
      <c r="L19" s="36" t="s">
        <v>116</v>
      </c>
      <c r="M19" s="36"/>
      <c r="N19" s="38">
        <v>902</v>
      </c>
    </row>
    <row r="20" spans="1:14" x14ac:dyDescent="0.3">
      <c r="A20" s="36"/>
      <c r="B20" s="36"/>
      <c r="C20" s="36"/>
      <c r="D20" s="36" t="s">
        <v>117</v>
      </c>
      <c r="E20" s="36"/>
      <c r="F20" s="37">
        <v>44649</v>
      </c>
      <c r="G20" s="36"/>
      <c r="H20" s="36"/>
      <c r="I20" s="36"/>
      <c r="J20" s="36"/>
      <c r="K20" s="36"/>
      <c r="L20" s="36" t="s">
        <v>353</v>
      </c>
      <c r="M20" s="36"/>
      <c r="N20" s="38">
        <v>40000</v>
      </c>
    </row>
    <row r="21" spans="1:14" x14ac:dyDescent="0.3">
      <c r="A21" s="36"/>
      <c r="B21" s="36"/>
      <c r="C21" s="36"/>
      <c r="D21" s="36" t="s">
        <v>118</v>
      </c>
      <c r="E21" s="36"/>
      <c r="F21" s="37">
        <v>44650</v>
      </c>
      <c r="G21" s="36"/>
      <c r="H21" s="36"/>
      <c r="I21" s="36"/>
      <c r="J21" s="36" t="s">
        <v>276</v>
      </c>
      <c r="K21" s="36"/>
      <c r="L21" s="36" t="s">
        <v>358</v>
      </c>
      <c r="M21" s="36"/>
      <c r="N21" s="38">
        <v>-31009.32</v>
      </c>
    </row>
    <row r="22" spans="1:14" x14ac:dyDescent="0.3">
      <c r="A22" s="36"/>
      <c r="B22" s="36"/>
      <c r="C22" s="36"/>
      <c r="D22" s="36" t="s">
        <v>117</v>
      </c>
      <c r="E22" s="36"/>
      <c r="F22" s="37">
        <v>44651</v>
      </c>
      <c r="G22" s="36"/>
      <c r="H22" s="36"/>
      <c r="I22" s="36"/>
      <c r="J22" s="36"/>
      <c r="K22" s="36"/>
      <c r="L22" s="36" t="s">
        <v>353</v>
      </c>
      <c r="M22" s="36"/>
      <c r="N22" s="38">
        <v>20000</v>
      </c>
    </row>
    <row r="23" spans="1:14" x14ac:dyDescent="0.3">
      <c r="A23" s="36"/>
      <c r="B23" s="36"/>
      <c r="C23" s="36"/>
      <c r="D23" s="36" t="s">
        <v>116</v>
      </c>
      <c r="E23" s="36"/>
      <c r="F23" s="37">
        <v>44656</v>
      </c>
      <c r="G23" s="36"/>
      <c r="H23" s="36"/>
      <c r="I23" s="36"/>
      <c r="J23" s="36"/>
      <c r="K23" s="36"/>
      <c r="L23" s="36" t="s">
        <v>116</v>
      </c>
      <c r="M23" s="36"/>
      <c r="N23" s="38">
        <v>4646.25</v>
      </c>
    </row>
    <row r="24" spans="1:14" x14ac:dyDescent="0.3">
      <c r="A24" s="36"/>
      <c r="B24" s="36"/>
      <c r="C24" s="36"/>
      <c r="D24" s="36" t="s">
        <v>117</v>
      </c>
      <c r="E24" s="36"/>
      <c r="F24" s="37">
        <v>44658</v>
      </c>
      <c r="G24" s="36"/>
      <c r="H24" s="36"/>
      <c r="I24" s="36"/>
      <c r="J24" s="36"/>
      <c r="K24" s="36"/>
      <c r="L24" s="36" t="s">
        <v>353</v>
      </c>
      <c r="M24" s="36"/>
      <c r="N24" s="38">
        <v>30000</v>
      </c>
    </row>
    <row r="25" spans="1:14" x14ac:dyDescent="0.3">
      <c r="A25" s="36"/>
      <c r="B25" s="36"/>
      <c r="C25" s="36"/>
      <c r="D25" s="36" t="s">
        <v>116</v>
      </c>
      <c r="E25" s="36"/>
      <c r="F25" s="37">
        <v>44651</v>
      </c>
      <c r="G25" s="36"/>
      <c r="H25" s="36"/>
      <c r="I25" s="36"/>
      <c r="J25" s="36"/>
      <c r="K25" s="36"/>
      <c r="L25" s="36" t="s">
        <v>355</v>
      </c>
      <c r="M25" s="36"/>
      <c r="N25" s="38">
        <v>0.21</v>
      </c>
    </row>
    <row r="26" spans="1:14" x14ac:dyDescent="0.3">
      <c r="A26" s="36"/>
      <c r="B26" s="36"/>
      <c r="C26" s="36"/>
      <c r="D26" s="36" t="s">
        <v>119</v>
      </c>
      <c r="E26" s="36"/>
      <c r="F26" s="37">
        <v>44564</v>
      </c>
      <c r="G26" s="36"/>
      <c r="H26" s="36" t="s">
        <v>123</v>
      </c>
      <c r="I26" s="36"/>
      <c r="J26" s="36" t="s">
        <v>277</v>
      </c>
      <c r="K26" s="36"/>
      <c r="L26" s="36" t="s">
        <v>359</v>
      </c>
      <c r="M26" s="36"/>
      <c r="N26" s="38">
        <v>-289.45</v>
      </c>
    </row>
    <row r="27" spans="1:14" x14ac:dyDescent="0.3">
      <c r="A27" s="36"/>
      <c r="B27" s="36"/>
      <c r="C27" s="36"/>
      <c r="D27" s="36" t="s">
        <v>119</v>
      </c>
      <c r="E27" s="36"/>
      <c r="F27" s="37">
        <v>44571</v>
      </c>
      <c r="G27" s="36"/>
      <c r="H27" s="36" t="s">
        <v>123</v>
      </c>
      <c r="I27" s="36"/>
      <c r="J27" s="36" t="s">
        <v>278</v>
      </c>
      <c r="K27" s="36"/>
      <c r="L27" s="36"/>
      <c r="M27" s="36"/>
      <c r="N27" s="38">
        <v>-2666.67</v>
      </c>
    </row>
    <row r="28" spans="1:14" x14ac:dyDescent="0.3">
      <c r="A28" s="36"/>
      <c r="B28" s="36"/>
      <c r="C28" s="36"/>
      <c r="D28" s="36" t="s">
        <v>119</v>
      </c>
      <c r="E28" s="36"/>
      <c r="F28" s="37">
        <v>44580</v>
      </c>
      <c r="G28" s="36"/>
      <c r="H28" s="36" t="s">
        <v>123</v>
      </c>
      <c r="I28" s="36"/>
      <c r="J28" s="36" t="s">
        <v>279</v>
      </c>
      <c r="K28" s="36"/>
      <c r="L28" s="36" t="s">
        <v>360</v>
      </c>
      <c r="M28" s="36"/>
      <c r="N28" s="38">
        <v>-1236.43</v>
      </c>
    </row>
    <row r="29" spans="1:14" x14ac:dyDescent="0.3">
      <c r="A29" s="36"/>
      <c r="B29" s="36"/>
      <c r="C29" s="36"/>
      <c r="D29" s="36" t="s">
        <v>118</v>
      </c>
      <c r="E29" s="36"/>
      <c r="F29" s="37">
        <v>44572</v>
      </c>
      <c r="G29" s="36"/>
      <c r="H29" s="36" t="s">
        <v>123</v>
      </c>
      <c r="I29" s="36"/>
      <c r="J29" s="36" t="s">
        <v>75</v>
      </c>
      <c r="K29" s="36"/>
      <c r="L29" s="36" t="s">
        <v>361</v>
      </c>
      <c r="M29" s="36"/>
      <c r="N29" s="38">
        <v>-126.36</v>
      </c>
    </row>
    <row r="30" spans="1:14" x14ac:dyDescent="0.3">
      <c r="A30" s="36"/>
      <c r="B30" s="36"/>
      <c r="C30" s="36"/>
      <c r="D30" s="36" t="s">
        <v>119</v>
      </c>
      <c r="E30" s="36"/>
      <c r="F30" s="37">
        <v>44568</v>
      </c>
      <c r="G30" s="36"/>
      <c r="H30" s="36" t="s">
        <v>123</v>
      </c>
      <c r="I30" s="36"/>
      <c r="J30" s="36" t="s">
        <v>280</v>
      </c>
      <c r="K30" s="36"/>
      <c r="L30" s="36" t="s">
        <v>362</v>
      </c>
      <c r="M30" s="36"/>
      <c r="N30" s="38">
        <v>-2777</v>
      </c>
    </row>
    <row r="31" spans="1:14" x14ac:dyDescent="0.3">
      <c r="A31" s="36"/>
      <c r="B31" s="36"/>
      <c r="C31" s="36"/>
      <c r="D31" s="36" t="s">
        <v>119</v>
      </c>
      <c r="E31" s="36"/>
      <c r="F31" s="37">
        <v>44602</v>
      </c>
      <c r="G31" s="36"/>
      <c r="H31" s="36" t="s">
        <v>123</v>
      </c>
      <c r="I31" s="36"/>
      <c r="J31" s="36" t="s">
        <v>278</v>
      </c>
      <c r="K31" s="36"/>
      <c r="L31" s="36"/>
      <c r="M31" s="36"/>
      <c r="N31" s="38">
        <v>-11253.79</v>
      </c>
    </row>
    <row r="32" spans="1:14" x14ac:dyDescent="0.3">
      <c r="A32" s="36"/>
      <c r="B32" s="36"/>
      <c r="C32" s="36"/>
      <c r="D32" s="36" t="s">
        <v>118</v>
      </c>
      <c r="E32" s="36"/>
      <c r="F32" s="37">
        <v>44595</v>
      </c>
      <c r="G32" s="36"/>
      <c r="H32" s="36" t="s">
        <v>123</v>
      </c>
      <c r="I32" s="36"/>
      <c r="J32" s="36" t="s">
        <v>281</v>
      </c>
      <c r="K32" s="36"/>
      <c r="L32" s="36"/>
      <c r="M32" s="36"/>
      <c r="N32" s="38">
        <v>-9267.57</v>
      </c>
    </row>
    <row r="33" spans="1:14" x14ac:dyDescent="0.3">
      <c r="A33" s="36"/>
      <c r="B33" s="36"/>
      <c r="C33" s="36"/>
      <c r="D33" s="36" t="s">
        <v>118</v>
      </c>
      <c r="E33" s="36"/>
      <c r="F33" s="37">
        <v>44606</v>
      </c>
      <c r="G33" s="36"/>
      <c r="H33" s="36" t="s">
        <v>123</v>
      </c>
      <c r="I33" s="36"/>
      <c r="J33" s="36" t="s">
        <v>75</v>
      </c>
      <c r="K33" s="36"/>
      <c r="L33" s="36" t="s">
        <v>361</v>
      </c>
      <c r="M33" s="36"/>
      <c r="N33" s="38">
        <v>-126.36</v>
      </c>
    </row>
    <row r="34" spans="1:14" x14ac:dyDescent="0.3">
      <c r="A34" s="36"/>
      <c r="B34" s="36"/>
      <c r="C34" s="36"/>
      <c r="D34" s="36" t="s">
        <v>119</v>
      </c>
      <c r="E34" s="36"/>
      <c r="F34" s="37">
        <v>44609</v>
      </c>
      <c r="G34" s="36"/>
      <c r="H34" s="36" t="s">
        <v>123</v>
      </c>
      <c r="I34" s="36"/>
      <c r="J34" s="36" t="s">
        <v>279</v>
      </c>
      <c r="K34" s="36"/>
      <c r="L34" s="36" t="s">
        <v>360</v>
      </c>
      <c r="M34" s="36"/>
      <c r="N34" s="38">
        <v>-1625.6</v>
      </c>
    </row>
    <row r="35" spans="1:14" x14ac:dyDescent="0.3">
      <c r="A35" s="36"/>
      <c r="B35" s="36"/>
      <c r="C35" s="36"/>
      <c r="D35" s="36" t="s">
        <v>119</v>
      </c>
      <c r="E35" s="36"/>
      <c r="F35" s="37">
        <v>44621</v>
      </c>
      <c r="G35" s="36"/>
      <c r="H35" s="36" t="s">
        <v>123</v>
      </c>
      <c r="I35" s="36"/>
      <c r="J35" s="36" t="s">
        <v>280</v>
      </c>
      <c r="K35" s="36"/>
      <c r="L35" s="36" t="s">
        <v>362</v>
      </c>
      <c r="M35" s="36"/>
      <c r="N35" s="38">
        <v>-2781</v>
      </c>
    </row>
    <row r="36" spans="1:14" x14ac:dyDescent="0.3">
      <c r="A36" s="36"/>
      <c r="B36" s="36"/>
      <c r="C36" s="36"/>
      <c r="D36" s="36" t="s">
        <v>119</v>
      </c>
      <c r="E36" s="36"/>
      <c r="F36" s="37">
        <v>44630</v>
      </c>
      <c r="G36" s="36"/>
      <c r="H36" s="36" t="s">
        <v>123</v>
      </c>
      <c r="I36" s="36"/>
      <c r="J36" s="36" t="s">
        <v>278</v>
      </c>
      <c r="K36" s="36"/>
      <c r="L36" s="36"/>
      <c r="M36" s="36"/>
      <c r="N36" s="38">
        <v>-6960.23</v>
      </c>
    </row>
    <row r="37" spans="1:14" x14ac:dyDescent="0.3">
      <c r="A37" s="36"/>
      <c r="B37" s="36"/>
      <c r="C37" s="36"/>
      <c r="D37" s="36" t="s">
        <v>118</v>
      </c>
      <c r="E37" s="36"/>
      <c r="F37" s="37">
        <v>44622</v>
      </c>
      <c r="G37" s="36"/>
      <c r="H37" s="36" t="s">
        <v>123</v>
      </c>
      <c r="I37" s="36"/>
      <c r="J37" s="36" t="s">
        <v>281</v>
      </c>
      <c r="K37" s="36"/>
      <c r="L37" s="36"/>
      <c r="M37" s="36"/>
      <c r="N37" s="38">
        <v>-9350.01</v>
      </c>
    </row>
    <row r="38" spans="1:14" x14ac:dyDescent="0.3">
      <c r="A38" s="36"/>
      <c r="B38" s="36"/>
      <c r="C38" s="36"/>
      <c r="D38" s="36" t="s">
        <v>119</v>
      </c>
      <c r="E38" s="36"/>
      <c r="F38" s="37">
        <v>44594</v>
      </c>
      <c r="G38" s="36"/>
      <c r="H38" s="36" t="s">
        <v>123</v>
      </c>
      <c r="I38" s="36"/>
      <c r="J38" s="36" t="s">
        <v>277</v>
      </c>
      <c r="K38" s="36"/>
      <c r="L38" s="36" t="s">
        <v>359</v>
      </c>
      <c r="M38" s="36"/>
      <c r="N38" s="38">
        <v>-676.75</v>
      </c>
    </row>
    <row r="39" spans="1:14" x14ac:dyDescent="0.3">
      <c r="A39" s="36"/>
      <c r="B39" s="36"/>
      <c r="C39" s="36"/>
      <c r="D39" s="36" t="s">
        <v>119</v>
      </c>
      <c r="E39" s="36"/>
      <c r="F39" s="37">
        <v>44638</v>
      </c>
      <c r="G39" s="36"/>
      <c r="H39" s="36" t="s">
        <v>123</v>
      </c>
      <c r="I39" s="36"/>
      <c r="J39" s="36" t="s">
        <v>279</v>
      </c>
      <c r="K39" s="36"/>
      <c r="L39" s="36" t="s">
        <v>360</v>
      </c>
      <c r="M39" s="36"/>
      <c r="N39" s="38">
        <v>-1605.38</v>
      </c>
    </row>
    <row r="40" spans="1:14" x14ac:dyDescent="0.3">
      <c r="A40" s="36"/>
      <c r="B40" s="36"/>
      <c r="C40" s="36"/>
      <c r="D40" s="36" t="s">
        <v>119</v>
      </c>
      <c r="E40" s="36"/>
      <c r="F40" s="37">
        <v>44648</v>
      </c>
      <c r="G40" s="36"/>
      <c r="H40" s="36" t="s">
        <v>123</v>
      </c>
      <c r="I40" s="36"/>
      <c r="J40" s="36" t="s">
        <v>280</v>
      </c>
      <c r="K40" s="36"/>
      <c r="L40" s="36" t="s">
        <v>362</v>
      </c>
      <c r="M40" s="36"/>
      <c r="N40" s="38">
        <v>-2781</v>
      </c>
    </row>
    <row r="41" spans="1:14" x14ac:dyDescent="0.3">
      <c r="A41" s="36"/>
      <c r="B41" s="36"/>
      <c r="C41" s="36"/>
      <c r="D41" s="36" t="s">
        <v>118</v>
      </c>
      <c r="E41" s="36"/>
      <c r="F41" s="37">
        <v>44635</v>
      </c>
      <c r="G41" s="36"/>
      <c r="H41" s="36" t="s">
        <v>123</v>
      </c>
      <c r="I41" s="36"/>
      <c r="J41" s="36" t="s">
        <v>75</v>
      </c>
      <c r="K41" s="36"/>
      <c r="L41" s="36" t="s">
        <v>361</v>
      </c>
      <c r="M41" s="36"/>
      <c r="N41" s="38">
        <v>-126.36</v>
      </c>
    </row>
    <row r="42" spans="1:14" x14ac:dyDescent="0.3">
      <c r="A42" s="36"/>
      <c r="B42" s="36"/>
      <c r="C42" s="36"/>
      <c r="D42" s="36" t="s">
        <v>119</v>
      </c>
      <c r="E42" s="36"/>
      <c r="F42" s="37">
        <v>44652</v>
      </c>
      <c r="G42" s="36"/>
      <c r="H42" s="36" t="s">
        <v>123</v>
      </c>
      <c r="I42" s="36"/>
      <c r="J42" s="36" t="s">
        <v>277</v>
      </c>
      <c r="K42" s="36"/>
      <c r="L42" s="36" t="s">
        <v>359</v>
      </c>
      <c r="M42" s="36"/>
      <c r="N42" s="38">
        <v>-1035.02</v>
      </c>
    </row>
    <row r="43" spans="1:14" x14ac:dyDescent="0.3">
      <c r="A43" s="36"/>
      <c r="B43" s="36"/>
      <c r="C43" s="36"/>
      <c r="D43" s="36" t="s">
        <v>119</v>
      </c>
      <c r="E43" s="36"/>
      <c r="F43" s="37">
        <v>44663</v>
      </c>
      <c r="G43" s="36"/>
      <c r="H43" s="36" t="s">
        <v>123</v>
      </c>
      <c r="I43" s="36"/>
      <c r="J43" s="36" t="s">
        <v>278</v>
      </c>
      <c r="K43" s="36"/>
      <c r="L43" s="36"/>
      <c r="M43" s="36"/>
      <c r="N43" s="38">
        <v>-6960.23</v>
      </c>
    </row>
    <row r="44" spans="1:14" x14ac:dyDescent="0.3">
      <c r="A44" s="36"/>
      <c r="B44" s="36"/>
      <c r="C44" s="36"/>
      <c r="D44" s="36" t="s">
        <v>118</v>
      </c>
      <c r="E44" s="36"/>
      <c r="F44" s="37">
        <v>44651</v>
      </c>
      <c r="G44" s="36"/>
      <c r="H44" s="36" t="s">
        <v>123</v>
      </c>
      <c r="I44" s="36"/>
      <c r="J44" s="36" t="s">
        <v>281</v>
      </c>
      <c r="K44" s="36"/>
      <c r="L44" s="36"/>
      <c r="M44" s="36"/>
      <c r="N44" s="38">
        <v>-9407.91</v>
      </c>
    </row>
    <row r="45" spans="1:14" x14ac:dyDescent="0.3">
      <c r="A45" s="36"/>
      <c r="B45" s="36"/>
      <c r="C45" s="36"/>
      <c r="D45" s="36" t="s">
        <v>119</v>
      </c>
      <c r="E45" s="36"/>
      <c r="F45" s="37">
        <v>44669</v>
      </c>
      <c r="G45" s="36"/>
      <c r="H45" s="36" t="s">
        <v>123</v>
      </c>
      <c r="I45" s="36"/>
      <c r="J45" s="36" t="s">
        <v>279</v>
      </c>
      <c r="K45" s="36"/>
      <c r="L45" s="36" t="s">
        <v>360</v>
      </c>
      <c r="M45" s="36"/>
      <c r="N45" s="38">
        <v>-1742.46</v>
      </c>
    </row>
    <row r="46" spans="1:14" x14ac:dyDescent="0.3">
      <c r="A46" s="36"/>
      <c r="B46" s="36"/>
      <c r="C46" s="36"/>
      <c r="D46" s="36" t="s">
        <v>119</v>
      </c>
      <c r="E46" s="36"/>
      <c r="F46" s="37">
        <v>44677</v>
      </c>
      <c r="G46" s="36"/>
      <c r="H46" s="36" t="s">
        <v>123</v>
      </c>
      <c r="I46" s="36"/>
      <c r="J46" s="36" t="s">
        <v>280</v>
      </c>
      <c r="K46" s="36"/>
      <c r="L46" s="36" t="s">
        <v>362</v>
      </c>
      <c r="M46" s="36"/>
      <c r="N46" s="38">
        <v>-2781</v>
      </c>
    </row>
    <row r="47" spans="1:14" x14ac:dyDescent="0.3">
      <c r="A47" s="36"/>
      <c r="B47" s="36"/>
      <c r="C47" s="36"/>
      <c r="D47" s="36" t="s">
        <v>118</v>
      </c>
      <c r="E47" s="36"/>
      <c r="F47" s="37">
        <v>44666</v>
      </c>
      <c r="G47" s="36"/>
      <c r="H47" s="36" t="s">
        <v>123</v>
      </c>
      <c r="I47" s="36"/>
      <c r="J47" s="36" t="s">
        <v>75</v>
      </c>
      <c r="K47" s="36"/>
      <c r="L47" s="36" t="s">
        <v>361</v>
      </c>
      <c r="M47" s="36"/>
      <c r="N47" s="38">
        <v>-126.36</v>
      </c>
    </row>
    <row r="48" spans="1:14" x14ac:dyDescent="0.3">
      <c r="A48" s="36"/>
      <c r="B48" s="36"/>
      <c r="C48" s="36"/>
      <c r="D48" s="36" t="s">
        <v>119</v>
      </c>
      <c r="E48" s="36"/>
      <c r="F48" s="37">
        <v>44622</v>
      </c>
      <c r="G48" s="36"/>
      <c r="H48" s="36" t="s">
        <v>124</v>
      </c>
      <c r="I48" s="36"/>
      <c r="J48" s="36" t="s">
        <v>277</v>
      </c>
      <c r="K48" s="36"/>
      <c r="L48" s="36" t="s">
        <v>359</v>
      </c>
      <c r="M48" s="36"/>
      <c r="N48" s="38">
        <v>-483.1</v>
      </c>
    </row>
    <row r="49" spans="1:14" x14ac:dyDescent="0.3">
      <c r="A49" s="36"/>
      <c r="B49" s="36"/>
      <c r="C49" s="36"/>
      <c r="D49" s="36" t="s">
        <v>118</v>
      </c>
      <c r="E49" s="36"/>
      <c r="F49" s="37">
        <v>44564</v>
      </c>
      <c r="G49" s="36"/>
      <c r="H49" s="36" t="s">
        <v>125</v>
      </c>
      <c r="I49" s="36"/>
      <c r="J49" s="36" t="s">
        <v>282</v>
      </c>
      <c r="K49" s="36"/>
      <c r="L49" s="36" t="s">
        <v>363</v>
      </c>
      <c r="M49" s="36"/>
      <c r="N49" s="38">
        <v>-5471.3</v>
      </c>
    </row>
    <row r="50" spans="1:14" x14ac:dyDescent="0.3">
      <c r="A50" s="36"/>
      <c r="B50" s="36"/>
      <c r="C50" s="36"/>
      <c r="D50" s="36" t="s">
        <v>118</v>
      </c>
      <c r="E50" s="36"/>
      <c r="F50" s="37">
        <v>44585</v>
      </c>
      <c r="G50" s="36"/>
      <c r="H50" s="36" t="s">
        <v>125</v>
      </c>
      <c r="I50" s="36"/>
      <c r="J50" s="36" t="s">
        <v>283</v>
      </c>
      <c r="K50" s="36"/>
      <c r="L50" s="36" t="s">
        <v>364</v>
      </c>
      <c r="M50" s="36"/>
      <c r="N50" s="38">
        <v>-4431</v>
      </c>
    </row>
    <row r="51" spans="1:14" x14ac:dyDescent="0.3">
      <c r="A51" s="36"/>
      <c r="B51" s="36"/>
      <c r="C51" s="36"/>
      <c r="D51" s="36" t="s">
        <v>118</v>
      </c>
      <c r="E51" s="36"/>
      <c r="F51" s="37">
        <v>44594</v>
      </c>
      <c r="G51" s="36"/>
      <c r="H51" s="36" t="s">
        <v>125</v>
      </c>
      <c r="I51" s="36"/>
      <c r="J51" s="36" t="s">
        <v>282</v>
      </c>
      <c r="K51" s="36"/>
      <c r="L51" s="36" t="s">
        <v>365</v>
      </c>
      <c r="M51" s="36"/>
      <c r="N51" s="38">
        <v>0</v>
      </c>
    </row>
    <row r="52" spans="1:14" x14ac:dyDescent="0.3">
      <c r="A52" s="36"/>
      <c r="B52" s="36"/>
      <c r="C52" s="36"/>
      <c r="D52" s="36" t="s">
        <v>118</v>
      </c>
      <c r="E52" s="36"/>
      <c r="F52" s="37">
        <v>44603</v>
      </c>
      <c r="G52" s="36"/>
      <c r="H52" s="36" t="s">
        <v>125</v>
      </c>
      <c r="I52" s="36"/>
      <c r="J52" s="36" t="s">
        <v>283</v>
      </c>
      <c r="K52" s="36"/>
      <c r="L52" s="36" t="s">
        <v>366</v>
      </c>
      <c r="M52" s="36"/>
      <c r="N52" s="38">
        <v>-1884</v>
      </c>
    </row>
    <row r="53" spans="1:14" x14ac:dyDescent="0.3">
      <c r="A53" s="36"/>
      <c r="B53" s="36"/>
      <c r="C53" s="36"/>
      <c r="D53" s="36" t="s">
        <v>118</v>
      </c>
      <c r="E53" s="36"/>
      <c r="F53" s="37">
        <v>44594</v>
      </c>
      <c r="G53" s="36"/>
      <c r="H53" s="36" t="s">
        <v>125</v>
      </c>
      <c r="I53" s="36"/>
      <c r="J53" s="36" t="s">
        <v>282</v>
      </c>
      <c r="K53" s="36"/>
      <c r="L53" s="36" t="s">
        <v>367</v>
      </c>
      <c r="M53" s="36"/>
      <c r="N53" s="38">
        <v>-6175</v>
      </c>
    </row>
    <row r="54" spans="1:14" x14ac:dyDescent="0.3">
      <c r="A54" s="36"/>
      <c r="B54" s="36"/>
      <c r="C54" s="36"/>
      <c r="D54" s="36" t="s">
        <v>118</v>
      </c>
      <c r="E54" s="36"/>
      <c r="F54" s="37">
        <v>44621</v>
      </c>
      <c r="G54" s="36"/>
      <c r="H54" s="36" t="s">
        <v>125</v>
      </c>
      <c r="I54" s="36"/>
      <c r="J54" s="36" t="s">
        <v>282</v>
      </c>
      <c r="K54" s="36"/>
      <c r="L54" s="36" t="s">
        <v>368</v>
      </c>
      <c r="M54" s="36"/>
      <c r="N54" s="38">
        <v>-7481.28</v>
      </c>
    </row>
    <row r="55" spans="1:14" x14ac:dyDescent="0.3">
      <c r="A55" s="36"/>
      <c r="B55" s="36"/>
      <c r="C55" s="36"/>
      <c r="D55" s="36" t="s">
        <v>118</v>
      </c>
      <c r="E55" s="36"/>
      <c r="F55" s="37">
        <v>44631</v>
      </c>
      <c r="G55" s="36"/>
      <c r="H55" s="36" t="s">
        <v>125</v>
      </c>
      <c r="I55" s="36"/>
      <c r="J55" s="36" t="s">
        <v>283</v>
      </c>
      <c r="K55" s="36"/>
      <c r="L55" s="36" t="s">
        <v>369</v>
      </c>
      <c r="M55" s="36"/>
      <c r="N55" s="38">
        <v>-2272</v>
      </c>
    </row>
    <row r="56" spans="1:14" x14ac:dyDescent="0.3">
      <c r="A56" s="36"/>
      <c r="B56" s="36"/>
      <c r="C56" s="36"/>
      <c r="D56" s="36" t="s">
        <v>118</v>
      </c>
      <c r="E56" s="36"/>
      <c r="F56" s="37">
        <v>44652</v>
      </c>
      <c r="G56" s="36"/>
      <c r="H56" s="36" t="s">
        <v>125</v>
      </c>
      <c r="I56" s="36"/>
      <c r="J56" s="36" t="s">
        <v>282</v>
      </c>
      <c r="K56" s="36"/>
      <c r="L56" s="36" t="s">
        <v>370</v>
      </c>
      <c r="M56" s="36"/>
      <c r="N56" s="38">
        <v>-6423.1</v>
      </c>
    </row>
    <row r="57" spans="1:14" x14ac:dyDescent="0.3">
      <c r="A57" s="36"/>
      <c r="B57" s="36"/>
      <c r="C57" s="36"/>
      <c r="D57" s="36" t="s">
        <v>118</v>
      </c>
      <c r="E57" s="36"/>
      <c r="F57" s="37">
        <v>44663</v>
      </c>
      <c r="G57" s="36"/>
      <c r="H57" s="36" t="s">
        <v>125</v>
      </c>
      <c r="I57" s="36"/>
      <c r="J57" s="36" t="s">
        <v>283</v>
      </c>
      <c r="K57" s="36"/>
      <c r="L57" s="36" t="s">
        <v>371</v>
      </c>
      <c r="M57" s="36"/>
      <c r="N57" s="38">
        <v>-1957</v>
      </c>
    </row>
    <row r="58" spans="1:14" x14ac:dyDescent="0.3">
      <c r="A58" s="36"/>
      <c r="B58" s="36"/>
      <c r="C58" s="36"/>
      <c r="D58" s="36" t="s">
        <v>119</v>
      </c>
      <c r="E58" s="36"/>
      <c r="F58" s="37">
        <v>44600</v>
      </c>
      <c r="G58" s="36"/>
      <c r="H58" s="36" t="s">
        <v>126</v>
      </c>
      <c r="I58" s="36"/>
      <c r="J58" s="36" t="s">
        <v>284</v>
      </c>
      <c r="K58" s="36"/>
      <c r="L58" s="36"/>
      <c r="M58" s="36"/>
      <c r="N58" s="38">
        <v>-93.98</v>
      </c>
    </row>
    <row r="59" spans="1:14" x14ac:dyDescent="0.3">
      <c r="A59" s="36"/>
      <c r="B59" s="36"/>
      <c r="C59" s="36"/>
      <c r="D59" s="36" t="s">
        <v>119</v>
      </c>
      <c r="E59" s="36"/>
      <c r="F59" s="37">
        <v>44631</v>
      </c>
      <c r="G59" s="36"/>
      <c r="H59" s="36" t="s">
        <v>126</v>
      </c>
      <c r="I59" s="36"/>
      <c r="J59" s="36" t="s">
        <v>284</v>
      </c>
      <c r="K59" s="36"/>
      <c r="L59" s="36"/>
      <c r="M59" s="36"/>
      <c r="N59" s="38">
        <v>-173.98</v>
      </c>
    </row>
    <row r="60" spans="1:14" x14ac:dyDescent="0.3">
      <c r="A60" s="36"/>
      <c r="B60" s="36"/>
      <c r="C60" s="36"/>
      <c r="D60" s="36" t="s">
        <v>119</v>
      </c>
      <c r="E60" s="36"/>
      <c r="F60" s="37">
        <v>44588</v>
      </c>
      <c r="G60" s="36"/>
      <c r="H60" s="36" t="s">
        <v>127</v>
      </c>
      <c r="I60" s="36"/>
      <c r="J60" s="36" t="s">
        <v>284</v>
      </c>
      <c r="K60" s="36"/>
      <c r="L60" s="36" t="s">
        <v>372</v>
      </c>
      <c r="M60" s="36"/>
      <c r="N60" s="38">
        <v>-6094.45</v>
      </c>
    </row>
    <row r="61" spans="1:14" x14ac:dyDescent="0.3">
      <c r="A61" s="36"/>
      <c r="B61" s="36"/>
      <c r="C61" s="36"/>
      <c r="D61" s="36" t="s">
        <v>120</v>
      </c>
      <c r="E61" s="36"/>
      <c r="F61" s="37">
        <v>44610</v>
      </c>
      <c r="G61" s="36"/>
      <c r="H61" s="36" t="s">
        <v>128</v>
      </c>
      <c r="I61" s="36"/>
      <c r="J61" s="36" t="s">
        <v>284</v>
      </c>
      <c r="K61" s="36"/>
      <c r="L61" s="36"/>
      <c r="M61" s="36"/>
      <c r="N61" s="38">
        <v>-3000</v>
      </c>
    </row>
    <row r="62" spans="1:14" x14ac:dyDescent="0.3">
      <c r="A62" s="36"/>
      <c r="B62" s="36"/>
      <c r="C62" s="36"/>
      <c r="D62" s="36" t="s">
        <v>121</v>
      </c>
      <c r="E62" s="36"/>
      <c r="F62" s="37">
        <v>44592</v>
      </c>
      <c r="G62" s="36"/>
      <c r="H62" s="36" t="s">
        <v>129</v>
      </c>
      <c r="I62" s="36"/>
      <c r="J62" s="36" t="s">
        <v>285</v>
      </c>
      <c r="K62" s="36"/>
      <c r="L62" s="36" t="s">
        <v>373</v>
      </c>
      <c r="M62" s="36"/>
      <c r="N62" s="38">
        <v>0</v>
      </c>
    </row>
    <row r="63" spans="1:14" x14ac:dyDescent="0.3">
      <c r="A63" s="36"/>
      <c r="B63" s="36"/>
      <c r="C63" s="36"/>
      <c r="D63" s="36" t="s">
        <v>121</v>
      </c>
      <c r="E63" s="36"/>
      <c r="F63" s="37">
        <v>44620</v>
      </c>
      <c r="G63" s="36"/>
      <c r="H63" s="36" t="s">
        <v>130</v>
      </c>
      <c r="I63" s="36"/>
      <c r="J63" s="36" t="s">
        <v>285</v>
      </c>
      <c r="K63" s="36"/>
      <c r="L63" s="36" t="s">
        <v>373</v>
      </c>
      <c r="M63" s="36"/>
      <c r="N63" s="38">
        <v>0</v>
      </c>
    </row>
    <row r="64" spans="1:14" x14ac:dyDescent="0.3">
      <c r="A64" s="36"/>
      <c r="B64" s="36"/>
      <c r="C64" s="36"/>
      <c r="D64" s="36" t="s">
        <v>121</v>
      </c>
      <c r="E64" s="36"/>
      <c r="F64" s="37">
        <v>44651</v>
      </c>
      <c r="G64" s="36"/>
      <c r="H64" s="36" t="s">
        <v>131</v>
      </c>
      <c r="I64" s="36"/>
      <c r="J64" s="36" t="s">
        <v>285</v>
      </c>
      <c r="K64" s="36"/>
      <c r="L64" s="36" t="s">
        <v>373</v>
      </c>
      <c r="M64" s="36"/>
      <c r="N64" s="38">
        <v>0</v>
      </c>
    </row>
    <row r="65" spans="1:14" x14ac:dyDescent="0.3">
      <c r="A65" s="36"/>
      <c r="B65" s="36"/>
      <c r="C65" s="36"/>
      <c r="D65" s="36" t="s">
        <v>121</v>
      </c>
      <c r="E65" s="36"/>
      <c r="F65" s="37">
        <v>44592</v>
      </c>
      <c r="G65" s="36"/>
      <c r="H65" s="36" t="s">
        <v>132</v>
      </c>
      <c r="I65" s="36"/>
      <c r="J65" s="36" t="s">
        <v>286</v>
      </c>
      <c r="K65" s="36"/>
      <c r="L65" s="36" t="s">
        <v>373</v>
      </c>
      <c r="M65" s="36"/>
      <c r="N65" s="38">
        <v>0</v>
      </c>
    </row>
    <row r="66" spans="1:14" x14ac:dyDescent="0.3">
      <c r="A66" s="36"/>
      <c r="B66" s="36"/>
      <c r="C66" s="36"/>
      <c r="D66" s="36" t="s">
        <v>121</v>
      </c>
      <c r="E66" s="36"/>
      <c r="F66" s="37">
        <v>44620</v>
      </c>
      <c r="G66" s="36"/>
      <c r="H66" s="36" t="s">
        <v>133</v>
      </c>
      <c r="I66" s="36"/>
      <c r="J66" s="36" t="s">
        <v>286</v>
      </c>
      <c r="K66" s="36"/>
      <c r="L66" s="36" t="s">
        <v>373</v>
      </c>
      <c r="M66" s="36"/>
      <c r="N66" s="38">
        <v>0</v>
      </c>
    </row>
    <row r="67" spans="1:14" x14ac:dyDescent="0.3">
      <c r="A67" s="36"/>
      <c r="B67" s="36"/>
      <c r="C67" s="36"/>
      <c r="D67" s="36" t="s">
        <v>121</v>
      </c>
      <c r="E67" s="36"/>
      <c r="F67" s="37">
        <v>44651</v>
      </c>
      <c r="G67" s="36"/>
      <c r="H67" s="36" t="s">
        <v>134</v>
      </c>
      <c r="I67" s="36"/>
      <c r="J67" s="36" t="s">
        <v>286</v>
      </c>
      <c r="K67" s="36"/>
      <c r="L67" s="36" t="s">
        <v>373</v>
      </c>
      <c r="M67" s="36"/>
      <c r="N67" s="38">
        <v>0</v>
      </c>
    </row>
    <row r="68" spans="1:14" x14ac:dyDescent="0.3">
      <c r="A68" s="36"/>
      <c r="B68" s="36"/>
      <c r="C68" s="36"/>
      <c r="D68" s="36" t="s">
        <v>121</v>
      </c>
      <c r="E68" s="36"/>
      <c r="F68" s="37">
        <v>44592</v>
      </c>
      <c r="G68" s="36"/>
      <c r="H68" s="36" t="s">
        <v>135</v>
      </c>
      <c r="I68" s="36"/>
      <c r="J68" s="36" t="s">
        <v>287</v>
      </c>
      <c r="K68" s="36"/>
      <c r="L68" s="36" t="s">
        <v>373</v>
      </c>
      <c r="M68" s="36"/>
      <c r="N68" s="38">
        <v>0</v>
      </c>
    </row>
    <row r="69" spans="1:14" x14ac:dyDescent="0.3">
      <c r="A69" s="36"/>
      <c r="B69" s="36"/>
      <c r="C69" s="36"/>
      <c r="D69" s="36" t="s">
        <v>121</v>
      </c>
      <c r="E69" s="36"/>
      <c r="F69" s="37">
        <v>44620</v>
      </c>
      <c r="G69" s="36"/>
      <c r="H69" s="36" t="s">
        <v>136</v>
      </c>
      <c r="I69" s="36"/>
      <c r="J69" s="36" t="s">
        <v>287</v>
      </c>
      <c r="K69" s="36"/>
      <c r="L69" s="36" t="s">
        <v>373</v>
      </c>
      <c r="M69" s="36"/>
      <c r="N69" s="38">
        <v>0</v>
      </c>
    </row>
    <row r="70" spans="1:14" x14ac:dyDescent="0.3">
      <c r="A70" s="36"/>
      <c r="B70" s="36"/>
      <c r="C70" s="36"/>
      <c r="D70" s="36" t="s">
        <v>121</v>
      </c>
      <c r="E70" s="36"/>
      <c r="F70" s="37">
        <v>44651</v>
      </c>
      <c r="G70" s="36"/>
      <c r="H70" s="36" t="s">
        <v>137</v>
      </c>
      <c r="I70" s="36"/>
      <c r="J70" s="36" t="s">
        <v>287</v>
      </c>
      <c r="K70" s="36"/>
      <c r="L70" s="36" t="s">
        <v>373</v>
      </c>
      <c r="M70" s="36"/>
      <c r="N70" s="38">
        <v>0</v>
      </c>
    </row>
    <row r="71" spans="1:14" x14ac:dyDescent="0.3">
      <c r="A71" s="36"/>
      <c r="B71" s="36"/>
      <c r="C71" s="36"/>
      <c r="D71" s="36" t="s">
        <v>121</v>
      </c>
      <c r="E71" s="36"/>
      <c r="F71" s="37">
        <v>44592</v>
      </c>
      <c r="G71" s="36"/>
      <c r="H71" s="36" t="s">
        <v>138</v>
      </c>
      <c r="I71" s="36"/>
      <c r="J71" s="36" t="s">
        <v>288</v>
      </c>
      <c r="K71" s="36"/>
      <c r="L71" s="36" t="s">
        <v>373</v>
      </c>
      <c r="M71" s="36"/>
      <c r="N71" s="38">
        <v>0</v>
      </c>
    </row>
    <row r="72" spans="1:14" x14ac:dyDescent="0.3">
      <c r="A72" s="36"/>
      <c r="B72" s="36"/>
      <c r="C72" s="36"/>
      <c r="D72" s="36" t="s">
        <v>121</v>
      </c>
      <c r="E72" s="36"/>
      <c r="F72" s="37">
        <v>44620</v>
      </c>
      <c r="G72" s="36"/>
      <c r="H72" s="36" t="s">
        <v>139</v>
      </c>
      <c r="I72" s="36"/>
      <c r="J72" s="36" t="s">
        <v>288</v>
      </c>
      <c r="K72" s="36"/>
      <c r="L72" s="36" t="s">
        <v>373</v>
      </c>
      <c r="M72" s="36"/>
      <c r="N72" s="38">
        <v>0</v>
      </c>
    </row>
    <row r="73" spans="1:14" x14ac:dyDescent="0.3">
      <c r="A73" s="36"/>
      <c r="B73" s="36"/>
      <c r="C73" s="36"/>
      <c r="D73" s="36" t="s">
        <v>121</v>
      </c>
      <c r="E73" s="36"/>
      <c r="F73" s="37">
        <v>44651</v>
      </c>
      <c r="G73" s="36"/>
      <c r="H73" s="36" t="s">
        <v>140</v>
      </c>
      <c r="I73" s="36"/>
      <c r="J73" s="36" t="s">
        <v>288</v>
      </c>
      <c r="K73" s="36"/>
      <c r="L73" s="36" t="s">
        <v>373</v>
      </c>
      <c r="M73" s="36"/>
      <c r="N73" s="38">
        <v>0</v>
      </c>
    </row>
    <row r="74" spans="1:14" x14ac:dyDescent="0.3">
      <c r="A74" s="36"/>
      <c r="B74" s="36"/>
      <c r="C74" s="36"/>
      <c r="D74" s="36" t="s">
        <v>121</v>
      </c>
      <c r="E74" s="36"/>
      <c r="F74" s="37">
        <v>44592</v>
      </c>
      <c r="G74" s="36"/>
      <c r="H74" s="36" t="s">
        <v>141</v>
      </c>
      <c r="I74" s="36"/>
      <c r="J74" s="36" t="s">
        <v>289</v>
      </c>
      <c r="K74" s="36"/>
      <c r="L74" s="36" t="s">
        <v>373</v>
      </c>
      <c r="M74" s="36"/>
      <c r="N74" s="38">
        <v>0</v>
      </c>
    </row>
    <row r="75" spans="1:14" x14ac:dyDescent="0.3">
      <c r="A75" s="36"/>
      <c r="B75" s="36"/>
      <c r="C75" s="36"/>
      <c r="D75" s="36" t="s">
        <v>121</v>
      </c>
      <c r="E75" s="36"/>
      <c r="F75" s="37">
        <v>44620</v>
      </c>
      <c r="G75" s="36"/>
      <c r="H75" s="36" t="s">
        <v>142</v>
      </c>
      <c r="I75" s="36"/>
      <c r="J75" s="36" t="s">
        <v>289</v>
      </c>
      <c r="K75" s="36"/>
      <c r="L75" s="36" t="s">
        <v>373</v>
      </c>
      <c r="M75" s="36"/>
      <c r="N75" s="38">
        <v>0</v>
      </c>
    </row>
    <row r="76" spans="1:14" x14ac:dyDescent="0.3">
      <c r="A76" s="36"/>
      <c r="B76" s="36"/>
      <c r="C76" s="36"/>
      <c r="D76" s="36" t="s">
        <v>121</v>
      </c>
      <c r="E76" s="36"/>
      <c r="F76" s="37">
        <v>44651</v>
      </c>
      <c r="G76" s="36"/>
      <c r="H76" s="36" t="s">
        <v>143</v>
      </c>
      <c r="I76" s="36"/>
      <c r="J76" s="36" t="s">
        <v>289</v>
      </c>
      <c r="K76" s="36"/>
      <c r="L76" s="36" t="s">
        <v>373</v>
      </c>
      <c r="M76" s="36"/>
      <c r="N76" s="38">
        <v>0</v>
      </c>
    </row>
    <row r="77" spans="1:14" x14ac:dyDescent="0.3">
      <c r="A77" s="36"/>
      <c r="B77" s="36"/>
      <c r="C77" s="36"/>
      <c r="D77" s="36" t="s">
        <v>121</v>
      </c>
      <c r="E77" s="36"/>
      <c r="F77" s="37">
        <v>44592</v>
      </c>
      <c r="G77" s="36"/>
      <c r="H77" s="36" t="s">
        <v>144</v>
      </c>
      <c r="I77" s="36"/>
      <c r="J77" s="36" t="s">
        <v>290</v>
      </c>
      <c r="K77" s="36"/>
      <c r="L77" s="36" t="s">
        <v>373</v>
      </c>
      <c r="M77" s="36"/>
      <c r="N77" s="38">
        <v>0</v>
      </c>
    </row>
    <row r="78" spans="1:14" x14ac:dyDescent="0.3">
      <c r="A78" s="36"/>
      <c r="B78" s="36"/>
      <c r="C78" s="36"/>
      <c r="D78" s="36" t="s">
        <v>121</v>
      </c>
      <c r="E78" s="36"/>
      <c r="F78" s="37">
        <v>44620</v>
      </c>
      <c r="G78" s="36"/>
      <c r="H78" s="36" t="s">
        <v>145</v>
      </c>
      <c r="I78" s="36"/>
      <c r="J78" s="36" t="s">
        <v>290</v>
      </c>
      <c r="K78" s="36"/>
      <c r="L78" s="36" t="s">
        <v>373</v>
      </c>
      <c r="M78" s="36"/>
      <c r="N78" s="38">
        <v>0</v>
      </c>
    </row>
    <row r="79" spans="1:14" x14ac:dyDescent="0.3">
      <c r="A79" s="36"/>
      <c r="B79" s="36"/>
      <c r="C79" s="36"/>
      <c r="D79" s="36" t="s">
        <v>121</v>
      </c>
      <c r="E79" s="36"/>
      <c r="F79" s="37">
        <v>44651</v>
      </c>
      <c r="G79" s="36"/>
      <c r="H79" s="36" t="s">
        <v>146</v>
      </c>
      <c r="I79" s="36"/>
      <c r="J79" s="36" t="s">
        <v>290</v>
      </c>
      <c r="K79" s="36"/>
      <c r="L79" s="36" t="s">
        <v>373</v>
      </c>
      <c r="M79" s="36"/>
      <c r="N79" s="38">
        <v>0</v>
      </c>
    </row>
    <row r="80" spans="1:14" x14ac:dyDescent="0.3">
      <c r="A80" s="36"/>
      <c r="B80" s="36"/>
      <c r="C80" s="36"/>
      <c r="D80" s="36" t="s">
        <v>121</v>
      </c>
      <c r="E80" s="36"/>
      <c r="F80" s="37">
        <v>44592</v>
      </c>
      <c r="G80" s="36"/>
      <c r="H80" s="36" t="s">
        <v>147</v>
      </c>
      <c r="I80" s="36"/>
      <c r="J80" s="36" t="s">
        <v>291</v>
      </c>
      <c r="K80" s="36"/>
      <c r="L80" s="36" t="s">
        <v>373</v>
      </c>
      <c r="M80" s="36"/>
      <c r="N80" s="38">
        <v>0</v>
      </c>
    </row>
    <row r="81" spans="1:14" x14ac:dyDescent="0.3">
      <c r="A81" s="36"/>
      <c r="B81" s="36"/>
      <c r="C81" s="36"/>
      <c r="D81" s="36" t="s">
        <v>121</v>
      </c>
      <c r="E81" s="36"/>
      <c r="F81" s="37">
        <v>44620</v>
      </c>
      <c r="G81" s="36"/>
      <c r="H81" s="36" t="s">
        <v>148</v>
      </c>
      <c r="I81" s="36"/>
      <c r="J81" s="36" t="s">
        <v>291</v>
      </c>
      <c r="K81" s="36"/>
      <c r="L81" s="36" t="s">
        <v>373</v>
      </c>
      <c r="M81" s="36"/>
      <c r="N81" s="38">
        <v>0</v>
      </c>
    </row>
    <row r="82" spans="1:14" x14ac:dyDescent="0.3">
      <c r="A82" s="36"/>
      <c r="B82" s="36"/>
      <c r="C82" s="36"/>
      <c r="D82" s="36" t="s">
        <v>121</v>
      </c>
      <c r="E82" s="36"/>
      <c r="F82" s="37">
        <v>44651</v>
      </c>
      <c r="G82" s="36"/>
      <c r="H82" s="36" t="s">
        <v>149</v>
      </c>
      <c r="I82" s="36"/>
      <c r="J82" s="36" t="s">
        <v>291</v>
      </c>
      <c r="K82" s="36"/>
      <c r="L82" s="36" t="s">
        <v>373</v>
      </c>
      <c r="M82" s="36"/>
      <c r="N82" s="38">
        <v>0</v>
      </c>
    </row>
    <row r="83" spans="1:14" x14ac:dyDescent="0.3">
      <c r="A83" s="36"/>
      <c r="B83" s="36"/>
      <c r="C83" s="36"/>
      <c r="D83" s="36" t="s">
        <v>121</v>
      </c>
      <c r="E83" s="36"/>
      <c r="F83" s="37">
        <v>44592</v>
      </c>
      <c r="G83" s="36"/>
      <c r="H83" s="36" t="s">
        <v>150</v>
      </c>
      <c r="I83" s="36"/>
      <c r="J83" s="36" t="s">
        <v>287</v>
      </c>
      <c r="K83" s="36"/>
      <c r="L83" s="36" t="s">
        <v>373</v>
      </c>
      <c r="M83" s="36"/>
      <c r="N83" s="38">
        <v>0</v>
      </c>
    </row>
    <row r="84" spans="1:14" x14ac:dyDescent="0.3">
      <c r="A84" s="36"/>
      <c r="B84" s="36"/>
      <c r="C84" s="36"/>
      <c r="D84" s="36" t="s">
        <v>122</v>
      </c>
      <c r="E84" s="36"/>
      <c r="F84" s="37">
        <v>44588</v>
      </c>
      <c r="G84" s="36"/>
      <c r="H84" s="36" t="s">
        <v>151</v>
      </c>
      <c r="I84" s="36"/>
      <c r="J84" s="36"/>
      <c r="K84" s="36"/>
      <c r="L84" s="36" t="s">
        <v>374</v>
      </c>
      <c r="M84" s="36"/>
      <c r="N84" s="38">
        <v>116.63</v>
      </c>
    </row>
    <row r="85" spans="1:14" x14ac:dyDescent="0.3">
      <c r="A85" s="36"/>
      <c r="B85" s="36"/>
      <c r="C85" s="36"/>
      <c r="D85" s="36" t="s">
        <v>119</v>
      </c>
      <c r="E85" s="36"/>
      <c r="F85" s="37">
        <v>44566</v>
      </c>
      <c r="G85" s="36"/>
      <c r="H85" s="36" t="s">
        <v>152</v>
      </c>
      <c r="I85" s="36"/>
      <c r="J85" s="36" t="s">
        <v>292</v>
      </c>
      <c r="K85" s="36"/>
      <c r="L85" s="36" t="s">
        <v>375</v>
      </c>
      <c r="M85" s="36"/>
      <c r="N85" s="38">
        <v>-140.01</v>
      </c>
    </row>
    <row r="86" spans="1:14" x14ac:dyDescent="0.3">
      <c r="A86" s="36"/>
      <c r="B86" s="36"/>
      <c r="C86" s="36"/>
      <c r="D86" s="36" t="s">
        <v>119</v>
      </c>
      <c r="E86" s="36"/>
      <c r="F86" s="37">
        <v>44566</v>
      </c>
      <c r="G86" s="36"/>
      <c r="H86" s="36" t="s">
        <v>153</v>
      </c>
      <c r="I86" s="36"/>
      <c r="J86" s="36" t="s">
        <v>293</v>
      </c>
      <c r="K86" s="36"/>
      <c r="L86" s="36"/>
      <c r="M86" s="36"/>
      <c r="N86" s="38">
        <v>-1510.52</v>
      </c>
    </row>
    <row r="87" spans="1:14" x14ac:dyDescent="0.3">
      <c r="A87" s="36"/>
      <c r="B87" s="36"/>
      <c r="C87" s="36"/>
      <c r="D87" s="36" t="s">
        <v>119</v>
      </c>
      <c r="E87" s="36"/>
      <c r="F87" s="37">
        <v>44566</v>
      </c>
      <c r="G87" s="36"/>
      <c r="H87" s="36" t="s">
        <v>154</v>
      </c>
      <c r="I87" s="36"/>
      <c r="J87" s="36" t="s">
        <v>294</v>
      </c>
      <c r="K87" s="36"/>
      <c r="L87" s="36"/>
      <c r="M87" s="36"/>
      <c r="N87" s="38">
        <v>-2096.5</v>
      </c>
    </row>
    <row r="88" spans="1:14" x14ac:dyDescent="0.3">
      <c r="A88" s="36"/>
      <c r="B88" s="36"/>
      <c r="C88" s="36"/>
      <c r="D88" s="36" t="s">
        <v>119</v>
      </c>
      <c r="E88" s="36"/>
      <c r="F88" s="37">
        <v>44566</v>
      </c>
      <c r="G88" s="36"/>
      <c r="H88" s="36" t="s">
        <v>155</v>
      </c>
      <c r="I88" s="36"/>
      <c r="J88" s="36" t="s">
        <v>295</v>
      </c>
      <c r="K88" s="36"/>
      <c r="L88" s="36"/>
      <c r="M88" s="36"/>
      <c r="N88" s="38">
        <v>-240</v>
      </c>
    </row>
    <row r="89" spans="1:14" x14ac:dyDescent="0.3">
      <c r="A89" s="36"/>
      <c r="B89" s="36"/>
      <c r="C89" s="36"/>
      <c r="D89" s="36" t="s">
        <v>119</v>
      </c>
      <c r="E89" s="36"/>
      <c r="F89" s="37">
        <v>44566</v>
      </c>
      <c r="G89" s="36"/>
      <c r="H89" s="36" t="s">
        <v>156</v>
      </c>
      <c r="I89" s="36"/>
      <c r="J89" s="36" t="s">
        <v>296</v>
      </c>
      <c r="K89" s="36"/>
      <c r="L89" s="36"/>
      <c r="M89" s="36"/>
      <c r="N89" s="38">
        <v>-1450</v>
      </c>
    </row>
    <row r="90" spans="1:14" x14ac:dyDescent="0.3">
      <c r="A90" s="36"/>
      <c r="B90" s="36"/>
      <c r="C90" s="36"/>
      <c r="D90" s="36" t="s">
        <v>119</v>
      </c>
      <c r="E90" s="36"/>
      <c r="F90" s="37">
        <v>44566</v>
      </c>
      <c r="G90" s="36"/>
      <c r="H90" s="36" t="s">
        <v>157</v>
      </c>
      <c r="I90" s="36"/>
      <c r="J90" s="36" t="s">
        <v>297</v>
      </c>
      <c r="K90" s="36"/>
      <c r="L90" s="36"/>
      <c r="M90" s="36"/>
      <c r="N90" s="38">
        <v>-4158.95</v>
      </c>
    </row>
    <row r="91" spans="1:14" x14ac:dyDescent="0.3">
      <c r="A91" s="36"/>
      <c r="B91" s="36"/>
      <c r="C91" s="36"/>
      <c r="D91" s="36" t="s">
        <v>119</v>
      </c>
      <c r="E91" s="36"/>
      <c r="F91" s="37">
        <v>44566</v>
      </c>
      <c r="G91" s="36"/>
      <c r="H91" s="36" t="s">
        <v>158</v>
      </c>
      <c r="I91" s="36"/>
      <c r="J91" s="36" t="s">
        <v>298</v>
      </c>
      <c r="K91" s="36"/>
      <c r="L91" s="36"/>
      <c r="M91" s="36"/>
      <c r="N91" s="38">
        <v>-152.58000000000001</v>
      </c>
    </row>
    <row r="92" spans="1:14" x14ac:dyDescent="0.3">
      <c r="A92" s="36"/>
      <c r="B92" s="36"/>
      <c r="C92" s="36"/>
      <c r="D92" s="36" t="s">
        <v>119</v>
      </c>
      <c r="E92" s="36"/>
      <c r="F92" s="37">
        <v>44566</v>
      </c>
      <c r="G92" s="36"/>
      <c r="H92" s="36" t="s">
        <v>159</v>
      </c>
      <c r="I92" s="36"/>
      <c r="J92" s="36" t="s">
        <v>299</v>
      </c>
      <c r="K92" s="36"/>
      <c r="L92" s="36"/>
      <c r="M92" s="36"/>
      <c r="N92" s="38">
        <v>-2806</v>
      </c>
    </row>
    <row r="93" spans="1:14" x14ac:dyDescent="0.3">
      <c r="A93" s="36"/>
      <c r="B93" s="36"/>
      <c r="C93" s="36"/>
      <c r="D93" s="36" t="s">
        <v>119</v>
      </c>
      <c r="E93" s="36"/>
      <c r="F93" s="37">
        <v>44566</v>
      </c>
      <c r="G93" s="36"/>
      <c r="H93" s="36" t="s">
        <v>160</v>
      </c>
      <c r="I93" s="36"/>
      <c r="J93" s="36" t="s">
        <v>300</v>
      </c>
      <c r="K93" s="36"/>
      <c r="L93" s="36"/>
      <c r="M93" s="36"/>
      <c r="N93" s="38">
        <v>-4210</v>
      </c>
    </row>
    <row r="94" spans="1:14" x14ac:dyDescent="0.3">
      <c r="A94" s="36"/>
      <c r="B94" s="36"/>
      <c r="C94" s="36"/>
      <c r="D94" s="36" t="s">
        <v>119</v>
      </c>
      <c r="E94" s="36"/>
      <c r="F94" s="37">
        <v>44566</v>
      </c>
      <c r="G94" s="36"/>
      <c r="H94" s="36" t="s">
        <v>161</v>
      </c>
      <c r="I94" s="36"/>
      <c r="J94" s="36" t="s">
        <v>301</v>
      </c>
      <c r="K94" s="36"/>
      <c r="L94" s="36" t="s">
        <v>375</v>
      </c>
      <c r="M94" s="36"/>
      <c r="N94" s="38">
        <v>-250.34</v>
      </c>
    </row>
    <row r="95" spans="1:14" x14ac:dyDescent="0.3">
      <c r="A95" s="36"/>
      <c r="B95" s="36"/>
      <c r="C95" s="36"/>
      <c r="D95" s="36" t="s">
        <v>119</v>
      </c>
      <c r="E95" s="36"/>
      <c r="F95" s="37">
        <v>44566</v>
      </c>
      <c r="G95" s="36"/>
      <c r="H95" s="36" t="s">
        <v>162</v>
      </c>
      <c r="I95" s="36"/>
      <c r="J95" s="36" t="s">
        <v>302</v>
      </c>
      <c r="K95" s="36"/>
      <c r="L95" s="36"/>
      <c r="M95" s="36"/>
      <c r="N95" s="38">
        <v>-159.99</v>
      </c>
    </row>
    <row r="96" spans="1:14" x14ac:dyDescent="0.3">
      <c r="A96" s="36"/>
      <c r="B96" s="36"/>
      <c r="C96" s="36"/>
      <c r="D96" s="36" t="s">
        <v>119</v>
      </c>
      <c r="E96" s="36"/>
      <c r="F96" s="37">
        <v>44573</v>
      </c>
      <c r="G96" s="36"/>
      <c r="H96" s="36" t="s">
        <v>163</v>
      </c>
      <c r="I96" s="36"/>
      <c r="J96" s="36" t="s">
        <v>303</v>
      </c>
      <c r="K96" s="36"/>
      <c r="L96" s="36"/>
      <c r="M96" s="36"/>
      <c r="N96" s="38">
        <v>-7720</v>
      </c>
    </row>
    <row r="97" spans="1:14" x14ac:dyDescent="0.3">
      <c r="A97" s="36"/>
      <c r="B97" s="36"/>
      <c r="C97" s="36"/>
      <c r="D97" s="36" t="s">
        <v>119</v>
      </c>
      <c r="E97" s="36"/>
      <c r="F97" s="37">
        <v>44573</v>
      </c>
      <c r="G97" s="36"/>
      <c r="H97" s="36" t="s">
        <v>164</v>
      </c>
      <c r="I97" s="36"/>
      <c r="J97" s="36" t="s">
        <v>304</v>
      </c>
      <c r="K97" s="36"/>
      <c r="L97" s="36"/>
      <c r="M97" s="36"/>
      <c r="N97" s="38">
        <v>-510</v>
      </c>
    </row>
    <row r="98" spans="1:14" x14ac:dyDescent="0.3">
      <c r="A98" s="36"/>
      <c r="B98" s="36"/>
      <c r="C98" s="36"/>
      <c r="D98" s="36" t="s">
        <v>119</v>
      </c>
      <c r="E98" s="36"/>
      <c r="F98" s="37">
        <v>44573</v>
      </c>
      <c r="G98" s="36"/>
      <c r="H98" s="36" t="s">
        <v>165</v>
      </c>
      <c r="I98" s="36"/>
      <c r="J98" s="36" t="s">
        <v>298</v>
      </c>
      <c r="K98" s="36"/>
      <c r="L98" s="36"/>
      <c r="M98" s="36"/>
      <c r="N98" s="38">
        <v>-403.25</v>
      </c>
    </row>
    <row r="99" spans="1:14" x14ac:dyDescent="0.3">
      <c r="A99" s="36"/>
      <c r="B99" s="36"/>
      <c r="C99" s="36"/>
      <c r="D99" s="36" t="s">
        <v>119</v>
      </c>
      <c r="E99" s="36"/>
      <c r="F99" s="37">
        <v>44573</v>
      </c>
      <c r="G99" s="36"/>
      <c r="H99" s="36" t="s">
        <v>166</v>
      </c>
      <c r="I99" s="36"/>
      <c r="J99" s="36" t="s">
        <v>305</v>
      </c>
      <c r="K99" s="36"/>
      <c r="L99" s="36"/>
      <c r="M99" s="36"/>
      <c r="N99" s="38">
        <v>-1025.74</v>
      </c>
    </row>
    <row r="100" spans="1:14" x14ac:dyDescent="0.3">
      <c r="A100" s="36"/>
      <c r="B100" s="36"/>
      <c r="C100" s="36"/>
      <c r="D100" s="36" t="s">
        <v>119</v>
      </c>
      <c r="E100" s="36"/>
      <c r="F100" s="37">
        <v>44573</v>
      </c>
      <c r="G100" s="36"/>
      <c r="H100" s="36" t="s">
        <v>167</v>
      </c>
      <c r="I100" s="36"/>
      <c r="J100" s="36" t="s">
        <v>284</v>
      </c>
      <c r="K100" s="36"/>
      <c r="L100" s="36"/>
      <c r="M100" s="36"/>
      <c r="N100" s="38">
        <v>-2641.82</v>
      </c>
    </row>
    <row r="101" spans="1:14" x14ac:dyDescent="0.3">
      <c r="A101" s="36"/>
      <c r="B101" s="36"/>
      <c r="C101" s="36"/>
      <c r="D101" s="36" t="s">
        <v>119</v>
      </c>
      <c r="E101" s="36"/>
      <c r="F101" s="37">
        <v>44573</v>
      </c>
      <c r="G101" s="36"/>
      <c r="H101" s="36" t="s">
        <v>168</v>
      </c>
      <c r="I101" s="36"/>
      <c r="J101" s="36" t="s">
        <v>306</v>
      </c>
      <c r="K101" s="36"/>
      <c r="L101" s="36"/>
      <c r="M101" s="36"/>
      <c r="N101" s="38">
        <v>-200</v>
      </c>
    </row>
    <row r="102" spans="1:14" x14ac:dyDescent="0.3">
      <c r="A102" s="36"/>
      <c r="B102" s="36"/>
      <c r="C102" s="36"/>
      <c r="D102" s="36" t="s">
        <v>119</v>
      </c>
      <c r="E102" s="36"/>
      <c r="F102" s="37">
        <v>44573</v>
      </c>
      <c r="G102" s="36"/>
      <c r="H102" s="36" t="s">
        <v>169</v>
      </c>
      <c r="I102" s="36"/>
      <c r="J102" s="36" t="s">
        <v>307</v>
      </c>
      <c r="K102" s="36"/>
      <c r="L102" s="36"/>
      <c r="M102" s="36"/>
      <c r="N102" s="38">
        <v>-115</v>
      </c>
    </row>
    <row r="103" spans="1:14" x14ac:dyDescent="0.3">
      <c r="A103" s="36"/>
      <c r="B103" s="36"/>
      <c r="C103" s="36"/>
      <c r="D103" s="36" t="s">
        <v>119</v>
      </c>
      <c r="E103" s="36"/>
      <c r="F103" s="37">
        <v>44573</v>
      </c>
      <c r="G103" s="36"/>
      <c r="H103" s="36" t="s">
        <v>170</v>
      </c>
      <c r="I103" s="36"/>
      <c r="J103" s="36" t="s">
        <v>308</v>
      </c>
      <c r="K103" s="36"/>
      <c r="L103" s="36" t="s">
        <v>376</v>
      </c>
      <c r="M103" s="36"/>
      <c r="N103" s="38">
        <v>-139.34</v>
      </c>
    </row>
    <row r="104" spans="1:14" x14ac:dyDescent="0.3">
      <c r="A104" s="36"/>
      <c r="B104" s="36"/>
      <c r="C104" s="36"/>
      <c r="D104" s="36" t="s">
        <v>119</v>
      </c>
      <c r="E104" s="36"/>
      <c r="F104" s="37">
        <v>44573</v>
      </c>
      <c r="G104" s="36"/>
      <c r="H104" s="36" t="s">
        <v>171</v>
      </c>
      <c r="I104" s="36"/>
      <c r="J104" s="36" t="s">
        <v>309</v>
      </c>
      <c r="K104" s="36"/>
      <c r="L104" s="36" t="s">
        <v>377</v>
      </c>
      <c r="M104" s="36"/>
      <c r="N104" s="38">
        <v>-144.5</v>
      </c>
    </row>
    <row r="105" spans="1:14" x14ac:dyDescent="0.3">
      <c r="A105" s="36"/>
      <c r="B105" s="36"/>
      <c r="C105" s="36"/>
      <c r="D105" s="36" t="s">
        <v>119</v>
      </c>
      <c r="E105" s="36"/>
      <c r="F105" s="37">
        <v>44588</v>
      </c>
      <c r="G105" s="36"/>
      <c r="H105" s="36" t="s">
        <v>172</v>
      </c>
      <c r="I105" s="36"/>
      <c r="J105" s="36" t="s">
        <v>310</v>
      </c>
      <c r="K105" s="36"/>
      <c r="L105" s="36"/>
      <c r="M105" s="36"/>
      <c r="N105" s="38">
        <v>-638.02</v>
      </c>
    </row>
    <row r="106" spans="1:14" x14ac:dyDescent="0.3">
      <c r="A106" s="36"/>
      <c r="B106" s="36"/>
      <c r="C106" s="36"/>
      <c r="D106" s="36" t="s">
        <v>119</v>
      </c>
      <c r="E106" s="36"/>
      <c r="F106" s="37">
        <v>44588</v>
      </c>
      <c r="G106" s="36"/>
      <c r="H106" s="36" t="s">
        <v>173</v>
      </c>
      <c r="I106" s="36"/>
      <c r="J106" s="36" t="s">
        <v>311</v>
      </c>
      <c r="K106" s="36"/>
      <c r="L106" s="36"/>
      <c r="M106" s="36"/>
      <c r="N106" s="38">
        <v>-307.2</v>
      </c>
    </row>
    <row r="107" spans="1:14" x14ac:dyDescent="0.3">
      <c r="A107" s="36"/>
      <c r="B107" s="36"/>
      <c r="C107" s="36"/>
      <c r="D107" s="36" t="s">
        <v>119</v>
      </c>
      <c r="E107" s="36"/>
      <c r="F107" s="37">
        <v>44588</v>
      </c>
      <c r="G107" s="36"/>
      <c r="H107" s="36" t="s">
        <v>174</v>
      </c>
      <c r="I107" s="36"/>
      <c r="J107" s="36" t="s">
        <v>312</v>
      </c>
      <c r="K107" s="36"/>
      <c r="L107" s="36"/>
      <c r="M107" s="36"/>
      <c r="N107" s="38">
        <v>-152</v>
      </c>
    </row>
    <row r="108" spans="1:14" x14ac:dyDescent="0.3">
      <c r="A108" s="36"/>
      <c r="B108" s="36"/>
      <c r="C108" s="36"/>
      <c r="D108" s="36" t="s">
        <v>119</v>
      </c>
      <c r="E108" s="36"/>
      <c r="F108" s="37">
        <v>44588</v>
      </c>
      <c r="G108" s="36"/>
      <c r="H108" s="36" t="s">
        <v>175</v>
      </c>
      <c r="I108" s="36"/>
      <c r="J108" s="36" t="s">
        <v>313</v>
      </c>
      <c r="K108" s="36"/>
      <c r="L108" s="36"/>
      <c r="M108" s="36"/>
      <c r="N108" s="38">
        <v>-489.25</v>
      </c>
    </row>
    <row r="109" spans="1:14" x14ac:dyDescent="0.3">
      <c r="A109" s="36"/>
      <c r="B109" s="36"/>
      <c r="C109" s="36"/>
      <c r="D109" s="36" t="s">
        <v>119</v>
      </c>
      <c r="E109" s="36"/>
      <c r="F109" s="37">
        <v>44588</v>
      </c>
      <c r="G109" s="36"/>
      <c r="H109" s="36" t="s">
        <v>176</v>
      </c>
      <c r="I109" s="36"/>
      <c r="J109" s="36" t="s">
        <v>294</v>
      </c>
      <c r="K109" s="36"/>
      <c r="L109" s="36"/>
      <c r="M109" s="36"/>
      <c r="N109" s="38">
        <v>-918.06</v>
      </c>
    </row>
    <row r="110" spans="1:14" x14ac:dyDescent="0.3">
      <c r="A110" s="36"/>
      <c r="B110" s="36"/>
      <c r="C110" s="36"/>
      <c r="D110" s="36" t="s">
        <v>119</v>
      </c>
      <c r="E110" s="36"/>
      <c r="F110" s="37">
        <v>44588</v>
      </c>
      <c r="G110" s="36"/>
      <c r="H110" s="36" t="s">
        <v>177</v>
      </c>
      <c r="I110" s="36"/>
      <c r="J110" s="36" t="s">
        <v>314</v>
      </c>
      <c r="K110" s="36"/>
      <c r="L110" s="36" t="s">
        <v>378</v>
      </c>
      <c r="M110" s="36"/>
      <c r="N110" s="38">
        <v>-566</v>
      </c>
    </row>
    <row r="111" spans="1:14" x14ac:dyDescent="0.3">
      <c r="A111" s="36"/>
      <c r="B111" s="36"/>
      <c r="C111" s="36"/>
      <c r="D111" s="36" t="s">
        <v>119</v>
      </c>
      <c r="E111" s="36"/>
      <c r="F111" s="37">
        <v>44588</v>
      </c>
      <c r="G111" s="36"/>
      <c r="H111" s="36" t="s">
        <v>178</v>
      </c>
      <c r="I111" s="36"/>
      <c r="J111" s="36" t="s">
        <v>302</v>
      </c>
      <c r="K111" s="36"/>
      <c r="L111" s="36"/>
      <c r="M111" s="36"/>
      <c r="N111" s="38">
        <v>-168.3</v>
      </c>
    </row>
    <row r="112" spans="1:14" x14ac:dyDescent="0.3">
      <c r="A112" s="36"/>
      <c r="B112" s="36"/>
      <c r="C112" s="36"/>
      <c r="D112" s="36" t="s">
        <v>119</v>
      </c>
      <c r="E112" s="36"/>
      <c r="F112" s="37">
        <v>44588</v>
      </c>
      <c r="G112" s="36"/>
      <c r="H112" s="36" t="s">
        <v>179</v>
      </c>
      <c r="I112" s="36"/>
      <c r="J112" s="36" t="s">
        <v>307</v>
      </c>
      <c r="K112" s="36"/>
      <c r="L112" s="36"/>
      <c r="M112" s="36"/>
      <c r="N112" s="38">
        <v>-141.1</v>
      </c>
    </row>
    <row r="113" spans="1:14" x14ac:dyDescent="0.3">
      <c r="A113" s="36"/>
      <c r="B113" s="36"/>
      <c r="C113" s="36"/>
      <c r="D113" s="36" t="s">
        <v>119</v>
      </c>
      <c r="E113" s="36"/>
      <c r="F113" s="37">
        <v>44588</v>
      </c>
      <c r="G113" s="36"/>
      <c r="H113" s="36" t="s">
        <v>180</v>
      </c>
      <c r="I113" s="36"/>
      <c r="J113" s="36" t="s">
        <v>315</v>
      </c>
      <c r="K113" s="36"/>
      <c r="L113" s="36"/>
      <c r="M113" s="36"/>
      <c r="N113" s="38">
        <v>-281.35000000000002</v>
      </c>
    </row>
    <row r="114" spans="1:14" x14ac:dyDescent="0.3">
      <c r="A114" s="36"/>
      <c r="B114" s="36"/>
      <c r="C114" s="36"/>
      <c r="D114" s="36" t="s">
        <v>119</v>
      </c>
      <c r="E114" s="36"/>
      <c r="F114" s="37">
        <v>44588</v>
      </c>
      <c r="G114" s="36"/>
      <c r="H114" s="36" t="s">
        <v>181</v>
      </c>
      <c r="I114" s="36"/>
      <c r="J114" s="36" t="s">
        <v>316</v>
      </c>
      <c r="K114" s="36"/>
      <c r="L114" s="36"/>
      <c r="M114" s="36"/>
      <c r="N114" s="38">
        <v>-116.63</v>
      </c>
    </row>
    <row r="115" spans="1:14" x14ac:dyDescent="0.3">
      <c r="A115" s="36"/>
      <c r="B115" s="36"/>
      <c r="C115" s="36"/>
      <c r="D115" s="36" t="s">
        <v>119</v>
      </c>
      <c r="E115" s="36"/>
      <c r="F115" s="37">
        <v>44588</v>
      </c>
      <c r="G115" s="36"/>
      <c r="H115" s="36" t="s">
        <v>182</v>
      </c>
      <c r="I115" s="36"/>
      <c r="J115" s="36" t="s">
        <v>317</v>
      </c>
      <c r="K115" s="36"/>
      <c r="L115" s="36" t="s">
        <v>379</v>
      </c>
      <c r="M115" s="36"/>
      <c r="N115" s="38">
        <v>0</v>
      </c>
    </row>
    <row r="116" spans="1:14" x14ac:dyDescent="0.3">
      <c r="A116" s="36"/>
      <c r="B116" s="36"/>
      <c r="C116" s="36"/>
      <c r="D116" s="36" t="s">
        <v>119</v>
      </c>
      <c r="E116" s="36"/>
      <c r="F116" s="37">
        <v>44588</v>
      </c>
      <c r="G116" s="36"/>
      <c r="H116" s="36" t="s">
        <v>183</v>
      </c>
      <c r="I116" s="36"/>
      <c r="J116" s="36" t="s">
        <v>299</v>
      </c>
      <c r="K116" s="36"/>
      <c r="L116" s="36"/>
      <c r="M116" s="36"/>
      <c r="N116" s="38">
        <v>-59</v>
      </c>
    </row>
    <row r="117" spans="1:14" x14ac:dyDescent="0.3">
      <c r="A117" s="36"/>
      <c r="B117" s="36"/>
      <c r="C117" s="36"/>
      <c r="D117" s="36" t="s">
        <v>118</v>
      </c>
      <c r="E117" s="36"/>
      <c r="F117" s="37">
        <v>44592</v>
      </c>
      <c r="G117" s="36"/>
      <c r="H117" s="36" t="s">
        <v>184</v>
      </c>
      <c r="I117" s="36"/>
      <c r="J117" s="36" t="s">
        <v>318</v>
      </c>
      <c r="K117" s="36"/>
      <c r="L117" s="36" t="s">
        <v>380</v>
      </c>
      <c r="M117" s="36"/>
      <c r="N117" s="38">
        <v>-389.68</v>
      </c>
    </row>
    <row r="118" spans="1:14" x14ac:dyDescent="0.3">
      <c r="A118" s="36"/>
      <c r="B118" s="36"/>
      <c r="C118" s="36"/>
      <c r="D118" s="36" t="s">
        <v>119</v>
      </c>
      <c r="E118" s="36"/>
      <c r="F118" s="37">
        <v>44588</v>
      </c>
      <c r="G118" s="36"/>
      <c r="H118" s="36" t="s">
        <v>185</v>
      </c>
      <c r="I118" s="36"/>
      <c r="J118" s="36" t="s">
        <v>319</v>
      </c>
      <c r="K118" s="36"/>
      <c r="L118" s="36"/>
      <c r="M118" s="36"/>
      <c r="N118" s="38">
        <v>-1487.62</v>
      </c>
    </row>
    <row r="119" spans="1:14" x14ac:dyDescent="0.3">
      <c r="A119" s="36"/>
      <c r="B119" s="36"/>
      <c r="C119" s="36"/>
      <c r="D119" s="36" t="s">
        <v>119</v>
      </c>
      <c r="E119" s="36"/>
      <c r="F119" s="37">
        <v>44588</v>
      </c>
      <c r="G119" s="36"/>
      <c r="H119" s="36" t="s">
        <v>186</v>
      </c>
      <c r="I119" s="36"/>
      <c r="J119" s="36" t="s">
        <v>317</v>
      </c>
      <c r="K119" s="36"/>
      <c r="L119" s="36"/>
      <c r="M119" s="36"/>
      <c r="N119" s="38">
        <v>-953.12</v>
      </c>
    </row>
    <row r="120" spans="1:14" x14ac:dyDescent="0.3">
      <c r="A120" s="36"/>
      <c r="B120" s="36"/>
      <c r="C120" s="36"/>
      <c r="D120" s="36" t="s">
        <v>121</v>
      </c>
      <c r="E120" s="36"/>
      <c r="F120" s="37">
        <v>44592</v>
      </c>
      <c r="G120" s="36"/>
      <c r="H120" s="36" t="s">
        <v>187</v>
      </c>
      <c r="I120" s="36"/>
      <c r="J120" s="36" t="s">
        <v>320</v>
      </c>
      <c r="K120" s="36"/>
      <c r="L120" s="36"/>
      <c r="M120" s="36"/>
      <c r="N120" s="38">
        <v>-1558.72</v>
      </c>
    </row>
    <row r="121" spans="1:14" x14ac:dyDescent="0.3">
      <c r="A121" s="36"/>
      <c r="B121" s="36"/>
      <c r="C121" s="36"/>
      <c r="D121" s="36" t="s">
        <v>119</v>
      </c>
      <c r="E121" s="36"/>
      <c r="F121" s="37">
        <v>44595</v>
      </c>
      <c r="G121" s="36"/>
      <c r="H121" s="36" t="s">
        <v>188</v>
      </c>
      <c r="I121" s="36"/>
      <c r="J121" s="36" t="s">
        <v>292</v>
      </c>
      <c r="K121" s="36"/>
      <c r="L121" s="36" t="s">
        <v>375</v>
      </c>
      <c r="M121" s="36"/>
      <c r="N121" s="38">
        <v>-367.91</v>
      </c>
    </row>
    <row r="122" spans="1:14" x14ac:dyDescent="0.3">
      <c r="A122" s="36"/>
      <c r="B122" s="36"/>
      <c r="C122" s="36"/>
      <c r="D122" s="36" t="s">
        <v>119</v>
      </c>
      <c r="E122" s="36"/>
      <c r="F122" s="37">
        <v>44595</v>
      </c>
      <c r="G122" s="36"/>
      <c r="H122" s="36" t="s">
        <v>189</v>
      </c>
      <c r="I122" s="36"/>
      <c r="J122" s="36" t="s">
        <v>321</v>
      </c>
      <c r="K122" s="36"/>
      <c r="L122" s="36"/>
      <c r="M122" s="36"/>
      <c r="N122" s="38">
        <v>-550</v>
      </c>
    </row>
    <row r="123" spans="1:14" x14ac:dyDescent="0.3">
      <c r="A123" s="36"/>
      <c r="B123" s="36"/>
      <c r="C123" s="36"/>
      <c r="D123" s="36" t="s">
        <v>119</v>
      </c>
      <c r="E123" s="36"/>
      <c r="F123" s="37">
        <v>44595</v>
      </c>
      <c r="G123" s="36"/>
      <c r="H123" s="36" t="s">
        <v>190</v>
      </c>
      <c r="I123" s="36"/>
      <c r="J123" s="36" t="s">
        <v>311</v>
      </c>
      <c r="K123" s="36"/>
      <c r="L123" s="36"/>
      <c r="M123" s="36"/>
      <c r="N123" s="38">
        <v>-72.73</v>
      </c>
    </row>
    <row r="124" spans="1:14" x14ac:dyDescent="0.3">
      <c r="A124" s="36"/>
      <c r="B124" s="36"/>
      <c r="C124" s="36"/>
      <c r="D124" s="36" t="s">
        <v>119</v>
      </c>
      <c r="E124" s="36"/>
      <c r="F124" s="37">
        <v>44595</v>
      </c>
      <c r="G124" s="36"/>
      <c r="H124" s="36" t="s">
        <v>191</v>
      </c>
      <c r="I124" s="36"/>
      <c r="J124" s="36" t="s">
        <v>322</v>
      </c>
      <c r="K124" s="36"/>
      <c r="L124" s="36" t="s">
        <v>381</v>
      </c>
      <c r="M124" s="36"/>
      <c r="N124" s="38">
        <v>0</v>
      </c>
    </row>
    <row r="125" spans="1:14" x14ac:dyDescent="0.3">
      <c r="A125" s="36"/>
      <c r="B125" s="36"/>
      <c r="C125" s="36"/>
      <c r="D125" s="36" t="s">
        <v>119</v>
      </c>
      <c r="E125" s="36"/>
      <c r="F125" s="37">
        <v>44595</v>
      </c>
      <c r="G125" s="36"/>
      <c r="H125" s="36" t="s">
        <v>192</v>
      </c>
      <c r="I125" s="36"/>
      <c r="J125" s="36" t="s">
        <v>297</v>
      </c>
      <c r="K125" s="36"/>
      <c r="L125" s="36"/>
      <c r="M125" s="36"/>
      <c r="N125" s="38">
        <v>-330</v>
      </c>
    </row>
    <row r="126" spans="1:14" x14ac:dyDescent="0.3">
      <c r="A126" s="36"/>
      <c r="B126" s="36"/>
      <c r="C126" s="36"/>
      <c r="D126" s="36" t="s">
        <v>119</v>
      </c>
      <c r="E126" s="36"/>
      <c r="F126" s="37">
        <v>44595</v>
      </c>
      <c r="G126" s="36"/>
      <c r="H126" s="36" t="s">
        <v>193</v>
      </c>
      <c r="I126" s="36"/>
      <c r="J126" s="36" t="s">
        <v>323</v>
      </c>
      <c r="K126" s="36"/>
      <c r="L126" s="36" t="s">
        <v>379</v>
      </c>
      <c r="M126" s="36"/>
      <c r="N126" s="38">
        <v>0</v>
      </c>
    </row>
    <row r="127" spans="1:14" x14ac:dyDescent="0.3">
      <c r="A127" s="36"/>
      <c r="B127" s="36"/>
      <c r="C127" s="36"/>
      <c r="D127" s="36" t="s">
        <v>119</v>
      </c>
      <c r="E127" s="36"/>
      <c r="F127" s="37">
        <v>44595</v>
      </c>
      <c r="G127" s="36"/>
      <c r="H127" s="36" t="s">
        <v>194</v>
      </c>
      <c r="I127" s="36"/>
      <c r="J127" s="36" t="s">
        <v>324</v>
      </c>
      <c r="K127" s="36"/>
      <c r="L127" s="36"/>
      <c r="M127" s="36"/>
      <c r="N127" s="38">
        <v>-362.5</v>
      </c>
    </row>
    <row r="128" spans="1:14" x14ac:dyDescent="0.3">
      <c r="A128" s="36"/>
      <c r="B128" s="36"/>
      <c r="C128" s="36"/>
      <c r="D128" s="36" t="s">
        <v>119</v>
      </c>
      <c r="E128" s="36"/>
      <c r="F128" s="37">
        <v>44595</v>
      </c>
      <c r="G128" s="36"/>
      <c r="H128" s="36" t="s">
        <v>195</v>
      </c>
      <c r="I128" s="36"/>
      <c r="J128" s="36" t="s">
        <v>325</v>
      </c>
      <c r="K128" s="36"/>
      <c r="L128" s="36" t="s">
        <v>382</v>
      </c>
      <c r="M128" s="36"/>
      <c r="N128" s="38">
        <v>-40</v>
      </c>
    </row>
    <row r="129" spans="1:14" x14ac:dyDescent="0.3">
      <c r="A129" s="36"/>
      <c r="B129" s="36"/>
      <c r="C129" s="36"/>
      <c r="D129" s="36" t="s">
        <v>119</v>
      </c>
      <c r="E129" s="36"/>
      <c r="F129" s="37">
        <v>44595</v>
      </c>
      <c r="G129" s="36"/>
      <c r="H129" s="36" t="s">
        <v>196</v>
      </c>
      <c r="I129" s="36"/>
      <c r="J129" s="36" t="s">
        <v>304</v>
      </c>
      <c r="K129" s="36"/>
      <c r="L129" s="36"/>
      <c r="M129" s="36"/>
      <c r="N129" s="38">
        <v>-160</v>
      </c>
    </row>
    <row r="130" spans="1:14" x14ac:dyDescent="0.3">
      <c r="A130" s="36"/>
      <c r="B130" s="36"/>
      <c r="C130" s="36"/>
      <c r="D130" s="36" t="s">
        <v>119</v>
      </c>
      <c r="E130" s="36"/>
      <c r="F130" s="37">
        <v>44595</v>
      </c>
      <c r="G130" s="36"/>
      <c r="H130" s="36" t="s">
        <v>197</v>
      </c>
      <c r="I130" s="36"/>
      <c r="J130" s="36" t="s">
        <v>326</v>
      </c>
      <c r="K130" s="36"/>
      <c r="L130" s="36" t="s">
        <v>383</v>
      </c>
      <c r="M130" s="36"/>
      <c r="N130" s="38">
        <v>-83.01</v>
      </c>
    </row>
    <row r="131" spans="1:14" x14ac:dyDescent="0.3">
      <c r="A131" s="36"/>
      <c r="B131" s="36"/>
      <c r="C131" s="36"/>
      <c r="D131" s="36" t="s">
        <v>119</v>
      </c>
      <c r="E131" s="36"/>
      <c r="F131" s="37">
        <v>44595</v>
      </c>
      <c r="G131" s="36"/>
      <c r="H131" s="36" t="s">
        <v>198</v>
      </c>
      <c r="I131" s="36"/>
      <c r="J131" s="36" t="s">
        <v>327</v>
      </c>
      <c r="K131" s="36"/>
      <c r="L131" s="36" t="s">
        <v>384</v>
      </c>
      <c r="M131" s="36"/>
      <c r="N131" s="38">
        <v>-100</v>
      </c>
    </row>
    <row r="132" spans="1:14" x14ac:dyDescent="0.3">
      <c r="A132" s="36"/>
      <c r="B132" s="36"/>
      <c r="C132" s="36"/>
      <c r="D132" s="36" t="s">
        <v>119</v>
      </c>
      <c r="E132" s="36"/>
      <c r="F132" s="37">
        <v>44595</v>
      </c>
      <c r="G132" s="36"/>
      <c r="H132" s="36" t="s">
        <v>199</v>
      </c>
      <c r="I132" s="36"/>
      <c r="J132" s="36" t="s">
        <v>328</v>
      </c>
      <c r="K132" s="36"/>
      <c r="L132" s="36"/>
      <c r="M132" s="36"/>
      <c r="N132" s="38">
        <v>-11.58</v>
      </c>
    </row>
    <row r="133" spans="1:14" x14ac:dyDescent="0.3">
      <c r="A133" s="36"/>
      <c r="B133" s="36"/>
      <c r="C133" s="36"/>
      <c r="D133" s="36" t="s">
        <v>119</v>
      </c>
      <c r="E133" s="36"/>
      <c r="F133" s="37">
        <v>44595</v>
      </c>
      <c r="G133" s="36"/>
      <c r="H133" s="36" t="s">
        <v>200</v>
      </c>
      <c r="I133" s="36"/>
      <c r="J133" s="36" t="s">
        <v>323</v>
      </c>
      <c r="K133" s="36"/>
      <c r="L133" s="36"/>
      <c r="M133" s="36"/>
      <c r="N133" s="38">
        <v>-2162.94</v>
      </c>
    </row>
    <row r="134" spans="1:14" x14ac:dyDescent="0.3">
      <c r="A134" s="36"/>
      <c r="B134" s="36"/>
      <c r="C134" s="36"/>
      <c r="D134" s="36" t="s">
        <v>119</v>
      </c>
      <c r="E134" s="36"/>
      <c r="F134" s="37">
        <v>44596</v>
      </c>
      <c r="G134" s="36"/>
      <c r="H134" s="36" t="s">
        <v>201</v>
      </c>
      <c r="I134" s="36"/>
      <c r="J134" s="36" t="s">
        <v>329</v>
      </c>
      <c r="K134" s="36"/>
      <c r="L134" s="36"/>
      <c r="M134" s="36"/>
      <c r="N134" s="38">
        <v>-15000</v>
      </c>
    </row>
    <row r="135" spans="1:14" x14ac:dyDescent="0.3">
      <c r="A135" s="36"/>
      <c r="B135" s="36"/>
      <c r="C135" s="36"/>
      <c r="D135" s="36" t="s">
        <v>119</v>
      </c>
      <c r="E135" s="36"/>
      <c r="F135" s="37">
        <v>44601</v>
      </c>
      <c r="G135" s="36"/>
      <c r="H135" s="36" t="s">
        <v>202</v>
      </c>
      <c r="I135" s="36"/>
      <c r="J135" s="36" t="s">
        <v>301</v>
      </c>
      <c r="K135" s="36"/>
      <c r="L135" s="36" t="s">
        <v>375</v>
      </c>
      <c r="M135" s="36"/>
      <c r="N135" s="38">
        <v>-173.16</v>
      </c>
    </row>
    <row r="136" spans="1:14" x14ac:dyDescent="0.3">
      <c r="A136" s="36"/>
      <c r="B136" s="36"/>
      <c r="C136" s="36"/>
      <c r="D136" s="36" t="s">
        <v>119</v>
      </c>
      <c r="E136" s="36"/>
      <c r="F136" s="37">
        <v>44601</v>
      </c>
      <c r="G136" s="36"/>
      <c r="H136" s="36" t="s">
        <v>202</v>
      </c>
      <c r="I136" s="36"/>
      <c r="J136" s="36" t="s">
        <v>330</v>
      </c>
      <c r="K136" s="36"/>
      <c r="L136" s="36" t="s">
        <v>379</v>
      </c>
      <c r="M136" s="36"/>
      <c r="N136" s="38">
        <v>0</v>
      </c>
    </row>
    <row r="137" spans="1:14" x14ac:dyDescent="0.3">
      <c r="A137" s="36"/>
      <c r="B137" s="36"/>
      <c r="C137" s="36"/>
      <c r="D137" s="36" t="s">
        <v>119</v>
      </c>
      <c r="E137" s="36"/>
      <c r="F137" s="37">
        <v>44601</v>
      </c>
      <c r="G137" s="36"/>
      <c r="H137" s="36" t="s">
        <v>203</v>
      </c>
      <c r="I137" s="36"/>
      <c r="J137" s="36" t="s">
        <v>311</v>
      </c>
      <c r="K137" s="36"/>
      <c r="L137" s="36"/>
      <c r="M137" s="36"/>
      <c r="N137" s="38">
        <v>-117.07</v>
      </c>
    </row>
    <row r="138" spans="1:14" x14ac:dyDescent="0.3">
      <c r="A138" s="36"/>
      <c r="B138" s="36"/>
      <c r="C138" s="36"/>
      <c r="D138" s="36" t="s">
        <v>119</v>
      </c>
      <c r="E138" s="36"/>
      <c r="F138" s="37">
        <v>44601</v>
      </c>
      <c r="G138" s="36"/>
      <c r="H138" s="36" t="s">
        <v>204</v>
      </c>
      <c r="I138" s="36"/>
      <c r="J138" s="36" t="s">
        <v>302</v>
      </c>
      <c r="K138" s="36"/>
      <c r="L138" s="36"/>
      <c r="M138" s="36"/>
      <c r="N138" s="38">
        <v>-45.78</v>
      </c>
    </row>
    <row r="139" spans="1:14" x14ac:dyDescent="0.3">
      <c r="A139" s="36"/>
      <c r="B139" s="36"/>
      <c r="C139" s="36"/>
      <c r="D139" s="36" t="s">
        <v>119</v>
      </c>
      <c r="E139" s="36"/>
      <c r="F139" s="37">
        <v>44601</v>
      </c>
      <c r="G139" s="36"/>
      <c r="H139" s="36" t="s">
        <v>205</v>
      </c>
      <c r="I139" s="36"/>
      <c r="J139" s="36" t="s">
        <v>331</v>
      </c>
      <c r="K139" s="36"/>
      <c r="L139" s="36" t="s">
        <v>385</v>
      </c>
      <c r="M139" s="36"/>
      <c r="N139" s="38">
        <v>-3059</v>
      </c>
    </row>
    <row r="140" spans="1:14" x14ac:dyDescent="0.3">
      <c r="A140" s="36"/>
      <c r="B140" s="36"/>
      <c r="C140" s="36"/>
      <c r="D140" s="36" t="s">
        <v>119</v>
      </c>
      <c r="E140" s="36"/>
      <c r="F140" s="37">
        <v>44601</v>
      </c>
      <c r="G140" s="36"/>
      <c r="H140" s="36" t="s">
        <v>206</v>
      </c>
      <c r="I140" s="36"/>
      <c r="J140" s="36" t="s">
        <v>308</v>
      </c>
      <c r="K140" s="36"/>
      <c r="L140" s="36" t="s">
        <v>376</v>
      </c>
      <c r="M140" s="36"/>
      <c r="N140" s="38">
        <v>-176.04</v>
      </c>
    </row>
    <row r="141" spans="1:14" x14ac:dyDescent="0.3">
      <c r="A141" s="36"/>
      <c r="B141" s="36"/>
      <c r="C141" s="36"/>
      <c r="D141" s="36" t="s">
        <v>119</v>
      </c>
      <c r="E141" s="36"/>
      <c r="F141" s="37">
        <v>44601</v>
      </c>
      <c r="G141" s="36"/>
      <c r="H141" s="36" t="s">
        <v>207</v>
      </c>
      <c r="I141" s="36"/>
      <c r="J141" s="36" t="s">
        <v>330</v>
      </c>
      <c r="K141" s="36"/>
      <c r="L141" s="36"/>
      <c r="M141" s="36"/>
      <c r="N141" s="38">
        <v>-250</v>
      </c>
    </row>
    <row r="142" spans="1:14" x14ac:dyDescent="0.3">
      <c r="A142" s="36"/>
      <c r="B142" s="36"/>
      <c r="C142" s="36"/>
      <c r="D142" s="36" t="s">
        <v>119</v>
      </c>
      <c r="E142" s="36"/>
      <c r="F142" s="37">
        <v>44601</v>
      </c>
      <c r="G142" s="36"/>
      <c r="H142" s="36" t="s">
        <v>208</v>
      </c>
      <c r="I142" s="36"/>
      <c r="J142" s="36" t="s">
        <v>326</v>
      </c>
      <c r="K142" s="36"/>
      <c r="L142" s="36" t="s">
        <v>386</v>
      </c>
      <c r="M142" s="36"/>
      <c r="N142" s="38">
        <v>0</v>
      </c>
    </row>
    <row r="143" spans="1:14" x14ac:dyDescent="0.3">
      <c r="A143" s="36"/>
      <c r="B143" s="36"/>
      <c r="C143" s="36"/>
      <c r="D143" s="36" t="s">
        <v>119</v>
      </c>
      <c r="E143" s="36"/>
      <c r="F143" s="37">
        <v>44601</v>
      </c>
      <c r="G143" s="36"/>
      <c r="H143" s="36" t="s">
        <v>209</v>
      </c>
      <c r="I143" s="36"/>
      <c r="J143" s="36" t="s">
        <v>326</v>
      </c>
      <c r="K143" s="36"/>
      <c r="L143" s="36" t="s">
        <v>387</v>
      </c>
      <c r="M143" s="36"/>
      <c r="N143" s="38">
        <v>-280</v>
      </c>
    </row>
    <row r="144" spans="1:14" x14ac:dyDescent="0.3">
      <c r="A144" s="36"/>
      <c r="B144" s="36"/>
      <c r="C144" s="36"/>
      <c r="D144" s="36" t="s">
        <v>119</v>
      </c>
      <c r="E144" s="36"/>
      <c r="F144" s="37">
        <v>44616</v>
      </c>
      <c r="G144" s="36"/>
      <c r="H144" s="36" t="s">
        <v>210</v>
      </c>
      <c r="I144" s="36"/>
      <c r="J144" s="36" t="s">
        <v>332</v>
      </c>
      <c r="K144" s="36"/>
      <c r="L144" s="36"/>
      <c r="M144" s="36"/>
      <c r="N144" s="38">
        <v>-100</v>
      </c>
    </row>
    <row r="145" spans="1:14" x14ac:dyDescent="0.3">
      <c r="A145" s="36"/>
      <c r="B145" s="36"/>
      <c r="C145" s="36"/>
      <c r="D145" s="36" t="s">
        <v>119</v>
      </c>
      <c r="E145" s="36"/>
      <c r="F145" s="37">
        <v>44616</v>
      </c>
      <c r="G145" s="36"/>
      <c r="H145" s="36" t="s">
        <v>211</v>
      </c>
      <c r="I145" s="36"/>
      <c r="J145" s="36" t="s">
        <v>311</v>
      </c>
      <c r="K145" s="36"/>
      <c r="L145" s="36"/>
      <c r="M145" s="36"/>
      <c r="N145" s="38">
        <v>-479.55</v>
      </c>
    </row>
    <row r="146" spans="1:14" x14ac:dyDescent="0.3">
      <c r="A146" s="36"/>
      <c r="B146" s="36"/>
      <c r="C146" s="36"/>
      <c r="D146" s="36" t="s">
        <v>119</v>
      </c>
      <c r="E146" s="36"/>
      <c r="F146" s="37">
        <v>44616</v>
      </c>
      <c r="G146" s="36"/>
      <c r="H146" s="36" t="s">
        <v>212</v>
      </c>
      <c r="I146" s="36"/>
      <c r="J146" s="36" t="s">
        <v>313</v>
      </c>
      <c r="K146" s="36"/>
      <c r="L146" s="36"/>
      <c r="M146" s="36"/>
      <c r="N146" s="38">
        <v>-490.19</v>
      </c>
    </row>
    <row r="147" spans="1:14" x14ac:dyDescent="0.3">
      <c r="A147" s="36"/>
      <c r="B147" s="36"/>
      <c r="C147" s="36"/>
      <c r="D147" s="36" t="s">
        <v>119</v>
      </c>
      <c r="E147" s="36"/>
      <c r="F147" s="37">
        <v>44616</v>
      </c>
      <c r="G147" s="36"/>
      <c r="H147" s="36" t="s">
        <v>213</v>
      </c>
      <c r="I147" s="36"/>
      <c r="J147" s="36" t="s">
        <v>294</v>
      </c>
      <c r="K147" s="36"/>
      <c r="L147" s="36"/>
      <c r="M147" s="36"/>
      <c r="N147" s="38">
        <v>-2812.18</v>
      </c>
    </row>
    <row r="148" spans="1:14" x14ac:dyDescent="0.3">
      <c r="A148" s="36"/>
      <c r="B148" s="36"/>
      <c r="C148" s="36"/>
      <c r="D148" s="36" t="s">
        <v>119</v>
      </c>
      <c r="E148" s="36"/>
      <c r="F148" s="37">
        <v>44616</v>
      </c>
      <c r="G148" s="36"/>
      <c r="H148" s="36" t="s">
        <v>214</v>
      </c>
      <c r="I148" s="36"/>
      <c r="J148" s="36" t="s">
        <v>333</v>
      </c>
      <c r="K148" s="36"/>
      <c r="L148" s="36"/>
      <c r="M148" s="36"/>
      <c r="N148" s="38">
        <v>-105</v>
      </c>
    </row>
    <row r="149" spans="1:14" x14ac:dyDescent="0.3">
      <c r="A149" s="36"/>
      <c r="B149" s="36"/>
      <c r="C149" s="36"/>
      <c r="D149" s="36" t="s">
        <v>119</v>
      </c>
      <c r="E149" s="36"/>
      <c r="F149" s="37">
        <v>44616</v>
      </c>
      <c r="G149" s="36"/>
      <c r="H149" s="36" t="s">
        <v>215</v>
      </c>
      <c r="I149" s="36"/>
      <c r="J149" s="36" t="s">
        <v>334</v>
      </c>
      <c r="K149" s="36"/>
      <c r="L149" s="36"/>
      <c r="M149" s="36"/>
      <c r="N149" s="38">
        <v>-14753.17</v>
      </c>
    </row>
    <row r="150" spans="1:14" x14ac:dyDescent="0.3">
      <c r="A150" s="36"/>
      <c r="B150" s="36"/>
      <c r="C150" s="36"/>
      <c r="D150" s="36" t="s">
        <v>119</v>
      </c>
      <c r="E150" s="36"/>
      <c r="F150" s="37">
        <v>44616</v>
      </c>
      <c r="G150" s="36"/>
      <c r="H150" s="36" t="s">
        <v>216</v>
      </c>
      <c r="I150" s="36"/>
      <c r="J150" s="36" t="s">
        <v>302</v>
      </c>
      <c r="K150" s="36"/>
      <c r="L150" s="36"/>
      <c r="M150" s="36"/>
      <c r="N150" s="38">
        <v>-402.3</v>
      </c>
    </row>
    <row r="151" spans="1:14" x14ac:dyDescent="0.3">
      <c r="A151" s="36"/>
      <c r="B151" s="36"/>
      <c r="C151" s="36"/>
      <c r="D151" s="36" t="s">
        <v>119</v>
      </c>
      <c r="E151" s="36"/>
      <c r="F151" s="37">
        <v>44616</v>
      </c>
      <c r="G151" s="36"/>
      <c r="H151" s="36" t="s">
        <v>217</v>
      </c>
      <c r="I151" s="36"/>
      <c r="J151" s="36" t="s">
        <v>307</v>
      </c>
      <c r="K151" s="36"/>
      <c r="L151" s="36"/>
      <c r="M151" s="36"/>
      <c r="N151" s="38">
        <v>-120.04</v>
      </c>
    </row>
    <row r="152" spans="1:14" x14ac:dyDescent="0.3">
      <c r="A152" s="36"/>
      <c r="B152" s="36"/>
      <c r="C152" s="36"/>
      <c r="D152" s="36" t="s">
        <v>119</v>
      </c>
      <c r="E152" s="36"/>
      <c r="F152" s="37">
        <v>44616</v>
      </c>
      <c r="G152" s="36"/>
      <c r="H152" s="36" t="s">
        <v>218</v>
      </c>
      <c r="I152" s="36"/>
      <c r="J152" s="36" t="s">
        <v>304</v>
      </c>
      <c r="K152" s="36"/>
      <c r="L152" s="36"/>
      <c r="M152" s="36"/>
      <c r="N152" s="38">
        <v>-66.5</v>
      </c>
    </row>
    <row r="153" spans="1:14" x14ac:dyDescent="0.3">
      <c r="A153" s="36"/>
      <c r="B153" s="36"/>
      <c r="C153" s="36"/>
      <c r="D153" s="36" t="s">
        <v>119</v>
      </c>
      <c r="E153" s="36"/>
      <c r="F153" s="37">
        <v>44616</v>
      </c>
      <c r="G153" s="36"/>
      <c r="H153" s="36" t="s">
        <v>219</v>
      </c>
      <c r="I153" s="36"/>
      <c r="J153" s="36" t="s">
        <v>335</v>
      </c>
      <c r="K153" s="36"/>
      <c r="L153" s="36"/>
      <c r="M153" s="36"/>
      <c r="N153" s="38">
        <v>-509.69</v>
      </c>
    </row>
    <row r="154" spans="1:14" x14ac:dyDescent="0.3">
      <c r="A154" s="36"/>
      <c r="B154" s="36"/>
      <c r="C154" s="36"/>
      <c r="D154" s="36" t="s">
        <v>119</v>
      </c>
      <c r="E154" s="36"/>
      <c r="F154" s="37">
        <v>44616</v>
      </c>
      <c r="G154" s="36"/>
      <c r="H154" s="36" t="s">
        <v>220</v>
      </c>
      <c r="I154" s="36"/>
      <c r="J154" s="36" t="s">
        <v>336</v>
      </c>
      <c r="K154" s="36"/>
      <c r="L154" s="36"/>
      <c r="M154" s="36"/>
      <c r="N154" s="38">
        <v>-415.9</v>
      </c>
    </row>
    <row r="155" spans="1:14" x14ac:dyDescent="0.3">
      <c r="A155" s="36"/>
      <c r="B155" s="36"/>
      <c r="C155" s="36"/>
      <c r="D155" s="36" t="s">
        <v>119</v>
      </c>
      <c r="E155" s="36"/>
      <c r="F155" s="37">
        <v>44616</v>
      </c>
      <c r="G155" s="36"/>
      <c r="H155" s="36" t="s">
        <v>221</v>
      </c>
      <c r="I155" s="36"/>
      <c r="J155" s="36" t="s">
        <v>309</v>
      </c>
      <c r="K155" s="36"/>
      <c r="L155" s="36" t="s">
        <v>377</v>
      </c>
      <c r="M155" s="36"/>
      <c r="N155" s="38">
        <v>-84.5</v>
      </c>
    </row>
    <row r="156" spans="1:14" x14ac:dyDescent="0.3">
      <c r="A156" s="36"/>
      <c r="B156" s="36"/>
      <c r="C156" s="36"/>
      <c r="D156" s="36" t="s">
        <v>119</v>
      </c>
      <c r="E156" s="36"/>
      <c r="F156" s="37">
        <v>44616</v>
      </c>
      <c r="G156" s="36"/>
      <c r="H156" s="36" t="s">
        <v>222</v>
      </c>
      <c r="I156" s="36"/>
      <c r="J156" s="36" t="s">
        <v>334</v>
      </c>
      <c r="K156" s="36"/>
      <c r="L156" s="36"/>
      <c r="M156" s="36"/>
      <c r="N156" s="38">
        <v>-22129.88</v>
      </c>
    </row>
    <row r="157" spans="1:14" x14ac:dyDescent="0.3">
      <c r="A157" s="36"/>
      <c r="B157" s="36"/>
      <c r="C157" s="36"/>
      <c r="D157" s="36" t="s">
        <v>119</v>
      </c>
      <c r="E157" s="36"/>
      <c r="F157" s="37">
        <v>44616</v>
      </c>
      <c r="G157" s="36"/>
      <c r="H157" s="36" t="s">
        <v>223</v>
      </c>
      <c r="I157" s="36"/>
      <c r="J157" s="36" t="s">
        <v>284</v>
      </c>
      <c r="K157" s="36"/>
      <c r="L157" s="36"/>
      <c r="M157" s="36"/>
      <c r="N157" s="38">
        <v>-8534.93</v>
      </c>
    </row>
    <row r="158" spans="1:14" x14ac:dyDescent="0.3">
      <c r="A158" s="36"/>
      <c r="B158" s="36"/>
      <c r="C158" s="36"/>
      <c r="D158" s="36" t="s">
        <v>121</v>
      </c>
      <c r="E158" s="36"/>
      <c r="F158" s="37">
        <v>44620</v>
      </c>
      <c r="G158" s="36"/>
      <c r="H158" s="36" t="s">
        <v>224</v>
      </c>
      <c r="I158" s="36"/>
      <c r="J158" s="36" t="s">
        <v>320</v>
      </c>
      <c r="K158" s="36"/>
      <c r="L158" s="36"/>
      <c r="M158" s="36"/>
      <c r="N158" s="38">
        <v>-1558.71</v>
      </c>
    </row>
    <row r="159" spans="1:14" x14ac:dyDescent="0.3">
      <c r="A159" s="36"/>
      <c r="B159" s="36"/>
      <c r="C159" s="36"/>
      <c r="D159" s="36" t="s">
        <v>118</v>
      </c>
      <c r="E159" s="36"/>
      <c r="F159" s="37">
        <v>44621</v>
      </c>
      <c r="G159" s="36"/>
      <c r="H159" s="36" t="s">
        <v>225</v>
      </c>
      <c r="I159" s="36"/>
      <c r="J159" s="36" t="s">
        <v>318</v>
      </c>
      <c r="K159" s="36"/>
      <c r="L159" s="36" t="s">
        <v>380</v>
      </c>
      <c r="M159" s="36"/>
      <c r="N159" s="38">
        <v>-389.68</v>
      </c>
    </row>
    <row r="160" spans="1:14" x14ac:dyDescent="0.3">
      <c r="A160" s="36"/>
      <c r="B160" s="36"/>
      <c r="C160" s="36"/>
      <c r="D160" s="36" t="s">
        <v>119</v>
      </c>
      <c r="E160" s="36"/>
      <c r="F160" s="37">
        <v>44622</v>
      </c>
      <c r="G160" s="36"/>
      <c r="H160" s="36" t="s">
        <v>226</v>
      </c>
      <c r="I160" s="36"/>
      <c r="J160" s="36" t="s">
        <v>292</v>
      </c>
      <c r="K160" s="36"/>
      <c r="L160" s="36" t="s">
        <v>375</v>
      </c>
      <c r="M160" s="36"/>
      <c r="N160" s="38">
        <v>-419.64</v>
      </c>
    </row>
    <row r="161" spans="1:14" x14ac:dyDescent="0.3">
      <c r="A161" s="36"/>
      <c r="B161" s="36"/>
      <c r="C161" s="36"/>
      <c r="D161" s="36" t="s">
        <v>119</v>
      </c>
      <c r="E161" s="36"/>
      <c r="F161" s="37">
        <v>44622</v>
      </c>
      <c r="G161" s="36"/>
      <c r="H161" s="36" t="s">
        <v>227</v>
      </c>
      <c r="I161" s="36"/>
      <c r="J161" s="36" t="s">
        <v>337</v>
      </c>
      <c r="K161" s="36"/>
      <c r="L161" s="36"/>
      <c r="M161" s="36"/>
      <c r="N161" s="38">
        <v>-846.32</v>
      </c>
    </row>
    <row r="162" spans="1:14" x14ac:dyDescent="0.3">
      <c r="A162" s="36"/>
      <c r="B162" s="36"/>
      <c r="C162" s="36"/>
      <c r="D162" s="36" t="s">
        <v>119</v>
      </c>
      <c r="E162" s="36"/>
      <c r="F162" s="37">
        <v>44622</v>
      </c>
      <c r="G162" s="36"/>
      <c r="H162" s="36" t="s">
        <v>228</v>
      </c>
      <c r="I162" s="36"/>
      <c r="J162" s="36" t="s">
        <v>311</v>
      </c>
      <c r="K162" s="36"/>
      <c r="L162" s="36"/>
      <c r="M162" s="36"/>
      <c r="N162" s="38">
        <v>-519.16999999999996</v>
      </c>
    </row>
    <row r="163" spans="1:14" x14ac:dyDescent="0.3">
      <c r="A163" s="36"/>
      <c r="B163" s="36"/>
      <c r="C163" s="36"/>
      <c r="D163" s="36" t="s">
        <v>119</v>
      </c>
      <c r="E163" s="36"/>
      <c r="F163" s="37">
        <v>44622</v>
      </c>
      <c r="G163" s="36"/>
      <c r="H163" s="36" t="s">
        <v>229</v>
      </c>
      <c r="I163" s="36"/>
      <c r="J163" s="36" t="s">
        <v>295</v>
      </c>
      <c r="K163" s="36"/>
      <c r="L163" s="36"/>
      <c r="M163" s="36"/>
      <c r="N163" s="38">
        <v>-30</v>
      </c>
    </row>
    <row r="164" spans="1:14" x14ac:dyDescent="0.3">
      <c r="A164" s="36"/>
      <c r="B164" s="36"/>
      <c r="C164" s="36"/>
      <c r="D164" s="36" t="s">
        <v>119</v>
      </c>
      <c r="E164" s="36"/>
      <c r="F164" s="37">
        <v>44622</v>
      </c>
      <c r="G164" s="36"/>
      <c r="H164" s="36" t="s">
        <v>230</v>
      </c>
      <c r="I164" s="36"/>
      <c r="J164" s="36" t="s">
        <v>324</v>
      </c>
      <c r="K164" s="36"/>
      <c r="L164" s="36"/>
      <c r="M164" s="36"/>
      <c r="N164" s="38">
        <v>-2312.5</v>
      </c>
    </row>
    <row r="165" spans="1:14" x14ac:dyDescent="0.3">
      <c r="A165" s="36"/>
      <c r="B165" s="36"/>
      <c r="C165" s="36"/>
      <c r="D165" s="36" t="s">
        <v>119</v>
      </c>
      <c r="E165" s="36"/>
      <c r="F165" s="37">
        <v>44622</v>
      </c>
      <c r="G165" s="36"/>
      <c r="H165" s="36" t="s">
        <v>231</v>
      </c>
      <c r="I165" s="36"/>
      <c r="J165" s="36" t="s">
        <v>338</v>
      </c>
      <c r="K165" s="36"/>
      <c r="L165" s="36"/>
      <c r="M165" s="36"/>
      <c r="N165" s="38">
        <v>-25</v>
      </c>
    </row>
    <row r="166" spans="1:14" x14ac:dyDescent="0.3">
      <c r="A166" s="36"/>
      <c r="B166" s="36"/>
      <c r="C166" s="36"/>
      <c r="D166" s="36" t="s">
        <v>119</v>
      </c>
      <c r="E166" s="36"/>
      <c r="F166" s="37">
        <v>44622</v>
      </c>
      <c r="G166" s="36"/>
      <c r="H166" s="36" t="s">
        <v>232</v>
      </c>
      <c r="I166" s="36"/>
      <c r="J166" s="36" t="s">
        <v>339</v>
      </c>
      <c r="K166" s="36"/>
      <c r="L166" s="36"/>
      <c r="M166" s="36"/>
      <c r="N166" s="38">
        <v>-56</v>
      </c>
    </row>
    <row r="167" spans="1:14" x14ac:dyDescent="0.3">
      <c r="A167" s="36"/>
      <c r="B167" s="36"/>
      <c r="C167" s="36"/>
      <c r="D167" s="36" t="s">
        <v>119</v>
      </c>
      <c r="E167" s="36"/>
      <c r="F167" s="37">
        <v>44622</v>
      </c>
      <c r="G167" s="36"/>
      <c r="H167" s="36" t="s">
        <v>233</v>
      </c>
      <c r="I167" s="36"/>
      <c r="J167" s="36" t="s">
        <v>340</v>
      </c>
      <c r="K167" s="36"/>
      <c r="L167" s="36"/>
      <c r="M167" s="36"/>
      <c r="N167" s="38">
        <v>-100</v>
      </c>
    </row>
    <row r="168" spans="1:14" x14ac:dyDescent="0.3">
      <c r="A168" s="36"/>
      <c r="B168" s="36"/>
      <c r="C168" s="36"/>
      <c r="D168" s="36" t="s">
        <v>119</v>
      </c>
      <c r="E168" s="36"/>
      <c r="F168" s="37">
        <v>44622</v>
      </c>
      <c r="G168" s="36"/>
      <c r="H168" s="36" t="s">
        <v>234</v>
      </c>
      <c r="I168" s="36"/>
      <c r="J168" s="36" t="s">
        <v>341</v>
      </c>
      <c r="K168" s="36"/>
      <c r="L168" s="36"/>
      <c r="M168" s="36"/>
      <c r="N168" s="38">
        <v>-2095</v>
      </c>
    </row>
    <row r="169" spans="1:14" x14ac:dyDescent="0.3">
      <c r="A169" s="36"/>
      <c r="B169" s="36"/>
      <c r="C169" s="36"/>
      <c r="D169" s="36" t="s">
        <v>119</v>
      </c>
      <c r="E169" s="36"/>
      <c r="F169" s="37">
        <v>44622</v>
      </c>
      <c r="G169" s="36"/>
      <c r="H169" s="36" t="s">
        <v>235</v>
      </c>
      <c r="I169" s="36"/>
      <c r="J169" s="36" t="s">
        <v>319</v>
      </c>
      <c r="K169" s="36"/>
      <c r="L169" s="36"/>
      <c r="M169" s="36"/>
      <c r="N169" s="38">
        <v>-358.88</v>
      </c>
    </row>
    <row r="170" spans="1:14" x14ac:dyDescent="0.3">
      <c r="A170" s="36"/>
      <c r="B170" s="36"/>
      <c r="C170" s="36"/>
      <c r="D170" s="36" t="s">
        <v>119</v>
      </c>
      <c r="E170" s="36"/>
      <c r="F170" s="37">
        <v>44627</v>
      </c>
      <c r="G170" s="36"/>
      <c r="H170" s="36" t="s">
        <v>236</v>
      </c>
      <c r="I170" s="36"/>
      <c r="J170" s="36" t="s">
        <v>322</v>
      </c>
      <c r="K170" s="36"/>
      <c r="L170" s="36" t="s">
        <v>388</v>
      </c>
      <c r="M170" s="36"/>
      <c r="N170" s="38">
        <v>-7860.66</v>
      </c>
    </row>
    <row r="171" spans="1:14" x14ac:dyDescent="0.3">
      <c r="A171" s="36"/>
      <c r="B171" s="36"/>
      <c r="C171" s="36"/>
      <c r="D171" s="36" t="s">
        <v>119</v>
      </c>
      <c r="E171" s="36"/>
      <c r="F171" s="37">
        <v>44631</v>
      </c>
      <c r="G171" s="36"/>
      <c r="H171" s="36" t="s">
        <v>237</v>
      </c>
      <c r="I171" s="36"/>
      <c r="J171" s="36" t="s">
        <v>301</v>
      </c>
      <c r="K171" s="36"/>
      <c r="L171" s="36" t="s">
        <v>375</v>
      </c>
      <c r="M171" s="36"/>
      <c r="N171" s="38">
        <v>-52.1</v>
      </c>
    </row>
    <row r="172" spans="1:14" x14ac:dyDescent="0.3">
      <c r="A172" s="36"/>
      <c r="B172" s="36"/>
      <c r="C172" s="36"/>
      <c r="D172" s="36" t="s">
        <v>119</v>
      </c>
      <c r="E172" s="36"/>
      <c r="F172" s="37">
        <v>44631</v>
      </c>
      <c r="G172" s="36"/>
      <c r="H172" s="36" t="s">
        <v>238</v>
      </c>
      <c r="I172" s="36"/>
      <c r="J172" s="36" t="s">
        <v>342</v>
      </c>
      <c r="K172" s="36"/>
      <c r="L172" s="36"/>
      <c r="M172" s="36"/>
      <c r="N172" s="38">
        <v>-120</v>
      </c>
    </row>
    <row r="173" spans="1:14" x14ac:dyDescent="0.3">
      <c r="A173" s="36"/>
      <c r="B173" s="36"/>
      <c r="C173" s="36"/>
      <c r="D173" s="36" t="s">
        <v>119</v>
      </c>
      <c r="E173" s="36"/>
      <c r="F173" s="37">
        <v>44631</v>
      </c>
      <c r="G173" s="36"/>
      <c r="H173" s="36" t="s">
        <v>239</v>
      </c>
      <c r="I173" s="36"/>
      <c r="J173" s="36" t="s">
        <v>311</v>
      </c>
      <c r="K173" s="36"/>
      <c r="L173" s="36"/>
      <c r="M173" s="36"/>
      <c r="N173" s="38">
        <v>-52.9</v>
      </c>
    </row>
    <row r="174" spans="1:14" x14ac:dyDescent="0.3">
      <c r="A174" s="36"/>
      <c r="B174" s="36"/>
      <c r="C174" s="36"/>
      <c r="D174" s="36" t="s">
        <v>119</v>
      </c>
      <c r="E174" s="36"/>
      <c r="F174" s="37">
        <v>44631</v>
      </c>
      <c r="G174" s="36"/>
      <c r="H174" s="36" t="s">
        <v>240</v>
      </c>
      <c r="I174" s="36"/>
      <c r="J174" s="36" t="s">
        <v>312</v>
      </c>
      <c r="K174" s="36"/>
      <c r="L174" s="36"/>
      <c r="M174" s="36"/>
      <c r="N174" s="38">
        <v>-118.53</v>
      </c>
    </row>
    <row r="175" spans="1:14" x14ac:dyDescent="0.3">
      <c r="A175" s="36"/>
      <c r="B175" s="36"/>
      <c r="C175" s="36"/>
      <c r="D175" s="36" t="s">
        <v>119</v>
      </c>
      <c r="E175" s="36"/>
      <c r="F175" s="37">
        <v>44631</v>
      </c>
      <c r="G175" s="36"/>
      <c r="H175" s="36" t="s">
        <v>241</v>
      </c>
      <c r="I175" s="36"/>
      <c r="J175" s="36" t="s">
        <v>331</v>
      </c>
      <c r="K175" s="36"/>
      <c r="L175" s="36"/>
      <c r="M175" s="36"/>
      <c r="N175" s="38">
        <v>-540.20000000000005</v>
      </c>
    </row>
    <row r="176" spans="1:14" x14ac:dyDescent="0.3">
      <c r="A176" s="36"/>
      <c r="B176" s="36"/>
      <c r="C176" s="36"/>
      <c r="D176" s="36" t="s">
        <v>119</v>
      </c>
      <c r="E176" s="36"/>
      <c r="F176" s="37">
        <v>44631</v>
      </c>
      <c r="G176" s="36"/>
      <c r="H176" s="36" t="s">
        <v>242</v>
      </c>
      <c r="I176" s="36"/>
      <c r="J176" s="36" t="s">
        <v>343</v>
      </c>
      <c r="K176" s="36"/>
      <c r="L176" s="36"/>
      <c r="M176" s="36"/>
      <c r="N176" s="38">
        <v>-5365.97</v>
      </c>
    </row>
    <row r="177" spans="1:14" x14ac:dyDescent="0.3">
      <c r="A177" s="36"/>
      <c r="B177" s="36"/>
      <c r="C177" s="36"/>
      <c r="D177" s="36" t="s">
        <v>119</v>
      </c>
      <c r="E177" s="36"/>
      <c r="F177" s="37">
        <v>44631</v>
      </c>
      <c r="G177" s="36"/>
      <c r="H177" s="36" t="s">
        <v>243</v>
      </c>
      <c r="I177" s="36"/>
      <c r="J177" s="36" t="s">
        <v>336</v>
      </c>
      <c r="K177" s="36"/>
      <c r="L177" s="36"/>
      <c r="M177" s="36"/>
      <c r="N177" s="38">
        <v>-26.43</v>
      </c>
    </row>
    <row r="178" spans="1:14" x14ac:dyDescent="0.3">
      <c r="A178" s="36"/>
      <c r="B178" s="36"/>
      <c r="C178" s="36"/>
      <c r="D178" s="36" t="s">
        <v>119</v>
      </c>
      <c r="E178" s="36"/>
      <c r="F178" s="37">
        <v>44631</v>
      </c>
      <c r="G178" s="36"/>
      <c r="H178" s="36" t="s">
        <v>244</v>
      </c>
      <c r="I178" s="36"/>
      <c r="J178" s="36" t="s">
        <v>317</v>
      </c>
      <c r="K178" s="36"/>
      <c r="L178" s="36"/>
      <c r="M178" s="36"/>
      <c r="N178" s="38">
        <v>-260.08999999999997</v>
      </c>
    </row>
    <row r="179" spans="1:14" x14ac:dyDescent="0.3">
      <c r="A179" s="36"/>
      <c r="B179" s="36"/>
      <c r="C179" s="36"/>
      <c r="D179" s="36" t="s">
        <v>119</v>
      </c>
      <c r="E179" s="36"/>
      <c r="F179" s="37">
        <v>44631</v>
      </c>
      <c r="G179" s="36"/>
      <c r="H179" s="36" t="s">
        <v>245</v>
      </c>
      <c r="I179" s="36"/>
      <c r="J179" s="36" t="s">
        <v>328</v>
      </c>
      <c r="K179" s="36"/>
      <c r="L179" s="36"/>
      <c r="M179" s="36"/>
      <c r="N179" s="38">
        <v>-58.52</v>
      </c>
    </row>
    <row r="180" spans="1:14" x14ac:dyDescent="0.3">
      <c r="A180" s="36"/>
      <c r="B180" s="36"/>
      <c r="C180" s="36"/>
      <c r="D180" s="36" t="s">
        <v>119</v>
      </c>
      <c r="E180" s="36"/>
      <c r="F180" s="37">
        <v>44631</v>
      </c>
      <c r="G180" s="36"/>
      <c r="H180" s="36" t="s">
        <v>246</v>
      </c>
      <c r="I180" s="36"/>
      <c r="J180" s="36" t="s">
        <v>307</v>
      </c>
      <c r="K180" s="36"/>
      <c r="L180" s="36"/>
      <c r="M180" s="36"/>
      <c r="N180" s="38">
        <v>-108.4</v>
      </c>
    </row>
    <row r="181" spans="1:14" x14ac:dyDescent="0.3">
      <c r="A181" s="36"/>
      <c r="B181" s="36"/>
      <c r="C181" s="36"/>
      <c r="D181" s="36" t="s">
        <v>119</v>
      </c>
      <c r="E181" s="36"/>
      <c r="F181" s="37">
        <v>44631</v>
      </c>
      <c r="G181" s="36"/>
      <c r="H181" s="36" t="s">
        <v>247</v>
      </c>
      <c r="I181" s="36"/>
      <c r="J181" s="36" t="s">
        <v>344</v>
      </c>
      <c r="K181" s="36"/>
      <c r="L181" s="36" t="s">
        <v>389</v>
      </c>
      <c r="M181" s="36"/>
      <c r="N181" s="38">
        <v>-240</v>
      </c>
    </row>
    <row r="182" spans="1:14" x14ac:dyDescent="0.3">
      <c r="A182" s="36"/>
      <c r="B182" s="36"/>
      <c r="C182" s="36"/>
      <c r="D182" s="36" t="s">
        <v>119</v>
      </c>
      <c r="E182" s="36"/>
      <c r="F182" s="37">
        <v>44631</v>
      </c>
      <c r="G182" s="36"/>
      <c r="H182" s="36" t="s">
        <v>248</v>
      </c>
      <c r="I182" s="36"/>
      <c r="J182" s="36" t="s">
        <v>309</v>
      </c>
      <c r="K182" s="36"/>
      <c r="L182" s="36" t="s">
        <v>377</v>
      </c>
      <c r="M182" s="36"/>
      <c r="N182" s="38">
        <v>-170.27</v>
      </c>
    </row>
    <row r="183" spans="1:14" x14ac:dyDescent="0.3">
      <c r="A183" s="36"/>
      <c r="B183" s="36"/>
      <c r="C183" s="36"/>
      <c r="D183" s="36" t="s">
        <v>119</v>
      </c>
      <c r="E183" s="36"/>
      <c r="F183" s="37">
        <v>44631</v>
      </c>
      <c r="G183" s="36"/>
      <c r="H183" s="36" t="s">
        <v>249</v>
      </c>
      <c r="I183" s="36"/>
      <c r="J183" s="36" t="s">
        <v>345</v>
      </c>
      <c r="K183" s="36"/>
      <c r="L183" s="36"/>
      <c r="M183" s="36"/>
      <c r="N183" s="38">
        <v>-21.75</v>
      </c>
    </row>
    <row r="184" spans="1:14" x14ac:dyDescent="0.3">
      <c r="A184" s="36"/>
      <c r="B184" s="36"/>
      <c r="C184" s="36"/>
      <c r="D184" s="36" t="s">
        <v>119</v>
      </c>
      <c r="E184" s="36"/>
      <c r="F184" s="37">
        <v>44631</v>
      </c>
      <c r="G184" s="36"/>
      <c r="H184" s="36" t="s">
        <v>250</v>
      </c>
      <c r="I184" s="36"/>
      <c r="J184" s="36" t="s">
        <v>346</v>
      </c>
      <c r="K184" s="36"/>
      <c r="L184" s="36"/>
      <c r="M184" s="36"/>
      <c r="N184" s="38">
        <v>-3000</v>
      </c>
    </row>
    <row r="185" spans="1:14" x14ac:dyDescent="0.3">
      <c r="A185" s="36"/>
      <c r="B185" s="36"/>
      <c r="C185" s="36"/>
      <c r="D185" s="36" t="s">
        <v>119</v>
      </c>
      <c r="E185" s="36"/>
      <c r="F185" s="37">
        <v>44638</v>
      </c>
      <c r="G185" s="36"/>
      <c r="H185" s="36" t="s">
        <v>251</v>
      </c>
      <c r="I185" s="36"/>
      <c r="J185" s="36" t="s">
        <v>312</v>
      </c>
      <c r="K185" s="36"/>
      <c r="L185" s="36"/>
      <c r="M185" s="36"/>
      <c r="N185" s="38">
        <v>-185.39</v>
      </c>
    </row>
    <row r="186" spans="1:14" x14ac:dyDescent="0.3">
      <c r="A186" s="36"/>
      <c r="B186" s="36"/>
      <c r="C186" s="36"/>
      <c r="D186" s="36" t="s">
        <v>119</v>
      </c>
      <c r="E186" s="36"/>
      <c r="F186" s="37">
        <v>44638</v>
      </c>
      <c r="G186" s="36"/>
      <c r="H186" s="36" t="s">
        <v>252</v>
      </c>
      <c r="I186" s="36"/>
      <c r="J186" s="36" t="s">
        <v>313</v>
      </c>
      <c r="K186" s="36"/>
      <c r="L186" s="36"/>
      <c r="M186" s="36"/>
      <c r="N186" s="38">
        <v>-490.19</v>
      </c>
    </row>
    <row r="187" spans="1:14" x14ac:dyDescent="0.3">
      <c r="A187" s="36"/>
      <c r="B187" s="36"/>
      <c r="C187" s="36"/>
      <c r="D187" s="36" t="s">
        <v>119</v>
      </c>
      <c r="E187" s="36"/>
      <c r="F187" s="37">
        <v>44638</v>
      </c>
      <c r="G187" s="36"/>
      <c r="H187" s="36" t="s">
        <v>253</v>
      </c>
      <c r="I187" s="36"/>
      <c r="J187" s="36" t="s">
        <v>294</v>
      </c>
      <c r="K187" s="36"/>
      <c r="L187" s="36"/>
      <c r="M187" s="36"/>
      <c r="N187" s="38">
        <v>-7560</v>
      </c>
    </row>
    <row r="188" spans="1:14" x14ac:dyDescent="0.3">
      <c r="A188" s="36"/>
      <c r="B188" s="36"/>
      <c r="C188" s="36"/>
      <c r="D188" s="36" t="s">
        <v>119</v>
      </c>
      <c r="E188" s="36"/>
      <c r="F188" s="37">
        <v>44638</v>
      </c>
      <c r="G188" s="36"/>
      <c r="H188" s="36" t="s">
        <v>254</v>
      </c>
      <c r="I188" s="36"/>
      <c r="J188" s="36" t="s">
        <v>347</v>
      </c>
      <c r="K188" s="36"/>
      <c r="L188" s="36" t="s">
        <v>390</v>
      </c>
      <c r="M188" s="36"/>
      <c r="N188" s="38">
        <v>0</v>
      </c>
    </row>
    <row r="189" spans="1:14" x14ac:dyDescent="0.3">
      <c r="A189" s="36"/>
      <c r="B189" s="36"/>
      <c r="C189" s="36"/>
      <c r="D189" s="36" t="s">
        <v>119</v>
      </c>
      <c r="E189" s="36"/>
      <c r="F189" s="37">
        <v>44638</v>
      </c>
      <c r="G189" s="36"/>
      <c r="H189" s="36" t="s">
        <v>255</v>
      </c>
      <c r="I189" s="36"/>
      <c r="J189" s="36" t="s">
        <v>348</v>
      </c>
      <c r="K189" s="36"/>
      <c r="L189" s="36"/>
      <c r="M189" s="36"/>
      <c r="N189" s="38">
        <v>-321.75</v>
      </c>
    </row>
    <row r="190" spans="1:14" x14ac:dyDescent="0.3">
      <c r="A190" s="36"/>
      <c r="B190" s="36"/>
      <c r="C190" s="36"/>
      <c r="D190" s="36" t="s">
        <v>119</v>
      </c>
      <c r="E190" s="36"/>
      <c r="F190" s="37">
        <v>44638</v>
      </c>
      <c r="G190" s="36"/>
      <c r="H190" s="36" t="s">
        <v>256</v>
      </c>
      <c r="I190" s="36"/>
      <c r="J190" s="36" t="s">
        <v>349</v>
      </c>
      <c r="K190" s="36"/>
      <c r="L190" s="36" t="s">
        <v>379</v>
      </c>
      <c r="M190" s="36"/>
      <c r="N190" s="38">
        <v>0</v>
      </c>
    </row>
    <row r="191" spans="1:14" x14ac:dyDescent="0.3">
      <c r="A191" s="36"/>
      <c r="B191" s="36"/>
      <c r="C191" s="36"/>
      <c r="D191" s="36" t="s">
        <v>119</v>
      </c>
      <c r="E191" s="36"/>
      <c r="F191" s="37">
        <v>44638</v>
      </c>
      <c r="G191" s="36"/>
      <c r="H191" s="36" t="s">
        <v>257</v>
      </c>
      <c r="I191" s="36"/>
      <c r="J191" s="36" t="s">
        <v>299</v>
      </c>
      <c r="K191" s="36"/>
      <c r="L191" s="36"/>
      <c r="M191" s="36"/>
      <c r="N191" s="38">
        <v>-349</v>
      </c>
    </row>
    <row r="192" spans="1:14" x14ac:dyDescent="0.3">
      <c r="A192" s="36"/>
      <c r="B192" s="36"/>
      <c r="C192" s="36"/>
      <c r="D192" s="36" t="s">
        <v>119</v>
      </c>
      <c r="E192" s="36"/>
      <c r="F192" s="37">
        <v>44638</v>
      </c>
      <c r="G192" s="36"/>
      <c r="H192" s="36" t="s">
        <v>258</v>
      </c>
      <c r="I192" s="36"/>
      <c r="J192" s="36" t="s">
        <v>308</v>
      </c>
      <c r="K192" s="36"/>
      <c r="L192" s="36" t="s">
        <v>376</v>
      </c>
      <c r="M192" s="36"/>
      <c r="N192" s="38">
        <v>-167.56</v>
      </c>
    </row>
    <row r="193" spans="1:14" x14ac:dyDescent="0.3">
      <c r="A193" s="36"/>
      <c r="B193" s="36"/>
      <c r="C193" s="36"/>
      <c r="D193" s="36" t="s">
        <v>119</v>
      </c>
      <c r="E193" s="36"/>
      <c r="F193" s="37">
        <v>44638</v>
      </c>
      <c r="G193" s="36"/>
      <c r="H193" s="36" t="s">
        <v>259</v>
      </c>
      <c r="I193" s="36"/>
      <c r="J193" s="36" t="s">
        <v>302</v>
      </c>
      <c r="K193" s="36"/>
      <c r="L193" s="36"/>
      <c r="M193" s="36"/>
      <c r="N193" s="38">
        <v>-343.19</v>
      </c>
    </row>
    <row r="194" spans="1:14" x14ac:dyDescent="0.3">
      <c r="A194" s="36"/>
      <c r="B194" s="36"/>
      <c r="C194" s="36"/>
      <c r="D194" s="36" t="s">
        <v>119</v>
      </c>
      <c r="E194" s="36"/>
      <c r="F194" s="37">
        <v>44638</v>
      </c>
      <c r="G194" s="36"/>
      <c r="H194" s="36" t="s">
        <v>260</v>
      </c>
      <c r="I194" s="36"/>
      <c r="J194" s="36" t="s">
        <v>340</v>
      </c>
      <c r="K194" s="36"/>
      <c r="L194" s="36"/>
      <c r="M194" s="36"/>
      <c r="N194" s="38">
        <v>-100</v>
      </c>
    </row>
    <row r="195" spans="1:14" x14ac:dyDescent="0.3">
      <c r="A195" s="36"/>
      <c r="B195" s="36"/>
      <c r="C195" s="36"/>
      <c r="D195" s="36" t="s">
        <v>119</v>
      </c>
      <c r="E195" s="36"/>
      <c r="F195" s="37">
        <v>44649</v>
      </c>
      <c r="G195" s="36"/>
      <c r="H195" s="36" t="s">
        <v>261</v>
      </c>
      <c r="I195" s="36"/>
      <c r="J195" s="36" t="s">
        <v>311</v>
      </c>
      <c r="K195" s="36"/>
      <c r="L195" s="36"/>
      <c r="M195" s="36"/>
      <c r="N195" s="38">
        <v>-778.82</v>
      </c>
    </row>
    <row r="196" spans="1:14" x14ac:dyDescent="0.3">
      <c r="A196" s="36"/>
      <c r="B196" s="36"/>
      <c r="C196" s="36"/>
      <c r="D196" s="36" t="s">
        <v>119</v>
      </c>
      <c r="E196" s="36"/>
      <c r="F196" s="37">
        <v>44649</v>
      </c>
      <c r="G196" s="36"/>
      <c r="H196" s="36" t="s">
        <v>262</v>
      </c>
      <c r="I196" s="36"/>
      <c r="J196" s="36" t="s">
        <v>284</v>
      </c>
      <c r="K196" s="36"/>
      <c r="L196" s="36" t="s">
        <v>372</v>
      </c>
      <c r="M196" s="36"/>
      <c r="N196" s="38">
        <v>-8158.06</v>
      </c>
    </row>
    <row r="197" spans="1:14" x14ac:dyDescent="0.3">
      <c r="A197" s="36"/>
      <c r="B197" s="36"/>
      <c r="C197" s="36"/>
      <c r="D197" s="36" t="s">
        <v>119</v>
      </c>
      <c r="E197" s="36"/>
      <c r="F197" s="37">
        <v>44649</v>
      </c>
      <c r="G197" s="36"/>
      <c r="H197" s="36" t="s">
        <v>263</v>
      </c>
      <c r="I197" s="36"/>
      <c r="J197" s="36" t="s">
        <v>350</v>
      </c>
      <c r="K197" s="36"/>
      <c r="L197" s="36"/>
      <c r="M197" s="36"/>
      <c r="N197" s="38">
        <v>-785.63</v>
      </c>
    </row>
    <row r="198" spans="1:14" x14ac:dyDescent="0.3">
      <c r="A198" s="36"/>
      <c r="B198" s="36"/>
      <c r="C198" s="36"/>
      <c r="D198" s="36" t="s">
        <v>121</v>
      </c>
      <c r="E198" s="36"/>
      <c r="F198" s="37">
        <v>44650</v>
      </c>
      <c r="G198" s="36"/>
      <c r="H198" s="36" t="s">
        <v>264</v>
      </c>
      <c r="I198" s="36"/>
      <c r="J198" s="36" t="s">
        <v>320</v>
      </c>
      <c r="K198" s="36"/>
      <c r="L198" s="36"/>
      <c r="M198" s="36"/>
      <c r="N198" s="38">
        <v>-1716.44</v>
      </c>
    </row>
    <row r="199" spans="1:14" x14ac:dyDescent="0.3">
      <c r="A199" s="36"/>
      <c r="B199" s="36"/>
      <c r="C199" s="36"/>
      <c r="D199" s="36" t="s">
        <v>121</v>
      </c>
      <c r="E199" s="36"/>
      <c r="F199" s="37">
        <v>44651</v>
      </c>
      <c r="G199" s="36"/>
      <c r="H199" s="36" t="s">
        <v>265</v>
      </c>
      <c r="I199" s="36"/>
      <c r="J199" s="36" t="s">
        <v>320</v>
      </c>
      <c r="K199" s="36"/>
      <c r="L199" s="36"/>
      <c r="M199" s="36"/>
      <c r="N199" s="38">
        <v>-1803.48</v>
      </c>
    </row>
    <row r="200" spans="1:14" x14ac:dyDescent="0.3">
      <c r="A200" s="36"/>
      <c r="B200" s="36"/>
      <c r="C200" s="36"/>
      <c r="D200" s="36" t="s">
        <v>118</v>
      </c>
      <c r="E200" s="36"/>
      <c r="F200" s="37">
        <v>44651</v>
      </c>
      <c r="G200" s="36"/>
      <c r="H200" s="36" t="s">
        <v>266</v>
      </c>
      <c r="I200" s="36"/>
      <c r="J200" s="36" t="s">
        <v>318</v>
      </c>
      <c r="K200" s="36"/>
      <c r="L200" s="36" t="s">
        <v>380</v>
      </c>
      <c r="M200" s="36"/>
      <c r="N200" s="38">
        <v>-429.11</v>
      </c>
    </row>
    <row r="201" spans="1:14" x14ac:dyDescent="0.3">
      <c r="A201" s="36"/>
      <c r="B201" s="36"/>
      <c r="C201" s="36"/>
      <c r="D201" s="36" t="s">
        <v>119</v>
      </c>
      <c r="E201" s="36"/>
      <c r="F201" s="37">
        <v>44649</v>
      </c>
      <c r="G201" s="36"/>
      <c r="H201" s="36" t="s">
        <v>267</v>
      </c>
      <c r="I201" s="36"/>
      <c r="J201" s="36" t="s">
        <v>334</v>
      </c>
      <c r="K201" s="36"/>
      <c r="L201" s="36"/>
      <c r="M201" s="36"/>
      <c r="N201" s="38">
        <v>-32.229999999999997</v>
      </c>
    </row>
    <row r="202" spans="1:14" x14ac:dyDescent="0.3">
      <c r="A202" s="36"/>
      <c r="B202" s="36"/>
      <c r="C202" s="36"/>
      <c r="D202" s="36" t="s">
        <v>119</v>
      </c>
      <c r="E202" s="36"/>
      <c r="F202" s="37">
        <v>44657</v>
      </c>
      <c r="G202" s="36"/>
      <c r="H202" s="36" t="s">
        <v>268</v>
      </c>
      <c r="I202" s="36"/>
      <c r="J202" s="36" t="s">
        <v>310</v>
      </c>
      <c r="K202" s="36"/>
      <c r="L202" s="36"/>
      <c r="M202" s="36"/>
      <c r="N202" s="38">
        <v>-2491.09</v>
      </c>
    </row>
    <row r="203" spans="1:14" x14ac:dyDescent="0.3">
      <c r="A203" s="36"/>
      <c r="B203" s="36"/>
      <c r="C203" s="36"/>
      <c r="D203" s="36" t="s">
        <v>119</v>
      </c>
      <c r="E203" s="36"/>
      <c r="F203" s="37">
        <v>44657</v>
      </c>
      <c r="G203" s="36"/>
      <c r="H203" s="36" t="s">
        <v>269</v>
      </c>
      <c r="I203" s="36"/>
      <c r="J203" s="36" t="s">
        <v>292</v>
      </c>
      <c r="K203" s="36"/>
      <c r="L203" s="36" t="s">
        <v>375</v>
      </c>
      <c r="M203" s="36"/>
      <c r="N203" s="38">
        <v>-570.6</v>
      </c>
    </row>
    <row r="204" spans="1:14" x14ac:dyDescent="0.3">
      <c r="A204" s="36"/>
      <c r="B204" s="36"/>
      <c r="C204" s="36"/>
      <c r="D204" s="36" t="s">
        <v>119</v>
      </c>
      <c r="E204" s="36"/>
      <c r="F204" s="37">
        <v>44657</v>
      </c>
      <c r="G204" s="36"/>
      <c r="H204" s="36" t="s">
        <v>270</v>
      </c>
      <c r="I204" s="36"/>
      <c r="J204" s="36" t="s">
        <v>351</v>
      </c>
      <c r="K204" s="36"/>
      <c r="L204" s="36"/>
      <c r="M204" s="36"/>
      <c r="N204" s="38">
        <v>-2751.67</v>
      </c>
    </row>
    <row r="205" spans="1:14" x14ac:dyDescent="0.3">
      <c r="A205" s="36"/>
      <c r="B205" s="36"/>
      <c r="C205" s="36"/>
      <c r="D205" s="36" t="s">
        <v>119</v>
      </c>
      <c r="E205" s="36"/>
      <c r="F205" s="37">
        <v>44657</v>
      </c>
      <c r="G205" s="36"/>
      <c r="H205" s="36" t="s">
        <v>271</v>
      </c>
      <c r="I205" s="36"/>
      <c r="J205" s="36" t="s">
        <v>339</v>
      </c>
      <c r="K205" s="36"/>
      <c r="L205" s="36"/>
      <c r="M205" s="36"/>
      <c r="N205" s="38">
        <v>-78</v>
      </c>
    </row>
    <row r="206" spans="1:14" x14ac:dyDescent="0.3">
      <c r="A206" s="36"/>
      <c r="B206" s="36"/>
      <c r="C206" s="36"/>
      <c r="D206" s="36" t="s">
        <v>119</v>
      </c>
      <c r="E206" s="36"/>
      <c r="F206" s="37">
        <v>44657</v>
      </c>
      <c r="G206" s="36"/>
      <c r="H206" s="36" t="s">
        <v>272</v>
      </c>
      <c r="I206" s="36"/>
      <c r="J206" s="36" t="s">
        <v>317</v>
      </c>
      <c r="K206" s="36"/>
      <c r="L206" s="36"/>
      <c r="M206" s="36"/>
      <c r="N206" s="38">
        <v>-904.7</v>
      </c>
    </row>
    <row r="207" spans="1:14" x14ac:dyDescent="0.3">
      <c r="A207" s="36"/>
      <c r="B207" s="36"/>
      <c r="C207" s="36"/>
      <c r="D207" s="36" t="s">
        <v>119</v>
      </c>
      <c r="E207" s="36"/>
      <c r="F207" s="37">
        <v>44657</v>
      </c>
      <c r="G207" s="36"/>
      <c r="H207" s="36" t="s">
        <v>273</v>
      </c>
      <c r="I207" s="36"/>
      <c r="J207" s="36" t="s">
        <v>340</v>
      </c>
      <c r="K207" s="36"/>
      <c r="L207" s="36"/>
      <c r="M207" s="36"/>
      <c r="N207" s="38">
        <v>-100</v>
      </c>
    </row>
    <row r="208" spans="1:14" x14ac:dyDescent="0.3">
      <c r="A208" s="36"/>
      <c r="B208" s="36"/>
      <c r="C208" s="36"/>
      <c r="D208" s="36" t="s">
        <v>119</v>
      </c>
      <c r="E208" s="36"/>
      <c r="F208" s="37">
        <v>44657</v>
      </c>
      <c r="G208" s="36"/>
      <c r="H208" s="36" t="s">
        <v>274</v>
      </c>
      <c r="I208" s="36"/>
      <c r="J208" s="36" t="s">
        <v>352</v>
      </c>
      <c r="K208" s="36"/>
      <c r="L208" s="36"/>
      <c r="M208" s="36"/>
      <c r="N208" s="38">
        <v>-102.52</v>
      </c>
    </row>
    <row r="209" spans="1:14" ht="15" thickBot="1" x14ac:dyDescent="0.35">
      <c r="A209" s="36"/>
      <c r="B209" s="36"/>
      <c r="C209" s="36"/>
      <c r="D209" s="36" t="s">
        <v>119</v>
      </c>
      <c r="E209" s="36"/>
      <c r="F209" s="37">
        <v>44657</v>
      </c>
      <c r="G209" s="36"/>
      <c r="H209" s="36" t="s">
        <v>275</v>
      </c>
      <c r="I209" s="36"/>
      <c r="J209" s="36" t="s">
        <v>324</v>
      </c>
      <c r="K209" s="36"/>
      <c r="L209" s="36"/>
      <c r="M209" s="36"/>
      <c r="N209" s="39">
        <v>-1600</v>
      </c>
    </row>
    <row r="210" spans="1:14" s="26" customFormat="1" ht="10.8" thickBot="1" x14ac:dyDescent="0.25">
      <c r="A210" s="20" t="s">
        <v>115</v>
      </c>
      <c r="B210" s="20"/>
      <c r="C210" s="20"/>
      <c r="D210" s="20"/>
      <c r="E210" s="20"/>
      <c r="F210" s="40"/>
      <c r="G210" s="20"/>
      <c r="H210" s="20"/>
      <c r="I210" s="20"/>
      <c r="J210" s="20"/>
      <c r="K210" s="20"/>
      <c r="L210" s="20"/>
      <c r="M210" s="20"/>
      <c r="N210" s="25">
        <f>ROUND(SUM(N2:N209),5)</f>
        <v>7950.61</v>
      </c>
    </row>
    <row r="211" spans="1:14" ht="15" thickTop="1" x14ac:dyDescent="0.3"/>
  </sheetData>
  <pageMargins left="0.7" right="0.7" top="0.75" bottom="0.75" header="0.1" footer="0.3"/>
  <pageSetup orientation="portrait" r:id="rId1"/>
  <headerFooter>
    <oddHeader>&amp;L&amp;"Arial,Bold"&amp;8 5:35 AM
&amp;"Arial,Bold"&amp;8 04/15/22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E30B-10F4-4914-927A-D178F0305518}">
  <dimension ref="A1:E48"/>
  <sheetViews>
    <sheetView topLeftCell="A34" workbookViewId="0">
      <selection activeCell="D44" sqref="D44"/>
    </sheetView>
  </sheetViews>
  <sheetFormatPr defaultRowHeight="14.4" x14ac:dyDescent="0.3"/>
  <cols>
    <col min="2" max="2" width="14.88671875" customWidth="1"/>
    <col min="3" max="3" width="18" customWidth="1"/>
    <col min="4" max="4" width="16" customWidth="1"/>
  </cols>
  <sheetData>
    <row r="1" spans="1:5" ht="15.6" x14ac:dyDescent="0.3">
      <c r="A1" s="1"/>
      <c r="B1" s="1"/>
      <c r="C1" s="1"/>
      <c r="D1" s="2" t="s">
        <v>0</v>
      </c>
      <c r="E1" s="1"/>
    </row>
    <row r="2" spans="1:5" ht="15.6" x14ac:dyDescent="0.3">
      <c r="A2" s="1"/>
      <c r="B2" s="1"/>
      <c r="C2" s="1"/>
      <c r="D2" s="3">
        <v>44651</v>
      </c>
      <c r="E2" s="1"/>
    </row>
    <row r="3" spans="1:5" ht="15.6" x14ac:dyDescent="0.3">
      <c r="A3" s="1"/>
      <c r="B3" s="1"/>
      <c r="C3" s="1"/>
      <c r="D3" s="2"/>
      <c r="E3" s="1"/>
    </row>
    <row r="4" spans="1:5" ht="15.6" x14ac:dyDescent="0.3">
      <c r="A4" s="1"/>
      <c r="B4" s="1"/>
      <c r="C4" s="1"/>
      <c r="D4" s="4" t="s">
        <v>1</v>
      </c>
      <c r="E4" s="1"/>
    </row>
    <row r="5" spans="1:5" ht="15.6" x14ac:dyDescent="0.3">
      <c r="A5" s="1"/>
      <c r="B5" s="1"/>
      <c r="C5" s="1"/>
      <c r="D5" s="2"/>
      <c r="E5" s="1"/>
    </row>
    <row r="6" spans="1:5" ht="15.6" x14ac:dyDescent="0.3">
      <c r="A6" s="1" t="s">
        <v>2</v>
      </c>
      <c r="B6" s="1"/>
      <c r="C6" s="1"/>
      <c r="D6" s="2">
        <v>479229.76</v>
      </c>
      <c r="E6" s="1"/>
    </row>
    <row r="7" spans="1:5" ht="15.6" x14ac:dyDescent="0.3">
      <c r="A7" s="1" t="s">
        <v>3</v>
      </c>
      <c r="B7" s="1"/>
      <c r="C7" s="1"/>
      <c r="D7" s="2">
        <v>14864.4</v>
      </c>
      <c r="E7" s="1"/>
    </row>
    <row r="8" spans="1:5" ht="16.2" thickBot="1" x14ac:dyDescent="0.35">
      <c r="A8" s="1" t="s">
        <v>4</v>
      </c>
      <c r="B8" s="1"/>
      <c r="C8" s="1"/>
      <c r="D8" s="5">
        <v>6580.39</v>
      </c>
      <c r="E8" s="1"/>
    </row>
    <row r="9" spans="1:5" ht="15.6" x14ac:dyDescent="0.3">
      <c r="A9" s="1" t="s">
        <v>5</v>
      </c>
      <c r="B9" s="1"/>
      <c r="C9" s="1"/>
      <c r="D9" s="2">
        <f>SUM(D6:D8)</f>
        <v>500674.55000000005</v>
      </c>
      <c r="E9" s="1"/>
    </row>
    <row r="10" spans="1:5" ht="15.6" x14ac:dyDescent="0.3">
      <c r="A10" s="1"/>
      <c r="B10" s="1"/>
      <c r="C10" s="1"/>
      <c r="D10" s="2"/>
      <c r="E10" s="1"/>
    </row>
    <row r="11" spans="1:5" ht="15.6" x14ac:dyDescent="0.3">
      <c r="A11" s="1"/>
      <c r="B11" s="1"/>
      <c r="C11" s="1"/>
      <c r="D11" s="2"/>
      <c r="E11" s="1"/>
    </row>
    <row r="12" spans="1:5" ht="15.6" x14ac:dyDescent="0.3">
      <c r="A12" s="1" t="s">
        <v>4</v>
      </c>
      <c r="B12" s="1"/>
      <c r="C12" s="1"/>
      <c r="D12" s="2">
        <v>6580.22</v>
      </c>
      <c r="E12" s="1"/>
    </row>
    <row r="13" spans="1:5" ht="15.6" x14ac:dyDescent="0.3">
      <c r="A13" s="1" t="s">
        <v>6</v>
      </c>
      <c r="B13" s="1"/>
      <c r="C13" s="1"/>
      <c r="D13" s="2">
        <v>20000</v>
      </c>
      <c r="E13" s="1"/>
    </row>
    <row r="14" spans="1:5" ht="15.6" x14ac:dyDescent="0.3">
      <c r="A14" s="1" t="s">
        <v>7</v>
      </c>
      <c r="B14" s="1"/>
      <c r="C14" s="1"/>
      <c r="D14" s="2">
        <v>106902.33</v>
      </c>
      <c r="E14" s="1"/>
    </row>
    <row r="15" spans="1:5" ht="15.6" x14ac:dyDescent="0.3">
      <c r="A15" s="1" t="s">
        <v>8</v>
      </c>
      <c r="B15" s="1"/>
      <c r="C15" s="1"/>
      <c r="D15" s="2">
        <v>37300.39</v>
      </c>
      <c r="E15" s="1"/>
    </row>
    <row r="16" spans="1:5" ht="15.6" x14ac:dyDescent="0.3">
      <c r="A16" s="1" t="s">
        <v>9</v>
      </c>
      <c r="B16" s="1"/>
      <c r="C16" s="1"/>
      <c r="D16" s="2">
        <v>2500</v>
      </c>
      <c r="E16" s="1"/>
    </row>
    <row r="17" spans="1:5" ht="15.6" x14ac:dyDescent="0.3">
      <c r="A17" s="1" t="s">
        <v>10</v>
      </c>
      <c r="B17" s="1"/>
      <c r="C17" s="1"/>
      <c r="D17" s="2">
        <v>29760</v>
      </c>
      <c r="E17" s="1"/>
    </row>
    <row r="18" spans="1:5" ht="15.6" x14ac:dyDescent="0.3">
      <c r="A18" s="1" t="s">
        <v>11</v>
      </c>
      <c r="B18" s="1"/>
      <c r="C18" s="1"/>
      <c r="D18" s="2">
        <v>0</v>
      </c>
      <c r="E18" s="1"/>
    </row>
    <row r="19" spans="1:5" ht="15.6" x14ac:dyDescent="0.3">
      <c r="A19" s="1"/>
      <c r="B19" s="6"/>
      <c r="C19" s="6"/>
      <c r="D19" s="4"/>
      <c r="E19" s="1"/>
    </row>
    <row r="20" spans="1:5" ht="15.6" x14ac:dyDescent="0.3">
      <c r="A20" s="1" t="s">
        <v>12</v>
      </c>
      <c r="B20" s="1"/>
      <c r="C20" s="1"/>
      <c r="D20" s="2">
        <f>SUM(D12:D19)</f>
        <v>203042.94</v>
      </c>
      <c r="E20" s="1"/>
    </row>
    <row r="21" spans="1:5" ht="15.6" x14ac:dyDescent="0.3">
      <c r="A21" s="1"/>
      <c r="B21" s="1"/>
      <c r="C21" s="1"/>
      <c r="D21" s="2"/>
      <c r="E21" s="1"/>
    </row>
    <row r="22" spans="1:5" ht="15.6" x14ac:dyDescent="0.3">
      <c r="A22" s="7" t="s">
        <v>13</v>
      </c>
      <c r="B22" s="8"/>
      <c r="C22" s="6"/>
      <c r="D22" s="6"/>
      <c r="E22" s="1"/>
    </row>
    <row r="23" spans="1:5" ht="15.6" x14ac:dyDescent="0.3">
      <c r="A23" s="1" t="s">
        <v>14</v>
      </c>
      <c r="B23" s="6"/>
      <c r="C23" s="6"/>
      <c r="D23" s="9">
        <v>500</v>
      </c>
      <c r="E23" s="1"/>
    </row>
    <row r="24" spans="1:5" ht="15.6" x14ac:dyDescent="0.3">
      <c r="A24" s="1" t="s">
        <v>15</v>
      </c>
      <c r="B24" s="6"/>
      <c r="C24" s="6"/>
      <c r="D24" s="10">
        <v>0</v>
      </c>
      <c r="E24" s="1"/>
    </row>
    <row r="25" spans="1:5" ht="15.6" x14ac:dyDescent="0.3">
      <c r="A25" s="1"/>
      <c r="B25" s="6"/>
      <c r="C25" s="6"/>
      <c r="D25" s="9"/>
      <c r="E25" s="1"/>
    </row>
    <row r="26" spans="1:5" ht="15.6" x14ac:dyDescent="0.3">
      <c r="A26" s="1" t="s">
        <v>16</v>
      </c>
      <c r="B26" s="6"/>
      <c r="C26" s="6"/>
      <c r="D26" s="9">
        <f>SUM(D23:D25)</f>
        <v>500</v>
      </c>
      <c r="E26" s="1"/>
    </row>
    <row r="27" spans="1:5" ht="15.6" x14ac:dyDescent="0.3">
      <c r="A27" s="1"/>
      <c r="B27" s="6"/>
      <c r="C27" s="6"/>
      <c r="D27" s="9"/>
      <c r="E27" s="1"/>
    </row>
    <row r="28" spans="1:5" ht="15.6" x14ac:dyDescent="0.3">
      <c r="A28" s="7" t="s">
        <v>17</v>
      </c>
      <c r="B28" s="8"/>
      <c r="C28" s="6"/>
      <c r="D28" s="9"/>
      <c r="E28" s="1"/>
    </row>
    <row r="29" spans="1:5" ht="15.6" x14ac:dyDescent="0.3">
      <c r="A29" s="1" t="s">
        <v>18</v>
      </c>
      <c r="B29" s="6"/>
      <c r="C29" s="6"/>
      <c r="D29" s="9">
        <v>0</v>
      </c>
      <c r="E29" s="1"/>
    </row>
    <row r="30" spans="1:5" ht="15.6" x14ac:dyDescent="0.3">
      <c r="A30" s="1"/>
      <c r="B30" s="6"/>
      <c r="C30" s="6"/>
      <c r="D30" s="9"/>
      <c r="E30" s="1"/>
    </row>
    <row r="31" spans="1:5" ht="15.6" x14ac:dyDescent="0.3">
      <c r="A31" s="1" t="s">
        <v>19</v>
      </c>
      <c r="B31" s="6"/>
      <c r="C31" s="6"/>
      <c r="D31" s="9">
        <f>SUM(D29:D30)</f>
        <v>0</v>
      </c>
      <c r="E31" s="1"/>
    </row>
    <row r="32" spans="1:5" ht="15.6" x14ac:dyDescent="0.3">
      <c r="A32" s="1"/>
      <c r="B32" s="6"/>
      <c r="C32" s="6"/>
      <c r="D32" s="9"/>
      <c r="E32" s="1"/>
    </row>
    <row r="33" spans="1:5" ht="15.6" x14ac:dyDescent="0.3">
      <c r="A33" s="11" t="s">
        <v>20</v>
      </c>
      <c r="B33" s="6"/>
      <c r="C33" s="6"/>
      <c r="D33" s="12">
        <v>0</v>
      </c>
      <c r="E33" s="1"/>
    </row>
    <row r="34" spans="1:5" ht="15.6" x14ac:dyDescent="0.3">
      <c r="B34" s="6"/>
      <c r="C34" s="6"/>
      <c r="D34" s="2"/>
      <c r="E34" s="1"/>
    </row>
    <row r="35" spans="1:5" ht="15.6" x14ac:dyDescent="0.3">
      <c r="B35" s="6"/>
      <c r="C35" s="6"/>
      <c r="D35" s="2"/>
      <c r="E35" s="1"/>
    </row>
    <row r="36" spans="1:5" ht="18.600000000000001" thickBot="1" x14ac:dyDescent="0.4">
      <c r="A36" s="13" t="s">
        <v>21</v>
      </c>
      <c r="B36" s="14"/>
      <c r="C36" s="6"/>
      <c r="D36" s="2"/>
      <c r="E36" s="1"/>
    </row>
    <row r="37" spans="1:5" ht="15.6" x14ac:dyDescent="0.3">
      <c r="A37" s="1"/>
      <c r="B37" s="6"/>
      <c r="C37" s="6"/>
      <c r="D37" s="6"/>
      <c r="E37" s="1"/>
    </row>
    <row r="38" spans="1:5" ht="15.6" x14ac:dyDescent="0.3">
      <c r="A38" s="1" t="s">
        <v>22</v>
      </c>
      <c r="B38" s="1"/>
      <c r="C38" s="1"/>
      <c r="D38" s="2">
        <v>11342.33</v>
      </c>
      <c r="E38" s="1"/>
    </row>
    <row r="39" spans="1:5" ht="15.6" x14ac:dyDescent="0.3">
      <c r="A39" s="1" t="s">
        <v>23</v>
      </c>
      <c r="B39" s="1"/>
      <c r="C39" s="1"/>
      <c r="D39" s="2">
        <v>0</v>
      </c>
      <c r="E39" s="1"/>
    </row>
    <row r="40" spans="1:5" ht="15.6" x14ac:dyDescent="0.3">
      <c r="A40" s="15" t="s">
        <v>24</v>
      </c>
      <c r="B40" s="15"/>
      <c r="C40" s="15"/>
      <c r="D40" s="2">
        <v>0</v>
      </c>
      <c r="E40" s="15"/>
    </row>
    <row r="41" spans="1:5" ht="15.6" x14ac:dyDescent="0.3">
      <c r="A41" s="15" t="s">
        <v>25</v>
      </c>
      <c r="B41" s="15"/>
      <c r="C41" s="15"/>
      <c r="D41" s="2">
        <v>1790.38</v>
      </c>
      <c r="E41" s="15"/>
    </row>
    <row r="42" spans="1:5" ht="15.6" x14ac:dyDescent="0.3">
      <c r="A42" s="1" t="s">
        <v>26</v>
      </c>
      <c r="B42" s="1"/>
      <c r="C42" s="1"/>
      <c r="D42" s="2">
        <v>7960.94</v>
      </c>
      <c r="E42" s="1"/>
    </row>
    <row r="43" spans="1:5" ht="15.6" x14ac:dyDescent="0.3">
      <c r="A43" s="1" t="s">
        <v>27</v>
      </c>
      <c r="B43" s="1"/>
      <c r="C43" s="1"/>
      <c r="D43" s="2">
        <v>0</v>
      </c>
      <c r="E43" s="1"/>
    </row>
    <row r="44" spans="1:5" ht="15.6" x14ac:dyDescent="0.3">
      <c r="A44" s="1" t="s">
        <v>28</v>
      </c>
      <c r="B44" s="1"/>
      <c r="C44" s="1"/>
      <c r="D44" s="2">
        <v>126.36</v>
      </c>
      <c r="E44" s="1"/>
    </row>
    <row r="45" spans="1:5" ht="15.6" x14ac:dyDescent="0.3">
      <c r="A45" s="1" t="s">
        <v>29</v>
      </c>
      <c r="B45" s="1"/>
      <c r="C45" s="1"/>
      <c r="D45" s="2">
        <f>SUM(D38:D44)</f>
        <v>21220.01</v>
      </c>
      <c r="E45" s="1"/>
    </row>
    <row r="46" spans="1:5" ht="15.6" x14ac:dyDescent="0.3">
      <c r="A46" s="1"/>
      <c r="B46" s="1"/>
      <c r="C46" s="1"/>
      <c r="D46" s="2"/>
      <c r="E46" s="1"/>
    </row>
    <row r="47" spans="1:5" ht="15.6" x14ac:dyDescent="0.3">
      <c r="A47" s="1"/>
      <c r="B47" s="6"/>
      <c r="C47" s="6"/>
      <c r="D47" s="6"/>
      <c r="E47" s="1"/>
    </row>
    <row r="48" spans="1:5" ht="15.6" x14ac:dyDescent="0.3">
      <c r="A48" s="1" t="s">
        <v>30</v>
      </c>
      <c r="B48" s="1"/>
      <c r="C48" s="1"/>
      <c r="D48" s="2">
        <f>D9-(D20+D45)+D23+D24+D29</f>
        <v>276911.60000000003</v>
      </c>
      <c r="E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FA2D-C81C-4901-87D1-B19EF127E643}">
  <dimension ref="A1:B25"/>
  <sheetViews>
    <sheetView topLeftCell="A7" workbookViewId="0">
      <selection activeCell="B12" sqref="B12"/>
    </sheetView>
  </sheetViews>
  <sheetFormatPr defaultRowHeight="14.4" x14ac:dyDescent="0.3"/>
  <cols>
    <col min="1" max="1" width="26.6640625" customWidth="1"/>
    <col min="2" max="2" width="18.88671875" customWidth="1"/>
  </cols>
  <sheetData>
    <row r="1" spans="1:2" ht="17.399999999999999" x14ac:dyDescent="0.3">
      <c r="B1" s="16">
        <v>44651</v>
      </c>
    </row>
    <row r="2" spans="1:2" x14ac:dyDescent="0.3">
      <c r="B2" s="17"/>
    </row>
    <row r="3" spans="1:2" x14ac:dyDescent="0.3">
      <c r="B3" s="17"/>
    </row>
    <row r="4" spans="1:2" x14ac:dyDescent="0.3">
      <c r="B4" s="17"/>
    </row>
    <row r="5" spans="1:2" x14ac:dyDescent="0.3">
      <c r="A5" t="s">
        <v>31</v>
      </c>
      <c r="B5" s="17">
        <v>112491.5</v>
      </c>
    </row>
    <row r="6" spans="1:2" x14ac:dyDescent="0.3">
      <c r="A6" t="s">
        <v>32</v>
      </c>
      <c r="B6" s="17"/>
    </row>
    <row r="7" spans="1:2" x14ac:dyDescent="0.3">
      <c r="B7" s="17"/>
    </row>
    <row r="8" spans="1:2" x14ac:dyDescent="0.3">
      <c r="B8" s="17"/>
    </row>
    <row r="9" spans="1:2" x14ac:dyDescent="0.3">
      <c r="A9" t="s">
        <v>33</v>
      </c>
      <c r="B9" s="17">
        <v>3399.75</v>
      </c>
    </row>
    <row r="10" spans="1:2" x14ac:dyDescent="0.3">
      <c r="A10" t="s">
        <v>34</v>
      </c>
      <c r="B10" s="17">
        <v>116837.71</v>
      </c>
    </row>
    <row r="11" spans="1:2" x14ac:dyDescent="0.3">
      <c r="A11" t="s">
        <v>35</v>
      </c>
      <c r="B11" s="17">
        <v>44182.64</v>
      </c>
    </row>
    <row r="12" spans="1:2" x14ac:dyDescent="0.3">
      <c r="B12" s="17"/>
    </row>
    <row r="13" spans="1:2" x14ac:dyDescent="0.3">
      <c r="A13" t="s">
        <v>36</v>
      </c>
      <c r="B13" s="17">
        <f>SUM(B5:B12)</f>
        <v>276911.60000000003</v>
      </c>
    </row>
    <row r="14" spans="1:2" x14ac:dyDescent="0.3">
      <c r="B14" s="17"/>
    </row>
    <row r="15" spans="1:2" x14ac:dyDescent="0.3">
      <c r="B15" s="18"/>
    </row>
    <row r="16" spans="1:2" x14ac:dyDescent="0.3">
      <c r="B16" s="17"/>
    </row>
    <row r="17" spans="1:2" x14ac:dyDescent="0.3">
      <c r="A17" t="s">
        <v>37</v>
      </c>
      <c r="B17" s="17">
        <f>SUM(B13:B16)</f>
        <v>276911.60000000003</v>
      </c>
    </row>
    <row r="19" spans="1:2" x14ac:dyDescent="0.3">
      <c r="A19" t="s">
        <v>38</v>
      </c>
      <c r="B19" s="17">
        <v>276911.59999999998</v>
      </c>
    </row>
    <row r="21" spans="1:2" x14ac:dyDescent="0.3">
      <c r="A21" t="s">
        <v>39</v>
      </c>
      <c r="B21" s="17">
        <f>B17-B19</f>
        <v>0</v>
      </c>
    </row>
    <row r="23" spans="1:2" x14ac:dyDescent="0.3">
      <c r="B23" s="19"/>
    </row>
    <row r="24" spans="1:2" x14ac:dyDescent="0.3">
      <c r="B24" s="19"/>
    </row>
    <row r="25" spans="1:2" x14ac:dyDescent="0.3">
      <c r="B2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213A-7EAB-440E-AC91-657F829F554B}">
  <sheetPr codeName="Sheet1"/>
  <dimension ref="A1:H72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4.4" x14ac:dyDescent="0.3"/>
  <cols>
    <col min="1" max="6" width="3" style="31" customWidth="1"/>
    <col min="7" max="7" width="22.109375" style="31" customWidth="1"/>
    <col min="8" max="8" width="9.5546875" style="32" bestFit="1" customWidth="1"/>
  </cols>
  <sheetData>
    <row r="1" spans="1:8" s="30" customFormat="1" ht="15" thickBot="1" x14ac:dyDescent="0.35">
      <c r="A1" s="28"/>
      <c r="B1" s="28"/>
      <c r="C1" s="28"/>
      <c r="D1" s="28"/>
      <c r="E1" s="28"/>
      <c r="F1" s="28"/>
      <c r="G1" s="28"/>
      <c r="H1" s="29" t="s">
        <v>40</v>
      </c>
    </row>
    <row r="2" spans="1:8" ht="15" thickTop="1" x14ac:dyDescent="0.3">
      <c r="A2" s="20" t="s">
        <v>41</v>
      </c>
      <c r="B2" s="20"/>
      <c r="C2" s="20"/>
      <c r="D2" s="20"/>
      <c r="E2" s="20"/>
      <c r="F2" s="20"/>
      <c r="G2" s="20"/>
      <c r="H2" s="21"/>
    </row>
    <row r="3" spans="1:8" x14ac:dyDescent="0.3">
      <c r="A3" s="20"/>
      <c r="B3" s="20" t="s">
        <v>42</v>
      </c>
      <c r="C3" s="20"/>
      <c r="D3" s="20"/>
      <c r="E3" s="20"/>
      <c r="F3" s="20"/>
      <c r="G3" s="20"/>
      <c r="H3" s="21"/>
    </row>
    <row r="4" spans="1:8" x14ac:dyDescent="0.3">
      <c r="A4" s="20"/>
      <c r="B4" s="20"/>
      <c r="C4" s="20" t="s">
        <v>43</v>
      </c>
      <c r="D4" s="20"/>
      <c r="E4" s="20"/>
      <c r="F4" s="20"/>
      <c r="G4" s="20"/>
      <c r="H4" s="21"/>
    </row>
    <row r="5" spans="1:8" x14ac:dyDescent="0.3">
      <c r="A5" s="20"/>
      <c r="B5" s="20"/>
      <c r="C5" s="20"/>
      <c r="D5" s="20" t="s">
        <v>44</v>
      </c>
      <c r="E5" s="20"/>
      <c r="F5" s="20"/>
      <c r="G5" s="20"/>
      <c r="H5" s="21"/>
    </row>
    <row r="6" spans="1:8" x14ac:dyDescent="0.3">
      <c r="A6" s="20"/>
      <c r="B6" s="20"/>
      <c r="C6" s="20"/>
      <c r="D6" s="20"/>
      <c r="E6" s="20" t="s">
        <v>45</v>
      </c>
      <c r="F6" s="20"/>
      <c r="G6" s="20"/>
      <c r="H6" s="21">
        <v>14864.4</v>
      </c>
    </row>
    <row r="7" spans="1:8" x14ac:dyDescent="0.3">
      <c r="A7" s="20"/>
      <c r="B7" s="20"/>
      <c r="C7" s="20"/>
      <c r="D7" s="20"/>
      <c r="E7" s="20" t="s">
        <v>46</v>
      </c>
      <c r="F7" s="20"/>
      <c r="G7" s="20"/>
      <c r="H7" s="21">
        <v>479229.76</v>
      </c>
    </row>
    <row r="8" spans="1:8" ht="15" thickBot="1" x14ac:dyDescent="0.35">
      <c r="A8" s="20"/>
      <c r="B8" s="20"/>
      <c r="C8" s="20"/>
      <c r="D8" s="20"/>
      <c r="E8" s="20" t="s">
        <v>47</v>
      </c>
      <c r="F8" s="20"/>
      <c r="G8" s="20"/>
      <c r="H8" s="22">
        <v>6580.39</v>
      </c>
    </row>
    <row r="9" spans="1:8" ht="15" thickBot="1" x14ac:dyDescent="0.35">
      <c r="A9" s="20"/>
      <c r="B9" s="20"/>
      <c r="C9" s="20"/>
      <c r="D9" s="20" t="s">
        <v>48</v>
      </c>
      <c r="E9" s="20"/>
      <c r="F9" s="20"/>
      <c r="G9" s="20"/>
      <c r="H9" s="23">
        <f>ROUND(SUM(H5:H8),5)</f>
        <v>500674.55</v>
      </c>
    </row>
    <row r="10" spans="1:8" x14ac:dyDescent="0.3">
      <c r="A10" s="20"/>
      <c r="B10" s="20"/>
      <c r="C10" s="20" t="s">
        <v>49</v>
      </c>
      <c r="D10" s="20"/>
      <c r="E10" s="20"/>
      <c r="F10" s="20"/>
      <c r="G10" s="20"/>
      <c r="H10" s="21">
        <f>ROUND(H4+H9,5)</f>
        <v>500674.55</v>
      </c>
    </row>
    <row r="11" spans="1:8" x14ac:dyDescent="0.3">
      <c r="A11" s="20"/>
      <c r="B11" s="20"/>
      <c r="C11" s="20" t="s">
        <v>50</v>
      </c>
      <c r="D11" s="20"/>
      <c r="E11" s="20"/>
      <c r="F11" s="20"/>
      <c r="G11" s="20"/>
      <c r="H11" s="21"/>
    </row>
    <row r="12" spans="1:8" ht="15" thickBot="1" x14ac:dyDescent="0.35">
      <c r="A12" s="20"/>
      <c r="B12" s="20"/>
      <c r="C12" s="20"/>
      <c r="D12" s="20" t="s">
        <v>51</v>
      </c>
      <c r="E12" s="20"/>
      <c r="F12" s="20"/>
      <c r="G12" s="20"/>
      <c r="H12" s="22">
        <v>500</v>
      </c>
    </row>
    <row r="13" spans="1:8" ht="15" thickBot="1" x14ac:dyDescent="0.35">
      <c r="A13" s="20"/>
      <c r="B13" s="20"/>
      <c r="C13" s="20" t="s">
        <v>16</v>
      </c>
      <c r="D13" s="20"/>
      <c r="E13" s="20"/>
      <c r="F13" s="20"/>
      <c r="G13" s="20"/>
      <c r="H13" s="23">
        <f>ROUND(SUM(H11:H12),5)</f>
        <v>500</v>
      </c>
    </row>
    <row r="14" spans="1:8" x14ac:dyDescent="0.3">
      <c r="A14" s="20"/>
      <c r="B14" s="20" t="s">
        <v>52</v>
      </c>
      <c r="C14" s="20"/>
      <c r="D14" s="20"/>
      <c r="E14" s="20"/>
      <c r="F14" s="20"/>
      <c r="G14" s="20"/>
      <c r="H14" s="21">
        <f>ROUND(H3+H10+H13,5)</f>
        <v>501174.55</v>
      </c>
    </row>
    <row r="15" spans="1:8" x14ac:dyDescent="0.3">
      <c r="A15" s="20"/>
      <c r="B15" s="20" t="s">
        <v>53</v>
      </c>
      <c r="C15" s="20"/>
      <c r="D15" s="20"/>
      <c r="E15" s="20"/>
      <c r="F15" s="20"/>
      <c r="G15" s="20"/>
      <c r="H15" s="21"/>
    </row>
    <row r="16" spans="1:8" x14ac:dyDescent="0.3">
      <c r="A16" s="20"/>
      <c r="B16" s="20"/>
      <c r="C16" s="20" t="s">
        <v>54</v>
      </c>
      <c r="D16" s="20"/>
      <c r="E16" s="20"/>
      <c r="F16" s="20"/>
      <c r="G16" s="20"/>
      <c r="H16" s="21">
        <v>2442425.06</v>
      </c>
    </row>
    <row r="17" spans="1:8" x14ac:dyDescent="0.3">
      <c r="A17" s="20"/>
      <c r="B17" s="20"/>
      <c r="C17" s="20" t="s">
        <v>55</v>
      </c>
      <c r="D17" s="20"/>
      <c r="E17" s="20"/>
      <c r="F17" s="20"/>
      <c r="G17" s="20"/>
      <c r="H17" s="21">
        <v>430111.73</v>
      </c>
    </row>
    <row r="18" spans="1:8" x14ac:dyDescent="0.3">
      <c r="A18" s="20"/>
      <c r="B18" s="20"/>
      <c r="C18" s="20" t="s">
        <v>56</v>
      </c>
      <c r="D18" s="20"/>
      <c r="E18" s="20"/>
      <c r="F18" s="20"/>
      <c r="G18" s="20"/>
      <c r="H18" s="21">
        <v>129838</v>
      </c>
    </row>
    <row r="19" spans="1:8" x14ac:dyDescent="0.3">
      <c r="A19" s="20"/>
      <c r="B19" s="20"/>
      <c r="C19" s="20" t="s">
        <v>57</v>
      </c>
      <c r="D19" s="20"/>
      <c r="E19" s="20"/>
      <c r="F19" s="20"/>
      <c r="G19" s="20"/>
      <c r="H19" s="21">
        <v>141816.29999999999</v>
      </c>
    </row>
    <row r="20" spans="1:8" x14ac:dyDescent="0.3">
      <c r="A20" s="20"/>
      <c r="B20" s="20"/>
      <c r="C20" s="20" t="s">
        <v>58</v>
      </c>
      <c r="D20" s="20"/>
      <c r="E20" s="20"/>
      <c r="F20" s="20"/>
      <c r="G20" s="20"/>
      <c r="H20" s="21">
        <v>7000</v>
      </c>
    </row>
    <row r="21" spans="1:8" x14ac:dyDescent="0.3">
      <c r="A21" s="20"/>
      <c r="B21" s="20"/>
      <c r="C21" s="20" t="s">
        <v>59</v>
      </c>
      <c r="D21" s="20"/>
      <c r="E21" s="20"/>
      <c r="F21" s="20"/>
      <c r="G21" s="20"/>
      <c r="H21" s="21">
        <v>90735.85</v>
      </c>
    </row>
    <row r="22" spans="1:8" x14ac:dyDescent="0.3">
      <c r="A22" s="20"/>
      <c r="B22" s="20"/>
      <c r="C22" s="20" t="s">
        <v>60</v>
      </c>
      <c r="D22" s="20"/>
      <c r="E22" s="20"/>
      <c r="F22" s="20"/>
      <c r="G22" s="20"/>
      <c r="H22" s="21">
        <v>1591932.98</v>
      </c>
    </row>
    <row r="23" spans="1:8" x14ac:dyDescent="0.3">
      <c r="A23" s="20"/>
      <c r="B23" s="20"/>
      <c r="C23" s="20" t="s">
        <v>61</v>
      </c>
      <c r="D23" s="20"/>
      <c r="E23" s="20"/>
      <c r="F23" s="20"/>
      <c r="G23" s="20"/>
      <c r="H23" s="21">
        <v>-2841758</v>
      </c>
    </row>
    <row r="24" spans="1:8" ht="15" thickBot="1" x14ac:dyDescent="0.35">
      <c r="A24" s="20"/>
      <c r="B24" s="20"/>
      <c r="C24" s="20" t="s">
        <v>62</v>
      </c>
      <c r="D24" s="20"/>
      <c r="E24" s="20"/>
      <c r="F24" s="20"/>
      <c r="G24" s="20"/>
      <c r="H24" s="22">
        <v>-1992101.92</v>
      </c>
    </row>
    <row r="25" spans="1:8" ht="15" thickBot="1" x14ac:dyDescent="0.35">
      <c r="A25" s="20"/>
      <c r="B25" s="20" t="s">
        <v>63</v>
      </c>
      <c r="C25" s="20"/>
      <c r="D25" s="20"/>
      <c r="E25" s="20"/>
      <c r="F25" s="20"/>
      <c r="G25" s="20"/>
      <c r="H25" s="24">
        <f>ROUND(SUM(H15:H24),5)</f>
        <v>0</v>
      </c>
    </row>
    <row r="26" spans="1:8" s="26" customFormat="1" ht="10.8" thickBot="1" x14ac:dyDescent="0.25">
      <c r="A26" s="20" t="s">
        <v>64</v>
      </c>
      <c r="B26" s="20"/>
      <c r="C26" s="20"/>
      <c r="D26" s="20"/>
      <c r="E26" s="20"/>
      <c r="F26" s="20"/>
      <c r="G26" s="20"/>
      <c r="H26" s="25">
        <f>ROUND(H2+H14+H25,5)</f>
        <v>501174.55</v>
      </c>
    </row>
    <row r="27" spans="1:8" ht="15" thickTop="1" x14ac:dyDescent="0.3">
      <c r="A27" s="20" t="s">
        <v>65</v>
      </c>
      <c r="B27" s="20"/>
      <c r="C27" s="20"/>
      <c r="D27" s="20"/>
      <c r="E27" s="20"/>
      <c r="F27" s="20"/>
      <c r="G27" s="20"/>
      <c r="H27" s="21"/>
    </row>
    <row r="28" spans="1:8" x14ac:dyDescent="0.3">
      <c r="A28" s="20"/>
      <c r="B28" s="20" t="s">
        <v>66</v>
      </c>
      <c r="C28" s="20"/>
      <c r="D28" s="20"/>
      <c r="E28" s="20"/>
      <c r="F28" s="20"/>
      <c r="G28" s="20"/>
      <c r="H28" s="21"/>
    </row>
    <row r="29" spans="1:8" x14ac:dyDescent="0.3">
      <c r="A29" s="20"/>
      <c r="B29" s="20"/>
      <c r="C29" s="20" t="s">
        <v>67</v>
      </c>
      <c r="D29" s="20"/>
      <c r="E29" s="20"/>
      <c r="F29" s="20"/>
      <c r="G29" s="20"/>
      <c r="H29" s="21"/>
    </row>
    <row r="30" spans="1:8" x14ac:dyDescent="0.3">
      <c r="A30" s="20"/>
      <c r="B30" s="20"/>
      <c r="C30" s="20"/>
      <c r="D30" s="20" t="s">
        <v>22</v>
      </c>
      <c r="E30" s="20"/>
      <c r="F30" s="20"/>
      <c r="G30" s="20"/>
      <c r="H30" s="21"/>
    </row>
    <row r="31" spans="1:8" ht="15" thickBot="1" x14ac:dyDescent="0.35">
      <c r="A31" s="20"/>
      <c r="B31" s="20"/>
      <c r="C31" s="20"/>
      <c r="D31" s="20"/>
      <c r="E31" s="20" t="s">
        <v>68</v>
      </c>
      <c r="F31" s="20"/>
      <c r="G31" s="20"/>
      <c r="H31" s="27">
        <v>11342.33</v>
      </c>
    </row>
    <row r="32" spans="1:8" x14ac:dyDescent="0.3">
      <c r="A32" s="20"/>
      <c r="B32" s="20"/>
      <c r="C32" s="20"/>
      <c r="D32" s="20" t="s">
        <v>69</v>
      </c>
      <c r="E32" s="20"/>
      <c r="F32" s="20"/>
      <c r="G32" s="20"/>
      <c r="H32" s="21">
        <f>ROUND(SUM(H30:H31),5)</f>
        <v>11342.33</v>
      </c>
    </row>
    <row r="33" spans="1:8" x14ac:dyDescent="0.3">
      <c r="A33" s="20"/>
      <c r="B33" s="20"/>
      <c r="C33" s="20"/>
      <c r="D33" s="20" t="s">
        <v>70</v>
      </c>
      <c r="E33" s="20"/>
      <c r="F33" s="20"/>
      <c r="G33" s="20"/>
      <c r="H33" s="21"/>
    </row>
    <row r="34" spans="1:8" ht="15" thickBot="1" x14ac:dyDescent="0.35">
      <c r="A34" s="20"/>
      <c r="B34" s="20"/>
      <c r="C34" s="20"/>
      <c r="D34" s="20"/>
      <c r="E34" s="20" t="s">
        <v>71</v>
      </c>
      <c r="F34" s="20"/>
      <c r="G34" s="20"/>
      <c r="H34" s="27">
        <v>1790.38</v>
      </c>
    </row>
    <row r="35" spans="1:8" x14ac:dyDescent="0.3">
      <c r="A35" s="20"/>
      <c r="B35" s="20"/>
      <c r="C35" s="20"/>
      <c r="D35" s="20" t="s">
        <v>72</v>
      </c>
      <c r="E35" s="20"/>
      <c r="F35" s="20"/>
      <c r="G35" s="20"/>
      <c r="H35" s="21">
        <f>ROUND(SUM(H33:H34),5)</f>
        <v>1790.38</v>
      </c>
    </row>
    <row r="36" spans="1:8" x14ac:dyDescent="0.3">
      <c r="A36" s="20"/>
      <c r="B36" s="20"/>
      <c r="C36" s="20"/>
      <c r="D36" s="20" t="s">
        <v>73</v>
      </c>
      <c r="E36" s="20"/>
      <c r="F36" s="20"/>
      <c r="G36" s="20"/>
      <c r="H36" s="21"/>
    </row>
    <row r="37" spans="1:8" x14ac:dyDescent="0.3">
      <c r="A37" s="20"/>
      <c r="B37" s="20"/>
      <c r="C37" s="20"/>
      <c r="D37" s="20"/>
      <c r="E37" s="20" t="s">
        <v>74</v>
      </c>
      <c r="F37" s="20"/>
      <c r="G37" s="20"/>
      <c r="H37" s="21"/>
    </row>
    <row r="38" spans="1:8" ht="15" thickBot="1" x14ac:dyDescent="0.35">
      <c r="A38" s="20"/>
      <c r="B38" s="20"/>
      <c r="C38" s="20"/>
      <c r="D38" s="20"/>
      <c r="E38" s="20"/>
      <c r="F38" s="20" t="s">
        <v>75</v>
      </c>
      <c r="G38" s="20"/>
      <c r="H38" s="27">
        <v>126.36</v>
      </c>
    </row>
    <row r="39" spans="1:8" x14ac:dyDescent="0.3">
      <c r="A39" s="20"/>
      <c r="B39" s="20"/>
      <c r="C39" s="20"/>
      <c r="D39" s="20"/>
      <c r="E39" s="20" t="s">
        <v>76</v>
      </c>
      <c r="F39" s="20"/>
      <c r="G39" s="20"/>
      <c r="H39" s="21">
        <f>ROUND(SUM(H37:H38),5)</f>
        <v>126.36</v>
      </c>
    </row>
    <row r="40" spans="1:8" x14ac:dyDescent="0.3">
      <c r="A40" s="20"/>
      <c r="B40" s="20"/>
      <c r="C40" s="20"/>
      <c r="D40" s="20"/>
      <c r="E40" s="20" t="s">
        <v>77</v>
      </c>
      <c r="F40" s="20"/>
      <c r="G40" s="20"/>
      <c r="H40" s="21"/>
    </row>
    <row r="41" spans="1:8" x14ac:dyDescent="0.3">
      <c r="A41" s="20"/>
      <c r="B41" s="20"/>
      <c r="C41" s="20"/>
      <c r="D41" s="20"/>
      <c r="E41" s="20"/>
      <c r="F41" s="20" t="s">
        <v>78</v>
      </c>
      <c r="G41" s="20"/>
      <c r="H41" s="21">
        <v>-750.08</v>
      </c>
    </row>
    <row r="42" spans="1:8" x14ac:dyDescent="0.3">
      <c r="A42" s="20"/>
      <c r="B42" s="20"/>
      <c r="C42" s="20"/>
      <c r="D42" s="20"/>
      <c r="E42" s="20"/>
      <c r="F42" s="20" t="s">
        <v>79</v>
      </c>
      <c r="G42" s="20"/>
      <c r="H42" s="21">
        <v>3715</v>
      </c>
    </row>
    <row r="43" spans="1:8" x14ac:dyDescent="0.3">
      <c r="A43" s="20"/>
      <c r="B43" s="20"/>
      <c r="C43" s="20"/>
      <c r="D43" s="20"/>
      <c r="E43" s="20"/>
      <c r="F43" s="20" t="s">
        <v>80</v>
      </c>
      <c r="G43" s="20"/>
      <c r="H43" s="21"/>
    </row>
    <row r="44" spans="1:8" x14ac:dyDescent="0.3">
      <c r="A44" s="20"/>
      <c r="B44" s="20"/>
      <c r="C44" s="20"/>
      <c r="D44" s="20"/>
      <c r="E44" s="20"/>
      <c r="F44" s="20"/>
      <c r="G44" s="20" t="s">
        <v>81</v>
      </c>
      <c r="H44" s="21">
        <v>673.23</v>
      </c>
    </row>
    <row r="45" spans="1:8" ht="15" thickBot="1" x14ac:dyDescent="0.35">
      <c r="A45" s="20"/>
      <c r="B45" s="20"/>
      <c r="C45" s="20"/>
      <c r="D45" s="20"/>
      <c r="E45" s="20"/>
      <c r="F45" s="20"/>
      <c r="G45" s="20" t="s">
        <v>82</v>
      </c>
      <c r="H45" s="27">
        <v>673.23</v>
      </c>
    </row>
    <row r="46" spans="1:8" x14ac:dyDescent="0.3">
      <c r="A46" s="20"/>
      <c r="B46" s="20"/>
      <c r="C46" s="20"/>
      <c r="D46" s="20"/>
      <c r="E46" s="20"/>
      <c r="F46" s="20" t="s">
        <v>83</v>
      </c>
      <c r="G46" s="20"/>
      <c r="H46" s="21">
        <f>ROUND(SUM(H43:H45),5)</f>
        <v>1346.46</v>
      </c>
    </row>
    <row r="47" spans="1:8" x14ac:dyDescent="0.3">
      <c r="A47" s="20"/>
      <c r="B47" s="20"/>
      <c r="C47" s="20"/>
      <c r="D47" s="20"/>
      <c r="E47" s="20"/>
      <c r="F47" s="20" t="s">
        <v>84</v>
      </c>
      <c r="G47" s="20"/>
      <c r="H47" s="21"/>
    </row>
    <row r="48" spans="1:8" x14ac:dyDescent="0.3">
      <c r="A48" s="20"/>
      <c r="B48" s="20"/>
      <c r="C48" s="20"/>
      <c r="D48" s="20"/>
      <c r="E48" s="20"/>
      <c r="F48" s="20"/>
      <c r="G48" s="20" t="s">
        <v>85</v>
      </c>
      <c r="H48" s="21">
        <v>680.82</v>
      </c>
    </row>
    <row r="49" spans="1:8" ht="15" thickBot="1" x14ac:dyDescent="0.35">
      <c r="A49" s="20"/>
      <c r="B49" s="20"/>
      <c r="C49" s="20"/>
      <c r="D49" s="20"/>
      <c r="E49" s="20"/>
      <c r="F49" s="20"/>
      <c r="G49" s="20" t="s">
        <v>86</v>
      </c>
      <c r="H49" s="27">
        <v>680.82</v>
      </c>
    </row>
    <row r="50" spans="1:8" x14ac:dyDescent="0.3">
      <c r="A50" s="20"/>
      <c r="B50" s="20"/>
      <c r="C50" s="20"/>
      <c r="D50" s="20"/>
      <c r="E50" s="20"/>
      <c r="F50" s="20" t="s">
        <v>87</v>
      </c>
      <c r="G50" s="20"/>
      <c r="H50" s="21">
        <f>ROUND(SUM(H47:H49),5)</f>
        <v>1361.64</v>
      </c>
    </row>
    <row r="51" spans="1:8" x14ac:dyDescent="0.3">
      <c r="A51" s="20"/>
      <c r="B51" s="20"/>
      <c r="C51" s="20"/>
      <c r="D51" s="20"/>
      <c r="E51" s="20"/>
      <c r="F51" s="20" t="s">
        <v>88</v>
      </c>
      <c r="G51" s="20"/>
      <c r="H51" s="21">
        <v>1957</v>
      </c>
    </row>
    <row r="52" spans="1:8" ht="15" thickBot="1" x14ac:dyDescent="0.35">
      <c r="A52" s="20"/>
      <c r="B52" s="20"/>
      <c r="C52" s="20"/>
      <c r="D52" s="20"/>
      <c r="E52" s="20"/>
      <c r="F52" s="20" t="s">
        <v>89</v>
      </c>
      <c r="G52" s="20"/>
      <c r="H52" s="22">
        <v>330.92</v>
      </c>
    </row>
    <row r="53" spans="1:8" ht="15" thickBot="1" x14ac:dyDescent="0.35">
      <c r="A53" s="20"/>
      <c r="B53" s="20"/>
      <c r="C53" s="20"/>
      <c r="D53" s="20"/>
      <c r="E53" s="20" t="s">
        <v>90</v>
      </c>
      <c r="F53" s="20"/>
      <c r="G53" s="20"/>
      <c r="H53" s="24">
        <f>ROUND(SUM(H40:H42)+H46+SUM(H50:H52),5)</f>
        <v>7960.94</v>
      </c>
    </row>
    <row r="54" spans="1:8" ht="15" thickBot="1" x14ac:dyDescent="0.35">
      <c r="A54" s="20"/>
      <c r="B54" s="20"/>
      <c r="C54" s="20"/>
      <c r="D54" s="20" t="s">
        <v>91</v>
      </c>
      <c r="E54" s="20"/>
      <c r="F54" s="20"/>
      <c r="G54" s="20"/>
      <c r="H54" s="24">
        <f>ROUND(H36+H39+H53,5)</f>
        <v>8087.3</v>
      </c>
    </row>
    <row r="55" spans="1:8" ht="15" thickBot="1" x14ac:dyDescent="0.35">
      <c r="A55" s="20"/>
      <c r="B55" s="20"/>
      <c r="C55" s="20" t="s">
        <v>92</v>
      </c>
      <c r="D55" s="20"/>
      <c r="E55" s="20"/>
      <c r="F55" s="20"/>
      <c r="G55" s="20"/>
      <c r="H55" s="23">
        <f>ROUND(H29+H32+H35+H54,5)</f>
        <v>21220.01</v>
      </c>
    </row>
    <row r="56" spans="1:8" x14ac:dyDescent="0.3">
      <c r="A56" s="20"/>
      <c r="B56" s="20" t="s">
        <v>93</v>
      </c>
      <c r="C56" s="20"/>
      <c r="D56" s="20"/>
      <c r="E56" s="20"/>
      <c r="F56" s="20"/>
      <c r="G56" s="20"/>
      <c r="H56" s="21">
        <f>ROUND(H28+H55,5)</f>
        <v>21220.01</v>
      </c>
    </row>
    <row r="57" spans="1:8" x14ac:dyDescent="0.3">
      <c r="A57" s="20"/>
      <c r="B57" s="20" t="s">
        <v>94</v>
      </c>
      <c r="C57" s="20"/>
      <c r="D57" s="20"/>
      <c r="E57" s="20"/>
      <c r="F57" s="20"/>
      <c r="G57" s="20"/>
      <c r="H57" s="21"/>
    </row>
    <row r="58" spans="1:8" x14ac:dyDescent="0.3">
      <c r="A58" s="20"/>
      <c r="B58" s="20"/>
      <c r="C58" s="20" t="s">
        <v>95</v>
      </c>
      <c r="D58" s="20"/>
      <c r="E58" s="20"/>
      <c r="F58" s="20"/>
      <c r="G58" s="20"/>
      <c r="H58" s="21">
        <v>3399.75</v>
      </c>
    </row>
    <row r="59" spans="1:8" x14ac:dyDescent="0.3">
      <c r="A59" s="20"/>
      <c r="B59" s="20"/>
      <c r="C59" s="20" t="s">
        <v>96</v>
      </c>
      <c r="D59" s="20"/>
      <c r="E59" s="20"/>
      <c r="F59" s="20"/>
      <c r="G59" s="20"/>
      <c r="H59" s="21"/>
    </row>
    <row r="60" spans="1:8" x14ac:dyDescent="0.3">
      <c r="A60" s="20"/>
      <c r="B60" s="20"/>
      <c r="C60" s="20"/>
      <c r="D60" s="20" t="s">
        <v>97</v>
      </c>
      <c r="E60" s="20"/>
      <c r="F60" s="20"/>
      <c r="G60" s="20"/>
      <c r="H60" s="21">
        <v>6580.22</v>
      </c>
    </row>
    <row r="61" spans="1:8" x14ac:dyDescent="0.3">
      <c r="A61" s="20"/>
      <c r="B61" s="20"/>
      <c r="C61" s="20"/>
      <c r="D61" s="20" t="s">
        <v>98</v>
      </c>
      <c r="E61" s="20"/>
      <c r="F61" s="20"/>
      <c r="G61" s="20"/>
      <c r="H61" s="21">
        <v>20000</v>
      </c>
    </row>
    <row r="62" spans="1:8" x14ac:dyDescent="0.3">
      <c r="A62" s="20"/>
      <c r="B62" s="20"/>
      <c r="C62" s="20"/>
      <c r="D62" s="20" t="s">
        <v>99</v>
      </c>
      <c r="E62" s="20"/>
      <c r="F62" s="20"/>
      <c r="G62" s="20"/>
      <c r="H62" s="21">
        <v>106902.33</v>
      </c>
    </row>
    <row r="63" spans="1:8" x14ac:dyDescent="0.3">
      <c r="A63" s="20"/>
      <c r="B63" s="20"/>
      <c r="C63" s="20"/>
      <c r="D63" s="20" t="s">
        <v>100</v>
      </c>
      <c r="E63" s="20"/>
      <c r="F63" s="20"/>
      <c r="G63" s="20"/>
      <c r="H63" s="21">
        <v>37300.39</v>
      </c>
    </row>
    <row r="64" spans="1:8" x14ac:dyDescent="0.3">
      <c r="A64" s="20"/>
      <c r="B64" s="20"/>
      <c r="C64" s="20"/>
      <c r="D64" s="20" t="s">
        <v>101</v>
      </c>
      <c r="E64" s="20"/>
      <c r="F64" s="20"/>
      <c r="G64" s="20"/>
      <c r="H64" s="21">
        <v>2500</v>
      </c>
    </row>
    <row r="65" spans="1:8" ht="15" thickBot="1" x14ac:dyDescent="0.35">
      <c r="A65" s="20"/>
      <c r="B65" s="20"/>
      <c r="C65" s="20"/>
      <c r="D65" s="20" t="s">
        <v>102</v>
      </c>
      <c r="E65" s="20"/>
      <c r="F65" s="20"/>
      <c r="G65" s="20"/>
      <c r="H65" s="27">
        <v>29760</v>
      </c>
    </row>
    <row r="66" spans="1:8" x14ac:dyDescent="0.3">
      <c r="A66" s="20"/>
      <c r="B66" s="20"/>
      <c r="C66" s="20" t="s">
        <v>103</v>
      </c>
      <c r="D66" s="20"/>
      <c r="E66" s="20"/>
      <c r="F66" s="20"/>
      <c r="G66" s="20"/>
      <c r="H66" s="21">
        <f>ROUND(SUM(H59:H65),5)</f>
        <v>203042.94</v>
      </c>
    </row>
    <row r="67" spans="1:8" x14ac:dyDescent="0.3">
      <c r="A67" s="20"/>
      <c r="B67" s="20"/>
      <c r="C67" s="20" t="s">
        <v>104</v>
      </c>
      <c r="D67" s="20"/>
      <c r="E67" s="20"/>
      <c r="F67" s="20"/>
      <c r="G67" s="20"/>
      <c r="H67" s="21">
        <v>116837.71</v>
      </c>
    </row>
    <row r="68" spans="1:8" x14ac:dyDescent="0.3">
      <c r="A68" s="20"/>
      <c r="B68" s="20"/>
      <c r="C68" s="20" t="s">
        <v>105</v>
      </c>
      <c r="D68" s="20"/>
      <c r="E68" s="20"/>
      <c r="F68" s="20"/>
      <c r="G68" s="20"/>
      <c r="H68" s="21">
        <v>112491.5</v>
      </c>
    </row>
    <row r="69" spans="1:8" ht="15" thickBot="1" x14ac:dyDescent="0.35">
      <c r="A69" s="20"/>
      <c r="B69" s="20"/>
      <c r="C69" s="20" t="s">
        <v>106</v>
      </c>
      <c r="D69" s="20"/>
      <c r="E69" s="20"/>
      <c r="F69" s="20"/>
      <c r="G69" s="20"/>
      <c r="H69" s="22">
        <v>44182.64</v>
      </c>
    </row>
    <row r="70" spans="1:8" ht="15" thickBot="1" x14ac:dyDescent="0.35">
      <c r="A70" s="20"/>
      <c r="B70" s="20" t="s">
        <v>107</v>
      </c>
      <c r="C70" s="20"/>
      <c r="D70" s="20"/>
      <c r="E70" s="20"/>
      <c r="F70" s="20"/>
      <c r="G70" s="20"/>
      <c r="H70" s="24">
        <f>ROUND(SUM(H57:H58)+SUM(H66:H69),5)</f>
        <v>479954.54</v>
      </c>
    </row>
    <row r="71" spans="1:8" s="26" customFormat="1" ht="10.8" thickBot="1" x14ac:dyDescent="0.25">
      <c r="A71" s="20" t="s">
        <v>108</v>
      </c>
      <c r="B71" s="20"/>
      <c r="C71" s="20"/>
      <c r="D71" s="20"/>
      <c r="E71" s="20"/>
      <c r="F71" s="20"/>
      <c r="G71" s="20"/>
      <c r="H71" s="25">
        <f>ROUND(H27+H56+H70,5)</f>
        <v>501174.55</v>
      </c>
    </row>
    <row r="72" spans="1:8" ht="15" thickTop="1" x14ac:dyDescent="0.3"/>
  </sheetData>
  <pageMargins left="0.7" right="0.7" top="0.75" bottom="0.75" header="0.1" footer="0.3"/>
  <pageSetup orientation="portrait" r:id="rId1"/>
  <headerFooter>
    <oddHeader>&amp;L&amp;"Arial,Bold"&amp;8 5:33 AM
&amp;"Arial,Bold"&amp;8 04/15/22
&amp;"Arial,Bold"&amp;8 Accrual Basis&amp;C&amp;"Arial,Bold"&amp;12 Nederland Fire Protection District
&amp;"Arial,Bold"&amp;14 Balance Sheet
&amp;"Arial,Bold"&amp;10 As of March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E40E-DD6B-494A-8446-229A7B467BAB}">
  <sheetPr codeName="Sheet4"/>
  <dimension ref="A1:P18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4" x14ac:dyDescent="0.3"/>
  <cols>
    <col min="1" max="8" width="3" style="62" customWidth="1"/>
    <col min="9" max="9" width="21.21875" style="62" customWidth="1"/>
    <col min="10" max="10" width="7.6640625" style="32" bestFit="1" customWidth="1"/>
    <col min="11" max="11" width="2.33203125" style="32" customWidth="1"/>
    <col min="12" max="12" width="7.6640625" style="32" bestFit="1" customWidth="1"/>
    <col min="13" max="13" width="2.33203125" style="32" customWidth="1"/>
    <col min="14" max="14" width="9.6640625" style="32" bestFit="1" customWidth="1"/>
    <col min="15" max="15" width="2.33203125" style="32" customWidth="1"/>
    <col min="16" max="16" width="8.109375" style="32" bestFit="1" customWidth="1"/>
  </cols>
  <sheetData>
    <row r="1" spans="1:16" ht="15" thickBot="1" x14ac:dyDescent="0.35">
      <c r="A1" s="43"/>
      <c r="B1" s="43"/>
      <c r="C1" s="43"/>
      <c r="D1" s="43"/>
      <c r="E1" s="43"/>
      <c r="F1" s="43"/>
      <c r="G1" s="43"/>
      <c r="H1" s="43"/>
      <c r="I1" s="43"/>
      <c r="J1" s="45"/>
      <c r="K1" s="44"/>
      <c r="L1" s="45"/>
      <c r="M1" s="44"/>
      <c r="N1" s="45"/>
      <c r="O1" s="44"/>
      <c r="P1" s="45"/>
    </row>
    <row r="2" spans="1:16" s="30" customFormat="1" ht="15.6" thickTop="1" thickBot="1" x14ac:dyDescent="0.35">
      <c r="A2" s="60"/>
      <c r="B2" s="60"/>
      <c r="C2" s="60"/>
      <c r="D2" s="60"/>
      <c r="E2" s="60"/>
      <c r="F2" s="60"/>
      <c r="G2" s="60"/>
      <c r="H2" s="60"/>
      <c r="I2" s="60"/>
      <c r="J2" s="61" t="s">
        <v>578</v>
      </c>
      <c r="K2" s="41"/>
      <c r="L2" s="61" t="s">
        <v>391</v>
      </c>
      <c r="M2" s="41"/>
      <c r="N2" s="61" t="s">
        <v>392</v>
      </c>
      <c r="O2" s="41"/>
      <c r="P2" s="61" t="s">
        <v>393</v>
      </c>
    </row>
    <row r="3" spans="1:16" ht="15" thickTop="1" x14ac:dyDescent="0.3">
      <c r="A3" s="43"/>
      <c r="B3" s="43" t="s">
        <v>394</v>
      </c>
      <c r="C3" s="43"/>
      <c r="D3" s="43"/>
      <c r="E3" s="43"/>
      <c r="F3" s="43"/>
      <c r="G3" s="43"/>
      <c r="H3" s="43"/>
      <c r="I3" s="43"/>
      <c r="J3" s="46"/>
      <c r="K3" s="47"/>
      <c r="L3" s="46"/>
      <c r="M3" s="47"/>
      <c r="N3" s="46"/>
      <c r="O3" s="47"/>
      <c r="P3" s="48"/>
    </row>
    <row r="4" spans="1:16" x14ac:dyDescent="0.3">
      <c r="A4" s="43"/>
      <c r="B4" s="43"/>
      <c r="C4" s="43"/>
      <c r="D4" s="43" t="s">
        <v>395</v>
      </c>
      <c r="E4" s="43"/>
      <c r="F4" s="43"/>
      <c r="G4" s="43"/>
      <c r="H4" s="43"/>
      <c r="I4" s="43"/>
      <c r="J4" s="46"/>
      <c r="K4" s="47"/>
      <c r="L4" s="46"/>
      <c r="M4" s="47"/>
      <c r="N4" s="46"/>
      <c r="O4" s="47"/>
      <c r="P4" s="48"/>
    </row>
    <row r="5" spans="1:16" x14ac:dyDescent="0.3">
      <c r="A5" s="43"/>
      <c r="B5" s="43"/>
      <c r="C5" s="43"/>
      <c r="D5" s="43"/>
      <c r="E5" s="43" t="s">
        <v>396</v>
      </c>
      <c r="F5" s="43"/>
      <c r="G5" s="43"/>
      <c r="H5" s="43"/>
      <c r="I5" s="43"/>
      <c r="J5" s="46">
        <v>0</v>
      </c>
      <c r="K5" s="47"/>
      <c r="L5" s="46">
        <v>0</v>
      </c>
      <c r="M5" s="47"/>
      <c r="N5" s="46">
        <f>ROUND((J5-L5),5)</f>
        <v>0</v>
      </c>
      <c r="O5" s="47"/>
      <c r="P5" s="48">
        <f>ROUND(IF(L5=0, IF(J5=0, 0, 1), J5/L5),5)</f>
        <v>0</v>
      </c>
    </row>
    <row r="6" spans="1:16" x14ac:dyDescent="0.3">
      <c r="A6" s="43"/>
      <c r="B6" s="43"/>
      <c r="C6" s="43"/>
      <c r="D6" s="43"/>
      <c r="E6" s="43" t="s">
        <v>397</v>
      </c>
      <c r="F6" s="43"/>
      <c r="G6" s="43"/>
      <c r="H6" s="43"/>
      <c r="I6" s="43"/>
      <c r="J6" s="46">
        <v>100</v>
      </c>
      <c r="K6" s="47"/>
      <c r="L6" s="46">
        <v>50</v>
      </c>
      <c r="M6" s="47"/>
      <c r="N6" s="46">
        <f>ROUND((J6-L6),5)</f>
        <v>50</v>
      </c>
      <c r="O6" s="47"/>
      <c r="P6" s="48">
        <f>ROUND(IF(L6=0, IF(J6=0, 0, 1), J6/L6),5)</f>
        <v>2</v>
      </c>
    </row>
    <row r="7" spans="1:16" x14ac:dyDescent="0.3">
      <c r="A7" s="43"/>
      <c r="B7" s="43"/>
      <c r="C7" s="43"/>
      <c r="D7" s="43"/>
      <c r="E7" s="43" t="s">
        <v>398</v>
      </c>
      <c r="F7" s="43"/>
      <c r="G7" s="43"/>
      <c r="H7" s="43"/>
      <c r="I7" s="43"/>
      <c r="J7" s="46">
        <v>4.1900000000000004</v>
      </c>
      <c r="K7" s="47"/>
      <c r="L7" s="46">
        <v>13</v>
      </c>
      <c r="M7" s="47"/>
      <c r="N7" s="46">
        <f>ROUND((J7-L7),5)</f>
        <v>-8.81</v>
      </c>
      <c r="O7" s="47"/>
      <c r="P7" s="48">
        <f>ROUND(IF(L7=0, IF(J7=0, 0, 1), J7/L7),5)</f>
        <v>0.32230999999999999</v>
      </c>
    </row>
    <row r="8" spans="1:16" x14ac:dyDescent="0.3">
      <c r="A8" s="43"/>
      <c r="B8" s="43"/>
      <c r="C8" s="43"/>
      <c r="D8" s="43"/>
      <c r="E8" s="43" t="s">
        <v>399</v>
      </c>
      <c r="F8" s="43"/>
      <c r="G8" s="43"/>
      <c r="H8" s="43"/>
      <c r="I8" s="43"/>
      <c r="J8" s="46"/>
      <c r="K8" s="47"/>
      <c r="L8" s="46"/>
      <c r="M8" s="47"/>
      <c r="N8" s="46"/>
      <c r="O8" s="47"/>
      <c r="P8" s="48"/>
    </row>
    <row r="9" spans="1:16" x14ac:dyDescent="0.3">
      <c r="A9" s="43"/>
      <c r="B9" s="43"/>
      <c r="C9" s="43"/>
      <c r="D9" s="43"/>
      <c r="E9" s="43"/>
      <c r="F9" s="43" t="s">
        <v>400</v>
      </c>
      <c r="G9" s="43"/>
      <c r="H9" s="43"/>
      <c r="I9" s="43"/>
      <c r="J9" s="46">
        <v>343916.15</v>
      </c>
      <c r="K9" s="47"/>
      <c r="L9" s="46">
        <v>281386</v>
      </c>
      <c r="M9" s="47"/>
      <c r="N9" s="46">
        <f t="shared" ref="N9:N14" si="0">ROUND((J9-L9),5)</f>
        <v>62530.15</v>
      </c>
      <c r="O9" s="47"/>
      <c r="P9" s="48">
        <f t="shared" ref="P9:P14" si="1">ROUND(IF(L9=0, IF(J9=0, 0, 1), J9/L9),5)</f>
        <v>1.2222200000000001</v>
      </c>
    </row>
    <row r="10" spans="1:16" x14ac:dyDescent="0.3">
      <c r="A10" s="43"/>
      <c r="B10" s="43"/>
      <c r="C10" s="43"/>
      <c r="D10" s="43"/>
      <c r="E10" s="43"/>
      <c r="F10" s="43" t="s">
        <v>401</v>
      </c>
      <c r="G10" s="43"/>
      <c r="H10" s="43"/>
      <c r="I10" s="43"/>
      <c r="J10" s="46">
        <v>3629.01</v>
      </c>
      <c r="K10" s="47"/>
      <c r="L10" s="46">
        <v>14069</v>
      </c>
      <c r="M10" s="47"/>
      <c r="N10" s="46">
        <f t="shared" si="0"/>
        <v>-10439.99</v>
      </c>
      <c r="O10" s="47"/>
      <c r="P10" s="48">
        <f t="shared" si="1"/>
        <v>0.25794</v>
      </c>
    </row>
    <row r="11" spans="1:16" x14ac:dyDescent="0.3">
      <c r="A11" s="43"/>
      <c r="B11" s="43"/>
      <c r="C11" s="43"/>
      <c r="D11" s="43"/>
      <c r="E11" s="43"/>
      <c r="F11" s="43" t="s">
        <v>402</v>
      </c>
      <c r="G11" s="43"/>
      <c r="H11" s="43"/>
      <c r="I11" s="43"/>
      <c r="J11" s="46">
        <v>0</v>
      </c>
      <c r="K11" s="47"/>
      <c r="L11" s="46">
        <v>9848</v>
      </c>
      <c r="M11" s="47"/>
      <c r="N11" s="46">
        <f t="shared" si="0"/>
        <v>-9848</v>
      </c>
      <c r="O11" s="47"/>
      <c r="P11" s="48">
        <f t="shared" si="1"/>
        <v>0</v>
      </c>
    </row>
    <row r="12" spans="1:16" x14ac:dyDescent="0.3">
      <c r="A12" s="43"/>
      <c r="B12" s="43"/>
      <c r="C12" s="43"/>
      <c r="D12" s="43"/>
      <c r="E12" s="43"/>
      <c r="F12" s="43" t="s">
        <v>403</v>
      </c>
      <c r="G12" s="43"/>
      <c r="H12" s="43"/>
      <c r="I12" s="43"/>
      <c r="J12" s="46">
        <v>0</v>
      </c>
      <c r="K12" s="47"/>
      <c r="L12" s="46">
        <v>492</v>
      </c>
      <c r="M12" s="47"/>
      <c r="N12" s="46">
        <f t="shared" si="0"/>
        <v>-492</v>
      </c>
      <c r="O12" s="47"/>
      <c r="P12" s="48">
        <f t="shared" si="1"/>
        <v>0</v>
      </c>
    </row>
    <row r="13" spans="1:16" x14ac:dyDescent="0.3">
      <c r="A13" s="43"/>
      <c r="B13" s="43"/>
      <c r="C13" s="43"/>
      <c r="D13" s="43"/>
      <c r="E13" s="43"/>
      <c r="F13" s="43" t="s">
        <v>404</v>
      </c>
      <c r="G13" s="43"/>
      <c r="H13" s="43"/>
      <c r="I13" s="43"/>
      <c r="J13" s="46">
        <v>1555.2</v>
      </c>
      <c r="K13" s="47"/>
      <c r="L13" s="46">
        <v>1300</v>
      </c>
      <c r="M13" s="47"/>
      <c r="N13" s="46">
        <f t="shared" si="0"/>
        <v>255.2</v>
      </c>
      <c r="O13" s="47"/>
      <c r="P13" s="48">
        <f t="shared" si="1"/>
        <v>1.19631</v>
      </c>
    </row>
    <row r="14" spans="1:16" x14ac:dyDescent="0.3">
      <c r="A14" s="43"/>
      <c r="B14" s="43"/>
      <c r="C14" s="43"/>
      <c r="D14" s="43"/>
      <c r="E14" s="43"/>
      <c r="F14" s="43" t="s">
        <v>405</v>
      </c>
      <c r="G14" s="43"/>
      <c r="H14" s="43"/>
      <c r="I14" s="43"/>
      <c r="J14" s="46">
        <v>0</v>
      </c>
      <c r="K14" s="47"/>
      <c r="L14" s="46">
        <v>1234</v>
      </c>
      <c r="M14" s="47"/>
      <c r="N14" s="46">
        <f t="shared" si="0"/>
        <v>-1234</v>
      </c>
      <c r="O14" s="47"/>
      <c r="P14" s="48">
        <f t="shared" si="1"/>
        <v>0</v>
      </c>
    </row>
    <row r="15" spans="1:16" ht="15" thickBot="1" x14ac:dyDescent="0.35">
      <c r="A15" s="43"/>
      <c r="B15" s="43"/>
      <c r="C15" s="43"/>
      <c r="D15" s="43"/>
      <c r="E15" s="43"/>
      <c r="F15" s="43" t="s">
        <v>406</v>
      </c>
      <c r="G15" s="43"/>
      <c r="H15" s="43"/>
      <c r="I15" s="43"/>
      <c r="J15" s="49">
        <v>-7662.78</v>
      </c>
      <c r="K15" s="47"/>
      <c r="L15" s="49"/>
      <c r="M15" s="47"/>
      <c r="N15" s="49"/>
      <c r="O15" s="47"/>
      <c r="P15" s="50"/>
    </row>
    <row r="16" spans="1:16" ht="15" thickBot="1" x14ac:dyDescent="0.35">
      <c r="A16" s="43"/>
      <c r="B16" s="43"/>
      <c r="C16" s="43"/>
      <c r="D16" s="43"/>
      <c r="E16" s="43" t="s">
        <v>407</v>
      </c>
      <c r="F16" s="43"/>
      <c r="G16" s="43"/>
      <c r="H16" s="43"/>
      <c r="I16" s="43"/>
      <c r="J16" s="51">
        <f>ROUND(SUM(J8:J15),5)</f>
        <v>341437.58</v>
      </c>
      <c r="K16" s="47"/>
      <c r="L16" s="51">
        <f>ROUND(SUM(L8:L15),5)</f>
        <v>308329</v>
      </c>
      <c r="M16" s="47"/>
      <c r="N16" s="51">
        <f>ROUND((J16-L16),5)</f>
        <v>33108.58</v>
      </c>
      <c r="O16" s="47"/>
      <c r="P16" s="52">
        <f>ROUND(IF(L16=0, IF(J16=0, 0, 1), J16/L16),5)</f>
        <v>1.10738</v>
      </c>
    </row>
    <row r="17" spans="1:16" ht="15" thickBot="1" x14ac:dyDescent="0.35">
      <c r="A17" s="43"/>
      <c r="B17" s="43"/>
      <c r="C17" s="43"/>
      <c r="D17" s="43" t="s">
        <v>408</v>
      </c>
      <c r="E17" s="43"/>
      <c r="F17" s="43"/>
      <c r="G17" s="43"/>
      <c r="H17" s="43"/>
      <c r="I17" s="43"/>
      <c r="J17" s="53">
        <f>ROUND(SUM(J4:J7)+J16,5)</f>
        <v>341541.77</v>
      </c>
      <c r="K17" s="47"/>
      <c r="L17" s="53">
        <f>ROUND(SUM(L4:L7)+L16,5)</f>
        <v>308392</v>
      </c>
      <c r="M17" s="47"/>
      <c r="N17" s="53">
        <f>ROUND((J17-L17),5)</f>
        <v>33149.769999999997</v>
      </c>
      <c r="O17" s="47"/>
      <c r="P17" s="54">
        <f>ROUND(IF(L17=0, IF(J17=0, 0, 1), J17/L17),5)</f>
        <v>1.1074900000000001</v>
      </c>
    </row>
    <row r="18" spans="1:16" x14ac:dyDescent="0.3">
      <c r="A18" s="43"/>
      <c r="B18" s="43"/>
      <c r="C18" s="43" t="s">
        <v>409</v>
      </c>
      <c r="D18" s="43"/>
      <c r="E18" s="43"/>
      <c r="F18" s="43"/>
      <c r="G18" s="43"/>
      <c r="H18" s="43"/>
      <c r="I18" s="43"/>
      <c r="J18" s="46">
        <f>J17</f>
        <v>341541.77</v>
      </c>
      <c r="K18" s="47"/>
      <c r="L18" s="46">
        <f>L17</f>
        <v>308392</v>
      </c>
      <c r="M18" s="47"/>
      <c r="N18" s="46">
        <f>ROUND((J18-L18),5)</f>
        <v>33149.769999999997</v>
      </c>
      <c r="O18" s="47"/>
      <c r="P18" s="48">
        <f>ROUND(IF(L18=0, IF(J18=0, 0, 1), J18/L18),5)</f>
        <v>1.1074900000000001</v>
      </c>
    </row>
    <row r="19" spans="1:16" x14ac:dyDescent="0.3">
      <c r="A19" s="43"/>
      <c r="B19" s="43"/>
      <c r="C19" s="43"/>
      <c r="D19" s="43" t="s">
        <v>410</v>
      </c>
      <c r="E19" s="43"/>
      <c r="F19" s="43"/>
      <c r="G19" s="43"/>
      <c r="H19" s="43"/>
      <c r="I19" s="43"/>
      <c r="J19" s="46"/>
      <c r="K19" s="47"/>
      <c r="L19" s="46"/>
      <c r="M19" s="47"/>
      <c r="N19" s="46"/>
      <c r="O19" s="47"/>
      <c r="P19" s="48"/>
    </row>
    <row r="20" spans="1:16" x14ac:dyDescent="0.3">
      <c r="A20" s="43"/>
      <c r="B20" s="43"/>
      <c r="C20" s="43"/>
      <c r="D20" s="43"/>
      <c r="E20" s="43" t="s">
        <v>411</v>
      </c>
      <c r="F20" s="43"/>
      <c r="G20" s="43"/>
      <c r="H20" s="43"/>
      <c r="I20" s="43"/>
      <c r="J20" s="46"/>
      <c r="K20" s="47"/>
      <c r="L20" s="46"/>
      <c r="M20" s="47"/>
      <c r="N20" s="46"/>
      <c r="O20" s="47"/>
      <c r="P20" s="48"/>
    </row>
    <row r="21" spans="1:16" x14ac:dyDescent="0.3">
      <c r="A21" s="43"/>
      <c r="B21" s="43"/>
      <c r="C21" s="43"/>
      <c r="D21" s="43"/>
      <c r="E21" s="43"/>
      <c r="F21" s="43" t="s">
        <v>412</v>
      </c>
      <c r="G21" s="43"/>
      <c r="H21" s="43"/>
      <c r="I21" s="43"/>
      <c r="J21" s="46">
        <v>744.9</v>
      </c>
      <c r="K21" s="47"/>
      <c r="L21" s="46">
        <v>350</v>
      </c>
      <c r="M21" s="47"/>
      <c r="N21" s="46">
        <f t="shared" ref="N21:N26" si="2">ROUND((J21-L21),5)</f>
        <v>394.9</v>
      </c>
      <c r="O21" s="47"/>
      <c r="P21" s="48">
        <f t="shared" ref="P21:P26" si="3">ROUND(IF(L21=0, IF(J21=0, 0, 1), J21/L21),5)</f>
        <v>2.1282899999999998</v>
      </c>
    </row>
    <row r="22" spans="1:16" x14ac:dyDescent="0.3">
      <c r="A22" s="43"/>
      <c r="B22" s="43"/>
      <c r="C22" s="43"/>
      <c r="D22" s="43"/>
      <c r="E22" s="43"/>
      <c r="F22" s="43" t="s">
        <v>413</v>
      </c>
      <c r="G22" s="43"/>
      <c r="H22" s="43"/>
      <c r="I22" s="43"/>
      <c r="J22" s="46">
        <v>644.91999999999996</v>
      </c>
      <c r="K22" s="47"/>
      <c r="L22" s="46">
        <v>800</v>
      </c>
      <c r="M22" s="47"/>
      <c r="N22" s="46">
        <f t="shared" si="2"/>
        <v>-155.08000000000001</v>
      </c>
      <c r="O22" s="47"/>
      <c r="P22" s="48">
        <f t="shared" si="3"/>
        <v>0.80615000000000003</v>
      </c>
    </row>
    <row r="23" spans="1:16" x14ac:dyDescent="0.3">
      <c r="A23" s="43"/>
      <c r="B23" s="43"/>
      <c r="C23" s="43"/>
      <c r="D23" s="43"/>
      <c r="E23" s="43"/>
      <c r="F23" s="43" t="s">
        <v>414</v>
      </c>
      <c r="G23" s="43"/>
      <c r="H23" s="43"/>
      <c r="I23" s="43"/>
      <c r="J23" s="46">
        <v>0</v>
      </c>
      <c r="K23" s="47"/>
      <c r="L23" s="46">
        <v>41.66</v>
      </c>
      <c r="M23" s="47"/>
      <c r="N23" s="46">
        <f t="shared" si="2"/>
        <v>-41.66</v>
      </c>
      <c r="O23" s="47"/>
      <c r="P23" s="48">
        <f t="shared" si="3"/>
        <v>0</v>
      </c>
    </row>
    <row r="24" spans="1:16" x14ac:dyDescent="0.3">
      <c r="A24" s="43"/>
      <c r="B24" s="43"/>
      <c r="C24" s="43"/>
      <c r="D24" s="43"/>
      <c r="E24" s="43"/>
      <c r="F24" s="43" t="s">
        <v>415</v>
      </c>
      <c r="G24" s="43"/>
      <c r="H24" s="43"/>
      <c r="I24" s="43"/>
      <c r="J24" s="46">
        <v>78.66</v>
      </c>
      <c r="K24" s="47"/>
      <c r="L24" s="46">
        <v>50</v>
      </c>
      <c r="M24" s="47"/>
      <c r="N24" s="46">
        <f t="shared" si="2"/>
        <v>28.66</v>
      </c>
      <c r="O24" s="47"/>
      <c r="P24" s="48">
        <f t="shared" si="3"/>
        <v>1.5731999999999999</v>
      </c>
    </row>
    <row r="25" spans="1:16" x14ac:dyDescent="0.3">
      <c r="A25" s="43"/>
      <c r="B25" s="43"/>
      <c r="C25" s="43"/>
      <c r="D25" s="43"/>
      <c r="E25" s="43"/>
      <c r="F25" s="43" t="s">
        <v>416</v>
      </c>
      <c r="G25" s="43"/>
      <c r="H25" s="43"/>
      <c r="I25" s="43"/>
      <c r="J25" s="46">
        <v>0</v>
      </c>
      <c r="K25" s="47"/>
      <c r="L25" s="46">
        <v>0</v>
      </c>
      <c r="M25" s="47"/>
      <c r="N25" s="46">
        <f t="shared" si="2"/>
        <v>0</v>
      </c>
      <c r="O25" s="47"/>
      <c r="P25" s="48">
        <f t="shared" si="3"/>
        <v>0</v>
      </c>
    </row>
    <row r="26" spans="1:16" x14ac:dyDescent="0.3">
      <c r="A26" s="43"/>
      <c r="B26" s="43"/>
      <c r="C26" s="43"/>
      <c r="D26" s="43"/>
      <c r="E26" s="43"/>
      <c r="F26" s="43" t="s">
        <v>417</v>
      </c>
      <c r="G26" s="43"/>
      <c r="H26" s="43"/>
      <c r="I26" s="43"/>
      <c r="J26" s="46">
        <v>108.2</v>
      </c>
      <c r="K26" s="47"/>
      <c r="L26" s="46">
        <v>1500</v>
      </c>
      <c r="M26" s="47"/>
      <c r="N26" s="46">
        <f t="shared" si="2"/>
        <v>-1391.8</v>
      </c>
      <c r="O26" s="47"/>
      <c r="P26" s="48">
        <f t="shared" si="3"/>
        <v>7.213E-2</v>
      </c>
    </row>
    <row r="27" spans="1:16" x14ac:dyDescent="0.3">
      <c r="A27" s="43"/>
      <c r="B27" s="43"/>
      <c r="C27" s="43"/>
      <c r="D27" s="43"/>
      <c r="E27" s="43"/>
      <c r="F27" s="43" t="s">
        <v>418</v>
      </c>
      <c r="G27" s="43"/>
      <c r="H27" s="43"/>
      <c r="I27" s="43"/>
      <c r="J27" s="46"/>
      <c r="K27" s="47"/>
      <c r="L27" s="46"/>
      <c r="M27" s="47"/>
      <c r="N27" s="46"/>
      <c r="O27" s="47"/>
      <c r="P27" s="48"/>
    </row>
    <row r="28" spans="1:16" x14ac:dyDescent="0.3">
      <c r="A28" s="43"/>
      <c r="B28" s="43"/>
      <c r="C28" s="43"/>
      <c r="D28" s="43"/>
      <c r="E28" s="43"/>
      <c r="F28" s="43"/>
      <c r="G28" s="43" t="s">
        <v>419</v>
      </c>
      <c r="H28" s="43"/>
      <c r="I28" s="43"/>
      <c r="J28" s="46">
        <v>5043.82</v>
      </c>
      <c r="K28" s="47"/>
      <c r="L28" s="46">
        <v>5200</v>
      </c>
      <c r="M28" s="47"/>
      <c r="N28" s="46">
        <f>ROUND((J28-L28),5)</f>
        <v>-156.18</v>
      </c>
      <c r="O28" s="47"/>
      <c r="P28" s="48">
        <f>ROUND(IF(L28=0, IF(J28=0, 0, 1), J28/L28),5)</f>
        <v>0.96997</v>
      </c>
    </row>
    <row r="29" spans="1:16" ht="15" thickBot="1" x14ac:dyDescent="0.35">
      <c r="A29" s="43"/>
      <c r="B29" s="43"/>
      <c r="C29" s="43"/>
      <c r="D29" s="43"/>
      <c r="E29" s="43"/>
      <c r="F29" s="43"/>
      <c r="G29" s="43" t="s">
        <v>420</v>
      </c>
      <c r="H29" s="43"/>
      <c r="I29" s="43"/>
      <c r="J29" s="55">
        <v>0</v>
      </c>
      <c r="K29" s="47"/>
      <c r="L29" s="55">
        <v>120</v>
      </c>
      <c r="M29" s="47"/>
      <c r="N29" s="55">
        <f>ROUND((J29-L29),5)</f>
        <v>-120</v>
      </c>
      <c r="O29" s="47"/>
      <c r="P29" s="56">
        <f>ROUND(IF(L29=0, IF(J29=0, 0, 1), J29/L29),5)</f>
        <v>0</v>
      </c>
    </row>
    <row r="30" spans="1:16" x14ac:dyDescent="0.3">
      <c r="A30" s="43"/>
      <c r="B30" s="43"/>
      <c r="C30" s="43"/>
      <c r="D30" s="43"/>
      <c r="E30" s="43"/>
      <c r="F30" s="43" t="s">
        <v>421</v>
      </c>
      <c r="G30" s="43"/>
      <c r="H30" s="43"/>
      <c r="I30" s="43"/>
      <c r="J30" s="46">
        <f>ROUND(SUM(J27:J29),5)</f>
        <v>5043.82</v>
      </c>
      <c r="K30" s="47"/>
      <c r="L30" s="46">
        <f>ROUND(SUM(L27:L29),5)</f>
        <v>5320</v>
      </c>
      <c r="M30" s="47"/>
      <c r="N30" s="46">
        <f>ROUND((J30-L30),5)</f>
        <v>-276.18</v>
      </c>
      <c r="O30" s="47"/>
      <c r="P30" s="48">
        <f>ROUND(IF(L30=0, IF(J30=0, 0, 1), J30/L30),5)</f>
        <v>0.94808999999999999</v>
      </c>
    </row>
    <row r="31" spans="1:16" x14ac:dyDescent="0.3">
      <c r="A31" s="43"/>
      <c r="B31" s="43"/>
      <c r="C31" s="43"/>
      <c r="D31" s="43"/>
      <c r="E31" s="43"/>
      <c r="F31" s="43" t="s">
        <v>422</v>
      </c>
      <c r="G31" s="43"/>
      <c r="H31" s="43"/>
      <c r="I31" s="43"/>
      <c r="J31" s="46"/>
      <c r="K31" s="47"/>
      <c r="L31" s="46"/>
      <c r="M31" s="47"/>
      <c r="N31" s="46"/>
      <c r="O31" s="47"/>
      <c r="P31" s="48"/>
    </row>
    <row r="32" spans="1:16" x14ac:dyDescent="0.3">
      <c r="A32" s="43"/>
      <c r="B32" s="43"/>
      <c r="C32" s="43"/>
      <c r="D32" s="43"/>
      <c r="E32" s="43"/>
      <c r="F32" s="43"/>
      <c r="G32" s="43" t="s">
        <v>423</v>
      </c>
      <c r="H32" s="43"/>
      <c r="I32" s="43"/>
      <c r="J32" s="46">
        <v>0</v>
      </c>
      <c r="K32" s="47"/>
      <c r="L32" s="46">
        <v>0</v>
      </c>
      <c r="M32" s="47"/>
      <c r="N32" s="46">
        <f>ROUND((J32-L32),5)</f>
        <v>0</v>
      </c>
      <c r="O32" s="47"/>
      <c r="P32" s="48">
        <f>ROUND(IF(L32=0, IF(J32=0, 0, 1), J32/L32),5)</f>
        <v>0</v>
      </c>
    </row>
    <row r="33" spans="1:16" x14ac:dyDescent="0.3">
      <c r="A33" s="43"/>
      <c r="B33" s="43"/>
      <c r="C33" s="43"/>
      <c r="D33" s="43"/>
      <c r="E33" s="43"/>
      <c r="F33" s="43"/>
      <c r="G33" s="43" t="s">
        <v>424</v>
      </c>
      <c r="H33" s="43"/>
      <c r="I33" s="43"/>
      <c r="J33" s="46">
        <v>0</v>
      </c>
      <c r="K33" s="47"/>
      <c r="L33" s="46">
        <v>0</v>
      </c>
      <c r="M33" s="47"/>
      <c r="N33" s="46">
        <f>ROUND((J33-L33),5)</f>
        <v>0</v>
      </c>
      <c r="O33" s="47"/>
      <c r="P33" s="48">
        <f>ROUND(IF(L33=0, IF(J33=0, 0, 1), J33/L33),5)</f>
        <v>0</v>
      </c>
    </row>
    <row r="34" spans="1:16" x14ac:dyDescent="0.3">
      <c r="A34" s="43"/>
      <c r="B34" s="43"/>
      <c r="C34" s="43"/>
      <c r="D34" s="43"/>
      <c r="E34" s="43"/>
      <c r="F34" s="43"/>
      <c r="G34" s="43" t="s">
        <v>425</v>
      </c>
      <c r="H34" s="43"/>
      <c r="I34" s="43"/>
      <c r="J34" s="46">
        <v>0</v>
      </c>
      <c r="K34" s="47"/>
      <c r="L34" s="46">
        <v>0</v>
      </c>
      <c r="M34" s="47"/>
      <c r="N34" s="46">
        <f>ROUND((J34-L34),5)</f>
        <v>0</v>
      </c>
      <c r="O34" s="47"/>
      <c r="P34" s="48">
        <f>ROUND(IF(L34=0, IF(J34=0, 0, 1), J34/L34),5)</f>
        <v>0</v>
      </c>
    </row>
    <row r="35" spans="1:16" ht="15" thickBot="1" x14ac:dyDescent="0.35">
      <c r="A35" s="43"/>
      <c r="B35" s="43"/>
      <c r="C35" s="43"/>
      <c r="D35" s="43"/>
      <c r="E35" s="43"/>
      <c r="F35" s="43"/>
      <c r="G35" s="43" t="s">
        <v>426</v>
      </c>
      <c r="H35" s="43"/>
      <c r="I35" s="43"/>
      <c r="J35" s="55">
        <v>2729</v>
      </c>
      <c r="K35" s="47"/>
      <c r="L35" s="55">
        <v>2222.2199999999998</v>
      </c>
      <c r="M35" s="47"/>
      <c r="N35" s="55">
        <f>ROUND((J35-L35),5)</f>
        <v>506.78</v>
      </c>
      <c r="O35" s="47"/>
      <c r="P35" s="56">
        <f>ROUND(IF(L35=0, IF(J35=0, 0, 1), J35/L35),5)</f>
        <v>1.2280500000000001</v>
      </c>
    </row>
    <row r="36" spans="1:16" x14ac:dyDescent="0.3">
      <c r="A36" s="43"/>
      <c r="B36" s="43"/>
      <c r="C36" s="43"/>
      <c r="D36" s="43"/>
      <c r="E36" s="43"/>
      <c r="F36" s="43" t="s">
        <v>427</v>
      </c>
      <c r="G36" s="43"/>
      <c r="H36" s="43"/>
      <c r="I36" s="43"/>
      <c r="J36" s="46">
        <f>ROUND(SUM(J31:J35),5)</f>
        <v>2729</v>
      </c>
      <c r="K36" s="47"/>
      <c r="L36" s="46">
        <f>ROUND(SUM(L31:L35),5)</f>
        <v>2222.2199999999998</v>
      </c>
      <c r="M36" s="47"/>
      <c r="N36" s="46">
        <f>ROUND((J36-L36),5)</f>
        <v>506.78</v>
      </c>
      <c r="O36" s="47"/>
      <c r="P36" s="48">
        <f>ROUND(IF(L36=0, IF(J36=0, 0, 1), J36/L36),5)</f>
        <v>1.2280500000000001</v>
      </c>
    </row>
    <row r="37" spans="1:16" x14ac:dyDescent="0.3">
      <c r="A37" s="43"/>
      <c r="B37" s="43"/>
      <c r="C37" s="43"/>
      <c r="D37" s="43"/>
      <c r="E37" s="43"/>
      <c r="F37" s="43" t="s">
        <v>428</v>
      </c>
      <c r="G37" s="43"/>
      <c r="H37" s="43"/>
      <c r="I37" s="43"/>
      <c r="J37" s="46"/>
      <c r="K37" s="47"/>
      <c r="L37" s="46"/>
      <c r="M37" s="47"/>
      <c r="N37" s="46"/>
      <c r="O37" s="47"/>
      <c r="P37" s="48"/>
    </row>
    <row r="38" spans="1:16" x14ac:dyDescent="0.3">
      <c r="A38" s="43"/>
      <c r="B38" s="43"/>
      <c r="C38" s="43"/>
      <c r="D38" s="43"/>
      <c r="E38" s="43"/>
      <c r="F38" s="43"/>
      <c r="G38" s="43" t="s">
        <v>429</v>
      </c>
      <c r="H38" s="43"/>
      <c r="I38" s="43"/>
      <c r="J38" s="46">
        <v>164.99</v>
      </c>
      <c r="K38" s="47"/>
      <c r="L38" s="46">
        <v>200</v>
      </c>
      <c r="M38" s="47"/>
      <c r="N38" s="46">
        <f t="shared" ref="N38:N44" si="4">ROUND((J38-L38),5)</f>
        <v>-35.01</v>
      </c>
      <c r="O38" s="47"/>
      <c r="P38" s="48">
        <f t="shared" ref="P38:P44" si="5">ROUND(IF(L38=0, IF(J38=0, 0, 1), J38/L38),5)</f>
        <v>0.82494999999999996</v>
      </c>
    </row>
    <row r="39" spans="1:16" x14ac:dyDescent="0.3">
      <c r="A39" s="43"/>
      <c r="B39" s="43"/>
      <c r="C39" s="43"/>
      <c r="D39" s="43"/>
      <c r="E39" s="43"/>
      <c r="F39" s="43"/>
      <c r="G39" s="43" t="s">
        <v>430</v>
      </c>
      <c r="H39" s="43"/>
      <c r="I39" s="43"/>
      <c r="J39" s="46">
        <v>0</v>
      </c>
      <c r="K39" s="47"/>
      <c r="L39" s="46">
        <v>150</v>
      </c>
      <c r="M39" s="47"/>
      <c r="N39" s="46">
        <f t="shared" si="4"/>
        <v>-150</v>
      </c>
      <c r="O39" s="47"/>
      <c r="P39" s="48">
        <f t="shared" si="5"/>
        <v>0</v>
      </c>
    </row>
    <row r="40" spans="1:16" x14ac:dyDescent="0.3">
      <c r="A40" s="43"/>
      <c r="B40" s="43"/>
      <c r="C40" s="43"/>
      <c r="D40" s="43"/>
      <c r="E40" s="43"/>
      <c r="F40" s="43"/>
      <c r="G40" s="43" t="s">
        <v>431</v>
      </c>
      <c r="H40" s="43"/>
      <c r="I40" s="43"/>
      <c r="J40" s="46">
        <v>0</v>
      </c>
      <c r="K40" s="47"/>
      <c r="L40" s="46">
        <v>1250</v>
      </c>
      <c r="M40" s="47"/>
      <c r="N40" s="46">
        <f t="shared" si="4"/>
        <v>-1250</v>
      </c>
      <c r="O40" s="47"/>
      <c r="P40" s="48">
        <f t="shared" si="5"/>
        <v>0</v>
      </c>
    </row>
    <row r="41" spans="1:16" x14ac:dyDescent="0.3">
      <c r="A41" s="43"/>
      <c r="B41" s="43"/>
      <c r="C41" s="43"/>
      <c r="D41" s="43"/>
      <c r="E41" s="43"/>
      <c r="F41" s="43"/>
      <c r="G41" s="43" t="s">
        <v>432</v>
      </c>
      <c r="H41" s="43"/>
      <c r="I41" s="43"/>
      <c r="J41" s="46">
        <v>0</v>
      </c>
      <c r="K41" s="47"/>
      <c r="L41" s="46">
        <v>125</v>
      </c>
      <c r="M41" s="47"/>
      <c r="N41" s="46">
        <f t="shared" si="4"/>
        <v>-125</v>
      </c>
      <c r="O41" s="47"/>
      <c r="P41" s="48">
        <f t="shared" si="5"/>
        <v>0</v>
      </c>
    </row>
    <row r="42" spans="1:16" x14ac:dyDescent="0.3">
      <c r="A42" s="43"/>
      <c r="B42" s="43"/>
      <c r="C42" s="43"/>
      <c r="D42" s="43"/>
      <c r="E42" s="43"/>
      <c r="F42" s="43"/>
      <c r="G42" s="43" t="s">
        <v>433</v>
      </c>
      <c r="H42" s="43"/>
      <c r="I42" s="43"/>
      <c r="J42" s="46">
        <v>0</v>
      </c>
      <c r="K42" s="47"/>
      <c r="L42" s="46">
        <v>0</v>
      </c>
      <c r="M42" s="47"/>
      <c r="N42" s="46">
        <f t="shared" si="4"/>
        <v>0</v>
      </c>
      <c r="O42" s="47"/>
      <c r="P42" s="48">
        <f t="shared" si="5"/>
        <v>0</v>
      </c>
    </row>
    <row r="43" spans="1:16" ht="15" thickBot="1" x14ac:dyDescent="0.35">
      <c r="A43" s="43"/>
      <c r="B43" s="43"/>
      <c r="C43" s="43"/>
      <c r="D43" s="43"/>
      <c r="E43" s="43"/>
      <c r="F43" s="43"/>
      <c r="G43" s="43" t="s">
        <v>434</v>
      </c>
      <c r="H43" s="43"/>
      <c r="I43" s="43"/>
      <c r="J43" s="55">
        <v>541.94000000000005</v>
      </c>
      <c r="K43" s="47"/>
      <c r="L43" s="55">
        <v>125</v>
      </c>
      <c r="M43" s="47"/>
      <c r="N43" s="55">
        <f t="shared" si="4"/>
        <v>416.94</v>
      </c>
      <c r="O43" s="47"/>
      <c r="P43" s="56">
        <f t="shared" si="5"/>
        <v>4.3355199999999998</v>
      </c>
    </row>
    <row r="44" spans="1:16" x14ac:dyDescent="0.3">
      <c r="A44" s="43"/>
      <c r="B44" s="43"/>
      <c r="C44" s="43"/>
      <c r="D44" s="43"/>
      <c r="E44" s="43"/>
      <c r="F44" s="43" t="s">
        <v>435</v>
      </c>
      <c r="G44" s="43"/>
      <c r="H44" s="43"/>
      <c r="I44" s="43"/>
      <c r="J44" s="46">
        <f>ROUND(SUM(J37:J43),5)</f>
        <v>706.93</v>
      </c>
      <c r="K44" s="47"/>
      <c r="L44" s="46">
        <f>ROUND(SUM(L37:L43),5)</f>
        <v>1850</v>
      </c>
      <c r="M44" s="47"/>
      <c r="N44" s="46">
        <f t="shared" si="4"/>
        <v>-1143.07</v>
      </c>
      <c r="O44" s="47"/>
      <c r="P44" s="48">
        <f t="shared" si="5"/>
        <v>0.38212000000000002</v>
      </c>
    </row>
    <row r="45" spans="1:16" x14ac:dyDescent="0.3">
      <c r="A45" s="43"/>
      <c r="B45" s="43"/>
      <c r="C45" s="43"/>
      <c r="D45" s="43"/>
      <c r="E45" s="43"/>
      <c r="F45" s="43" t="s">
        <v>436</v>
      </c>
      <c r="G45" s="43"/>
      <c r="H45" s="43"/>
      <c r="I45" s="43"/>
      <c r="J45" s="46"/>
      <c r="K45" s="47"/>
      <c r="L45" s="46"/>
      <c r="M45" s="47"/>
      <c r="N45" s="46"/>
      <c r="O45" s="47"/>
      <c r="P45" s="48"/>
    </row>
    <row r="46" spans="1:16" x14ac:dyDescent="0.3">
      <c r="A46" s="43"/>
      <c r="B46" s="43"/>
      <c r="C46" s="43"/>
      <c r="D46" s="43"/>
      <c r="E46" s="43"/>
      <c r="F46" s="43"/>
      <c r="G46" s="43" t="s">
        <v>437</v>
      </c>
      <c r="H46" s="43"/>
      <c r="I46" s="43"/>
      <c r="J46" s="46"/>
      <c r="K46" s="47"/>
      <c r="L46" s="46"/>
      <c r="M46" s="47"/>
      <c r="N46" s="46"/>
      <c r="O46" s="47"/>
      <c r="P46" s="48"/>
    </row>
    <row r="47" spans="1:16" x14ac:dyDescent="0.3">
      <c r="A47" s="43"/>
      <c r="B47" s="43"/>
      <c r="C47" s="43"/>
      <c r="D47" s="43"/>
      <c r="E47" s="43"/>
      <c r="F47" s="43"/>
      <c r="G47" s="43"/>
      <c r="H47" s="43" t="s">
        <v>438</v>
      </c>
      <c r="I47" s="43"/>
      <c r="J47" s="46"/>
      <c r="K47" s="47"/>
      <c r="L47" s="46"/>
      <c r="M47" s="47"/>
      <c r="N47" s="46"/>
      <c r="O47" s="47"/>
      <c r="P47" s="48"/>
    </row>
    <row r="48" spans="1:16" x14ac:dyDescent="0.3">
      <c r="A48" s="43"/>
      <c r="B48" s="43"/>
      <c r="C48" s="43"/>
      <c r="D48" s="43"/>
      <c r="E48" s="43"/>
      <c r="F48" s="43"/>
      <c r="G48" s="43"/>
      <c r="H48" s="43"/>
      <c r="I48" s="43" t="s">
        <v>439</v>
      </c>
      <c r="J48" s="46">
        <v>10500</v>
      </c>
      <c r="K48" s="47"/>
      <c r="L48" s="46">
        <v>10500</v>
      </c>
      <c r="M48" s="47"/>
      <c r="N48" s="46">
        <f t="shared" ref="N48:N59" si="6">ROUND((J48-L48),5)</f>
        <v>0</v>
      </c>
      <c r="O48" s="47"/>
      <c r="P48" s="48">
        <f t="shared" ref="P48:P59" si="7">ROUND(IF(L48=0, IF(J48=0, 0, 1), J48/L48),5)</f>
        <v>1</v>
      </c>
    </row>
    <row r="49" spans="1:16" x14ac:dyDescent="0.3">
      <c r="A49" s="43"/>
      <c r="B49" s="43"/>
      <c r="C49" s="43"/>
      <c r="D49" s="43"/>
      <c r="E49" s="43"/>
      <c r="F49" s="43"/>
      <c r="G49" s="43"/>
      <c r="H49" s="43"/>
      <c r="I49" s="43" t="s">
        <v>440</v>
      </c>
      <c r="J49" s="46">
        <v>945</v>
      </c>
      <c r="K49" s="47"/>
      <c r="L49" s="46">
        <v>945</v>
      </c>
      <c r="M49" s="47"/>
      <c r="N49" s="46">
        <f t="shared" si="6"/>
        <v>0</v>
      </c>
      <c r="O49" s="47"/>
      <c r="P49" s="48">
        <f t="shared" si="7"/>
        <v>1</v>
      </c>
    </row>
    <row r="50" spans="1:16" x14ac:dyDescent="0.3">
      <c r="A50" s="43"/>
      <c r="B50" s="43"/>
      <c r="C50" s="43"/>
      <c r="D50" s="43"/>
      <c r="E50" s="43"/>
      <c r="F50" s="43"/>
      <c r="G50" s="43"/>
      <c r="H50" s="43"/>
      <c r="I50" s="43" t="s">
        <v>441</v>
      </c>
      <c r="J50" s="46">
        <v>336</v>
      </c>
      <c r="K50" s="47"/>
      <c r="L50" s="46">
        <v>336</v>
      </c>
      <c r="M50" s="47"/>
      <c r="N50" s="46">
        <f t="shared" si="6"/>
        <v>0</v>
      </c>
      <c r="O50" s="47"/>
      <c r="P50" s="48">
        <f t="shared" si="7"/>
        <v>1</v>
      </c>
    </row>
    <row r="51" spans="1:16" x14ac:dyDescent="0.3">
      <c r="A51" s="43"/>
      <c r="B51" s="43"/>
      <c r="C51" s="43"/>
      <c r="D51" s="43"/>
      <c r="E51" s="43"/>
      <c r="F51" s="43"/>
      <c r="G51" s="43"/>
      <c r="H51" s="43"/>
      <c r="I51" s="43" t="s">
        <v>442</v>
      </c>
      <c r="J51" s="46">
        <v>0</v>
      </c>
      <c r="K51" s="47"/>
      <c r="L51" s="46">
        <v>0</v>
      </c>
      <c r="M51" s="47"/>
      <c r="N51" s="46">
        <f t="shared" si="6"/>
        <v>0</v>
      </c>
      <c r="O51" s="47"/>
      <c r="P51" s="48">
        <f t="shared" si="7"/>
        <v>0</v>
      </c>
    </row>
    <row r="52" spans="1:16" ht="15" thickBot="1" x14ac:dyDescent="0.35">
      <c r="A52" s="43"/>
      <c r="B52" s="43"/>
      <c r="C52" s="43"/>
      <c r="D52" s="43"/>
      <c r="E52" s="43"/>
      <c r="F52" s="43"/>
      <c r="G52" s="43"/>
      <c r="H52" s="43"/>
      <c r="I52" s="43" t="s">
        <v>443</v>
      </c>
      <c r="J52" s="55">
        <v>0</v>
      </c>
      <c r="K52" s="47"/>
      <c r="L52" s="55">
        <v>30</v>
      </c>
      <c r="M52" s="47"/>
      <c r="N52" s="55">
        <f t="shared" si="6"/>
        <v>-30</v>
      </c>
      <c r="O52" s="47"/>
      <c r="P52" s="56">
        <f t="shared" si="7"/>
        <v>0</v>
      </c>
    </row>
    <row r="53" spans="1:16" x14ac:dyDescent="0.3">
      <c r="A53" s="43"/>
      <c r="B53" s="43"/>
      <c r="C53" s="43"/>
      <c r="D53" s="43"/>
      <c r="E53" s="43"/>
      <c r="F53" s="43"/>
      <c r="G53" s="43"/>
      <c r="H53" s="43" t="s">
        <v>444</v>
      </c>
      <c r="I53" s="43"/>
      <c r="J53" s="46">
        <f>ROUND(SUM(J47:J52),5)</f>
        <v>11781</v>
      </c>
      <c r="K53" s="47"/>
      <c r="L53" s="46">
        <f>ROUND(SUM(L47:L52),5)</f>
        <v>11811</v>
      </c>
      <c r="M53" s="47"/>
      <c r="N53" s="46">
        <f t="shared" si="6"/>
        <v>-30</v>
      </c>
      <c r="O53" s="47"/>
      <c r="P53" s="48">
        <f t="shared" si="7"/>
        <v>0.99746000000000001</v>
      </c>
    </row>
    <row r="54" spans="1:16" x14ac:dyDescent="0.3">
      <c r="A54" s="43"/>
      <c r="B54" s="43"/>
      <c r="C54" s="43"/>
      <c r="D54" s="43"/>
      <c r="E54" s="43"/>
      <c r="F54" s="43"/>
      <c r="G54" s="43"/>
      <c r="H54" s="43" t="s">
        <v>445</v>
      </c>
      <c r="I54" s="43"/>
      <c r="J54" s="46">
        <v>23815.48</v>
      </c>
      <c r="K54" s="47"/>
      <c r="L54" s="46">
        <v>23677.75</v>
      </c>
      <c r="M54" s="47"/>
      <c r="N54" s="46">
        <f t="shared" si="6"/>
        <v>137.72999999999999</v>
      </c>
      <c r="O54" s="47"/>
      <c r="P54" s="48">
        <f t="shared" si="7"/>
        <v>1.0058199999999999</v>
      </c>
    </row>
    <row r="55" spans="1:16" x14ac:dyDescent="0.3">
      <c r="A55" s="43"/>
      <c r="B55" s="43"/>
      <c r="C55" s="43"/>
      <c r="D55" s="43"/>
      <c r="E55" s="43"/>
      <c r="F55" s="43"/>
      <c r="G55" s="43"/>
      <c r="H55" s="43" t="s">
        <v>446</v>
      </c>
      <c r="I55" s="43"/>
      <c r="J55" s="46">
        <v>3940.18</v>
      </c>
      <c r="K55" s="47"/>
      <c r="L55" s="46">
        <v>3742.5</v>
      </c>
      <c r="M55" s="47"/>
      <c r="N55" s="46">
        <f t="shared" si="6"/>
        <v>197.68</v>
      </c>
      <c r="O55" s="47"/>
      <c r="P55" s="48">
        <f t="shared" si="7"/>
        <v>1.0528200000000001</v>
      </c>
    </row>
    <row r="56" spans="1:16" x14ac:dyDescent="0.3">
      <c r="A56" s="43"/>
      <c r="B56" s="43"/>
      <c r="C56" s="43"/>
      <c r="D56" s="43"/>
      <c r="E56" s="43"/>
      <c r="F56" s="43"/>
      <c r="G56" s="43"/>
      <c r="H56" s="43" t="s">
        <v>447</v>
      </c>
      <c r="I56" s="43"/>
      <c r="J56" s="46">
        <v>5010.32</v>
      </c>
      <c r="K56" s="47"/>
      <c r="L56" s="46">
        <v>2817.25</v>
      </c>
      <c r="M56" s="47"/>
      <c r="N56" s="46">
        <f t="shared" si="6"/>
        <v>2193.0700000000002</v>
      </c>
      <c r="O56" s="47"/>
      <c r="P56" s="48">
        <f t="shared" si="7"/>
        <v>1.77844</v>
      </c>
    </row>
    <row r="57" spans="1:16" x14ac:dyDescent="0.3">
      <c r="A57" s="43"/>
      <c r="B57" s="43"/>
      <c r="C57" s="43"/>
      <c r="D57" s="43"/>
      <c r="E57" s="43"/>
      <c r="F57" s="43"/>
      <c r="G57" s="43"/>
      <c r="H57" s="43" t="s">
        <v>448</v>
      </c>
      <c r="I57" s="43"/>
      <c r="J57" s="46">
        <v>1908</v>
      </c>
      <c r="K57" s="47"/>
      <c r="L57" s="46">
        <v>1260</v>
      </c>
      <c r="M57" s="47"/>
      <c r="N57" s="46">
        <f t="shared" si="6"/>
        <v>648</v>
      </c>
      <c r="O57" s="47"/>
      <c r="P57" s="48">
        <f t="shared" si="7"/>
        <v>1.5142899999999999</v>
      </c>
    </row>
    <row r="58" spans="1:16" ht="15" thickBot="1" x14ac:dyDescent="0.35">
      <c r="A58" s="43"/>
      <c r="B58" s="43"/>
      <c r="C58" s="43"/>
      <c r="D58" s="43"/>
      <c r="E58" s="43"/>
      <c r="F58" s="43"/>
      <c r="G58" s="43"/>
      <c r="H58" s="43" t="s">
        <v>449</v>
      </c>
      <c r="I58" s="43"/>
      <c r="J58" s="55">
        <v>5917.36</v>
      </c>
      <c r="K58" s="47"/>
      <c r="L58" s="55">
        <v>5656.25</v>
      </c>
      <c r="M58" s="47"/>
      <c r="N58" s="55">
        <f t="shared" si="6"/>
        <v>261.11</v>
      </c>
      <c r="O58" s="47"/>
      <c r="P58" s="56">
        <f t="shared" si="7"/>
        <v>1.04616</v>
      </c>
    </row>
    <row r="59" spans="1:16" x14ac:dyDescent="0.3">
      <c r="A59" s="43"/>
      <c r="B59" s="43"/>
      <c r="C59" s="43"/>
      <c r="D59" s="43"/>
      <c r="E59" s="43"/>
      <c r="F59" s="43"/>
      <c r="G59" s="43" t="s">
        <v>450</v>
      </c>
      <c r="H59" s="43"/>
      <c r="I59" s="43"/>
      <c r="J59" s="46">
        <f>ROUND(J46+SUM(J53:J58),5)</f>
        <v>52372.34</v>
      </c>
      <c r="K59" s="47"/>
      <c r="L59" s="46">
        <f>ROUND(L46+SUM(L53:L58),5)</f>
        <v>48964.75</v>
      </c>
      <c r="M59" s="47"/>
      <c r="N59" s="46">
        <f t="shared" si="6"/>
        <v>3407.59</v>
      </c>
      <c r="O59" s="47"/>
      <c r="P59" s="48">
        <f t="shared" si="7"/>
        <v>1.06959</v>
      </c>
    </row>
    <row r="60" spans="1:16" x14ac:dyDescent="0.3">
      <c r="A60" s="43"/>
      <c r="B60" s="43"/>
      <c r="C60" s="43"/>
      <c r="D60" s="43"/>
      <c r="E60" s="43"/>
      <c r="F60" s="43"/>
      <c r="G60" s="43" t="s">
        <v>451</v>
      </c>
      <c r="H60" s="43"/>
      <c r="I60" s="43"/>
      <c r="J60" s="46"/>
      <c r="K60" s="47"/>
      <c r="L60" s="46"/>
      <c r="M60" s="47"/>
      <c r="N60" s="46"/>
      <c r="O60" s="47"/>
      <c r="P60" s="48"/>
    </row>
    <row r="61" spans="1:16" x14ac:dyDescent="0.3">
      <c r="A61" s="43"/>
      <c r="B61" s="43"/>
      <c r="C61" s="43"/>
      <c r="D61" s="43"/>
      <c r="E61" s="43"/>
      <c r="F61" s="43"/>
      <c r="G61" s="43"/>
      <c r="H61" s="43" t="s">
        <v>452</v>
      </c>
      <c r="I61" s="43"/>
      <c r="J61" s="46">
        <v>2553.81</v>
      </c>
      <c r="K61" s="47"/>
      <c r="L61" s="46">
        <v>2640.06</v>
      </c>
      <c r="M61" s="47"/>
      <c r="N61" s="46">
        <f t="shared" ref="N61:N69" si="8">ROUND((J61-L61),5)</f>
        <v>-86.25</v>
      </c>
      <c r="O61" s="47"/>
      <c r="P61" s="48">
        <f t="shared" ref="P61:P69" si="9">ROUND(IF(L61=0, IF(J61=0, 0, 1), J61/L61),5)</f>
        <v>0.96733000000000002</v>
      </c>
    </row>
    <row r="62" spans="1:16" x14ac:dyDescent="0.3">
      <c r="A62" s="43"/>
      <c r="B62" s="43"/>
      <c r="C62" s="43"/>
      <c r="D62" s="43"/>
      <c r="E62" s="43"/>
      <c r="F62" s="43"/>
      <c r="G62" s="43"/>
      <c r="H62" s="43" t="s">
        <v>453</v>
      </c>
      <c r="I62" s="43"/>
      <c r="J62" s="46">
        <v>908.02</v>
      </c>
      <c r="K62" s="47"/>
      <c r="L62" s="46">
        <v>938.69</v>
      </c>
      <c r="M62" s="47"/>
      <c r="N62" s="46">
        <f t="shared" si="8"/>
        <v>-30.67</v>
      </c>
      <c r="O62" s="47"/>
      <c r="P62" s="48">
        <f t="shared" si="9"/>
        <v>0.96733000000000002</v>
      </c>
    </row>
    <row r="63" spans="1:16" x14ac:dyDescent="0.3">
      <c r="A63" s="43"/>
      <c r="B63" s="43"/>
      <c r="C63" s="43"/>
      <c r="D63" s="43"/>
      <c r="E63" s="43"/>
      <c r="F63" s="43"/>
      <c r="G63" s="43"/>
      <c r="H63" s="43" t="s">
        <v>454</v>
      </c>
      <c r="I63" s="43"/>
      <c r="J63" s="46">
        <v>5739.5</v>
      </c>
      <c r="K63" s="47"/>
      <c r="L63" s="46">
        <v>6714.25</v>
      </c>
      <c r="M63" s="47"/>
      <c r="N63" s="46">
        <f t="shared" si="8"/>
        <v>-974.75</v>
      </c>
      <c r="O63" s="47"/>
      <c r="P63" s="48">
        <f t="shared" si="9"/>
        <v>0.85482000000000002</v>
      </c>
    </row>
    <row r="64" spans="1:16" x14ac:dyDescent="0.3">
      <c r="A64" s="43"/>
      <c r="B64" s="43"/>
      <c r="C64" s="43"/>
      <c r="D64" s="43"/>
      <c r="E64" s="43"/>
      <c r="F64" s="43"/>
      <c r="G64" s="43"/>
      <c r="H64" s="43" t="s">
        <v>455</v>
      </c>
      <c r="I64" s="43"/>
      <c r="J64" s="46">
        <v>0</v>
      </c>
      <c r="K64" s="47"/>
      <c r="L64" s="46">
        <v>3700.75</v>
      </c>
      <c r="M64" s="47"/>
      <c r="N64" s="46">
        <f t="shared" si="8"/>
        <v>-3700.75</v>
      </c>
      <c r="O64" s="47"/>
      <c r="P64" s="48">
        <f t="shared" si="9"/>
        <v>0</v>
      </c>
    </row>
    <row r="65" spans="1:16" x14ac:dyDescent="0.3">
      <c r="A65" s="43"/>
      <c r="B65" s="43"/>
      <c r="C65" s="43"/>
      <c r="D65" s="43"/>
      <c r="E65" s="43"/>
      <c r="F65" s="43"/>
      <c r="G65" s="43"/>
      <c r="H65" s="43" t="s">
        <v>456</v>
      </c>
      <c r="I65" s="43"/>
      <c r="J65" s="46">
        <v>0</v>
      </c>
      <c r="K65" s="47"/>
      <c r="L65" s="46">
        <v>0</v>
      </c>
      <c r="M65" s="47"/>
      <c r="N65" s="46">
        <f t="shared" si="8"/>
        <v>0</v>
      </c>
      <c r="O65" s="47"/>
      <c r="P65" s="48">
        <f t="shared" si="9"/>
        <v>0</v>
      </c>
    </row>
    <row r="66" spans="1:16" x14ac:dyDescent="0.3">
      <c r="A66" s="43"/>
      <c r="B66" s="43"/>
      <c r="C66" s="43"/>
      <c r="D66" s="43"/>
      <c r="E66" s="43"/>
      <c r="F66" s="43"/>
      <c r="G66" s="43"/>
      <c r="H66" s="43" t="s">
        <v>457</v>
      </c>
      <c r="I66" s="43"/>
      <c r="J66" s="46">
        <v>0</v>
      </c>
      <c r="K66" s="47"/>
      <c r="L66" s="46">
        <v>666.67</v>
      </c>
      <c r="M66" s="47"/>
      <c r="N66" s="46">
        <f t="shared" si="8"/>
        <v>-666.67</v>
      </c>
      <c r="O66" s="47"/>
      <c r="P66" s="48">
        <f t="shared" si="9"/>
        <v>0</v>
      </c>
    </row>
    <row r="67" spans="1:16" x14ac:dyDescent="0.3">
      <c r="A67" s="43"/>
      <c r="B67" s="43"/>
      <c r="C67" s="43"/>
      <c r="D67" s="43"/>
      <c r="E67" s="43"/>
      <c r="F67" s="43"/>
      <c r="G67" s="43"/>
      <c r="H67" s="43" t="s">
        <v>458</v>
      </c>
      <c r="I67" s="43"/>
      <c r="J67" s="46">
        <v>0</v>
      </c>
      <c r="K67" s="47"/>
      <c r="L67" s="46">
        <v>0</v>
      </c>
      <c r="M67" s="47"/>
      <c r="N67" s="46">
        <f t="shared" si="8"/>
        <v>0</v>
      </c>
      <c r="O67" s="47"/>
      <c r="P67" s="48">
        <f t="shared" si="9"/>
        <v>0</v>
      </c>
    </row>
    <row r="68" spans="1:16" ht="15" thickBot="1" x14ac:dyDescent="0.35">
      <c r="A68" s="43"/>
      <c r="B68" s="43"/>
      <c r="C68" s="43"/>
      <c r="D68" s="43"/>
      <c r="E68" s="43"/>
      <c r="F68" s="43"/>
      <c r="G68" s="43"/>
      <c r="H68" s="43" t="s">
        <v>459</v>
      </c>
      <c r="I68" s="43"/>
      <c r="J68" s="55">
        <v>12.25</v>
      </c>
      <c r="K68" s="47"/>
      <c r="L68" s="55">
        <v>12.5</v>
      </c>
      <c r="M68" s="47"/>
      <c r="N68" s="55">
        <f t="shared" si="8"/>
        <v>-0.25</v>
      </c>
      <c r="O68" s="47"/>
      <c r="P68" s="56">
        <f t="shared" si="9"/>
        <v>0.98</v>
      </c>
    </row>
    <row r="69" spans="1:16" x14ac:dyDescent="0.3">
      <c r="A69" s="43"/>
      <c r="B69" s="43"/>
      <c r="C69" s="43"/>
      <c r="D69" s="43"/>
      <c r="E69" s="43"/>
      <c r="F69" s="43"/>
      <c r="G69" s="43" t="s">
        <v>460</v>
      </c>
      <c r="H69" s="43"/>
      <c r="I69" s="43"/>
      <c r="J69" s="46">
        <f>ROUND(SUM(J60:J68),5)</f>
        <v>9213.58</v>
      </c>
      <c r="K69" s="47"/>
      <c r="L69" s="46">
        <f>ROUND(SUM(L60:L68),5)</f>
        <v>14672.92</v>
      </c>
      <c r="M69" s="47"/>
      <c r="N69" s="46">
        <f t="shared" si="8"/>
        <v>-5459.34</v>
      </c>
      <c r="O69" s="47"/>
      <c r="P69" s="48">
        <f t="shared" si="9"/>
        <v>0.62792999999999999</v>
      </c>
    </row>
    <row r="70" spans="1:16" x14ac:dyDescent="0.3">
      <c r="A70" s="43"/>
      <c r="B70" s="43"/>
      <c r="C70" s="43"/>
      <c r="D70" s="43"/>
      <c r="E70" s="43"/>
      <c r="F70" s="43"/>
      <c r="G70" s="43" t="s">
        <v>461</v>
      </c>
      <c r="H70" s="43"/>
      <c r="I70" s="43"/>
      <c r="J70" s="46"/>
      <c r="K70" s="47"/>
      <c r="L70" s="46"/>
      <c r="M70" s="47"/>
      <c r="N70" s="46"/>
      <c r="O70" s="47"/>
      <c r="P70" s="48"/>
    </row>
    <row r="71" spans="1:16" x14ac:dyDescent="0.3">
      <c r="A71" s="43"/>
      <c r="B71" s="43"/>
      <c r="C71" s="43"/>
      <c r="D71" s="43"/>
      <c r="E71" s="43"/>
      <c r="F71" s="43"/>
      <c r="G71" s="43"/>
      <c r="H71" s="43" t="s">
        <v>462</v>
      </c>
      <c r="I71" s="43"/>
      <c r="J71" s="46">
        <v>673.23</v>
      </c>
      <c r="K71" s="47"/>
      <c r="L71" s="46">
        <v>484.83</v>
      </c>
      <c r="M71" s="47"/>
      <c r="N71" s="46">
        <f>ROUND((J71-L71),5)</f>
        <v>188.4</v>
      </c>
      <c r="O71" s="47"/>
      <c r="P71" s="48">
        <f>ROUND(IF(L71=0, IF(J71=0, 0, 1), J71/L71),5)</f>
        <v>1.38859</v>
      </c>
    </row>
    <row r="72" spans="1:16" x14ac:dyDescent="0.3">
      <c r="A72" s="43"/>
      <c r="B72" s="43"/>
      <c r="C72" s="43"/>
      <c r="D72" s="43"/>
      <c r="E72" s="43"/>
      <c r="F72" s="43"/>
      <c r="G72" s="43"/>
      <c r="H72" s="43" t="s">
        <v>463</v>
      </c>
      <c r="I72" s="43"/>
      <c r="J72" s="46">
        <v>680.82</v>
      </c>
      <c r="K72" s="47"/>
      <c r="L72" s="46">
        <v>788</v>
      </c>
      <c r="M72" s="47"/>
      <c r="N72" s="46">
        <f>ROUND((J72-L72),5)</f>
        <v>-107.18</v>
      </c>
      <c r="O72" s="47"/>
      <c r="P72" s="48">
        <f>ROUND(IF(L72=0, IF(J72=0, 0, 1), J72/L72),5)</f>
        <v>0.86397999999999997</v>
      </c>
    </row>
    <row r="73" spans="1:16" ht="15" thickBot="1" x14ac:dyDescent="0.35">
      <c r="A73" s="43"/>
      <c r="B73" s="43"/>
      <c r="C73" s="43"/>
      <c r="D73" s="43"/>
      <c r="E73" s="43"/>
      <c r="F73" s="43"/>
      <c r="G73" s="43"/>
      <c r="H73" s="43" t="s">
        <v>464</v>
      </c>
      <c r="I73" s="43"/>
      <c r="J73" s="49">
        <v>110.33</v>
      </c>
      <c r="K73" s="47"/>
      <c r="L73" s="49">
        <v>162</v>
      </c>
      <c r="M73" s="47"/>
      <c r="N73" s="49">
        <f>ROUND((J73-L73),5)</f>
        <v>-51.67</v>
      </c>
      <c r="O73" s="47"/>
      <c r="P73" s="50">
        <f>ROUND(IF(L73=0, IF(J73=0, 0, 1), J73/L73),5)</f>
        <v>0.68105000000000004</v>
      </c>
    </row>
    <row r="74" spans="1:16" ht="15" thickBot="1" x14ac:dyDescent="0.35">
      <c r="A74" s="43"/>
      <c r="B74" s="43"/>
      <c r="C74" s="43"/>
      <c r="D74" s="43"/>
      <c r="E74" s="43"/>
      <c r="F74" s="43"/>
      <c r="G74" s="43" t="s">
        <v>465</v>
      </c>
      <c r="H74" s="43"/>
      <c r="I74" s="43"/>
      <c r="J74" s="53">
        <f>ROUND(SUM(J70:J73),5)</f>
        <v>1464.38</v>
      </c>
      <c r="K74" s="47"/>
      <c r="L74" s="53">
        <f>ROUND(SUM(L70:L73),5)</f>
        <v>1434.83</v>
      </c>
      <c r="M74" s="47"/>
      <c r="N74" s="53">
        <f>ROUND((J74-L74),5)</f>
        <v>29.55</v>
      </c>
      <c r="O74" s="47"/>
      <c r="P74" s="54">
        <f>ROUND(IF(L74=0, IF(J74=0, 0, 1), J74/L74),5)</f>
        <v>1.0205900000000001</v>
      </c>
    </row>
    <row r="75" spans="1:16" x14ac:dyDescent="0.3">
      <c r="A75" s="43"/>
      <c r="B75" s="43"/>
      <c r="C75" s="43"/>
      <c r="D75" s="43"/>
      <c r="E75" s="43"/>
      <c r="F75" s="43" t="s">
        <v>466</v>
      </c>
      <c r="G75" s="43"/>
      <c r="H75" s="43"/>
      <c r="I75" s="43"/>
      <c r="J75" s="46">
        <f>ROUND(J45+J59+J69+J74,5)</f>
        <v>63050.3</v>
      </c>
      <c r="K75" s="47"/>
      <c r="L75" s="46">
        <f>ROUND(L45+L59+L69+L74,5)</f>
        <v>65072.5</v>
      </c>
      <c r="M75" s="47"/>
      <c r="N75" s="46">
        <f>ROUND((J75-L75),5)</f>
        <v>-2022.2</v>
      </c>
      <c r="O75" s="47"/>
      <c r="P75" s="48">
        <f>ROUND(IF(L75=0, IF(J75=0, 0, 1), J75/L75),5)</f>
        <v>0.96892</v>
      </c>
    </row>
    <row r="76" spans="1:16" x14ac:dyDescent="0.3">
      <c r="A76" s="43"/>
      <c r="B76" s="43"/>
      <c r="C76" s="43"/>
      <c r="D76" s="43"/>
      <c r="E76" s="43"/>
      <c r="F76" s="43" t="s">
        <v>467</v>
      </c>
      <c r="G76" s="43"/>
      <c r="H76" s="43"/>
      <c r="I76" s="43"/>
      <c r="J76" s="46"/>
      <c r="K76" s="47"/>
      <c r="L76" s="46"/>
      <c r="M76" s="47"/>
      <c r="N76" s="46"/>
      <c r="O76" s="47"/>
      <c r="P76" s="48"/>
    </row>
    <row r="77" spans="1:16" x14ac:dyDescent="0.3">
      <c r="A77" s="43"/>
      <c r="B77" s="43"/>
      <c r="C77" s="43"/>
      <c r="D77" s="43"/>
      <c r="E77" s="43"/>
      <c r="F77" s="43"/>
      <c r="G77" s="43" t="s">
        <v>468</v>
      </c>
      <c r="H77" s="43"/>
      <c r="I77" s="43"/>
      <c r="J77" s="46">
        <v>343</v>
      </c>
      <c r="K77" s="47"/>
      <c r="L77" s="46">
        <v>400</v>
      </c>
      <c r="M77" s="47"/>
      <c r="N77" s="46">
        <f>ROUND((J77-L77),5)</f>
        <v>-57</v>
      </c>
      <c r="O77" s="47"/>
      <c r="P77" s="48">
        <f>ROUND(IF(L77=0, IF(J77=0, 0, 1), J77/L77),5)</f>
        <v>0.85750000000000004</v>
      </c>
    </row>
    <row r="78" spans="1:16" x14ac:dyDescent="0.3">
      <c r="A78" s="43"/>
      <c r="B78" s="43"/>
      <c r="C78" s="43"/>
      <c r="D78" s="43"/>
      <c r="E78" s="43"/>
      <c r="F78" s="43"/>
      <c r="G78" s="43" t="s">
        <v>469</v>
      </c>
      <c r="H78" s="43"/>
      <c r="I78" s="43"/>
      <c r="J78" s="46">
        <v>2751.67</v>
      </c>
      <c r="K78" s="47"/>
      <c r="L78" s="46">
        <v>1540</v>
      </c>
      <c r="M78" s="47"/>
      <c r="N78" s="46">
        <f>ROUND((J78-L78),5)</f>
        <v>1211.67</v>
      </c>
      <c r="O78" s="47"/>
      <c r="P78" s="48">
        <f>ROUND(IF(L78=0, IF(J78=0, 0, 1), J78/L78),5)</f>
        <v>1.7867999999999999</v>
      </c>
    </row>
    <row r="79" spans="1:16" x14ac:dyDescent="0.3">
      <c r="A79" s="43"/>
      <c r="B79" s="43"/>
      <c r="C79" s="43"/>
      <c r="D79" s="43"/>
      <c r="E79" s="43"/>
      <c r="F79" s="43"/>
      <c r="G79" s="43" t="s">
        <v>470</v>
      </c>
      <c r="H79" s="43"/>
      <c r="I79" s="43"/>
      <c r="J79" s="46">
        <v>0</v>
      </c>
      <c r="K79" s="47"/>
      <c r="L79" s="46">
        <v>0</v>
      </c>
      <c r="M79" s="47"/>
      <c r="N79" s="46">
        <f>ROUND((J79-L79),5)</f>
        <v>0</v>
      </c>
      <c r="O79" s="47"/>
      <c r="P79" s="48">
        <f>ROUND(IF(L79=0, IF(J79=0, 0, 1), J79/L79),5)</f>
        <v>0</v>
      </c>
    </row>
    <row r="80" spans="1:16" ht="15" thickBot="1" x14ac:dyDescent="0.35">
      <c r="A80" s="43"/>
      <c r="B80" s="43"/>
      <c r="C80" s="43"/>
      <c r="D80" s="43"/>
      <c r="E80" s="43"/>
      <c r="F80" s="43"/>
      <c r="G80" s="43" t="s">
        <v>471</v>
      </c>
      <c r="H80" s="43"/>
      <c r="I80" s="43"/>
      <c r="J80" s="55">
        <v>3912.5</v>
      </c>
      <c r="K80" s="47"/>
      <c r="L80" s="55"/>
      <c r="M80" s="47"/>
      <c r="N80" s="55"/>
      <c r="O80" s="47"/>
      <c r="P80" s="56"/>
    </row>
    <row r="81" spans="1:16" x14ac:dyDescent="0.3">
      <c r="A81" s="43"/>
      <c r="B81" s="43"/>
      <c r="C81" s="43"/>
      <c r="D81" s="43"/>
      <c r="E81" s="43"/>
      <c r="F81" s="43" t="s">
        <v>472</v>
      </c>
      <c r="G81" s="43"/>
      <c r="H81" s="43"/>
      <c r="I81" s="43"/>
      <c r="J81" s="46">
        <f>ROUND(SUM(J76:J80),5)</f>
        <v>7007.17</v>
      </c>
      <c r="K81" s="47"/>
      <c r="L81" s="46">
        <f>ROUND(SUM(L76:L80),5)</f>
        <v>1940</v>
      </c>
      <c r="M81" s="47"/>
      <c r="N81" s="46">
        <f>ROUND((J81-L81),5)</f>
        <v>5067.17</v>
      </c>
      <c r="O81" s="47"/>
      <c r="P81" s="48">
        <f>ROUND(IF(L81=0, IF(J81=0, 0, 1), J81/L81),5)</f>
        <v>3.6119400000000002</v>
      </c>
    </row>
    <row r="82" spans="1:16" x14ac:dyDescent="0.3">
      <c r="A82" s="43"/>
      <c r="B82" s="43"/>
      <c r="C82" s="43"/>
      <c r="D82" s="43"/>
      <c r="E82" s="43"/>
      <c r="F82" s="43" t="s">
        <v>473</v>
      </c>
      <c r="G82" s="43"/>
      <c r="H82" s="43"/>
      <c r="I82" s="43"/>
      <c r="J82" s="46"/>
      <c r="K82" s="47"/>
      <c r="L82" s="46"/>
      <c r="M82" s="47"/>
      <c r="N82" s="46"/>
      <c r="O82" s="47"/>
      <c r="P82" s="48"/>
    </row>
    <row r="83" spans="1:16" x14ac:dyDescent="0.3">
      <c r="A83" s="43"/>
      <c r="B83" s="43"/>
      <c r="C83" s="43"/>
      <c r="D83" s="43"/>
      <c r="E83" s="43"/>
      <c r="F83" s="43"/>
      <c r="G83" s="43" t="s">
        <v>474</v>
      </c>
      <c r="H83" s="43"/>
      <c r="I83" s="43"/>
      <c r="J83" s="46"/>
      <c r="K83" s="47"/>
      <c r="L83" s="46"/>
      <c r="M83" s="47"/>
      <c r="N83" s="46"/>
      <c r="O83" s="47"/>
      <c r="P83" s="48"/>
    </row>
    <row r="84" spans="1:16" x14ac:dyDescent="0.3">
      <c r="A84" s="43"/>
      <c r="B84" s="43"/>
      <c r="C84" s="43"/>
      <c r="D84" s="43"/>
      <c r="E84" s="43"/>
      <c r="F84" s="43"/>
      <c r="G84" s="43"/>
      <c r="H84" s="43" t="s">
        <v>475</v>
      </c>
      <c r="I84" s="43"/>
      <c r="J84" s="46">
        <v>9508.65</v>
      </c>
      <c r="K84" s="47"/>
      <c r="L84" s="46">
        <v>1000</v>
      </c>
      <c r="M84" s="47"/>
      <c r="N84" s="46">
        <f>ROUND((J84-L84),5)</f>
        <v>8508.65</v>
      </c>
      <c r="O84" s="47"/>
      <c r="P84" s="48">
        <f>ROUND(IF(L84=0, IF(J84=0, 0, 1), J84/L84),5)</f>
        <v>9.5086499999999994</v>
      </c>
    </row>
    <row r="85" spans="1:16" x14ac:dyDescent="0.3">
      <c r="A85" s="43"/>
      <c r="B85" s="43"/>
      <c r="C85" s="43"/>
      <c r="D85" s="43"/>
      <c r="E85" s="43"/>
      <c r="F85" s="43"/>
      <c r="G85" s="43"/>
      <c r="H85" s="43" t="s">
        <v>476</v>
      </c>
      <c r="I85" s="43"/>
      <c r="J85" s="46">
        <v>0</v>
      </c>
      <c r="K85" s="47"/>
      <c r="L85" s="46">
        <v>100</v>
      </c>
      <c r="M85" s="47"/>
      <c r="N85" s="46">
        <f>ROUND((J85-L85),5)</f>
        <v>-100</v>
      </c>
      <c r="O85" s="47"/>
      <c r="P85" s="48">
        <f>ROUND(IF(L85=0, IF(J85=0, 0, 1), J85/L85),5)</f>
        <v>0</v>
      </c>
    </row>
    <row r="86" spans="1:16" x14ac:dyDescent="0.3">
      <c r="A86" s="43"/>
      <c r="B86" s="43"/>
      <c r="C86" s="43"/>
      <c r="D86" s="43"/>
      <c r="E86" s="43"/>
      <c r="F86" s="43"/>
      <c r="G86" s="43"/>
      <c r="H86" s="43" t="s">
        <v>477</v>
      </c>
      <c r="I86" s="43"/>
      <c r="J86" s="46">
        <v>0</v>
      </c>
      <c r="K86" s="47"/>
      <c r="L86" s="46">
        <v>100</v>
      </c>
      <c r="M86" s="47"/>
      <c r="N86" s="46">
        <f>ROUND((J86-L86),5)</f>
        <v>-100</v>
      </c>
      <c r="O86" s="47"/>
      <c r="P86" s="48">
        <f>ROUND(IF(L86=0, IF(J86=0, 0, 1), J86/L86),5)</f>
        <v>0</v>
      </c>
    </row>
    <row r="87" spans="1:16" ht="15" thickBot="1" x14ac:dyDescent="0.35">
      <c r="A87" s="43"/>
      <c r="B87" s="43"/>
      <c r="C87" s="43"/>
      <c r="D87" s="43"/>
      <c r="E87" s="43"/>
      <c r="F87" s="43"/>
      <c r="G87" s="43"/>
      <c r="H87" s="43" t="s">
        <v>478</v>
      </c>
      <c r="I87" s="43"/>
      <c r="J87" s="55">
        <v>0</v>
      </c>
      <c r="K87" s="47"/>
      <c r="L87" s="55">
        <v>125</v>
      </c>
      <c r="M87" s="47"/>
      <c r="N87" s="55">
        <f>ROUND((J87-L87),5)</f>
        <v>-125</v>
      </c>
      <c r="O87" s="47"/>
      <c r="P87" s="56">
        <f>ROUND(IF(L87=0, IF(J87=0, 0, 1), J87/L87),5)</f>
        <v>0</v>
      </c>
    </row>
    <row r="88" spans="1:16" x14ac:dyDescent="0.3">
      <c r="A88" s="43"/>
      <c r="B88" s="43"/>
      <c r="C88" s="43"/>
      <c r="D88" s="43"/>
      <c r="E88" s="43"/>
      <c r="F88" s="43"/>
      <c r="G88" s="43" t="s">
        <v>479</v>
      </c>
      <c r="H88" s="43"/>
      <c r="I88" s="43"/>
      <c r="J88" s="46">
        <f>ROUND(SUM(J83:J87),5)</f>
        <v>9508.65</v>
      </c>
      <c r="K88" s="47"/>
      <c r="L88" s="46">
        <f>ROUND(SUM(L83:L87),5)</f>
        <v>1325</v>
      </c>
      <c r="M88" s="47"/>
      <c r="N88" s="46">
        <f>ROUND((J88-L88),5)</f>
        <v>8183.65</v>
      </c>
      <c r="O88" s="47"/>
      <c r="P88" s="48">
        <f>ROUND(IF(L88=0, IF(J88=0, 0, 1), J88/L88),5)</f>
        <v>7.1763399999999997</v>
      </c>
    </row>
    <row r="89" spans="1:16" x14ac:dyDescent="0.3">
      <c r="A89" s="43"/>
      <c r="B89" s="43"/>
      <c r="C89" s="43"/>
      <c r="D89" s="43"/>
      <c r="E89" s="43"/>
      <c r="F89" s="43"/>
      <c r="G89" s="43" t="s">
        <v>480</v>
      </c>
      <c r="H89" s="43"/>
      <c r="I89" s="43"/>
      <c r="J89" s="46"/>
      <c r="K89" s="47"/>
      <c r="L89" s="46"/>
      <c r="M89" s="47"/>
      <c r="N89" s="46"/>
      <c r="O89" s="47"/>
      <c r="P89" s="48"/>
    </row>
    <row r="90" spans="1:16" x14ac:dyDescent="0.3">
      <c r="A90" s="43"/>
      <c r="B90" s="43"/>
      <c r="C90" s="43"/>
      <c r="D90" s="43"/>
      <c r="E90" s="43"/>
      <c r="F90" s="43"/>
      <c r="G90" s="43"/>
      <c r="H90" s="43" t="s">
        <v>481</v>
      </c>
      <c r="I90" s="43"/>
      <c r="J90" s="46">
        <v>98.75</v>
      </c>
      <c r="K90" s="47"/>
      <c r="L90" s="46">
        <v>60</v>
      </c>
      <c r="M90" s="47"/>
      <c r="N90" s="46">
        <f t="shared" ref="N90:N95" si="10">ROUND((J90-L90),5)</f>
        <v>38.75</v>
      </c>
      <c r="O90" s="47"/>
      <c r="P90" s="48">
        <f t="shared" ref="P90:P95" si="11">ROUND(IF(L90=0, IF(J90=0, 0, 1), J90/L90),5)</f>
        <v>1.6458299999999999</v>
      </c>
    </row>
    <row r="91" spans="1:16" x14ac:dyDescent="0.3">
      <c r="A91" s="43"/>
      <c r="B91" s="43"/>
      <c r="C91" s="43"/>
      <c r="D91" s="43"/>
      <c r="E91" s="43"/>
      <c r="F91" s="43"/>
      <c r="G91" s="43"/>
      <c r="H91" s="43" t="s">
        <v>482</v>
      </c>
      <c r="I91" s="43"/>
      <c r="J91" s="46">
        <v>115.56</v>
      </c>
      <c r="K91" s="47"/>
      <c r="L91" s="46">
        <v>166.66</v>
      </c>
      <c r="M91" s="47"/>
      <c r="N91" s="46">
        <f t="shared" si="10"/>
        <v>-51.1</v>
      </c>
      <c r="O91" s="47"/>
      <c r="P91" s="48">
        <f t="shared" si="11"/>
        <v>0.69338999999999995</v>
      </c>
    </row>
    <row r="92" spans="1:16" x14ac:dyDescent="0.3">
      <c r="A92" s="43"/>
      <c r="B92" s="43"/>
      <c r="C92" s="43"/>
      <c r="D92" s="43"/>
      <c r="E92" s="43"/>
      <c r="F92" s="43"/>
      <c r="G92" s="43"/>
      <c r="H92" s="43" t="s">
        <v>483</v>
      </c>
      <c r="I92" s="43"/>
      <c r="J92" s="46">
        <v>372.52</v>
      </c>
      <c r="K92" s="47"/>
      <c r="L92" s="46">
        <v>425</v>
      </c>
      <c r="M92" s="47"/>
      <c r="N92" s="46">
        <f t="shared" si="10"/>
        <v>-52.48</v>
      </c>
      <c r="O92" s="47"/>
      <c r="P92" s="48">
        <f t="shared" si="11"/>
        <v>0.87651999999999997</v>
      </c>
    </row>
    <row r="93" spans="1:16" x14ac:dyDescent="0.3">
      <c r="A93" s="43"/>
      <c r="B93" s="43"/>
      <c r="C93" s="43"/>
      <c r="D93" s="43"/>
      <c r="E93" s="43"/>
      <c r="F93" s="43"/>
      <c r="G93" s="43"/>
      <c r="H93" s="43" t="s">
        <v>484</v>
      </c>
      <c r="I93" s="43"/>
      <c r="J93" s="46">
        <v>80.16</v>
      </c>
      <c r="K93" s="47"/>
      <c r="L93" s="46">
        <v>75</v>
      </c>
      <c r="M93" s="47"/>
      <c r="N93" s="46">
        <f t="shared" si="10"/>
        <v>5.16</v>
      </c>
      <c r="O93" s="47"/>
      <c r="P93" s="48">
        <f t="shared" si="11"/>
        <v>1.0688</v>
      </c>
    </row>
    <row r="94" spans="1:16" ht="15" thickBot="1" x14ac:dyDescent="0.35">
      <c r="A94" s="43"/>
      <c r="B94" s="43"/>
      <c r="C94" s="43"/>
      <c r="D94" s="43"/>
      <c r="E94" s="43"/>
      <c r="F94" s="43"/>
      <c r="G94" s="43"/>
      <c r="H94" s="43" t="s">
        <v>485</v>
      </c>
      <c r="I94" s="43"/>
      <c r="J94" s="55">
        <v>80.16</v>
      </c>
      <c r="K94" s="47"/>
      <c r="L94" s="55">
        <v>75</v>
      </c>
      <c r="M94" s="47"/>
      <c r="N94" s="55">
        <f t="shared" si="10"/>
        <v>5.16</v>
      </c>
      <c r="O94" s="47"/>
      <c r="P94" s="56">
        <f t="shared" si="11"/>
        <v>1.0688</v>
      </c>
    </row>
    <row r="95" spans="1:16" x14ac:dyDescent="0.3">
      <c r="A95" s="43"/>
      <c r="B95" s="43"/>
      <c r="C95" s="43"/>
      <c r="D95" s="43"/>
      <c r="E95" s="43"/>
      <c r="F95" s="43"/>
      <c r="G95" s="43" t="s">
        <v>486</v>
      </c>
      <c r="H95" s="43"/>
      <c r="I95" s="43"/>
      <c r="J95" s="46">
        <f>ROUND(SUM(J89:J94),5)</f>
        <v>747.15</v>
      </c>
      <c r="K95" s="47"/>
      <c r="L95" s="46">
        <f>ROUND(SUM(L89:L94),5)</f>
        <v>801.66</v>
      </c>
      <c r="M95" s="47"/>
      <c r="N95" s="46">
        <f t="shared" si="10"/>
        <v>-54.51</v>
      </c>
      <c r="O95" s="47"/>
      <c r="P95" s="48">
        <f t="shared" si="11"/>
        <v>0.93200000000000005</v>
      </c>
    </row>
    <row r="96" spans="1:16" x14ac:dyDescent="0.3">
      <c r="A96" s="43"/>
      <c r="B96" s="43"/>
      <c r="C96" s="43"/>
      <c r="D96" s="43"/>
      <c r="E96" s="43"/>
      <c r="F96" s="43"/>
      <c r="G96" s="43" t="s">
        <v>487</v>
      </c>
      <c r="H96" s="43"/>
      <c r="I96" s="43"/>
      <c r="J96" s="46"/>
      <c r="K96" s="47"/>
      <c r="L96" s="46"/>
      <c r="M96" s="47"/>
      <c r="N96" s="46"/>
      <c r="O96" s="47"/>
      <c r="P96" s="48"/>
    </row>
    <row r="97" spans="1:16" x14ac:dyDescent="0.3">
      <c r="A97" s="43"/>
      <c r="B97" s="43"/>
      <c r="C97" s="43"/>
      <c r="D97" s="43"/>
      <c r="E97" s="43"/>
      <c r="F97" s="43"/>
      <c r="G97" s="43"/>
      <c r="H97" s="43" t="s">
        <v>488</v>
      </c>
      <c r="I97" s="43"/>
      <c r="J97" s="46"/>
      <c r="K97" s="47"/>
      <c r="L97" s="46"/>
      <c r="M97" s="47"/>
      <c r="N97" s="46"/>
      <c r="O97" s="47"/>
      <c r="P97" s="48"/>
    </row>
    <row r="98" spans="1:16" x14ac:dyDescent="0.3">
      <c r="A98" s="43"/>
      <c r="B98" s="43"/>
      <c r="C98" s="43"/>
      <c r="D98" s="43"/>
      <c r="E98" s="43"/>
      <c r="F98" s="43"/>
      <c r="G98" s="43"/>
      <c r="H98" s="43"/>
      <c r="I98" s="43" t="s">
        <v>489</v>
      </c>
      <c r="J98" s="46">
        <v>1671.66</v>
      </c>
      <c r="K98" s="47"/>
      <c r="L98" s="46">
        <v>1400</v>
      </c>
      <c r="M98" s="47"/>
      <c r="N98" s="46">
        <f t="shared" ref="N98:N107" si="12">ROUND((J98-L98),5)</f>
        <v>271.66000000000003</v>
      </c>
      <c r="O98" s="47"/>
      <c r="P98" s="48">
        <f t="shared" ref="P98:P107" si="13">ROUND(IF(L98=0, IF(J98=0, 0, 1), J98/L98),5)</f>
        <v>1.19404</v>
      </c>
    </row>
    <row r="99" spans="1:16" x14ac:dyDescent="0.3">
      <c r="A99" s="43"/>
      <c r="B99" s="43"/>
      <c r="C99" s="43"/>
      <c r="D99" s="43"/>
      <c r="E99" s="43"/>
      <c r="F99" s="43"/>
      <c r="G99" s="43"/>
      <c r="H99" s="43"/>
      <c r="I99" s="43" t="s">
        <v>490</v>
      </c>
      <c r="J99" s="46">
        <v>925.69</v>
      </c>
      <c r="K99" s="47"/>
      <c r="L99" s="46">
        <v>200</v>
      </c>
      <c r="M99" s="47"/>
      <c r="N99" s="46">
        <f t="shared" si="12"/>
        <v>725.69</v>
      </c>
      <c r="O99" s="47"/>
      <c r="P99" s="48">
        <f t="shared" si="13"/>
        <v>4.62845</v>
      </c>
    </row>
    <row r="100" spans="1:16" ht="15" thickBot="1" x14ac:dyDescent="0.35">
      <c r="A100" s="43"/>
      <c r="B100" s="43"/>
      <c r="C100" s="43"/>
      <c r="D100" s="43"/>
      <c r="E100" s="43"/>
      <c r="F100" s="43"/>
      <c r="G100" s="43"/>
      <c r="H100" s="43"/>
      <c r="I100" s="43" t="s">
        <v>491</v>
      </c>
      <c r="J100" s="55">
        <v>309.89999999999998</v>
      </c>
      <c r="K100" s="47"/>
      <c r="L100" s="55">
        <v>200</v>
      </c>
      <c r="M100" s="47"/>
      <c r="N100" s="55">
        <f t="shared" si="12"/>
        <v>109.9</v>
      </c>
      <c r="O100" s="47"/>
      <c r="P100" s="56">
        <f t="shared" si="13"/>
        <v>1.5495000000000001</v>
      </c>
    </row>
    <row r="101" spans="1:16" x14ac:dyDescent="0.3">
      <c r="A101" s="43"/>
      <c r="B101" s="43"/>
      <c r="C101" s="43"/>
      <c r="D101" s="43"/>
      <c r="E101" s="43"/>
      <c r="F101" s="43"/>
      <c r="G101" s="43"/>
      <c r="H101" s="43" t="s">
        <v>492</v>
      </c>
      <c r="I101" s="43"/>
      <c r="J101" s="46">
        <f>ROUND(SUM(J97:J100),5)</f>
        <v>2907.25</v>
      </c>
      <c r="K101" s="47"/>
      <c r="L101" s="46">
        <f>ROUND(SUM(L97:L100),5)</f>
        <v>1800</v>
      </c>
      <c r="M101" s="47"/>
      <c r="N101" s="46">
        <f t="shared" si="12"/>
        <v>1107.25</v>
      </c>
      <c r="O101" s="47"/>
      <c r="P101" s="48">
        <f t="shared" si="13"/>
        <v>1.61514</v>
      </c>
    </row>
    <row r="102" spans="1:16" x14ac:dyDescent="0.3">
      <c r="A102" s="43"/>
      <c r="B102" s="43"/>
      <c r="C102" s="43"/>
      <c r="D102" s="43"/>
      <c r="E102" s="43"/>
      <c r="F102" s="43"/>
      <c r="G102" s="43"/>
      <c r="H102" s="43" t="s">
        <v>493</v>
      </c>
      <c r="I102" s="43"/>
      <c r="J102" s="46">
        <v>175.82</v>
      </c>
      <c r="K102" s="47"/>
      <c r="L102" s="46">
        <v>130</v>
      </c>
      <c r="M102" s="47"/>
      <c r="N102" s="46">
        <f t="shared" si="12"/>
        <v>45.82</v>
      </c>
      <c r="O102" s="47"/>
      <c r="P102" s="48">
        <f t="shared" si="13"/>
        <v>1.35246</v>
      </c>
    </row>
    <row r="103" spans="1:16" ht="15" thickBot="1" x14ac:dyDescent="0.35">
      <c r="A103" s="43"/>
      <c r="B103" s="43"/>
      <c r="C103" s="43"/>
      <c r="D103" s="43"/>
      <c r="E103" s="43"/>
      <c r="F103" s="43"/>
      <c r="G103" s="43"/>
      <c r="H103" s="43" t="s">
        <v>494</v>
      </c>
      <c r="I103" s="43"/>
      <c r="J103" s="55">
        <v>0</v>
      </c>
      <c r="K103" s="47"/>
      <c r="L103" s="55">
        <v>130</v>
      </c>
      <c r="M103" s="47"/>
      <c r="N103" s="55">
        <f t="shared" si="12"/>
        <v>-130</v>
      </c>
      <c r="O103" s="47"/>
      <c r="P103" s="56">
        <f t="shared" si="13"/>
        <v>0</v>
      </c>
    </row>
    <row r="104" spans="1:16" x14ac:dyDescent="0.3">
      <c r="A104" s="43"/>
      <c r="B104" s="43"/>
      <c r="C104" s="43"/>
      <c r="D104" s="43"/>
      <c r="E104" s="43"/>
      <c r="F104" s="43"/>
      <c r="G104" s="43" t="s">
        <v>495</v>
      </c>
      <c r="H104" s="43"/>
      <c r="I104" s="43"/>
      <c r="J104" s="46">
        <f>ROUND(J96+SUM(J101:J103),5)</f>
        <v>3083.07</v>
      </c>
      <c r="K104" s="47"/>
      <c r="L104" s="46">
        <f>ROUND(L96+SUM(L101:L103),5)</f>
        <v>2060</v>
      </c>
      <c r="M104" s="47"/>
      <c r="N104" s="46">
        <f t="shared" si="12"/>
        <v>1023.07</v>
      </c>
      <c r="O104" s="47"/>
      <c r="P104" s="48">
        <f t="shared" si="13"/>
        <v>1.49664</v>
      </c>
    </row>
    <row r="105" spans="1:16" ht="15" thickBot="1" x14ac:dyDescent="0.35">
      <c r="A105" s="43"/>
      <c r="B105" s="43"/>
      <c r="C105" s="43"/>
      <c r="D105" s="43"/>
      <c r="E105" s="43"/>
      <c r="F105" s="43"/>
      <c r="G105" s="43" t="s">
        <v>496</v>
      </c>
      <c r="H105" s="43"/>
      <c r="I105" s="43"/>
      <c r="J105" s="49">
        <v>222.52</v>
      </c>
      <c r="K105" s="47"/>
      <c r="L105" s="49">
        <v>83.33</v>
      </c>
      <c r="M105" s="47"/>
      <c r="N105" s="49">
        <f t="shared" si="12"/>
        <v>139.19</v>
      </c>
      <c r="O105" s="47"/>
      <c r="P105" s="50">
        <f t="shared" si="13"/>
        <v>2.67035</v>
      </c>
    </row>
    <row r="106" spans="1:16" ht="15" thickBot="1" x14ac:dyDescent="0.35">
      <c r="A106" s="43"/>
      <c r="B106" s="43"/>
      <c r="C106" s="43"/>
      <c r="D106" s="43"/>
      <c r="E106" s="43"/>
      <c r="F106" s="43" t="s">
        <v>497</v>
      </c>
      <c r="G106" s="43"/>
      <c r="H106" s="43"/>
      <c r="I106" s="43"/>
      <c r="J106" s="53">
        <f>ROUND(J82+J88+J95+SUM(J104:J105),5)</f>
        <v>13561.39</v>
      </c>
      <c r="K106" s="47"/>
      <c r="L106" s="53">
        <f>ROUND(L82+L88+L95+SUM(L104:L105),5)</f>
        <v>4269.99</v>
      </c>
      <c r="M106" s="47"/>
      <c r="N106" s="53">
        <f t="shared" si="12"/>
        <v>9291.4</v>
      </c>
      <c r="O106" s="47"/>
      <c r="P106" s="54">
        <f t="shared" si="13"/>
        <v>3.17598</v>
      </c>
    </row>
    <row r="107" spans="1:16" x14ac:dyDescent="0.3">
      <c r="A107" s="43"/>
      <c r="B107" s="43"/>
      <c r="C107" s="43"/>
      <c r="D107" s="43"/>
      <c r="E107" s="43" t="s">
        <v>498</v>
      </c>
      <c r="F107" s="43"/>
      <c r="G107" s="43"/>
      <c r="H107" s="43"/>
      <c r="I107" s="43"/>
      <c r="J107" s="46">
        <f>ROUND(SUM(J20:J26)+J30+J36+J44+J75+J81+J106,5)</f>
        <v>93675.29</v>
      </c>
      <c r="K107" s="47"/>
      <c r="L107" s="46">
        <f>ROUND(SUM(L20:L26)+L30+L36+L44+L75+L81+L106,5)</f>
        <v>83416.37</v>
      </c>
      <c r="M107" s="47"/>
      <c r="N107" s="46">
        <f t="shared" si="12"/>
        <v>10258.92</v>
      </c>
      <c r="O107" s="47"/>
      <c r="P107" s="48">
        <f t="shared" si="13"/>
        <v>1.1229800000000001</v>
      </c>
    </row>
    <row r="108" spans="1:16" x14ac:dyDescent="0.3">
      <c r="A108" s="43"/>
      <c r="B108" s="43"/>
      <c r="C108" s="43"/>
      <c r="D108" s="43"/>
      <c r="E108" s="43" t="s">
        <v>499</v>
      </c>
      <c r="F108" s="43"/>
      <c r="G108" s="43"/>
      <c r="H108" s="43"/>
      <c r="I108" s="43"/>
      <c r="J108" s="46"/>
      <c r="K108" s="47"/>
      <c r="L108" s="46"/>
      <c r="M108" s="47"/>
      <c r="N108" s="46"/>
      <c r="O108" s="47"/>
      <c r="P108" s="48"/>
    </row>
    <row r="109" spans="1:16" x14ac:dyDescent="0.3">
      <c r="A109" s="43"/>
      <c r="B109" s="43"/>
      <c r="C109" s="43"/>
      <c r="D109" s="43"/>
      <c r="E109" s="43"/>
      <c r="F109" s="43" t="s">
        <v>500</v>
      </c>
      <c r="G109" s="43"/>
      <c r="H109" s="43"/>
      <c r="I109" s="43"/>
      <c r="J109" s="46">
        <v>0</v>
      </c>
      <c r="K109" s="47"/>
      <c r="L109" s="46">
        <v>420</v>
      </c>
      <c r="M109" s="47"/>
      <c r="N109" s="46">
        <f>ROUND((J109-L109),5)</f>
        <v>-420</v>
      </c>
      <c r="O109" s="47"/>
      <c r="P109" s="48">
        <f>ROUND(IF(L109=0, IF(J109=0, 0, 1), J109/L109),5)</f>
        <v>0</v>
      </c>
    </row>
    <row r="110" spans="1:16" ht="15" thickBot="1" x14ac:dyDescent="0.35">
      <c r="A110" s="43"/>
      <c r="B110" s="43"/>
      <c r="C110" s="43"/>
      <c r="D110" s="43"/>
      <c r="E110" s="43"/>
      <c r="F110" s="43" t="s">
        <v>501</v>
      </c>
      <c r="G110" s="43"/>
      <c r="H110" s="43"/>
      <c r="I110" s="43"/>
      <c r="J110" s="55">
        <v>0</v>
      </c>
      <c r="K110" s="47"/>
      <c r="L110" s="55">
        <v>83.33</v>
      </c>
      <c r="M110" s="47"/>
      <c r="N110" s="55">
        <f>ROUND((J110-L110),5)</f>
        <v>-83.33</v>
      </c>
      <c r="O110" s="47"/>
      <c r="P110" s="56">
        <f>ROUND(IF(L110=0, IF(J110=0, 0, 1), J110/L110),5)</f>
        <v>0</v>
      </c>
    </row>
    <row r="111" spans="1:16" x14ac:dyDescent="0.3">
      <c r="A111" s="43"/>
      <c r="B111" s="43"/>
      <c r="C111" s="43"/>
      <c r="D111" s="43"/>
      <c r="E111" s="43" t="s">
        <v>502</v>
      </c>
      <c r="F111" s="43"/>
      <c r="G111" s="43"/>
      <c r="H111" s="43"/>
      <c r="I111" s="43"/>
      <c r="J111" s="46">
        <f>ROUND(SUM(J108:J110),5)</f>
        <v>0</v>
      </c>
      <c r="K111" s="47"/>
      <c r="L111" s="46">
        <f>ROUND(SUM(L108:L110),5)</f>
        <v>503.33</v>
      </c>
      <c r="M111" s="47"/>
      <c r="N111" s="46">
        <f>ROUND((J111-L111),5)</f>
        <v>-503.33</v>
      </c>
      <c r="O111" s="47"/>
      <c r="P111" s="48">
        <f>ROUND(IF(L111=0, IF(J111=0, 0, 1), J111/L111),5)</f>
        <v>0</v>
      </c>
    </row>
    <row r="112" spans="1:16" x14ac:dyDescent="0.3">
      <c r="A112" s="43"/>
      <c r="B112" s="43"/>
      <c r="C112" s="43"/>
      <c r="D112" s="43"/>
      <c r="E112" s="43" t="s">
        <v>503</v>
      </c>
      <c r="F112" s="43"/>
      <c r="G112" s="43"/>
      <c r="H112" s="43"/>
      <c r="I112" s="43"/>
      <c r="J112" s="46"/>
      <c r="K112" s="47"/>
      <c r="L112" s="46"/>
      <c r="M112" s="47"/>
      <c r="N112" s="46"/>
      <c r="O112" s="47"/>
      <c r="P112" s="48"/>
    </row>
    <row r="113" spans="1:16" x14ac:dyDescent="0.3">
      <c r="A113" s="43"/>
      <c r="B113" s="43"/>
      <c r="C113" s="43"/>
      <c r="D113" s="43"/>
      <c r="E113" s="43"/>
      <c r="F113" s="43" t="s">
        <v>504</v>
      </c>
      <c r="G113" s="43"/>
      <c r="H113" s="43"/>
      <c r="I113" s="43"/>
      <c r="J113" s="46">
        <v>0</v>
      </c>
      <c r="K113" s="47"/>
      <c r="L113" s="46">
        <v>6000</v>
      </c>
      <c r="M113" s="47"/>
      <c r="N113" s="46">
        <f t="shared" ref="N113:N118" si="14">ROUND((J113-L113),5)</f>
        <v>-6000</v>
      </c>
      <c r="O113" s="47"/>
      <c r="P113" s="48">
        <f t="shared" ref="P113:P118" si="15">ROUND(IF(L113=0, IF(J113=0, 0, 1), J113/L113),5)</f>
        <v>0</v>
      </c>
    </row>
    <row r="114" spans="1:16" x14ac:dyDescent="0.3">
      <c r="A114" s="43"/>
      <c r="B114" s="43"/>
      <c r="C114" s="43"/>
      <c r="D114" s="43"/>
      <c r="E114" s="43"/>
      <c r="F114" s="43" t="s">
        <v>505</v>
      </c>
      <c r="G114" s="43"/>
      <c r="H114" s="43"/>
      <c r="I114" s="43"/>
      <c r="J114" s="46">
        <v>0</v>
      </c>
      <c r="K114" s="47"/>
      <c r="L114" s="46">
        <v>165</v>
      </c>
      <c r="M114" s="47"/>
      <c r="N114" s="46">
        <f t="shared" si="14"/>
        <v>-165</v>
      </c>
      <c r="O114" s="47"/>
      <c r="P114" s="48">
        <f t="shared" si="15"/>
        <v>0</v>
      </c>
    </row>
    <row r="115" spans="1:16" x14ac:dyDescent="0.3">
      <c r="A115" s="43"/>
      <c r="B115" s="43"/>
      <c r="C115" s="43"/>
      <c r="D115" s="43"/>
      <c r="E115" s="43"/>
      <c r="F115" s="43" t="s">
        <v>506</v>
      </c>
      <c r="G115" s="43"/>
      <c r="H115" s="43"/>
      <c r="I115" s="43"/>
      <c r="J115" s="46">
        <v>778.82</v>
      </c>
      <c r="K115" s="47"/>
      <c r="L115" s="46">
        <v>500</v>
      </c>
      <c r="M115" s="47"/>
      <c r="N115" s="46">
        <f t="shared" si="14"/>
        <v>278.82</v>
      </c>
      <c r="O115" s="47"/>
      <c r="P115" s="48">
        <f t="shared" si="15"/>
        <v>1.5576399999999999</v>
      </c>
    </row>
    <row r="116" spans="1:16" x14ac:dyDescent="0.3">
      <c r="A116" s="43"/>
      <c r="B116" s="43"/>
      <c r="C116" s="43"/>
      <c r="D116" s="43"/>
      <c r="E116" s="43"/>
      <c r="F116" s="43" t="s">
        <v>507</v>
      </c>
      <c r="G116" s="43"/>
      <c r="H116" s="43"/>
      <c r="I116" s="43"/>
      <c r="J116" s="46">
        <v>120.04</v>
      </c>
      <c r="K116" s="47"/>
      <c r="L116" s="46">
        <v>150</v>
      </c>
      <c r="M116" s="47"/>
      <c r="N116" s="46">
        <f t="shared" si="14"/>
        <v>-29.96</v>
      </c>
      <c r="O116" s="47"/>
      <c r="P116" s="48">
        <f t="shared" si="15"/>
        <v>0.80027000000000004</v>
      </c>
    </row>
    <row r="117" spans="1:16" ht="15" thickBot="1" x14ac:dyDescent="0.35">
      <c r="A117" s="43"/>
      <c r="B117" s="43"/>
      <c r="C117" s="43"/>
      <c r="D117" s="43"/>
      <c r="E117" s="43"/>
      <c r="F117" s="43" t="s">
        <v>508</v>
      </c>
      <c r="G117" s="43"/>
      <c r="H117" s="43"/>
      <c r="I117" s="43"/>
      <c r="J117" s="55">
        <v>0</v>
      </c>
      <c r="K117" s="47"/>
      <c r="L117" s="55">
        <v>0</v>
      </c>
      <c r="M117" s="47"/>
      <c r="N117" s="55">
        <f t="shared" si="14"/>
        <v>0</v>
      </c>
      <c r="O117" s="47"/>
      <c r="P117" s="56">
        <f t="shared" si="15"/>
        <v>0</v>
      </c>
    </row>
    <row r="118" spans="1:16" x14ac:dyDescent="0.3">
      <c r="A118" s="43"/>
      <c r="B118" s="43"/>
      <c r="C118" s="43"/>
      <c r="D118" s="43"/>
      <c r="E118" s="43" t="s">
        <v>509</v>
      </c>
      <c r="F118" s="43"/>
      <c r="G118" s="43"/>
      <c r="H118" s="43"/>
      <c r="I118" s="43"/>
      <c r="J118" s="46">
        <f>ROUND(SUM(J112:J117),5)</f>
        <v>898.86</v>
      </c>
      <c r="K118" s="47"/>
      <c r="L118" s="46">
        <f>ROUND(SUM(L112:L117),5)</f>
        <v>6815</v>
      </c>
      <c r="M118" s="47"/>
      <c r="N118" s="46">
        <f t="shared" si="14"/>
        <v>-5916.14</v>
      </c>
      <c r="O118" s="47"/>
      <c r="P118" s="48">
        <f t="shared" si="15"/>
        <v>0.13189000000000001</v>
      </c>
    </row>
    <row r="119" spans="1:16" x14ac:dyDescent="0.3">
      <c r="A119" s="43"/>
      <c r="B119" s="43"/>
      <c r="C119" s="43"/>
      <c r="D119" s="43"/>
      <c r="E119" s="43" t="s">
        <v>510</v>
      </c>
      <c r="F119" s="43"/>
      <c r="G119" s="43"/>
      <c r="H119" s="43"/>
      <c r="I119" s="43"/>
      <c r="J119" s="46"/>
      <c r="K119" s="47"/>
      <c r="L119" s="46"/>
      <c r="M119" s="47"/>
      <c r="N119" s="46"/>
      <c r="O119" s="47"/>
      <c r="P119" s="48"/>
    </row>
    <row r="120" spans="1:16" x14ac:dyDescent="0.3">
      <c r="A120" s="43"/>
      <c r="B120" s="43"/>
      <c r="C120" s="43"/>
      <c r="D120" s="43"/>
      <c r="E120" s="43"/>
      <c r="F120" s="43" t="s">
        <v>511</v>
      </c>
      <c r="G120" s="43"/>
      <c r="H120" s="43"/>
      <c r="I120" s="43"/>
      <c r="J120" s="46">
        <v>0</v>
      </c>
      <c r="K120" s="47"/>
      <c r="L120" s="46">
        <v>200</v>
      </c>
      <c r="M120" s="47"/>
      <c r="N120" s="46">
        <f>ROUND((J120-L120),5)</f>
        <v>-200</v>
      </c>
      <c r="O120" s="47"/>
      <c r="P120" s="48">
        <f>ROUND(IF(L120=0, IF(J120=0, 0, 1), J120/L120),5)</f>
        <v>0</v>
      </c>
    </row>
    <row r="121" spans="1:16" x14ac:dyDescent="0.3">
      <c r="A121" s="43"/>
      <c r="B121" s="43"/>
      <c r="C121" s="43"/>
      <c r="D121" s="43"/>
      <c r="E121" s="43"/>
      <c r="F121" s="43" t="s">
        <v>512</v>
      </c>
      <c r="G121" s="43"/>
      <c r="H121" s="43"/>
      <c r="I121" s="43"/>
      <c r="J121" s="46">
        <v>1068.3499999999999</v>
      </c>
      <c r="K121" s="47"/>
      <c r="L121" s="46">
        <v>450</v>
      </c>
      <c r="M121" s="47"/>
      <c r="N121" s="46">
        <f>ROUND((J121-L121),5)</f>
        <v>618.35</v>
      </c>
      <c r="O121" s="47"/>
      <c r="P121" s="48">
        <f>ROUND(IF(L121=0, IF(J121=0, 0, 1), J121/L121),5)</f>
        <v>2.3741099999999999</v>
      </c>
    </row>
    <row r="122" spans="1:16" x14ac:dyDescent="0.3">
      <c r="A122" s="43"/>
      <c r="B122" s="43"/>
      <c r="C122" s="43"/>
      <c r="D122" s="43"/>
      <c r="E122" s="43"/>
      <c r="F122" s="43" t="s">
        <v>513</v>
      </c>
      <c r="G122" s="43"/>
      <c r="H122" s="43"/>
      <c r="I122" s="43"/>
      <c r="J122" s="46"/>
      <c r="K122" s="47"/>
      <c r="L122" s="46"/>
      <c r="M122" s="47"/>
      <c r="N122" s="46"/>
      <c r="O122" s="47"/>
      <c r="P122" s="48"/>
    </row>
    <row r="123" spans="1:16" x14ac:dyDescent="0.3">
      <c r="A123" s="43"/>
      <c r="B123" s="43"/>
      <c r="C123" s="43"/>
      <c r="D123" s="43"/>
      <c r="E123" s="43"/>
      <c r="F123" s="43"/>
      <c r="G123" s="43" t="s">
        <v>514</v>
      </c>
      <c r="H123" s="43"/>
      <c r="I123" s="43"/>
      <c r="J123" s="46">
        <v>0</v>
      </c>
      <c r="K123" s="47"/>
      <c r="L123" s="46">
        <v>0</v>
      </c>
      <c r="M123" s="47"/>
      <c r="N123" s="46">
        <f t="shared" ref="N123:N131" si="16">ROUND((J123-L123),5)</f>
        <v>0</v>
      </c>
      <c r="O123" s="47"/>
      <c r="P123" s="48">
        <f t="shared" ref="P123:P131" si="17">ROUND(IF(L123=0, IF(J123=0, 0, 1), J123/L123),5)</f>
        <v>0</v>
      </c>
    </row>
    <row r="124" spans="1:16" x14ac:dyDescent="0.3">
      <c r="A124" s="43"/>
      <c r="B124" s="43"/>
      <c r="C124" s="43"/>
      <c r="D124" s="43"/>
      <c r="E124" s="43"/>
      <c r="F124" s="43"/>
      <c r="G124" s="43" t="s">
        <v>515</v>
      </c>
      <c r="H124" s="43"/>
      <c r="I124" s="43"/>
      <c r="J124" s="46">
        <v>0</v>
      </c>
      <c r="K124" s="47"/>
      <c r="L124" s="46">
        <v>835</v>
      </c>
      <c r="M124" s="47"/>
      <c r="N124" s="46">
        <f t="shared" si="16"/>
        <v>-835</v>
      </c>
      <c r="O124" s="47"/>
      <c r="P124" s="48">
        <f t="shared" si="17"/>
        <v>0</v>
      </c>
    </row>
    <row r="125" spans="1:16" x14ac:dyDescent="0.3">
      <c r="A125" s="43"/>
      <c r="B125" s="43"/>
      <c r="C125" s="43"/>
      <c r="D125" s="43"/>
      <c r="E125" s="43"/>
      <c r="F125" s="43"/>
      <c r="G125" s="43" t="s">
        <v>516</v>
      </c>
      <c r="H125" s="43"/>
      <c r="I125" s="43"/>
      <c r="J125" s="46">
        <v>0</v>
      </c>
      <c r="K125" s="47"/>
      <c r="L125" s="46">
        <v>2083.33</v>
      </c>
      <c r="M125" s="47"/>
      <c r="N125" s="46">
        <f t="shared" si="16"/>
        <v>-2083.33</v>
      </c>
      <c r="O125" s="47"/>
      <c r="P125" s="48">
        <f t="shared" si="17"/>
        <v>0</v>
      </c>
    </row>
    <row r="126" spans="1:16" x14ac:dyDescent="0.3">
      <c r="A126" s="43"/>
      <c r="B126" s="43"/>
      <c r="C126" s="43"/>
      <c r="D126" s="43"/>
      <c r="E126" s="43"/>
      <c r="F126" s="43"/>
      <c r="G126" s="43" t="s">
        <v>517</v>
      </c>
      <c r="H126" s="43"/>
      <c r="I126" s="43"/>
      <c r="J126" s="46">
        <v>0</v>
      </c>
      <c r="K126" s="47"/>
      <c r="L126" s="46">
        <v>0</v>
      </c>
      <c r="M126" s="47"/>
      <c r="N126" s="46">
        <f t="shared" si="16"/>
        <v>0</v>
      </c>
      <c r="O126" s="47"/>
      <c r="P126" s="48">
        <f t="shared" si="17"/>
        <v>0</v>
      </c>
    </row>
    <row r="127" spans="1:16" x14ac:dyDescent="0.3">
      <c r="A127" s="43"/>
      <c r="B127" s="43"/>
      <c r="C127" s="43"/>
      <c r="D127" s="43"/>
      <c r="E127" s="43"/>
      <c r="F127" s="43"/>
      <c r="G127" s="43" t="s">
        <v>518</v>
      </c>
      <c r="H127" s="43"/>
      <c r="I127" s="43"/>
      <c r="J127" s="46">
        <v>146.37</v>
      </c>
      <c r="K127" s="47"/>
      <c r="L127" s="46">
        <v>200</v>
      </c>
      <c r="M127" s="47"/>
      <c r="N127" s="46">
        <f t="shared" si="16"/>
        <v>-53.63</v>
      </c>
      <c r="O127" s="47"/>
      <c r="P127" s="48">
        <f t="shared" si="17"/>
        <v>0.73185</v>
      </c>
    </row>
    <row r="128" spans="1:16" x14ac:dyDescent="0.3">
      <c r="A128" s="43"/>
      <c r="B128" s="43"/>
      <c r="C128" s="43"/>
      <c r="D128" s="43"/>
      <c r="E128" s="43"/>
      <c r="F128" s="43"/>
      <c r="G128" s="43" t="s">
        <v>519</v>
      </c>
      <c r="H128" s="43"/>
      <c r="I128" s="43"/>
      <c r="J128" s="46">
        <v>3150.54</v>
      </c>
      <c r="K128" s="47"/>
      <c r="L128" s="46">
        <v>600</v>
      </c>
      <c r="M128" s="47"/>
      <c r="N128" s="46">
        <f t="shared" si="16"/>
        <v>2550.54</v>
      </c>
      <c r="O128" s="47"/>
      <c r="P128" s="48">
        <f t="shared" si="17"/>
        <v>5.2508999999999997</v>
      </c>
    </row>
    <row r="129" spans="1:16" x14ac:dyDescent="0.3">
      <c r="A129" s="43"/>
      <c r="B129" s="43"/>
      <c r="C129" s="43"/>
      <c r="D129" s="43"/>
      <c r="E129" s="43"/>
      <c r="F129" s="43"/>
      <c r="G129" s="43" t="s">
        <v>520</v>
      </c>
      <c r="H129" s="43"/>
      <c r="I129" s="43"/>
      <c r="J129" s="46">
        <v>0</v>
      </c>
      <c r="K129" s="47"/>
      <c r="L129" s="46">
        <v>420</v>
      </c>
      <c r="M129" s="47"/>
      <c r="N129" s="46">
        <f t="shared" si="16"/>
        <v>-420</v>
      </c>
      <c r="O129" s="47"/>
      <c r="P129" s="48">
        <f t="shared" si="17"/>
        <v>0</v>
      </c>
    </row>
    <row r="130" spans="1:16" ht="15" thickBot="1" x14ac:dyDescent="0.35">
      <c r="A130" s="43"/>
      <c r="B130" s="43"/>
      <c r="C130" s="43"/>
      <c r="D130" s="43"/>
      <c r="E130" s="43"/>
      <c r="F130" s="43"/>
      <c r="G130" s="43" t="s">
        <v>521</v>
      </c>
      <c r="H130" s="43"/>
      <c r="I130" s="43"/>
      <c r="J130" s="55">
        <v>0</v>
      </c>
      <c r="K130" s="47"/>
      <c r="L130" s="55">
        <v>500</v>
      </c>
      <c r="M130" s="47"/>
      <c r="N130" s="55">
        <f t="shared" si="16"/>
        <v>-500</v>
      </c>
      <c r="O130" s="47"/>
      <c r="P130" s="56">
        <f t="shared" si="17"/>
        <v>0</v>
      </c>
    </row>
    <row r="131" spans="1:16" x14ac:dyDescent="0.3">
      <c r="A131" s="43"/>
      <c r="B131" s="43"/>
      <c r="C131" s="43"/>
      <c r="D131" s="43"/>
      <c r="E131" s="43"/>
      <c r="F131" s="43" t="s">
        <v>522</v>
      </c>
      <c r="G131" s="43"/>
      <c r="H131" s="43"/>
      <c r="I131" s="43"/>
      <c r="J131" s="46">
        <f>ROUND(SUM(J122:J130),5)</f>
        <v>3296.91</v>
      </c>
      <c r="K131" s="47"/>
      <c r="L131" s="46">
        <f>ROUND(SUM(L122:L130),5)</f>
        <v>4638.33</v>
      </c>
      <c r="M131" s="47"/>
      <c r="N131" s="46">
        <f t="shared" si="16"/>
        <v>-1341.42</v>
      </c>
      <c r="O131" s="47"/>
      <c r="P131" s="48">
        <f t="shared" si="17"/>
        <v>0.71079999999999999</v>
      </c>
    </row>
    <row r="132" spans="1:16" x14ac:dyDescent="0.3">
      <c r="A132" s="43"/>
      <c r="B132" s="43"/>
      <c r="C132" s="43"/>
      <c r="D132" s="43"/>
      <c r="E132" s="43"/>
      <c r="F132" s="43" t="s">
        <v>523</v>
      </c>
      <c r="G132" s="43"/>
      <c r="H132" s="43"/>
      <c r="I132" s="43"/>
      <c r="J132" s="46"/>
      <c r="K132" s="47"/>
      <c r="L132" s="46"/>
      <c r="M132" s="47"/>
      <c r="N132" s="46"/>
      <c r="O132" s="47"/>
      <c r="P132" s="48"/>
    </row>
    <row r="133" spans="1:16" x14ac:dyDescent="0.3">
      <c r="A133" s="43"/>
      <c r="B133" s="43"/>
      <c r="C133" s="43"/>
      <c r="D133" s="43"/>
      <c r="E133" s="43"/>
      <c r="F133" s="43"/>
      <c r="G133" s="43" t="s">
        <v>524</v>
      </c>
      <c r="H133" s="43"/>
      <c r="I133" s="43"/>
      <c r="J133" s="46">
        <v>386.06</v>
      </c>
      <c r="K133" s="47"/>
      <c r="L133" s="46"/>
      <c r="M133" s="47"/>
      <c r="N133" s="46"/>
      <c r="O133" s="47"/>
      <c r="P133" s="48"/>
    </row>
    <row r="134" spans="1:16" x14ac:dyDescent="0.3">
      <c r="A134" s="43"/>
      <c r="B134" s="43"/>
      <c r="C134" s="43"/>
      <c r="D134" s="43"/>
      <c r="E134" s="43"/>
      <c r="F134" s="43"/>
      <c r="G134" s="43" t="s">
        <v>525</v>
      </c>
      <c r="H134" s="43"/>
      <c r="I134" s="43"/>
      <c r="J134" s="46">
        <v>7.49</v>
      </c>
      <c r="K134" s="47"/>
      <c r="L134" s="46"/>
      <c r="M134" s="47"/>
      <c r="N134" s="46"/>
      <c r="O134" s="47"/>
      <c r="P134" s="48"/>
    </row>
    <row r="135" spans="1:16" x14ac:dyDescent="0.3">
      <c r="A135" s="43"/>
      <c r="B135" s="43"/>
      <c r="C135" s="43"/>
      <c r="D135" s="43"/>
      <c r="E135" s="43"/>
      <c r="F135" s="43"/>
      <c r="G135" s="43" t="s">
        <v>526</v>
      </c>
      <c r="H135" s="43"/>
      <c r="I135" s="43"/>
      <c r="J135" s="46">
        <v>1233.6300000000001</v>
      </c>
      <c r="K135" s="47"/>
      <c r="L135" s="46"/>
      <c r="M135" s="47"/>
      <c r="N135" s="46"/>
      <c r="O135" s="47"/>
      <c r="P135" s="48"/>
    </row>
    <row r="136" spans="1:16" x14ac:dyDescent="0.3">
      <c r="A136" s="43"/>
      <c r="B136" s="43"/>
      <c r="C136" s="43"/>
      <c r="D136" s="43"/>
      <c r="E136" s="43"/>
      <c r="F136" s="43"/>
      <c r="G136" s="43" t="s">
        <v>527</v>
      </c>
      <c r="H136" s="43"/>
      <c r="I136" s="43"/>
      <c r="J136" s="46">
        <v>5365.97</v>
      </c>
      <c r="K136" s="47"/>
      <c r="L136" s="46"/>
      <c r="M136" s="47"/>
      <c r="N136" s="46"/>
      <c r="O136" s="47"/>
      <c r="P136" s="48"/>
    </row>
    <row r="137" spans="1:16" x14ac:dyDescent="0.3">
      <c r="A137" s="43"/>
      <c r="B137" s="43"/>
      <c r="C137" s="43"/>
      <c r="D137" s="43"/>
      <c r="E137" s="43"/>
      <c r="F137" s="43"/>
      <c r="G137" s="43" t="s">
        <v>528</v>
      </c>
      <c r="H137" s="43"/>
      <c r="I137" s="43"/>
      <c r="J137" s="46">
        <v>89.25</v>
      </c>
      <c r="K137" s="47"/>
      <c r="L137" s="46"/>
      <c r="M137" s="47"/>
      <c r="N137" s="46"/>
      <c r="O137" s="47"/>
      <c r="P137" s="48"/>
    </row>
    <row r="138" spans="1:16" x14ac:dyDescent="0.3">
      <c r="A138" s="43"/>
      <c r="B138" s="43"/>
      <c r="C138" s="43"/>
      <c r="D138" s="43"/>
      <c r="E138" s="43"/>
      <c r="F138" s="43"/>
      <c r="G138" s="43" t="s">
        <v>529</v>
      </c>
      <c r="H138" s="43"/>
      <c r="I138" s="43"/>
      <c r="J138" s="46">
        <v>13.76</v>
      </c>
      <c r="K138" s="47"/>
      <c r="L138" s="46"/>
      <c r="M138" s="47"/>
      <c r="N138" s="46"/>
      <c r="O138" s="47"/>
      <c r="P138" s="48"/>
    </row>
    <row r="139" spans="1:16" ht="15" thickBot="1" x14ac:dyDescent="0.35">
      <c r="A139" s="43"/>
      <c r="B139" s="43"/>
      <c r="C139" s="43"/>
      <c r="D139" s="43"/>
      <c r="E139" s="43"/>
      <c r="F139" s="43"/>
      <c r="G139" s="43" t="s">
        <v>530</v>
      </c>
      <c r="H139" s="43"/>
      <c r="I139" s="43"/>
      <c r="J139" s="49">
        <v>103.26</v>
      </c>
      <c r="K139" s="47"/>
      <c r="L139" s="49">
        <v>3333</v>
      </c>
      <c r="M139" s="47"/>
      <c r="N139" s="49">
        <f>ROUND((J139-L139),5)</f>
        <v>-3229.74</v>
      </c>
      <c r="O139" s="47"/>
      <c r="P139" s="50">
        <f>ROUND(IF(L139=0, IF(J139=0, 0, 1), J139/L139),5)</f>
        <v>3.0980000000000001E-2</v>
      </c>
    </row>
    <row r="140" spans="1:16" ht="15" thickBot="1" x14ac:dyDescent="0.35">
      <c r="A140" s="43"/>
      <c r="B140" s="43"/>
      <c r="C140" s="43"/>
      <c r="D140" s="43"/>
      <c r="E140" s="43"/>
      <c r="F140" s="43" t="s">
        <v>531</v>
      </c>
      <c r="G140" s="43"/>
      <c r="H140" s="43"/>
      <c r="I140" s="43"/>
      <c r="J140" s="53">
        <f>ROUND(SUM(J132:J139),5)</f>
        <v>7199.42</v>
      </c>
      <c r="K140" s="47"/>
      <c r="L140" s="53">
        <f>ROUND(SUM(L132:L139),5)</f>
        <v>3333</v>
      </c>
      <c r="M140" s="47"/>
      <c r="N140" s="53">
        <f>ROUND((J140-L140),5)</f>
        <v>3866.42</v>
      </c>
      <c r="O140" s="47"/>
      <c r="P140" s="54">
        <f>ROUND(IF(L140=0, IF(J140=0, 0, 1), J140/L140),5)</f>
        <v>2.16004</v>
      </c>
    </row>
    <row r="141" spans="1:16" x14ac:dyDescent="0.3">
      <c r="A141" s="43"/>
      <c r="B141" s="43"/>
      <c r="C141" s="43"/>
      <c r="D141" s="43"/>
      <c r="E141" s="43" t="s">
        <v>532</v>
      </c>
      <c r="F141" s="43"/>
      <c r="G141" s="43"/>
      <c r="H141" s="43"/>
      <c r="I141" s="43"/>
      <c r="J141" s="46">
        <f>ROUND(SUM(J119:J121)+J131+J140,5)</f>
        <v>11564.68</v>
      </c>
      <c r="K141" s="47"/>
      <c r="L141" s="46">
        <f>ROUND(SUM(L119:L121)+L131+L140,5)</f>
        <v>8621.33</v>
      </c>
      <c r="M141" s="47"/>
      <c r="N141" s="46">
        <f>ROUND((J141-L141),5)</f>
        <v>2943.35</v>
      </c>
      <c r="O141" s="47"/>
      <c r="P141" s="48">
        <f>ROUND(IF(L141=0, IF(J141=0, 0, 1), J141/L141),5)</f>
        <v>1.3413999999999999</v>
      </c>
    </row>
    <row r="142" spans="1:16" x14ac:dyDescent="0.3">
      <c r="A142" s="43"/>
      <c r="B142" s="43"/>
      <c r="C142" s="43"/>
      <c r="D142" s="43"/>
      <c r="E142" s="43" t="s">
        <v>533</v>
      </c>
      <c r="F142" s="43"/>
      <c r="G142" s="43"/>
      <c r="H142" s="43"/>
      <c r="I142" s="43"/>
      <c r="J142" s="46"/>
      <c r="K142" s="47"/>
      <c r="L142" s="46"/>
      <c r="M142" s="47"/>
      <c r="N142" s="46"/>
      <c r="O142" s="47"/>
      <c r="P142" s="48"/>
    </row>
    <row r="143" spans="1:16" ht="15" thickBot="1" x14ac:dyDescent="0.35">
      <c r="A143" s="43"/>
      <c r="B143" s="43"/>
      <c r="C143" s="43"/>
      <c r="D143" s="43"/>
      <c r="E143" s="43"/>
      <c r="F143" s="43" t="s">
        <v>534</v>
      </c>
      <c r="G143" s="43"/>
      <c r="H143" s="43"/>
      <c r="I143" s="43"/>
      <c r="J143" s="55">
        <v>0</v>
      </c>
      <c r="K143" s="47"/>
      <c r="L143" s="55">
        <v>85</v>
      </c>
      <c r="M143" s="47"/>
      <c r="N143" s="55">
        <f>ROUND((J143-L143),5)</f>
        <v>-85</v>
      </c>
      <c r="O143" s="47"/>
      <c r="P143" s="56">
        <f>ROUND(IF(L143=0, IF(J143=0, 0, 1), J143/L143),5)</f>
        <v>0</v>
      </c>
    </row>
    <row r="144" spans="1:16" x14ac:dyDescent="0.3">
      <c r="A144" s="43"/>
      <c r="B144" s="43"/>
      <c r="C144" s="43"/>
      <c r="D144" s="43"/>
      <c r="E144" s="43" t="s">
        <v>535</v>
      </c>
      <c r="F144" s="43"/>
      <c r="G144" s="43"/>
      <c r="H144" s="43"/>
      <c r="I144" s="43"/>
      <c r="J144" s="46">
        <f>ROUND(SUM(J142:J143),5)</f>
        <v>0</v>
      </c>
      <c r="K144" s="47"/>
      <c r="L144" s="46">
        <f>ROUND(SUM(L142:L143),5)</f>
        <v>85</v>
      </c>
      <c r="M144" s="47"/>
      <c r="N144" s="46">
        <f>ROUND((J144-L144),5)</f>
        <v>-85</v>
      </c>
      <c r="O144" s="47"/>
      <c r="P144" s="48">
        <f>ROUND(IF(L144=0, IF(J144=0, 0, 1), J144/L144),5)</f>
        <v>0</v>
      </c>
    </row>
    <row r="145" spans="1:16" x14ac:dyDescent="0.3">
      <c r="A145" s="43"/>
      <c r="B145" s="43"/>
      <c r="C145" s="43"/>
      <c r="D145" s="43"/>
      <c r="E145" s="43" t="s">
        <v>536</v>
      </c>
      <c r="F145" s="43"/>
      <c r="G145" s="43"/>
      <c r="H145" s="43"/>
      <c r="I145" s="43"/>
      <c r="J145" s="46"/>
      <c r="K145" s="47"/>
      <c r="L145" s="46"/>
      <c r="M145" s="47"/>
      <c r="N145" s="46"/>
      <c r="O145" s="47"/>
      <c r="P145" s="48"/>
    </row>
    <row r="146" spans="1:16" x14ac:dyDescent="0.3">
      <c r="A146" s="43"/>
      <c r="B146" s="43"/>
      <c r="C146" s="43"/>
      <c r="D146" s="43"/>
      <c r="E146" s="43"/>
      <c r="F146" s="43" t="s">
        <v>537</v>
      </c>
      <c r="G146" s="43"/>
      <c r="H146" s="43"/>
      <c r="I146" s="43"/>
      <c r="J146" s="46">
        <v>117</v>
      </c>
      <c r="K146" s="47"/>
      <c r="L146" s="46">
        <v>0</v>
      </c>
      <c r="M146" s="47"/>
      <c r="N146" s="46">
        <f>ROUND((J146-L146),5)</f>
        <v>117</v>
      </c>
      <c r="O146" s="47"/>
      <c r="P146" s="48">
        <f>ROUND(IF(L146=0, IF(J146=0, 0, 1), J146/L146),5)</f>
        <v>1</v>
      </c>
    </row>
    <row r="147" spans="1:16" x14ac:dyDescent="0.3">
      <c r="A147" s="43"/>
      <c r="B147" s="43"/>
      <c r="C147" s="43"/>
      <c r="D147" s="43"/>
      <c r="E147" s="43"/>
      <c r="F147" s="43" t="s">
        <v>538</v>
      </c>
      <c r="G147" s="43"/>
      <c r="H147" s="43"/>
      <c r="I147" s="43"/>
      <c r="J147" s="46"/>
      <c r="K147" s="47"/>
      <c r="L147" s="46"/>
      <c r="M147" s="47"/>
      <c r="N147" s="46"/>
      <c r="O147" s="47"/>
      <c r="P147" s="48"/>
    </row>
    <row r="148" spans="1:16" x14ac:dyDescent="0.3">
      <c r="A148" s="43"/>
      <c r="B148" s="43"/>
      <c r="C148" s="43"/>
      <c r="D148" s="43"/>
      <c r="E148" s="43"/>
      <c r="F148" s="43"/>
      <c r="G148" s="43" t="s">
        <v>539</v>
      </c>
      <c r="H148" s="43"/>
      <c r="I148" s="43"/>
      <c r="J148" s="46">
        <v>0</v>
      </c>
      <c r="K148" s="47"/>
      <c r="L148" s="46">
        <v>0</v>
      </c>
      <c r="M148" s="47"/>
      <c r="N148" s="46">
        <f t="shared" ref="N148:N153" si="18">ROUND((J148-L148),5)</f>
        <v>0</v>
      </c>
      <c r="O148" s="47"/>
      <c r="P148" s="48">
        <f t="shared" ref="P148:P153" si="19">ROUND(IF(L148=0, IF(J148=0, 0, 1), J148/L148),5)</f>
        <v>0</v>
      </c>
    </row>
    <row r="149" spans="1:16" ht="15" thickBot="1" x14ac:dyDescent="0.35">
      <c r="A149" s="43"/>
      <c r="B149" s="43"/>
      <c r="C149" s="43"/>
      <c r="D149" s="43"/>
      <c r="E149" s="43"/>
      <c r="F149" s="43"/>
      <c r="G149" s="43" t="s">
        <v>540</v>
      </c>
      <c r="H149" s="43"/>
      <c r="I149" s="43"/>
      <c r="J149" s="55">
        <v>0</v>
      </c>
      <c r="K149" s="47"/>
      <c r="L149" s="55">
        <v>500</v>
      </c>
      <c r="M149" s="47"/>
      <c r="N149" s="55">
        <f t="shared" si="18"/>
        <v>-500</v>
      </c>
      <c r="O149" s="47"/>
      <c r="P149" s="56">
        <f t="shared" si="19"/>
        <v>0</v>
      </c>
    </row>
    <row r="150" spans="1:16" x14ac:dyDescent="0.3">
      <c r="A150" s="43"/>
      <c r="B150" s="43"/>
      <c r="C150" s="43"/>
      <c r="D150" s="43"/>
      <c r="E150" s="43"/>
      <c r="F150" s="43" t="s">
        <v>541</v>
      </c>
      <c r="G150" s="43"/>
      <c r="H150" s="43"/>
      <c r="I150" s="43"/>
      <c r="J150" s="46">
        <f>ROUND(SUM(J147:J149),5)</f>
        <v>0</v>
      </c>
      <c r="K150" s="47"/>
      <c r="L150" s="46">
        <f>ROUND(SUM(L147:L149),5)</f>
        <v>500</v>
      </c>
      <c r="M150" s="47"/>
      <c r="N150" s="46">
        <f t="shared" si="18"/>
        <v>-500</v>
      </c>
      <c r="O150" s="47"/>
      <c r="P150" s="48">
        <f t="shared" si="19"/>
        <v>0</v>
      </c>
    </row>
    <row r="151" spans="1:16" x14ac:dyDescent="0.3">
      <c r="A151" s="43"/>
      <c r="B151" s="43"/>
      <c r="C151" s="43"/>
      <c r="D151" s="43"/>
      <c r="E151" s="43"/>
      <c r="F151" s="43" t="s">
        <v>542</v>
      </c>
      <c r="G151" s="43"/>
      <c r="H151" s="43"/>
      <c r="I151" s="43"/>
      <c r="J151" s="46">
        <v>0</v>
      </c>
      <c r="K151" s="47"/>
      <c r="L151" s="46">
        <v>130</v>
      </c>
      <c r="M151" s="47"/>
      <c r="N151" s="46">
        <f t="shared" si="18"/>
        <v>-130</v>
      </c>
      <c r="O151" s="47"/>
      <c r="P151" s="48">
        <f t="shared" si="19"/>
        <v>0</v>
      </c>
    </row>
    <row r="152" spans="1:16" x14ac:dyDescent="0.3">
      <c r="A152" s="43"/>
      <c r="B152" s="43"/>
      <c r="C152" s="43"/>
      <c r="D152" s="43"/>
      <c r="E152" s="43"/>
      <c r="F152" s="43" t="s">
        <v>543</v>
      </c>
      <c r="G152" s="43"/>
      <c r="H152" s="43"/>
      <c r="I152" s="43"/>
      <c r="J152" s="46">
        <v>0</v>
      </c>
      <c r="K152" s="47"/>
      <c r="L152" s="46">
        <v>0</v>
      </c>
      <c r="M152" s="47"/>
      <c r="N152" s="46">
        <f t="shared" si="18"/>
        <v>0</v>
      </c>
      <c r="O152" s="47"/>
      <c r="P152" s="48">
        <f t="shared" si="19"/>
        <v>0</v>
      </c>
    </row>
    <row r="153" spans="1:16" x14ac:dyDescent="0.3">
      <c r="A153" s="43"/>
      <c r="B153" s="43"/>
      <c r="C153" s="43"/>
      <c r="D153" s="43"/>
      <c r="E153" s="43"/>
      <c r="F153" s="43" t="s">
        <v>544</v>
      </c>
      <c r="G153" s="43"/>
      <c r="H153" s="43"/>
      <c r="I153" s="43"/>
      <c r="J153" s="46">
        <v>0</v>
      </c>
      <c r="K153" s="47"/>
      <c r="L153" s="46">
        <v>0</v>
      </c>
      <c r="M153" s="47"/>
      <c r="N153" s="46">
        <f t="shared" si="18"/>
        <v>0</v>
      </c>
      <c r="O153" s="47"/>
      <c r="P153" s="48">
        <f t="shared" si="19"/>
        <v>0</v>
      </c>
    </row>
    <row r="154" spans="1:16" x14ac:dyDescent="0.3">
      <c r="A154" s="43"/>
      <c r="B154" s="43"/>
      <c r="C154" s="43"/>
      <c r="D154" s="43"/>
      <c r="E154" s="43"/>
      <c r="F154" s="43" t="s">
        <v>545</v>
      </c>
      <c r="G154" s="43"/>
      <c r="H154" s="43"/>
      <c r="I154" s="43"/>
      <c r="J154" s="46"/>
      <c r="K154" s="47"/>
      <c r="L154" s="46"/>
      <c r="M154" s="47"/>
      <c r="N154" s="46"/>
      <c r="O154" s="47"/>
      <c r="P154" s="48"/>
    </row>
    <row r="155" spans="1:16" ht="15" thickBot="1" x14ac:dyDescent="0.35">
      <c r="A155" s="43"/>
      <c r="B155" s="43"/>
      <c r="C155" s="43"/>
      <c r="D155" s="43"/>
      <c r="E155" s="43"/>
      <c r="F155" s="43"/>
      <c r="G155" s="43" t="s">
        <v>546</v>
      </c>
      <c r="H155" s="43"/>
      <c r="I155" s="43"/>
      <c r="J155" s="55">
        <v>89.12</v>
      </c>
      <c r="K155" s="47"/>
      <c r="L155" s="55">
        <v>250</v>
      </c>
      <c r="M155" s="47"/>
      <c r="N155" s="55">
        <f>ROUND((J155-L155),5)</f>
        <v>-160.88</v>
      </c>
      <c r="O155" s="47"/>
      <c r="P155" s="56">
        <f>ROUND(IF(L155=0, IF(J155=0, 0, 1), J155/L155),5)</f>
        <v>0.35648000000000002</v>
      </c>
    </row>
    <row r="156" spans="1:16" x14ac:dyDescent="0.3">
      <c r="A156" s="43"/>
      <c r="B156" s="43"/>
      <c r="C156" s="43"/>
      <c r="D156" s="43"/>
      <c r="E156" s="43"/>
      <c r="F156" s="43" t="s">
        <v>547</v>
      </c>
      <c r="G156" s="43"/>
      <c r="H156" s="43"/>
      <c r="I156" s="43"/>
      <c r="J156" s="46">
        <f>ROUND(SUM(J154:J155),5)</f>
        <v>89.12</v>
      </c>
      <c r="K156" s="47"/>
      <c r="L156" s="46">
        <f>ROUND(SUM(L154:L155),5)</f>
        <v>250</v>
      </c>
      <c r="M156" s="47"/>
      <c r="N156" s="46">
        <f>ROUND((J156-L156),5)</f>
        <v>-160.88</v>
      </c>
      <c r="O156" s="47"/>
      <c r="P156" s="48">
        <f>ROUND(IF(L156=0, IF(J156=0, 0, 1), J156/L156),5)</f>
        <v>0.35648000000000002</v>
      </c>
    </row>
    <row r="157" spans="1:16" ht="15" thickBot="1" x14ac:dyDescent="0.35">
      <c r="A157" s="43"/>
      <c r="B157" s="43"/>
      <c r="C157" s="43"/>
      <c r="D157" s="43"/>
      <c r="E157" s="43"/>
      <c r="F157" s="43" t="s">
        <v>548</v>
      </c>
      <c r="G157" s="43"/>
      <c r="H157" s="43"/>
      <c r="I157" s="43"/>
      <c r="J157" s="55">
        <v>113.93</v>
      </c>
      <c r="K157" s="47"/>
      <c r="L157" s="55"/>
      <c r="M157" s="47"/>
      <c r="N157" s="55"/>
      <c r="O157" s="47"/>
      <c r="P157" s="56"/>
    </row>
    <row r="158" spans="1:16" x14ac:dyDescent="0.3">
      <c r="A158" s="43"/>
      <c r="B158" s="43"/>
      <c r="C158" s="43"/>
      <c r="D158" s="43"/>
      <c r="E158" s="43" t="s">
        <v>549</v>
      </c>
      <c r="F158" s="43"/>
      <c r="G158" s="43"/>
      <c r="H158" s="43"/>
      <c r="I158" s="43"/>
      <c r="J158" s="46">
        <f>ROUND(SUM(J145:J146)+SUM(J150:J153)+SUM(J156:J157),5)</f>
        <v>320.05</v>
      </c>
      <c r="K158" s="47"/>
      <c r="L158" s="46">
        <f>ROUND(SUM(L145:L146)+SUM(L150:L153)+SUM(L156:L157),5)</f>
        <v>880</v>
      </c>
      <c r="M158" s="47"/>
      <c r="N158" s="46">
        <f>ROUND((J158-L158),5)</f>
        <v>-559.95000000000005</v>
      </c>
      <c r="O158" s="47"/>
      <c r="P158" s="48">
        <f>ROUND(IF(L158=0, IF(J158=0, 0, 1), J158/L158),5)</f>
        <v>0.36369000000000001</v>
      </c>
    </row>
    <row r="159" spans="1:16" x14ac:dyDescent="0.3">
      <c r="A159" s="43"/>
      <c r="B159" s="43"/>
      <c r="C159" s="43"/>
      <c r="D159" s="43"/>
      <c r="E159" s="43" t="s">
        <v>550</v>
      </c>
      <c r="F159" s="43"/>
      <c r="G159" s="43"/>
      <c r="H159" s="43"/>
      <c r="I159" s="43"/>
      <c r="J159" s="46"/>
      <c r="K159" s="47"/>
      <c r="L159" s="46"/>
      <c r="M159" s="47"/>
      <c r="N159" s="46"/>
      <c r="O159" s="47"/>
      <c r="P159" s="48"/>
    </row>
    <row r="160" spans="1:16" x14ac:dyDescent="0.3">
      <c r="A160" s="43"/>
      <c r="B160" s="43"/>
      <c r="C160" s="43"/>
      <c r="D160" s="43"/>
      <c r="E160" s="43"/>
      <c r="F160" s="43" t="s">
        <v>551</v>
      </c>
      <c r="G160" s="43"/>
      <c r="H160" s="43"/>
      <c r="I160" s="43"/>
      <c r="J160" s="46">
        <v>36</v>
      </c>
      <c r="K160" s="47"/>
      <c r="L160" s="46">
        <v>833</v>
      </c>
      <c r="M160" s="47"/>
      <c r="N160" s="46">
        <f>ROUND((J160-L160),5)</f>
        <v>-797</v>
      </c>
      <c r="O160" s="47"/>
      <c r="P160" s="48">
        <f>ROUND(IF(L160=0, IF(J160=0, 0, 1), J160/L160),5)</f>
        <v>4.3220000000000001E-2</v>
      </c>
    </row>
    <row r="161" spans="1:16" x14ac:dyDescent="0.3">
      <c r="A161" s="43"/>
      <c r="B161" s="43"/>
      <c r="C161" s="43"/>
      <c r="D161" s="43"/>
      <c r="E161" s="43"/>
      <c r="F161" s="43" t="s">
        <v>552</v>
      </c>
      <c r="G161" s="43"/>
      <c r="H161" s="43"/>
      <c r="I161" s="43"/>
      <c r="J161" s="46"/>
      <c r="K161" s="47"/>
      <c r="L161" s="46"/>
      <c r="M161" s="47"/>
      <c r="N161" s="46"/>
      <c r="O161" s="47"/>
      <c r="P161" s="48"/>
    </row>
    <row r="162" spans="1:16" x14ac:dyDescent="0.3">
      <c r="A162" s="43"/>
      <c r="B162" s="43"/>
      <c r="C162" s="43"/>
      <c r="D162" s="43"/>
      <c r="E162" s="43"/>
      <c r="F162" s="43"/>
      <c r="G162" s="43" t="s">
        <v>553</v>
      </c>
      <c r="H162" s="43"/>
      <c r="I162" s="43"/>
      <c r="J162" s="46">
        <v>938.57</v>
      </c>
      <c r="K162" s="47"/>
      <c r="L162" s="46"/>
      <c r="M162" s="47"/>
      <c r="N162" s="46"/>
      <c r="O162" s="47"/>
      <c r="P162" s="48"/>
    </row>
    <row r="163" spans="1:16" x14ac:dyDescent="0.3">
      <c r="A163" s="43"/>
      <c r="B163" s="43"/>
      <c r="C163" s="43"/>
      <c r="D163" s="43"/>
      <c r="E163" s="43"/>
      <c r="F163" s="43"/>
      <c r="G163" s="43" t="s">
        <v>554</v>
      </c>
      <c r="H163" s="43"/>
      <c r="I163" s="43"/>
      <c r="J163" s="46">
        <v>0</v>
      </c>
      <c r="K163" s="47"/>
      <c r="L163" s="46">
        <v>0</v>
      </c>
      <c r="M163" s="47"/>
      <c r="N163" s="46">
        <f>ROUND((J163-L163),5)</f>
        <v>0</v>
      </c>
      <c r="O163" s="47"/>
      <c r="P163" s="48">
        <f>ROUND(IF(L163=0, IF(J163=0, 0, 1), J163/L163),5)</f>
        <v>0</v>
      </c>
    </row>
    <row r="164" spans="1:16" ht="15" thickBot="1" x14ac:dyDescent="0.35">
      <c r="A164" s="43"/>
      <c r="B164" s="43"/>
      <c r="C164" s="43"/>
      <c r="D164" s="43"/>
      <c r="E164" s="43"/>
      <c r="F164" s="43"/>
      <c r="G164" s="43" t="s">
        <v>555</v>
      </c>
      <c r="H164" s="43"/>
      <c r="I164" s="43"/>
      <c r="J164" s="49">
        <v>305.39</v>
      </c>
      <c r="K164" s="47"/>
      <c r="L164" s="49">
        <v>1250</v>
      </c>
      <c r="M164" s="47"/>
      <c r="N164" s="49">
        <f>ROUND((J164-L164),5)</f>
        <v>-944.61</v>
      </c>
      <c r="O164" s="47"/>
      <c r="P164" s="50">
        <f>ROUND(IF(L164=0, IF(J164=0, 0, 1), J164/L164),5)</f>
        <v>0.24431</v>
      </c>
    </row>
    <row r="165" spans="1:16" ht="15" thickBot="1" x14ac:dyDescent="0.35">
      <c r="A165" s="43"/>
      <c r="B165" s="43"/>
      <c r="C165" s="43"/>
      <c r="D165" s="43"/>
      <c r="E165" s="43"/>
      <c r="F165" s="43" t="s">
        <v>556</v>
      </c>
      <c r="G165" s="43"/>
      <c r="H165" s="43"/>
      <c r="I165" s="43"/>
      <c r="J165" s="53">
        <f>ROUND(SUM(J161:J164),5)</f>
        <v>1243.96</v>
      </c>
      <c r="K165" s="47"/>
      <c r="L165" s="53">
        <f>ROUND(SUM(L161:L164),5)</f>
        <v>1250</v>
      </c>
      <c r="M165" s="47"/>
      <c r="N165" s="53">
        <f>ROUND((J165-L165),5)</f>
        <v>-6.04</v>
      </c>
      <c r="O165" s="47"/>
      <c r="P165" s="54">
        <f>ROUND(IF(L165=0, IF(J165=0, 0, 1), J165/L165),5)</f>
        <v>0.99517</v>
      </c>
    </row>
    <row r="166" spans="1:16" x14ac:dyDescent="0.3">
      <c r="A166" s="43"/>
      <c r="B166" s="43"/>
      <c r="C166" s="43"/>
      <c r="D166" s="43"/>
      <c r="E166" s="43" t="s">
        <v>557</v>
      </c>
      <c r="F166" s="43"/>
      <c r="G166" s="43"/>
      <c r="H166" s="43"/>
      <c r="I166" s="43"/>
      <c r="J166" s="46">
        <f>ROUND(SUM(J159:J160)+J165,5)</f>
        <v>1279.96</v>
      </c>
      <c r="K166" s="47"/>
      <c r="L166" s="46">
        <f>ROUND(SUM(L159:L160)+L165,5)</f>
        <v>2083</v>
      </c>
      <c r="M166" s="47"/>
      <c r="N166" s="46">
        <f>ROUND((J166-L166),5)</f>
        <v>-803.04</v>
      </c>
      <c r="O166" s="47"/>
      <c r="P166" s="48">
        <f>ROUND(IF(L166=0, IF(J166=0, 0, 1), J166/L166),5)</f>
        <v>0.61448000000000003</v>
      </c>
    </row>
    <row r="167" spans="1:16" ht="15" thickBot="1" x14ac:dyDescent="0.35">
      <c r="A167" s="43"/>
      <c r="B167" s="43"/>
      <c r="C167" s="43"/>
      <c r="D167" s="43"/>
      <c r="E167" s="43" t="s">
        <v>558</v>
      </c>
      <c r="F167" s="43"/>
      <c r="G167" s="43"/>
      <c r="H167" s="43"/>
      <c r="I167" s="43"/>
      <c r="J167" s="49">
        <v>871.94</v>
      </c>
      <c r="K167" s="47"/>
      <c r="L167" s="49"/>
      <c r="M167" s="47"/>
      <c r="N167" s="49"/>
      <c r="O167" s="47"/>
      <c r="P167" s="50"/>
    </row>
    <row r="168" spans="1:16" ht="15" thickBot="1" x14ac:dyDescent="0.35">
      <c r="A168" s="43"/>
      <c r="B168" s="43"/>
      <c r="C168" s="43"/>
      <c r="D168" s="43" t="s">
        <v>559</v>
      </c>
      <c r="E168" s="43"/>
      <c r="F168" s="43"/>
      <c r="G168" s="43"/>
      <c r="H168" s="43"/>
      <c r="I168" s="43"/>
      <c r="J168" s="53">
        <f>ROUND(J19+J107+J111+J118+J141+J144+J158+SUM(J166:J167),5)</f>
        <v>108610.78</v>
      </c>
      <c r="K168" s="47"/>
      <c r="L168" s="53">
        <f>ROUND(L19+L107+L111+L118+L141+L144+L158+SUM(L166:L167),5)</f>
        <v>102404.03</v>
      </c>
      <c r="M168" s="47"/>
      <c r="N168" s="53">
        <f>ROUND((J168-L168),5)</f>
        <v>6206.75</v>
      </c>
      <c r="O168" s="47"/>
      <c r="P168" s="54">
        <f>ROUND(IF(L168=0, IF(J168=0, 0, 1), J168/L168),5)</f>
        <v>1.0606100000000001</v>
      </c>
    </row>
    <row r="169" spans="1:16" x14ac:dyDescent="0.3">
      <c r="A169" s="43"/>
      <c r="B169" s="43" t="s">
        <v>560</v>
      </c>
      <c r="C169" s="43"/>
      <c r="D169" s="43"/>
      <c r="E169" s="43"/>
      <c r="F169" s="43"/>
      <c r="G169" s="43"/>
      <c r="H169" s="43"/>
      <c r="I169" s="43"/>
      <c r="J169" s="46">
        <f>ROUND(J3+J18-J168,5)</f>
        <v>232930.99</v>
      </c>
      <c r="K169" s="47"/>
      <c r="L169" s="46">
        <f>ROUND(L3+L18-L168,5)</f>
        <v>205987.97</v>
      </c>
      <c r="M169" s="47"/>
      <c r="N169" s="46">
        <f>ROUND((J169-L169),5)</f>
        <v>26943.02</v>
      </c>
      <c r="O169" s="47"/>
      <c r="P169" s="48">
        <f>ROUND(IF(L169=0, IF(J169=0, 0, 1), J169/L169),5)</f>
        <v>1.1308</v>
      </c>
    </row>
    <row r="170" spans="1:16" x14ac:dyDescent="0.3">
      <c r="A170" s="43"/>
      <c r="B170" s="43" t="s">
        <v>561</v>
      </c>
      <c r="C170" s="43"/>
      <c r="D170" s="43"/>
      <c r="E170" s="43"/>
      <c r="F170" s="43"/>
      <c r="G170" s="43"/>
      <c r="H170" s="43"/>
      <c r="I170" s="43"/>
      <c r="J170" s="46"/>
      <c r="K170" s="47"/>
      <c r="L170" s="46"/>
      <c r="M170" s="47"/>
      <c r="N170" s="46"/>
      <c r="O170" s="47"/>
      <c r="P170" s="48"/>
    </row>
    <row r="171" spans="1:16" x14ac:dyDescent="0.3">
      <c r="A171" s="43"/>
      <c r="B171" s="43"/>
      <c r="C171" s="43" t="s">
        <v>562</v>
      </c>
      <c r="D171" s="43"/>
      <c r="E171" s="43"/>
      <c r="F171" s="43"/>
      <c r="G171" s="43"/>
      <c r="H171" s="43"/>
      <c r="I171" s="43"/>
      <c r="J171" s="46"/>
      <c r="K171" s="47"/>
      <c r="L171" s="46"/>
      <c r="M171" s="47"/>
      <c r="N171" s="46"/>
      <c r="O171" s="47"/>
      <c r="P171" s="48"/>
    </row>
    <row r="172" spans="1:16" x14ac:dyDescent="0.3">
      <c r="A172" s="43"/>
      <c r="B172" s="43"/>
      <c r="C172" s="43"/>
      <c r="D172" s="43" t="s">
        <v>563</v>
      </c>
      <c r="E172" s="43"/>
      <c r="F172" s="43"/>
      <c r="G172" s="43"/>
      <c r="H172" s="43"/>
      <c r="I172" s="43"/>
      <c r="J172" s="46"/>
      <c r="K172" s="47"/>
      <c r="L172" s="46"/>
      <c r="M172" s="47"/>
      <c r="N172" s="46"/>
      <c r="O172" s="47"/>
      <c r="P172" s="48"/>
    </row>
    <row r="173" spans="1:16" ht="15" thickBot="1" x14ac:dyDescent="0.35">
      <c r="A173" s="43"/>
      <c r="B173" s="43"/>
      <c r="C173" s="43"/>
      <c r="D173" s="43"/>
      <c r="E173" s="43" t="s">
        <v>564</v>
      </c>
      <c r="F173" s="43"/>
      <c r="G173" s="43"/>
      <c r="H173" s="43"/>
      <c r="I173" s="43"/>
      <c r="J173" s="49">
        <v>750</v>
      </c>
      <c r="K173" s="47"/>
      <c r="L173" s="46"/>
      <c r="M173" s="47"/>
      <c r="N173" s="46"/>
      <c r="O173" s="47"/>
      <c r="P173" s="48"/>
    </row>
    <row r="174" spans="1:16" ht="15" thickBot="1" x14ac:dyDescent="0.35">
      <c r="A174" s="43"/>
      <c r="B174" s="43"/>
      <c r="C174" s="43"/>
      <c r="D174" s="43" t="s">
        <v>565</v>
      </c>
      <c r="E174" s="43"/>
      <c r="F174" s="43"/>
      <c r="G174" s="43"/>
      <c r="H174" s="43"/>
      <c r="I174" s="43"/>
      <c r="J174" s="53">
        <f>ROUND(SUM(J172:J173),5)</f>
        <v>750</v>
      </c>
      <c r="K174" s="47"/>
      <c r="L174" s="46"/>
      <c r="M174" s="47"/>
      <c r="N174" s="46"/>
      <c r="O174" s="47"/>
      <c r="P174" s="48"/>
    </row>
    <row r="175" spans="1:16" x14ac:dyDescent="0.3">
      <c r="A175" s="43"/>
      <c r="B175" s="43"/>
      <c r="C175" s="43" t="s">
        <v>566</v>
      </c>
      <c r="D175" s="43"/>
      <c r="E175" s="43"/>
      <c r="F175" s="43"/>
      <c r="G175" s="43"/>
      <c r="H175" s="43"/>
      <c r="I175" s="43"/>
      <c r="J175" s="46">
        <f>ROUND(J171+J174,5)</f>
        <v>750</v>
      </c>
      <c r="K175" s="47"/>
      <c r="L175" s="46"/>
      <c r="M175" s="47"/>
      <c r="N175" s="46"/>
      <c r="O175" s="47"/>
      <c r="P175" s="48"/>
    </row>
    <row r="176" spans="1:16" x14ac:dyDescent="0.3">
      <c r="A176" s="43"/>
      <c r="B176" s="43"/>
      <c r="C176" s="43" t="s">
        <v>567</v>
      </c>
      <c r="D176" s="43"/>
      <c r="E176" s="43"/>
      <c r="F176" s="43"/>
      <c r="G176" s="43"/>
      <c r="H176" s="43"/>
      <c r="I176" s="43"/>
      <c r="J176" s="46"/>
      <c r="K176" s="47"/>
      <c r="L176" s="46"/>
      <c r="M176" s="47"/>
      <c r="N176" s="46"/>
      <c r="O176" s="47"/>
      <c r="P176" s="48"/>
    </row>
    <row r="177" spans="1:16" x14ac:dyDescent="0.3">
      <c r="A177" s="43"/>
      <c r="B177" s="43"/>
      <c r="C177" s="43"/>
      <c r="D177" s="43" t="s">
        <v>568</v>
      </c>
      <c r="E177" s="43"/>
      <c r="F177" s="43"/>
      <c r="G177" s="43"/>
      <c r="H177" s="43"/>
      <c r="I177" s="43"/>
      <c r="J177" s="46"/>
      <c r="K177" s="47"/>
      <c r="L177" s="46"/>
      <c r="M177" s="47"/>
      <c r="N177" s="46"/>
      <c r="O177" s="47"/>
      <c r="P177" s="48"/>
    </row>
    <row r="178" spans="1:16" x14ac:dyDescent="0.3">
      <c r="A178" s="43"/>
      <c r="B178" s="43"/>
      <c r="C178" s="43"/>
      <c r="D178" s="43"/>
      <c r="E178" s="43" t="s">
        <v>569</v>
      </c>
      <c r="F178" s="43"/>
      <c r="G178" s="43"/>
      <c r="H178" s="43"/>
      <c r="I178" s="43"/>
      <c r="J178" s="46">
        <v>0</v>
      </c>
      <c r="K178" s="47"/>
      <c r="L178" s="46">
        <v>0</v>
      </c>
      <c r="M178" s="47"/>
      <c r="N178" s="46">
        <f t="shared" ref="N178:N188" si="20">ROUND((J178-L178),5)</f>
        <v>0</v>
      </c>
      <c r="O178" s="47"/>
      <c r="P178" s="48">
        <f t="shared" ref="P178:P188" si="21">ROUND(IF(L178=0, IF(J178=0, 0, 1), J178/L178),5)</f>
        <v>0</v>
      </c>
    </row>
    <row r="179" spans="1:16" x14ac:dyDescent="0.3">
      <c r="A179" s="43"/>
      <c r="B179" s="43"/>
      <c r="C179" s="43"/>
      <c r="D179" s="43"/>
      <c r="E179" s="43" t="s">
        <v>570</v>
      </c>
      <c r="F179" s="43"/>
      <c r="G179" s="43"/>
      <c r="H179" s="43"/>
      <c r="I179" s="43"/>
      <c r="J179" s="46">
        <v>0</v>
      </c>
      <c r="K179" s="47"/>
      <c r="L179" s="46">
        <v>0</v>
      </c>
      <c r="M179" s="47"/>
      <c r="N179" s="46">
        <f t="shared" si="20"/>
        <v>0</v>
      </c>
      <c r="O179" s="47"/>
      <c r="P179" s="48">
        <f t="shared" si="21"/>
        <v>0</v>
      </c>
    </row>
    <row r="180" spans="1:16" x14ac:dyDescent="0.3">
      <c r="A180" s="43"/>
      <c r="B180" s="43"/>
      <c r="C180" s="43"/>
      <c r="D180" s="43"/>
      <c r="E180" s="43" t="s">
        <v>571</v>
      </c>
      <c r="F180" s="43"/>
      <c r="G180" s="43"/>
      <c r="H180" s="43"/>
      <c r="I180" s="43"/>
      <c r="J180" s="46">
        <v>0</v>
      </c>
      <c r="K180" s="47"/>
      <c r="L180" s="46">
        <v>0</v>
      </c>
      <c r="M180" s="47"/>
      <c r="N180" s="46">
        <f t="shared" si="20"/>
        <v>0</v>
      </c>
      <c r="O180" s="47"/>
      <c r="P180" s="48">
        <f t="shared" si="21"/>
        <v>0</v>
      </c>
    </row>
    <row r="181" spans="1:16" x14ac:dyDescent="0.3">
      <c r="A181" s="43"/>
      <c r="B181" s="43"/>
      <c r="C181" s="43"/>
      <c r="D181" s="43"/>
      <c r="E181" s="43" t="s">
        <v>572</v>
      </c>
      <c r="F181" s="43"/>
      <c r="G181" s="43"/>
      <c r="H181" s="43"/>
      <c r="I181" s="43"/>
      <c r="J181" s="46">
        <v>0</v>
      </c>
      <c r="K181" s="47"/>
      <c r="L181" s="46">
        <v>0</v>
      </c>
      <c r="M181" s="47"/>
      <c r="N181" s="46">
        <f t="shared" si="20"/>
        <v>0</v>
      </c>
      <c r="O181" s="47"/>
      <c r="P181" s="48">
        <f t="shared" si="21"/>
        <v>0</v>
      </c>
    </row>
    <row r="182" spans="1:16" x14ac:dyDescent="0.3">
      <c r="A182" s="43"/>
      <c r="B182" s="43"/>
      <c r="C182" s="43"/>
      <c r="D182" s="43"/>
      <c r="E182" s="43" t="s">
        <v>573</v>
      </c>
      <c r="F182" s="43"/>
      <c r="G182" s="43"/>
      <c r="H182" s="43"/>
      <c r="I182" s="43"/>
      <c r="J182" s="46">
        <v>0</v>
      </c>
      <c r="K182" s="47"/>
      <c r="L182" s="46">
        <v>0</v>
      </c>
      <c r="M182" s="47"/>
      <c r="N182" s="46">
        <f t="shared" si="20"/>
        <v>0</v>
      </c>
      <c r="O182" s="47"/>
      <c r="P182" s="48">
        <f t="shared" si="21"/>
        <v>0</v>
      </c>
    </row>
    <row r="183" spans="1:16" x14ac:dyDescent="0.3">
      <c r="A183" s="43"/>
      <c r="B183" s="43"/>
      <c r="C183" s="43"/>
      <c r="D183" s="43"/>
      <c r="E183" s="43" t="s">
        <v>574</v>
      </c>
      <c r="F183" s="43"/>
      <c r="G183" s="43"/>
      <c r="H183" s="43"/>
      <c r="I183" s="43"/>
      <c r="J183" s="46">
        <v>0</v>
      </c>
      <c r="K183" s="47"/>
      <c r="L183" s="46">
        <v>0</v>
      </c>
      <c r="M183" s="47"/>
      <c r="N183" s="46">
        <f t="shared" si="20"/>
        <v>0</v>
      </c>
      <c r="O183" s="47"/>
      <c r="P183" s="48">
        <f t="shared" si="21"/>
        <v>0</v>
      </c>
    </row>
    <row r="184" spans="1:16" ht="15" thickBot="1" x14ac:dyDescent="0.35">
      <c r="A184" s="43"/>
      <c r="B184" s="43"/>
      <c r="C184" s="43"/>
      <c r="D184" s="43"/>
      <c r="E184" s="43" t="s">
        <v>575</v>
      </c>
      <c r="F184" s="43"/>
      <c r="G184" s="43"/>
      <c r="H184" s="43"/>
      <c r="I184" s="43"/>
      <c r="J184" s="49">
        <v>0</v>
      </c>
      <c r="K184" s="47"/>
      <c r="L184" s="49">
        <v>0</v>
      </c>
      <c r="M184" s="47"/>
      <c r="N184" s="49">
        <f t="shared" si="20"/>
        <v>0</v>
      </c>
      <c r="O184" s="47"/>
      <c r="P184" s="50">
        <f t="shared" si="21"/>
        <v>0</v>
      </c>
    </row>
    <row r="185" spans="1:16" ht="15" thickBot="1" x14ac:dyDescent="0.35">
      <c r="A185" s="43"/>
      <c r="B185" s="43"/>
      <c r="C185" s="43"/>
      <c r="D185" s="43" t="s">
        <v>12</v>
      </c>
      <c r="E185" s="43"/>
      <c r="F185" s="43"/>
      <c r="G185" s="43"/>
      <c r="H185" s="43"/>
      <c r="I185" s="43"/>
      <c r="J185" s="51">
        <f>ROUND(SUM(J177:J184),5)</f>
        <v>0</v>
      </c>
      <c r="K185" s="47"/>
      <c r="L185" s="51">
        <f>ROUND(SUM(L177:L184),5)</f>
        <v>0</v>
      </c>
      <c r="M185" s="47"/>
      <c r="N185" s="51">
        <f t="shared" si="20"/>
        <v>0</v>
      </c>
      <c r="O185" s="47"/>
      <c r="P185" s="52">
        <f t="shared" si="21"/>
        <v>0</v>
      </c>
    </row>
    <row r="186" spans="1:16" ht="15" thickBot="1" x14ac:dyDescent="0.35">
      <c r="A186" s="43"/>
      <c r="B186" s="43"/>
      <c r="C186" s="43" t="s">
        <v>576</v>
      </c>
      <c r="D186" s="43"/>
      <c r="E186" s="43"/>
      <c r="F186" s="43"/>
      <c r="G186" s="43"/>
      <c r="H186" s="43"/>
      <c r="I186" s="43"/>
      <c r="J186" s="51">
        <f>ROUND(J176+J185,5)</f>
        <v>0</v>
      </c>
      <c r="K186" s="47"/>
      <c r="L186" s="51">
        <f>ROUND(L176+L185,5)</f>
        <v>0</v>
      </c>
      <c r="M186" s="47"/>
      <c r="N186" s="51">
        <f t="shared" si="20"/>
        <v>0</v>
      </c>
      <c r="O186" s="47"/>
      <c r="P186" s="52">
        <f t="shared" si="21"/>
        <v>0</v>
      </c>
    </row>
    <row r="187" spans="1:16" ht="15" thickBot="1" x14ac:dyDescent="0.35">
      <c r="A187" s="43"/>
      <c r="B187" s="43" t="s">
        <v>577</v>
      </c>
      <c r="C187" s="43"/>
      <c r="D187" s="43"/>
      <c r="E187" s="43"/>
      <c r="F187" s="43"/>
      <c r="G187" s="43"/>
      <c r="H187" s="43"/>
      <c r="I187" s="43"/>
      <c r="J187" s="51">
        <f>ROUND(J170+J175-J186,5)</f>
        <v>750</v>
      </c>
      <c r="K187" s="47"/>
      <c r="L187" s="51">
        <f>ROUND(L170+L175-L186,5)</f>
        <v>0</v>
      </c>
      <c r="M187" s="47"/>
      <c r="N187" s="51">
        <f t="shared" si="20"/>
        <v>750</v>
      </c>
      <c r="O187" s="47"/>
      <c r="P187" s="52">
        <f t="shared" si="21"/>
        <v>1</v>
      </c>
    </row>
    <row r="188" spans="1:16" s="59" customFormat="1" ht="10.199999999999999" thickBot="1" x14ac:dyDescent="0.25">
      <c r="A188" s="43" t="s">
        <v>106</v>
      </c>
      <c r="B188" s="43"/>
      <c r="C188" s="43"/>
      <c r="D188" s="43"/>
      <c r="E188" s="43"/>
      <c r="F188" s="43"/>
      <c r="G188" s="43"/>
      <c r="H188" s="43"/>
      <c r="I188" s="43"/>
      <c r="J188" s="57">
        <f>ROUND(J169+J187,5)</f>
        <v>233680.99</v>
      </c>
      <c r="K188" s="43"/>
      <c r="L188" s="57">
        <f>ROUND(L169+L187,5)</f>
        <v>205987.97</v>
      </c>
      <c r="M188" s="43"/>
      <c r="N188" s="57">
        <f t="shared" si="20"/>
        <v>27693.02</v>
      </c>
      <c r="O188" s="43"/>
      <c r="P188" s="58">
        <f t="shared" si="21"/>
        <v>1.1344399999999999</v>
      </c>
    </row>
    <row r="189" spans="1:16" ht="15" thickTop="1" x14ac:dyDescent="0.3"/>
  </sheetData>
  <pageMargins left="0.7" right="0.7" top="0.75" bottom="0.75" header="0.1" footer="0.3"/>
  <pageSetup orientation="portrait" r:id="rId1"/>
  <headerFooter>
    <oddHeader>&amp;L&amp;"Arial,Bold"&amp;7 6:04 AM
&amp;"Arial,Bold"&amp;7 04/15/22
&amp;"Arial,Bold"&amp;7 Accrual Basis&amp;C&amp;"Arial,Bold"&amp;12 Nederland Fire Protection District
&amp;"Arial,Bold"&amp;14 Income &amp;&amp; Expense General  Budget vs. Actual
&amp;"Arial,Bold"&amp;10 March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DEC8-4ED3-4B25-8C55-D3F0F89F7138}">
  <sheetPr codeName="Sheet3"/>
  <dimension ref="A1:P21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4" x14ac:dyDescent="0.3"/>
  <cols>
    <col min="1" max="8" width="3" style="62" customWidth="1"/>
    <col min="9" max="9" width="21.33203125" style="62" customWidth="1"/>
    <col min="10" max="10" width="8.5546875" style="32" bestFit="1" customWidth="1"/>
    <col min="11" max="11" width="2.33203125" style="32" customWidth="1"/>
    <col min="12" max="12" width="7.6640625" style="32" bestFit="1" customWidth="1"/>
    <col min="13" max="13" width="2.33203125" style="32" customWidth="1"/>
    <col min="14" max="14" width="9.6640625" style="32" bestFit="1" customWidth="1"/>
    <col min="15" max="15" width="2.33203125" style="32" customWidth="1"/>
    <col min="16" max="16" width="8.109375" style="32" bestFit="1" customWidth="1"/>
  </cols>
  <sheetData>
    <row r="1" spans="1:16" ht="15" thickBot="1" x14ac:dyDescent="0.35">
      <c r="A1" s="43"/>
      <c r="B1" s="43"/>
      <c r="C1" s="43"/>
      <c r="D1" s="43"/>
      <c r="E1" s="43"/>
      <c r="F1" s="43"/>
      <c r="G1" s="43"/>
      <c r="H1" s="43"/>
      <c r="I1" s="43"/>
      <c r="J1" s="45"/>
      <c r="K1" s="44"/>
      <c r="L1" s="45"/>
      <c r="M1" s="44"/>
      <c r="N1" s="45"/>
      <c r="O1" s="44"/>
      <c r="P1" s="45"/>
    </row>
    <row r="2" spans="1:16" s="30" customFormat="1" ht="15.6" thickTop="1" thickBot="1" x14ac:dyDescent="0.35">
      <c r="A2" s="60"/>
      <c r="B2" s="60"/>
      <c r="C2" s="60"/>
      <c r="D2" s="60"/>
      <c r="E2" s="60"/>
      <c r="F2" s="60"/>
      <c r="G2" s="60"/>
      <c r="H2" s="60"/>
      <c r="I2" s="60"/>
      <c r="J2" s="61" t="s">
        <v>579</v>
      </c>
      <c r="K2" s="41"/>
      <c r="L2" s="61" t="s">
        <v>391</v>
      </c>
      <c r="M2" s="41"/>
      <c r="N2" s="61" t="s">
        <v>392</v>
      </c>
      <c r="O2" s="41"/>
      <c r="P2" s="61" t="s">
        <v>393</v>
      </c>
    </row>
    <row r="3" spans="1:16" ht="15" thickTop="1" x14ac:dyDescent="0.3">
      <c r="A3" s="43"/>
      <c r="B3" s="43" t="s">
        <v>394</v>
      </c>
      <c r="C3" s="43"/>
      <c r="D3" s="43"/>
      <c r="E3" s="43"/>
      <c r="F3" s="43"/>
      <c r="G3" s="43"/>
      <c r="H3" s="43"/>
      <c r="I3" s="43"/>
      <c r="J3" s="46"/>
      <c r="K3" s="47"/>
      <c r="L3" s="46"/>
      <c r="M3" s="47"/>
      <c r="N3" s="46"/>
      <c r="O3" s="47"/>
      <c r="P3" s="48"/>
    </row>
    <row r="4" spans="1:16" x14ac:dyDescent="0.3">
      <c r="A4" s="43"/>
      <c r="B4" s="43"/>
      <c r="C4" s="43"/>
      <c r="D4" s="43" t="s">
        <v>395</v>
      </c>
      <c r="E4" s="43"/>
      <c r="F4" s="43"/>
      <c r="G4" s="43"/>
      <c r="H4" s="43"/>
      <c r="I4" s="43"/>
      <c r="J4" s="46"/>
      <c r="K4" s="47"/>
      <c r="L4" s="46"/>
      <c r="M4" s="47"/>
      <c r="N4" s="46"/>
      <c r="O4" s="47"/>
      <c r="P4" s="48"/>
    </row>
    <row r="5" spans="1:16" x14ac:dyDescent="0.3">
      <c r="A5" s="43"/>
      <c r="B5" s="43"/>
      <c r="C5" s="43"/>
      <c r="D5" s="43"/>
      <c r="E5" s="43" t="s">
        <v>396</v>
      </c>
      <c r="F5" s="43"/>
      <c r="G5" s="43"/>
      <c r="H5" s="43"/>
      <c r="I5" s="43"/>
      <c r="J5" s="46">
        <v>0</v>
      </c>
      <c r="K5" s="47"/>
      <c r="L5" s="46">
        <v>0</v>
      </c>
      <c r="M5" s="47"/>
      <c r="N5" s="46">
        <f>ROUND((J5-L5),5)</f>
        <v>0</v>
      </c>
      <c r="O5" s="47"/>
      <c r="P5" s="48">
        <f>ROUND(IF(L5=0, IF(J5=0, 0, 1), J5/L5),5)</f>
        <v>0</v>
      </c>
    </row>
    <row r="6" spans="1:16" x14ac:dyDescent="0.3">
      <c r="A6" s="43"/>
      <c r="B6" s="43"/>
      <c r="C6" s="43"/>
      <c r="D6" s="43"/>
      <c r="E6" s="43" t="s">
        <v>397</v>
      </c>
      <c r="F6" s="43"/>
      <c r="G6" s="43"/>
      <c r="H6" s="43"/>
      <c r="I6" s="43"/>
      <c r="J6" s="46">
        <v>1377.18</v>
      </c>
      <c r="K6" s="47"/>
      <c r="L6" s="46">
        <v>140</v>
      </c>
      <c r="M6" s="47"/>
      <c r="N6" s="46">
        <f>ROUND((J6-L6),5)</f>
        <v>1237.18</v>
      </c>
      <c r="O6" s="47"/>
      <c r="P6" s="48">
        <f>ROUND(IF(L6=0, IF(J6=0, 0, 1), J6/L6),5)</f>
        <v>9.8369999999999997</v>
      </c>
    </row>
    <row r="7" spans="1:16" x14ac:dyDescent="0.3">
      <c r="A7" s="43"/>
      <c r="B7" s="43"/>
      <c r="C7" s="43"/>
      <c r="D7" s="43"/>
      <c r="E7" s="43" t="s">
        <v>398</v>
      </c>
      <c r="F7" s="43"/>
      <c r="G7" s="43"/>
      <c r="H7" s="43"/>
      <c r="I7" s="43"/>
      <c r="J7" s="46">
        <v>10.79</v>
      </c>
      <c r="K7" s="47"/>
      <c r="L7" s="46">
        <v>39</v>
      </c>
      <c r="M7" s="47"/>
      <c r="N7" s="46">
        <f>ROUND((J7-L7),5)</f>
        <v>-28.21</v>
      </c>
      <c r="O7" s="47"/>
      <c r="P7" s="48">
        <f>ROUND(IF(L7=0, IF(J7=0, 0, 1), J7/L7),5)</f>
        <v>0.27667000000000003</v>
      </c>
    </row>
    <row r="8" spans="1:16" x14ac:dyDescent="0.3">
      <c r="A8" s="43"/>
      <c r="B8" s="43"/>
      <c r="C8" s="43"/>
      <c r="D8" s="43"/>
      <c r="E8" s="43" t="s">
        <v>399</v>
      </c>
      <c r="F8" s="43"/>
      <c r="G8" s="43"/>
      <c r="H8" s="43"/>
      <c r="I8" s="43"/>
      <c r="J8" s="46"/>
      <c r="K8" s="47"/>
      <c r="L8" s="46"/>
      <c r="M8" s="47"/>
      <c r="N8" s="46"/>
      <c r="O8" s="47"/>
      <c r="P8" s="48"/>
    </row>
    <row r="9" spans="1:16" x14ac:dyDescent="0.3">
      <c r="A9" s="43"/>
      <c r="B9" s="43"/>
      <c r="C9" s="43"/>
      <c r="D9" s="43"/>
      <c r="E9" s="43"/>
      <c r="F9" s="43" t="s">
        <v>400</v>
      </c>
      <c r="G9" s="43"/>
      <c r="H9" s="43"/>
      <c r="I9" s="43"/>
      <c r="J9" s="46">
        <v>379433.92</v>
      </c>
      <c r="K9" s="47"/>
      <c r="L9" s="46">
        <v>335287</v>
      </c>
      <c r="M9" s="47"/>
      <c r="N9" s="46">
        <f>ROUND((J9-L9),5)</f>
        <v>44146.92</v>
      </c>
      <c r="O9" s="47"/>
      <c r="P9" s="48">
        <f>ROUND(IF(L9=0, IF(J9=0, 0, 1), J9/L9),5)</f>
        <v>1.13167</v>
      </c>
    </row>
    <row r="10" spans="1:16" x14ac:dyDescent="0.3">
      <c r="A10" s="43"/>
      <c r="B10" s="43"/>
      <c r="C10" s="43"/>
      <c r="D10" s="43"/>
      <c r="E10" s="43"/>
      <c r="F10" s="43" t="s">
        <v>401</v>
      </c>
      <c r="G10" s="43"/>
      <c r="H10" s="43"/>
      <c r="I10" s="43"/>
      <c r="J10" s="46">
        <v>7256.33</v>
      </c>
      <c r="K10" s="47"/>
      <c r="L10" s="46">
        <v>16764</v>
      </c>
      <c r="M10" s="47"/>
      <c r="N10" s="46">
        <f>ROUND((J10-L10),5)</f>
        <v>-9507.67</v>
      </c>
      <c r="O10" s="47"/>
      <c r="P10" s="48">
        <f>ROUND(IF(L10=0, IF(J10=0, 0, 1), J10/L10),5)</f>
        <v>0.43285000000000001</v>
      </c>
    </row>
    <row r="11" spans="1:16" x14ac:dyDescent="0.3">
      <c r="A11" s="43"/>
      <c r="B11" s="43"/>
      <c r="C11" s="43"/>
      <c r="D11" s="43"/>
      <c r="E11" s="43"/>
      <c r="F11" s="43" t="s">
        <v>402</v>
      </c>
      <c r="G11" s="43"/>
      <c r="H11" s="43"/>
      <c r="I11" s="43"/>
      <c r="J11" s="46">
        <v>0</v>
      </c>
      <c r="K11" s="47"/>
      <c r="L11" s="46">
        <v>11734</v>
      </c>
      <c r="M11" s="47"/>
      <c r="N11" s="46">
        <f>ROUND((J11-L11),5)</f>
        <v>-11734</v>
      </c>
      <c r="O11" s="47"/>
      <c r="P11" s="48">
        <f>ROUND(IF(L11=0, IF(J11=0, 0, 1), J11/L11),5)</f>
        <v>0</v>
      </c>
    </row>
    <row r="12" spans="1:16" x14ac:dyDescent="0.3">
      <c r="A12" s="43"/>
      <c r="B12" s="43"/>
      <c r="C12" s="43"/>
      <c r="D12" s="43"/>
      <c r="E12" s="43"/>
      <c r="F12" s="43" t="s">
        <v>403</v>
      </c>
      <c r="G12" s="43"/>
      <c r="H12" s="43"/>
      <c r="I12" s="43"/>
      <c r="J12" s="46">
        <v>0</v>
      </c>
      <c r="K12" s="47"/>
      <c r="L12" s="46">
        <v>586</v>
      </c>
      <c r="M12" s="47"/>
      <c r="N12" s="46">
        <f>ROUND((J12-L12),5)</f>
        <v>-586</v>
      </c>
      <c r="O12" s="47"/>
      <c r="P12" s="48">
        <f>ROUND(IF(L12=0, IF(J12=0, 0, 1), J12/L12),5)</f>
        <v>0</v>
      </c>
    </row>
    <row r="13" spans="1:16" x14ac:dyDescent="0.3">
      <c r="A13" s="43"/>
      <c r="B13" s="43"/>
      <c r="C13" s="43"/>
      <c r="D13" s="43"/>
      <c r="E13" s="43"/>
      <c r="F13" s="43" t="s">
        <v>580</v>
      </c>
      <c r="G13" s="43"/>
      <c r="H13" s="43"/>
      <c r="I13" s="43"/>
      <c r="J13" s="46">
        <v>0</v>
      </c>
      <c r="K13" s="47"/>
      <c r="L13" s="46"/>
      <c r="M13" s="47"/>
      <c r="N13" s="46"/>
      <c r="O13" s="47"/>
      <c r="P13" s="48"/>
    </row>
    <row r="14" spans="1:16" x14ac:dyDescent="0.3">
      <c r="A14" s="43"/>
      <c r="B14" s="43"/>
      <c r="C14" s="43"/>
      <c r="D14" s="43"/>
      <c r="E14" s="43"/>
      <c r="F14" s="43" t="s">
        <v>581</v>
      </c>
      <c r="G14" s="43"/>
      <c r="H14" s="43"/>
      <c r="I14" s="43"/>
      <c r="J14" s="46">
        <v>0</v>
      </c>
      <c r="K14" s="47"/>
      <c r="L14" s="46"/>
      <c r="M14" s="47"/>
      <c r="N14" s="46"/>
      <c r="O14" s="47"/>
      <c r="P14" s="48"/>
    </row>
    <row r="15" spans="1:16" x14ac:dyDescent="0.3">
      <c r="A15" s="43"/>
      <c r="B15" s="43"/>
      <c r="C15" s="43"/>
      <c r="D15" s="43"/>
      <c r="E15" s="43"/>
      <c r="F15" s="43" t="s">
        <v>404</v>
      </c>
      <c r="G15" s="43"/>
      <c r="H15" s="43"/>
      <c r="I15" s="43"/>
      <c r="J15" s="46">
        <v>1700.36</v>
      </c>
      <c r="K15" s="47"/>
      <c r="L15" s="46">
        <v>1700</v>
      </c>
      <c r="M15" s="47"/>
      <c r="N15" s="46">
        <f>ROUND((J15-L15),5)</f>
        <v>0.36</v>
      </c>
      <c r="O15" s="47"/>
      <c r="P15" s="48">
        <f>ROUND(IF(L15=0, IF(J15=0, 0, 1), J15/L15),5)</f>
        <v>1.00021</v>
      </c>
    </row>
    <row r="16" spans="1:16" x14ac:dyDescent="0.3">
      <c r="A16" s="43"/>
      <c r="B16" s="43"/>
      <c r="C16" s="43"/>
      <c r="D16" s="43"/>
      <c r="E16" s="43"/>
      <c r="F16" s="43" t="s">
        <v>405</v>
      </c>
      <c r="G16" s="43"/>
      <c r="H16" s="43"/>
      <c r="I16" s="43"/>
      <c r="J16" s="46">
        <v>0</v>
      </c>
      <c r="K16" s="47"/>
      <c r="L16" s="46">
        <v>1611</v>
      </c>
      <c r="M16" s="47"/>
      <c r="N16" s="46">
        <f>ROUND((J16-L16),5)</f>
        <v>-1611</v>
      </c>
      <c r="O16" s="47"/>
      <c r="P16" s="48">
        <f>ROUND(IF(L16=0, IF(J16=0, 0, 1), J16/L16),5)</f>
        <v>0</v>
      </c>
    </row>
    <row r="17" spans="1:16" ht="15" thickBot="1" x14ac:dyDescent="0.35">
      <c r="A17" s="43"/>
      <c r="B17" s="43"/>
      <c r="C17" s="43"/>
      <c r="D17" s="43"/>
      <c r="E17" s="43"/>
      <c r="F17" s="43" t="s">
        <v>406</v>
      </c>
      <c r="G17" s="43"/>
      <c r="H17" s="43"/>
      <c r="I17" s="43"/>
      <c r="J17" s="49">
        <v>-15131.68</v>
      </c>
      <c r="K17" s="47"/>
      <c r="L17" s="49"/>
      <c r="M17" s="47"/>
      <c r="N17" s="49"/>
      <c r="O17" s="47"/>
      <c r="P17" s="50"/>
    </row>
    <row r="18" spans="1:16" ht="15" thickBot="1" x14ac:dyDescent="0.35">
      <c r="A18" s="43"/>
      <c r="B18" s="43"/>
      <c r="C18" s="43"/>
      <c r="D18" s="43"/>
      <c r="E18" s="43" t="s">
        <v>407</v>
      </c>
      <c r="F18" s="43"/>
      <c r="G18" s="43"/>
      <c r="H18" s="43"/>
      <c r="I18" s="43"/>
      <c r="J18" s="51">
        <f>ROUND(SUM(J8:J17),5)</f>
        <v>373258.93</v>
      </c>
      <c r="K18" s="47"/>
      <c r="L18" s="51">
        <f>ROUND(SUM(L8:L17),5)</f>
        <v>367682</v>
      </c>
      <c r="M18" s="47"/>
      <c r="N18" s="51">
        <f>ROUND((J18-L18),5)</f>
        <v>5576.93</v>
      </c>
      <c r="O18" s="47"/>
      <c r="P18" s="52">
        <f>ROUND(IF(L18=0, IF(J18=0, 0, 1), J18/L18),5)</f>
        <v>1.0151699999999999</v>
      </c>
    </row>
    <row r="19" spans="1:16" ht="15" thickBot="1" x14ac:dyDescent="0.35">
      <c r="A19" s="43"/>
      <c r="B19" s="43"/>
      <c r="C19" s="43"/>
      <c r="D19" s="43" t="s">
        <v>408</v>
      </c>
      <c r="E19" s="43"/>
      <c r="F19" s="43"/>
      <c r="G19" s="43"/>
      <c r="H19" s="43"/>
      <c r="I19" s="43"/>
      <c r="J19" s="53">
        <f>ROUND(SUM(J4:J7)+J18,5)</f>
        <v>374646.9</v>
      </c>
      <c r="K19" s="47"/>
      <c r="L19" s="53">
        <f>ROUND(SUM(L4:L7)+L18,5)</f>
        <v>367861</v>
      </c>
      <c r="M19" s="47"/>
      <c r="N19" s="53">
        <f>ROUND((J19-L19),5)</f>
        <v>6785.9</v>
      </c>
      <c r="O19" s="47"/>
      <c r="P19" s="54">
        <f>ROUND(IF(L19=0, IF(J19=0, 0, 1), J19/L19),5)</f>
        <v>1.0184500000000001</v>
      </c>
    </row>
    <row r="20" spans="1:16" x14ac:dyDescent="0.3">
      <c r="A20" s="43"/>
      <c r="B20" s="43"/>
      <c r="C20" s="43" t="s">
        <v>409</v>
      </c>
      <c r="D20" s="43"/>
      <c r="E20" s="43"/>
      <c r="F20" s="43"/>
      <c r="G20" s="43"/>
      <c r="H20" s="43"/>
      <c r="I20" s="43"/>
      <c r="J20" s="46">
        <f>J19</f>
        <v>374646.9</v>
      </c>
      <c r="K20" s="47"/>
      <c r="L20" s="46">
        <f>L19</f>
        <v>367861</v>
      </c>
      <c r="M20" s="47"/>
      <c r="N20" s="46">
        <f>ROUND((J20-L20),5)</f>
        <v>6785.9</v>
      </c>
      <c r="O20" s="47"/>
      <c r="P20" s="48">
        <f>ROUND(IF(L20=0, IF(J20=0, 0, 1), J20/L20),5)</f>
        <v>1.0184500000000001</v>
      </c>
    </row>
    <row r="21" spans="1:16" x14ac:dyDescent="0.3">
      <c r="A21" s="43"/>
      <c r="B21" s="43"/>
      <c r="C21" s="43"/>
      <c r="D21" s="43" t="s">
        <v>410</v>
      </c>
      <c r="E21" s="43"/>
      <c r="F21" s="43"/>
      <c r="G21" s="43"/>
      <c r="H21" s="43"/>
      <c r="I21" s="43"/>
      <c r="J21" s="46"/>
      <c r="K21" s="47"/>
      <c r="L21" s="46"/>
      <c r="M21" s="47"/>
      <c r="N21" s="46"/>
      <c r="O21" s="47"/>
      <c r="P21" s="48"/>
    </row>
    <row r="22" spans="1:16" x14ac:dyDescent="0.3">
      <c r="A22" s="43"/>
      <c r="B22" s="43"/>
      <c r="C22" s="43"/>
      <c r="D22" s="43"/>
      <c r="E22" s="43" t="s">
        <v>411</v>
      </c>
      <c r="F22" s="43"/>
      <c r="G22" s="43"/>
      <c r="H22" s="43"/>
      <c r="I22" s="43"/>
      <c r="J22" s="46"/>
      <c r="K22" s="47"/>
      <c r="L22" s="46"/>
      <c r="M22" s="47"/>
      <c r="N22" s="46"/>
      <c r="O22" s="47"/>
      <c r="P22" s="48"/>
    </row>
    <row r="23" spans="1:16" x14ac:dyDescent="0.3">
      <c r="A23" s="43"/>
      <c r="B23" s="43"/>
      <c r="C23" s="43"/>
      <c r="D23" s="43"/>
      <c r="E23" s="43"/>
      <c r="F23" s="43" t="s">
        <v>412</v>
      </c>
      <c r="G23" s="43"/>
      <c r="H23" s="43"/>
      <c r="I23" s="43"/>
      <c r="J23" s="46">
        <v>1557.24</v>
      </c>
      <c r="K23" s="47"/>
      <c r="L23" s="46">
        <v>1050</v>
      </c>
      <c r="M23" s="47"/>
      <c r="N23" s="46">
        <f>ROUND((J23-L23),5)</f>
        <v>507.24</v>
      </c>
      <c r="O23" s="47"/>
      <c r="P23" s="48">
        <f>ROUND(IF(L23=0, IF(J23=0, 0, 1), J23/L23),5)</f>
        <v>1.48309</v>
      </c>
    </row>
    <row r="24" spans="1:16" x14ac:dyDescent="0.3">
      <c r="A24" s="43"/>
      <c r="B24" s="43"/>
      <c r="C24" s="43"/>
      <c r="D24" s="43"/>
      <c r="E24" s="43"/>
      <c r="F24" s="43" t="s">
        <v>413</v>
      </c>
      <c r="G24" s="43"/>
      <c r="H24" s="43"/>
      <c r="I24" s="43"/>
      <c r="J24" s="46">
        <v>7188.49</v>
      </c>
      <c r="K24" s="47"/>
      <c r="L24" s="46">
        <v>2800</v>
      </c>
      <c r="M24" s="47"/>
      <c r="N24" s="46">
        <f>ROUND((J24-L24),5)</f>
        <v>4388.49</v>
      </c>
      <c r="O24" s="47"/>
      <c r="P24" s="48">
        <f>ROUND(IF(L24=0, IF(J24=0, 0, 1), J24/L24),5)</f>
        <v>2.56732</v>
      </c>
    </row>
    <row r="25" spans="1:16" x14ac:dyDescent="0.3">
      <c r="A25" s="43"/>
      <c r="B25" s="43"/>
      <c r="C25" s="43"/>
      <c r="D25" s="43"/>
      <c r="E25" s="43"/>
      <c r="F25" s="43" t="s">
        <v>414</v>
      </c>
      <c r="G25" s="43"/>
      <c r="H25" s="43"/>
      <c r="I25" s="43"/>
      <c r="J25" s="46">
        <v>58</v>
      </c>
      <c r="K25" s="47"/>
      <c r="L25" s="46">
        <v>124.98</v>
      </c>
      <c r="M25" s="47"/>
      <c r="N25" s="46">
        <f>ROUND((J25-L25),5)</f>
        <v>-66.98</v>
      </c>
      <c r="O25" s="47"/>
      <c r="P25" s="48">
        <f>ROUND(IF(L25=0, IF(J25=0, 0, 1), J25/L25),5)</f>
        <v>0.46406999999999998</v>
      </c>
    </row>
    <row r="26" spans="1:16" x14ac:dyDescent="0.3">
      <c r="A26" s="43"/>
      <c r="B26" s="43"/>
      <c r="C26" s="43"/>
      <c r="D26" s="43"/>
      <c r="E26" s="43"/>
      <c r="F26" s="43" t="s">
        <v>415</v>
      </c>
      <c r="G26" s="43"/>
      <c r="H26" s="43"/>
      <c r="I26" s="43"/>
      <c r="J26" s="46">
        <v>78.66</v>
      </c>
      <c r="K26" s="47"/>
      <c r="L26" s="46">
        <v>150</v>
      </c>
      <c r="M26" s="47"/>
      <c r="N26" s="46">
        <f>ROUND((J26-L26),5)</f>
        <v>-71.34</v>
      </c>
      <c r="O26" s="47"/>
      <c r="P26" s="48">
        <f>ROUND(IF(L26=0, IF(J26=0, 0, 1), J26/L26),5)</f>
        <v>0.52439999999999998</v>
      </c>
    </row>
    <row r="27" spans="1:16" x14ac:dyDescent="0.3">
      <c r="A27" s="43"/>
      <c r="B27" s="43"/>
      <c r="C27" s="43"/>
      <c r="D27" s="43"/>
      <c r="E27" s="43"/>
      <c r="F27" s="43" t="s">
        <v>416</v>
      </c>
      <c r="G27" s="43"/>
      <c r="H27" s="43"/>
      <c r="I27" s="43"/>
      <c r="J27" s="46"/>
      <c r="K27" s="47"/>
      <c r="L27" s="46"/>
      <c r="M27" s="47"/>
      <c r="N27" s="46"/>
      <c r="O27" s="47"/>
      <c r="P27" s="48"/>
    </row>
    <row r="28" spans="1:16" x14ac:dyDescent="0.3">
      <c r="A28" s="43"/>
      <c r="B28" s="43"/>
      <c r="C28" s="43"/>
      <c r="D28" s="43"/>
      <c r="E28" s="43"/>
      <c r="F28" s="43"/>
      <c r="G28" s="43" t="s">
        <v>582</v>
      </c>
      <c r="H28" s="43"/>
      <c r="I28" s="43"/>
      <c r="J28" s="46">
        <v>56</v>
      </c>
      <c r="K28" s="47"/>
      <c r="L28" s="46"/>
      <c r="M28" s="47"/>
      <c r="N28" s="46"/>
      <c r="O28" s="47"/>
      <c r="P28" s="48"/>
    </row>
    <row r="29" spans="1:16" ht="15" thickBot="1" x14ac:dyDescent="0.35">
      <c r="A29" s="43"/>
      <c r="B29" s="43"/>
      <c r="C29" s="43"/>
      <c r="D29" s="43"/>
      <c r="E29" s="43"/>
      <c r="F29" s="43"/>
      <c r="G29" s="43" t="s">
        <v>583</v>
      </c>
      <c r="H29" s="43"/>
      <c r="I29" s="43"/>
      <c r="J29" s="55">
        <v>58.52</v>
      </c>
      <c r="K29" s="47"/>
      <c r="L29" s="55">
        <v>200</v>
      </c>
      <c r="M29" s="47"/>
      <c r="N29" s="55">
        <f>ROUND((J29-L29),5)</f>
        <v>-141.47999999999999</v>
      </c>
      <c r="O29" s="47"/>
      <c r="P29" s="56">
        <f>ROUND(IF(L29=0, IF(J29=0, 0, 1), J29/L29),5)</f>
        <v>0.29260000000000003</v>
      </c>
    </row>
    <row r="30" spans="1:16" x14ac:dyDescent="0.3">
      <c r="A30" s="43"/>
      <c r="B30" s="43"/>
      <c r="C30" s="43"/>
      <c r="D30" s="43"/>
      <c r="E30" s="43"/>
      <c r="F30" s="43" t="s">
        <v>584</v>
      </c>
      <c r="G30" s="43"/>
      <c r="H30" s="43"/>
      <c r="I30" s="43"/>
      <c r="J30" s="46">
        <f>ROUND(SUM(J27:J29),5)</f>
        <v>114.52</v>
      </c>
      <c r="K30" s="47"/>
      <c r="L30" s="46">
        <f>ROUND(SUM(L27:L29),5)</f>
        <v>200</v>
      </c>
      <c r="M30" s="47"/>
      <c r="N30" s="46">
        <f>ROUND((J30-L30),5)</f>
        <v>-85.48</v>
      </c>
      <c r="O30" s="47"/>
      <c r="P30" s="48">
        <f>ROUND(IF(L30=0, IF(J30=0, 0, 1), J30/L30),5)</f>
        <v>0.5726</v>
      </c>
    </row>
    <row r="31" spans="1:16" x14ac:dyDescent="0.3">
      <c r="A31" s="43"/>
      <c r="B31" s="43"/>
      <c r="C31" s="43"/>
      <c r="D31" s="43"/>
      <c r="E31" s="43"/>
      <c r="F31" s="43" t="s">
        <v>417</v>
      </c>
      <c r="G31" s="43"/>
      <c r="H31" s="43"/>
      <c r="I31" s="43"/>
      <c r="J31" s="46">
        <v>108.2</v>
      </c>
      <c r="K31" s="47"/>
      <c r="L31" s="46">
        <v>1500</v>
      </c>
      <c r="M31" s="47"/>
      <c r="N31" s="46">
        <f>ROUND((J31-L31),5)</f>
        <v>-1391.8</v>
      </c>
      <c r="O31" s="47"/>
      <c r="P31" s="48">
        <f>ROUND(IF(L31=0, IF(J31=0, 0, 1), J31/L31),5)</f>
        <v>7.213E-2</v>
      </c>
    </row>
    <row r="32" spans="1:16" x14ac:dyDescent="0.3">
      <c r="A32" s="43"/>
      <c r="B32" s="43"/>
      <c r="C32" s="43"/>
      <c r="D32" s="43"/>
      <c r="E32" s="43"/>
      <c r="F32" s="43" t="s">
        <v>418</v>
      </c>
      <c r="G32" s="43"/>
      <c r="H32" s="43"/>
      <c r="I32" s="43"/>
      <c r="J32" s="46"/>
      <c r="K32" s="47"/>
      <c r="L32" s="46"/>
      <c r="M32" s="47"/>
      <c r="N32" s="46"/>
      <c r="O32" s="47"/>
      <c r="P32" s="48"/>
    </row>
    <row r="33" spans="1:16" x14ac:dyDescent="0.3">
      <c r="A33" s="43"/>
      <c r="B33" s="43"/>
      <c r="C33" s="43"/>
      <c r="D33" s="43"/>
      <c r="E33" s="43"/>
      <c r="F33" s="43"/>
      <c r="G33" s="43" t="s">
        <v>419</v>
      </c>
      <c r="H33" s="43"/>
      <c r="I33" s="43"/>
      <c r="J33" s="46">
        <v>5464.55</v>
      </c>
      <c r="K33" s="47"/>
      <c r="L33" s="46">
        <v>5650</v>
      </c>
      <c r="M33" s="47"/>
      <c r="N33" s="46">
        <f>ROUND((J33-L33),5)</f>
        <v>-185.45</v>
      </c>
      <c r="O33" s="47"/>
      <c r="P33" s="48">
        <f>ROUND(IF(L33=0, IF(J33=0, 0, 1), J33/L33),5)</f>
        <v>0.96718000000000004</v>
      </c>
    </row>
    <row r="34" spans="1:16" ht="15" thickBot="1" x14ac:dyDescent="0.35">
      <c r="A34" s="43"/>
      <c r="B34" s="43"/>
      <c r="C34" s="43"/>
      <c r="D34" s="43"/>
      <c r="E34" s="43"/>
      <c r="F34" s="43"/>
      <c r="G34" s="43" t="s">
        <v>420</v>
      </c>
      <c r="H34" s="43"/>
      <c r="I34" s="43"/>
      <c r="J34" s="55">
        <v>0</v>
      </c>
      <c r="K34" s="47"/>
      <c r="L34" s="55">
        <v>145</v>
      </c>
      <c r="M34" s="47"/>
      <c r="N34" s="55">
        <f>ROUND((J34-L34),5)</f>
        <v>-145</v>
      </c>
      <c r="O34" s="47"/>
      <c r="P34" s="56">
        <f>ROUND(IF(L34=0, IF(J34=0, 0, 1), J34/L34),5)</f>
        <v>0</v>
      </c>
    </row>
    <row r="35" spans="1:16" x14ac:dyDescent="0.3">
      <c r="A35" s="43"/>
      <c r="B35" s="43"/>
      <c r="C35" s="43"/>
      <c r="D35" s="43"/>
      <c r="E35" s="43"/>
      <c r="F35" s="43" t="s">
        <v>421</v>
      </c>
      <c r="G35" s="43"/>
      <c r="H35" s="43"/>
      <c r="I35" s="43"/>
      <c r="J35" s="46">
        <f>ROUND(SUM(J32:J34),5)</f>
        <v>5464.55</v>
      </c>
      <c r="K35" s="47"/>
      <c r="L35" s="46">
        <f>ROUND(SUM(L32:L34),5)</f>
        <v>5795</v>
      </c>
      <c r="M35" s="47"/>
      <c r="N35" s="46">
        <f>ROUND((J35-L35),5)</f>
        <v>-330.45</v>
      </c>
      <c r="O35" s="47"/>
      <c r="P35" s="48">
        <f>ROUND(IF(L35=0, IF(J35=0, 0, 1), J35/L35),5)</f>
        <v>0.94298000000000004</v>
      </c>
    </row>
    <row r="36" spans="1:16" x14ac:dyDescent="0.3">
      <c r="A36" s="43"/>
      <c r="B36" s="43"/>
      <c r="C36" s="43"/>
      <c r="D36" s="43"/>
      <c r="E36" s="43"/>
      <c r="F36" s="43" t="s">
        <v>422</v>
      </c>
      <c r="G36" s="43"/>
      <c r="H36" s="43"/>
      <c r="I36" s="43"/>
      <c r="J36" s="46"/>
      <c r="K36" s="47"/>
      <c r="L36" s="46"/>
      <c r="M36" s="47"/>
      <c r="N36" s="46"/>
      <c r="O36" s="47"/>
      <c r="P36" s="48"/>
    </row>
    <row r="37" spans="1:16" x14ac:dyDescent="0.3">
      <c r="A37" s="43"/>
      <c r="B37" s="43"/>
      <c r="C37" s="43"/>
      <c r="D37" s="43"/>
      <c r="E37" s="43"/>
      <c r="F37" s="43"/>
      <c r="G37" s="43" t="s">
        <v>423</v>
      </c>
      <c r="H37" s="43"/>
      <c r="I37" s="43"/>
      <c r="J37" s="46">
        <v>100</v>
      </c>
      <c r="K37" s="47"/>
      <c r="L37" s="46">
        <v>0</v>
      </c>
      <c r="M37" s="47"/>
      <c r="N37" s="46">
        <f>ROUND((J37-L37),5)</f>
        <v>100</v>
      </c>
      <c r="O37" s="47"/>
      <c r="P37" s="48">
        <f>ROUND(IF(L37=0, IF(J37=0, 0, 1), J37/L37),5)</f>
        <v>1</v>
      </c>
    </row>
    <row r="38" spans="1:16" x14ac:dyDescent="0.3">
      <c r="A38" s="43"/>
      <c r="B38" s="43"/>
      <c r="C38" s="43"/>
      <c r="D38" s="43"/>
      <c r="E38" s="43"/>
      <c r="F38" s="43"/>
      <c r="G38" s="43" t="s">
        <v>424</v>
      </c>
      <c r="H38" s="43"/>
      <c r="I38" s="43"/>
      <c r="J38" s="46">
        <v>0</v>
      </c>
      <c r="K38" s="47"/>
      <c r="L38" s="46">
        <v>0</v>
      </c>
      <c r="M38" s="47"/>
      <c r="N38" s="46">
        <f>ROUND((J38-L38),5)</f>
        <v>0</v>
      </c>
      <c r="O38" s="47"/>
      <c r="P38" s="48">
        <f>ROUND(IF(L38=0, IF(J38=0, 0, 1), J38/L38),5)</f>
        <v>0</v>
      </c>
    </row>
    <row r="39" spans="1:16" x14ac:dyDescent="0.3">
      <c r="A39" s="43"/>
      <c r="B39" s="43"/>
      <c r="C39" s="43"/>
      <c r="D39" s="43"/>
      <c r="E39" s="43"/>
      <c r="F39" s="43"/>
      <c r="G39" s="43" t="s">
        <v>425</v>
      </c>
      <c r="H39" s="43"/>
      <c r="I39" s="43"/>
      <c r="J39" s="46">
        <v>0</v>
      </c>
      <c r="K39" s="47"/>
      <c r="L39" s="46">
        <v>0</v>
      </c>
      <c r="M39" s="47"/>
      <c r="N39" s="46">
        <f>ROUND((J39-L39),5)</f>
        <v>0</v>
      </c>
      <c r="O39" s="47"/>
      <c r="P39" s="48">
        <f>ROUND(IF(L39=0, IF(J39=0, 0, 1), J39/L39),5)</f>
        <v>0</v>
      </c>
    </row>
    <row r="40" spans="1:16" ht="15" thickBot="1" x14ac:dyDescent="0.35">
      <c r="A40" s="43"/>
      <c r="B40" s="43"/>
      <c r="C40" s="43"/>
      <c r="D40" s="43"/>
      <c r="E40" s="43"/>
      <c r="F40" s="43"/>
      <c r="G40" s="43" t="s">
        <v>426</v>
      </c>
      <c r="H40" s="43"/>
      <c r="I40" s="43"/>
      <c r="J40" s="55">
        <v>8287</v>
      </c>
      <c r="K40" s="47"/>
      <c r="L40" s="55">
        <v>4444.46</v>
      </c>
      <c r="M40" s="47"/>
      <c r="N40" s="55">
        <f>ROUND((J40-L40),5)</f>
        <v>3842.54</v>
      </c>
      <c r="O40" s="47"/>
      <c r="P40" s="56">
        <f>ROUND(IF(L40=0, IF(J40=0, 0, 1), J40/L40),5)</f>
        <v>1.8645700000000001</v>
      </c>
    </row>
    <row r="41" spans="1:16" x14ac:dyDescent="0.3">
      <c r="A41" s="43"/>
      <c r="B41" s="43"/>
      <c r="C41" s="43"/>
      <c r="D41" s="43"/>
      <c r="E41" s="43"/>
      <c r="F41" s="43" t="s">
        <v>427</v>
      </c>
      <c r="G41" s="43"/>
      <c r="H41" s="43"/>
      <c r="I41" s="43"/>
      <c r="J41" s="46">
        <f>ROUND(SUM(J36:J40),5)</f>
        <v>8387</v>
      </c>
      <c r="K41" s="47"/>
      <c r="L41" s="46">
        <f>ROUND(SUM(L36:L40),5)</f>
        <v>4444.46</v>
      </c>
      <c r="M41" s="47"/>
      <c r="N41" s="46">
        <f>ROUND((J41-L41),5)</f>
        <v>3942.54</v>
      </c>
      <c r="O41" s="47"/>
      <c r="P41" s="48">
        <f>ROUND(IF(L41=0, IF(J41=0, 0, 1), J41/L41),5)</f>
        <v>1.88707</v>
      </c>
    </row>
    <row r="42" spans="1:16" x14ac:dyDescent="0.3">
      <c r="A42" s="43"/>
      <c r="B42" s="43"/>
      <c r="C42" s="43"/>
      <c r="D42" s="43"/>
      <c r="E42" s="43"/>
      <c r="F42" s="43" t="s">
        <v>428</v>
      </c>
      <c r="G42" s="43"/>
      <c r="H42" s="43"/>
      <c r="I42" s="43"/>
      <c r="J42" s="46"/>
      <c r="K42" s="47"/>
      <c r="L42" s="46"/>
      <c r="M42" s="47"/>
      <c r="N42" s="46"/>
      <c r="O42" s="47"/>
      <c r="P42" s="48"/>
    </row>
    <row r="43" spans="1:16" x14ac:dyDescent="0.3">
      <c r="A43" s="43"/>
      <c r="B43" s="43"/>
      <c r="C43" s="43"/>
      <c r="D43" s="43"/>
      <c r="E43" s="43"/>
      <c r="F43" s="43"/>
      <c r="G43" s="43" t="s">
        <v>429</v>
      </c>
      <c r="H43" s="43"/>
      <c r="I43" s="43"/>
      <c r="J43" s="46">
        <v>1214.6199999999999</v>
      </c>
      <c r="K43" s="47"/>
      <c r="L43" s="46">
        <v>200</v>
      </c>
      <c r="M43" s="47"/>
      <c r="N43" s="46">
        <f t="shared" ref="N43:N49" si="0">ROUND((J43-L43),5)</f>
        <v>1014.62</v>
      </c>
      <c r="O43" s="47"/>
      <c r="P43" s="48">
        <f t="shared" ref="P43:P49" si="1">ROUND(IF(L43=0, IF(J43=0, 0, 1), J43/L43),5)</f>
        <v>6.0731000000000002</v>
      </c>
    </row>
    <row r="44" spans="1:16" x14ac:dyDescent="0.3">
      <c r="A44" s="43"/>
      <c r="B44" s="43"/>
      <c r="C44" s="43"/>
      <c r="D44" s="43"/>
      <c r="E44" s="43"/>
      <c r="F44" s="43"/>
      <c r="G44" s="43" t="s">
        <v>430</v>
      </c>
      <c r="H44" s="43"/>
      <c r="I44" s="43"/>
      <c r="J44" s="46">
        <v>0</v>
      </c>
      <c r="K44" s="47"/>
      <c r="L44" s="46">
        <v>450</v>
      </c>
      <c r="M44" s="47"/>
      <c r="N44" s="46">
        <f t="shared" si="0"/>
        <v>-450</v>
      </c>
      <c r="O44" s="47"/>
      <c r="P44" s="48">
        <f t="shared" si="1"/>
        <v>0</v>
      </c>
    </row>
    <row r="45" spans="1:16" x14ac:dyDescent="0.3">
      <c r="A45" s="43"/>
      <c r="B45" s="43"/>
      <c r="C45" s="43"/>
      <c r="D45" s="43"/>
      <c r="E45" s="43"/>
      <c r="F45" s="43"/>
      <c r="G45" s="43" t="s">
        <v>431</v>
      </c>
      <c r="H45" s="43"/>
      <c r="I45" s="43"/>
      <c r="J45" s="46">
        <v>7720</v>
      </c>
      <c r="K45" s="47"/>
      <c r="L45" s="46">
        <v>3750</v>
      </c>
      <c r="M45" s="47"/>
      <c r="N45" s="46">
        <f t="shared" si="0"/>
        <v>3970</v>
      </c>
      <c r="O45" s="47"/>
      <c r="P45" s="48">
        <f t="shared" si="1"/>
        <v>2.0586700000000002</v>
      </c>
    </row>
    <row r="46" spans="1:16" x14ac:dyDescent="0.3">
      <c r="A46" s="43"/>
      <c r="B46" s="43"/>
      <c r="C46" s="43"/>
      <c r="D46" s="43"/>
      <c r="E46" s="43"/>
      <c r="F46" s="43"/>
      <c r="G46" s="43" t="s">
        <v>432</v>
      </c>
      <c r="H46" s="43"/>
      <c r="I46" s="43"/>
      <c r="J46" s="46">
        <v>0</v>
      </c>
      <c r="K46" s="47"/>
      <c r="L46" s="46">
        <v>375</v>
      </c>
      <c r="M46" s="47"/>
      <c r="N46" s="46">
        <f t="shared" si="0"/>
        <v>-375</v>
      </c>
      <c r="O46" s="47"/>
      <c r="P46" s="48">
        <f t="shared" si="1"/>
        <v>0</v>
      </c>
    </row>
    <row r="47" spans="1:16" x14ac:dyDescent="0.3">
      <c r="A47" s="43"/>
      <c r="B47" s="43"/>
      <c r="C47" s="43"/>
      <c r="D47" s="43"/>
      <c r="E47" s="43"/>
      <c r="F47" s="43"/>
      <c r="G47" s="43" t="s">
        <v>433</v>
      </c>
      <c r="H47" s="43"/>
      <c r="I47" s="43"/>
      <c r="J47" s="46">
        <v>0</v>
      </c>
      <c r="K47" s="47"/>
      <c r="L47" s="46">
        <v>500</v>
      </c>
      <c r="M47" s="47"/>
      <c r="N47" s="46">
        <f t="shared" si="0"/>
        <v>-500</v>
      </c>
      <c r="O47" s="47"/>
      <c r="P47" s="48">
        <f t="shared" si="1"/>
        <v>0</v>
      </c>
    </row>
    <row r="48" spans="1:16" ht="15" thickBot="1" x14ac:dyDescent="0.35">
      <c r="A48" s="43"/>
      <c r="B48" s="43"/>
      <c r="C48" s="43"/>
      <c r="D48" s="43"/>
      <c r="E48" s="43"/>
      <c r="F48" s="43"/>
      <c r="G48" s="43" t="s">
        <v>434</v>
      </c>
      <c r="H48" s="43"/>
      <c r="I48" s="43"/>
      <c r="J48" s="55">
        <v>2649.66</v>
      </c>
      <c r="K48" s="47"/>
      <c r="L48" s="55">
        <v>375</v>
      </c>
      <c r="M48" s="47"/>
      <c r="N48" s="55">
        <f t="shared" si="0"/>
        <v>2274.66</v>
      </c>
      <c r="O48" s="47"/>
      <c r="P48" s="56">
        <f t="shared" si="1"/>
        <v>7.06576</v>
      </c>
    </row>
    <row r="49" spans="1:16" x14ac:dyDescent="0.3">
      <c r="A49" s="43"/>
      <c r="B49" s="43"/>
      <c r="C49" s="43"/>
      <c r="D49" s="43"/>
      <c r="E49" s="43"/>
      <c r="F49" s="43" t="s">
        <v>435</v>
      </c>
      <c r="G49" s="43"/>
      <c r="H49" s="43"/>
      <c r="I49" s="43"/>
      <c r="J49" s="46">
        <f>ROUND(SUM(J42:J48),5)</f>
        <v>11584.28</v>
      </c>
      <c r="K49" s="47"/>
      <c r="L49" s="46">
        <f>ROUND(SUM(L42:L48),5)</f>
        <v>5650</v>
      </c>
      <c r="M49" s="47"/>
      <c r="N49" s="46">
        <f t="shared" si="0"/>
        <v>5934.28</v>
      </c>
      <c r="O49" s="47"/>
      <c r="P49" s="48">
        <f t="shared" si="1"/>
        <v>2.0503200000000001</v>
      </c>
    </row>
    <row r="50" spans="1:16" x14ac:dyDescent="0.3">
      <c r="A50" s="43"/>
      <c r="B50" s="43"/>
      <c r="C50" s="43"/>
      <c r="D50" s="43"/>
      <c r="E50" s="43"/>
      <c r="F50" s="43" t="s">
        <v>436</v>
      </c>
      <c r="G50" s="43"/>
      <c r="H50" s="43"/>
      <c r="I50" s="43"/>
      <c r="J50" s="46"/>
      <c r="K50" s="47"/>
      <c r="L50" s="46"/>
      <c r="M50" s="47"/>
      <c r="N50" s="46"/>
      <c r="O50" s="47"/>
      <c r="P50" s="48"/>
    </row>
    <row r="51" spans="1:16" x14ac:dyDescent="0.3">
      <c r="A51" s="43"/>
      <c r="B51" s="43"/>
      <c r="C51" s="43"/>
      <c r="D51" s="43"/>
      <c r="E51" s="43"/>
      <c r="F51" s="43"/>
      <c r="G51" s="43" t="s">
        <v>437</v>
      </c>
      <c r="H51" s="43"/>
      <c r="I51" s="43"/>
      <c r="J51" s="46"/>
      <c r="K51" s="47"/>
      <c r="L51" s="46"/>
      <c r="M51" s="47"/>
      <c r="N51" s="46"/>
      <c r="O51" s="47"/>
      <c r="P51" s="48"/>
    </row>
    <row r="52" spans="1:16" x14ac:dyDescent="0.3">
      <c r="A52" s="43"/>
      <c r="B52" s="43"/>
      <c r="C52" s="43"/>
      <c r="D52" s="43"/>
      <c r="E52" s="43"/>
      <c r="F52" s="43"/>
      <c r="G52" s="43"/>
      <c r="H52" s="43" t="s">
        <v>438</v>
      </c>
      <c r="I52" s="43"/>
      <c r="J52" s="46"/>
      <c r="K52" s="47"/>
      <c r="L52" s="46"/>
      <c r="M52" s="47"/>
      <c r="N52" s="46"/>
      <c r="O52" s="47"/>
      <c r="P52" s="48"/>
    </row>
    <row r="53" spans="1:16" x14ac:dyDescent="0.3">
      <c r="A53" s="43"/>
      <c r="B53" s="43"/>
      <c r="C53" s="43"/>
      <c r="D53" s="43"/>
      <c r="E53" s="43"/>
      <c r="F53" s="43"/>
      <c r="G53" s="43"/>
      <c r="H53" s="43"/>
      <c r="I53" s="43" t="s">
        <v>439</v>
      </c>
      <c r="J53" s="46">
        <v>32953.919999999998</v>
      </c>
      <c r="K53" s="47"/>
      <c r="L53" s="46">
        <v>31500</v>
      </c>
      <c r="M53" s="47"/>
      <c r="N53" s="46">
        <f t="shared" ref="N53:N59" si="2">ROUND((J53-L53),5)</f>
        <v>1453.92</v>
      </c>
      <c r="O53" s="47"/>
      <c r="P53" s="48">
        <f t="shared" ref="P53:P59" si="3">ROUND(IF(L53=0, IF(J53=0, 0, 1), J53/L53),5)</f>
        <v>1.04616</v>
      </c>
    </row>
    <row r="54" spans="1:16" x14ac:dyDescent="0.3">
      <c r="A54" s="43"/>
      <c r="B54" s="43"/>
      <c r="C54" s="43"/>
      <c r="D54" s="43"/>
      <c r="E54" s="43"/>
      <c r="F54" s="43"/>
      <c r="G54" s="43"/>
      <c r="H54" s="43"/>
      <c r="I54" s="43" t="s">
        <v>440</v>
      </c>
      <c r="J54" s="46">
        <v>2835</v>
      </c>
      <c r="K54" s="47"/>
      <c r="L54" s="46">
        <v>2835</v>
      </c>
      <c r="M54" s="47"/>
      <c r="N54" s="46">
        <f t="shared" si="2"/>
        <v>0</v>
      </c>
      <c r="O54" s="47"/>
      <c r="P54" s="48">
        <f t="shared" si="3"/>
        <v>1</v>
      </c>
    </row>
    <row r="55" spans="1:16" x14ac:dyDescent="0.3">
      <c r="A55" s="43"/>
      <c r="B55" s="43"/>
      <c r="C55" s="43"/>
      <c r="D55" s="43"/>
      <c r="E55" s="43"/>
      <c r="F55" s="43"/>
      <c r="G55" s="43"/>
      <c r="H55" s="43"/>
      <c r="I55" s="43" t="s">
        <v>441</v>
      </c>
      <c r="J55" s="46">
        <v>1008</v>
      </c>
      <c r="K55" s="47"/>
      <c r="L55" s="46">
        <v>1008</v>
      </c>
      <c r="M55" s="47"/>
      <c r="N55" s="46">
        <f t="shared" si="2"/>
        <v>0</v>
      </c>
      <c r="O55" s="47"/>
      <c r="P55" s="48">
        <f t="shared" si="3"/>
        <v>1</v>
      </c>
    </row>
    <row r="56" spans="1:16" x14ac:dyDescent="0.3">
      <c r="A56" s="43"/>
      <c r="B56" s="43"/>
      <c r="C56" s="43"/>
      <c r="D56" s="43"/>
      <c r="E56" s="43"/>
      <c r="F56" s="43"/>
      <c r="G56" s="43"/>
      <c r="H56" s="43"/>
      <c r="I56" s="43" t="s">
        <v>442</v>
      </c>
      <c r="J56" s="46">
        <v>0</v>
      </c>
      <c r="K56" s="47"/>
      <c r="L56" s="46">
        <v>0</v>
      </c>
      <c r="M56" s="47"/>
      <c r="N56" s="46">
        <f t="shared" si="2"/>
        <v>0</v>
      </c>
      <c r="O56" s="47"/>
      <c r="P56" s="48">
        <f t="shared" si="3"/>
        <v>0</v>
      </c>
    </row>
    <row r="57" spans="1:16" ht="15" thickBot="1" x14ac:dyDescent="0.35">
      <c r="A57" s="43"/>
      <c r="B57" s="43"/>
      <c r="C57" s="43"/>
      <c r="D57" s="43"/>
      <c r="E57" s="43"/>
      <c r="F57" s="43"/>
      <c r="G57" s="43"/>
      <c r="H57" s="43"/>
      <c r="I57" s="43" t="s">
        <v>443</v>
      </c>
      <c r="J57" s="55">
        <v>0</v>
      </c>
      <c r="K57" s="47"/>
      <c r="L57" s="55">
        <v>90</v>
      </c>
      <c r="M57" s="47"/>
      <c r="N57" s="55">
        <f t="shared" si="2"/>
        <v>-90</v>
      </c>
      <c r="O57" s="47"/>
      <c r="P57" s="56">
        <f t="shared" si="3"/>
        <v>0</v>
      </c>
    </row>
    <row r="58" spans="1:16" x14ac:dyDescent="0.3">
      <c r="A58" s="43"/>
      <c r="B58" s="43"/>
      <c r="C58" s="43"/>
      <c r="D58" s="43"/>
      <c r="E58" s="43"/>
      <c r="F58" s="43"/>
      <c r="G58" s="43"/>
      <c r="H58" s="43" t="s">
        <v>444</v>
      </c>
      <c r="I58" s="43"/>
      <c r="J58" s="46">
        <f>ROUND(SUM(J52:J57),5)</f>
        <v>36796.92</v>
      </c>
      <c r="K58" s="47"/>
      <c r="L58" s="46">
        <f>ROUND(SUM(L52:L57),5)</f>
        <v>35433</v>
      </c>
      <c r="M58" s="47"/>
      <c r="N58" s="46">
        <f t="shared" si="2"/>
        <v>1363.92</v>
      </c>
      <c r="O58" s="47"/>
      <c r="P58" s="48">
        <f t="shared" si="3"/>
        <v>1.0384899999999999</v>
      </c>
    </row>
    <row r="59" spans="1:16" x14ac:dyDescent="0.3">
      <c r="A59" s="43"/>
      <c r="B59" s="43"/>
      <c r="C59" s="43"/>
      <c r="D59" s="43"/>
      <c r="E59" s="43"/>
      <c r="F59" s="43"/>
      <c r="G59" s="43"/>
      <c r="H59" s="43" t="s">
        <v>445</v>
      </c>
      <c r="I59" s="43"/>
      <c r="J59" s="46">
        <v>78416.34</v>
      </c>
      <c r="K59" s="47"/>
      <c r="L59" s="46">
        <v>71033.25</v>
      </c>
      <c r="M59" s="47"/>
      <c r="N59" s="46">
        <f t="shared" si="2"/>
        <v>7383.09</v>
      </c>
      <c r="O59" s="47"/>
      <c r="P59" s="48">
        <f t="shared" si="3"/>
        <v>1.1039399999999999</v>
      </c>
    </row>
    <row r="60" spans="1:16" x14ac:dyDescent="0.3">
      <c r="A60" s="43"/>
      <c r="B60" s="43"/>
      <c r="C60" s="43"/>
      <c r="D60" s="43"/>
      <c r="E60" s="43"/>
      <c r="F60" s="43"/>
      <c r="G60" s="43"/>
      <c r="H60" s="43" t="s">
        <v>585</v>
      </c>
      <c r="I60" s="43"/>
      <c r="J60" s="46">
        <v>1318.53</v>
      </c>
      <c r="K60" s="47"/>
      <c r="L60" s="46"/>
      <c r="M60" s="47"/>
      <c r="N60" s="46"/>
      <c r="O60" s="47"/>
      <c r="P60" s="48"/>
    </row>
    <row r="61" spans="1:16" x14ac:dyDescent="0.3">
      <c r="A61" s="43"/>
      <c r="B61" s="43"/>
      <c r="C61" s="43"/>
      <c r="D61" s="43"/>
      <c r="E61" s="43"/>
      <c r="F61" s="43"/>
      <c r="G61" s="43"/>
      <c r="H61" s="43" t="s">
        <v>446</v>
      </c>
      <c r="I61" s="43"/>
      <c r="J61" s="46">
        <v>10805.8</v>
      </c>
      <c r="K61" s="47"/>
      <c r="L61" s="46">
        <v>11227.5</v>
      </c>
      <c r="M61" s="47"/>
      <c r="N61" s="46">
        <f>ROUND((J61-L61),5)</f>
        <v>-421.7</v>
      </c>
      <c r="O61" s="47"/>
      <c r="P61" s="48">
        <f>ROUND(IF(L61=0, IF(J61=0, 0, 1), J61/L61),5)</f>
        <v>0.96243999999999996</v>
      </c>
    </row>
    <row r="62" spans="1:16" x14ac:dyDescent="0.3">
      <c r="A62" s="43"/>
      <c r="B62" s="43"/>
      <c r="C62" s="43"/>
      <c r="D62" s="43"/>
      <c r="E62" s="43"/>
      <c r="F62" s="43"/>
      <c r="G62" s="43"/>
      <c r="H62" s="43" t="s">
        <v>447</v>
      </c>
      <c r="I62" s="43"/>
      <c r="J62" s="46">
        <v>9951.08</v>
      </c>
      <c r="K62" s="47"/>
      <c r="L62" s="46">
        <v>8451.75</v>
      </c>
      <c r="M62" s="47"/>
      <c r="N62" s="46">
        <f>ROUND((J62-L62),5)</f>
        <v>1499.33</v>
      </c>
      <c r="O62" s="47"/>
      <c r="P62" s="48">
        <f>ROUND(IF(L62=0, IF(J62=0, 0, 1), J62/L62),5)</f>
        <v>1.1774</v>
      </c>
    </row>
    <row r="63" spans="1:16" x14ac:dyDescent="0.3">
      <c r="A63" s="43"/>
      <c r="B63" s="43"/>
      <c r="C63" s="43"/>
      <c r="D63" s="43"/>
      <c r="E63" s="43"/>
      <c r="F63" s="43"/>
      <c r="G63" s="43"/>
      <c r="H63" s="43" t="s">
        <v>448</v>
      </c>
      <c r="I63" s="43"/>
      <c r="J63" s="46">
        <v>5351.57</v>
      </c>
      <c r="K63" s="47"/>
      <c r="L63" s="46">
        <v>3780</v>
      </c>
      <c r="M63" s="47"/>
      <c r="N63" s="46">
        <f>ROUND((J63-L63),5)</f>
        <v>1571.57</v>
      </c>
      <c r="O63" s="47"/>
      <c r="P63" s="48">
        <f>ROUND(IF(L63=0, IF(J63=0, 0, 1), J63/L63),5)</f>
        <v>1.4157599999999999</v>
      </c>
    </row>
    <row r="64" spans="1:16" ht="15" thickBot="1" x14ac:dyDescent="0.35">
      <c r="A64" s="43"/>
      <c r="B64" s="43"/>
      <c r="C64" s="43"/>
      <c r="D64" s="43"/>
      <c r="E64" s="43"/>
      <c r="F64" s="43"/>
      <c r="G64" s="43"/>
      <c r="H64" s="43" t="s">
        <v>449</v>
      </c>
      <c r="I64" s="43"/>
      <c r="J64" s="55">
        <v>17338.740000000002</v>
      </c>
      <c r="K64" s="47"/>
      <c r="L64" s="55">
        <v>16968.75</v>
      </c>
      <c r="M64" s="47"/>
      <c r="N64" s="55">
        <f>ROUND((J64-L64),5)</f>
        <v>369.99</v>
      </c>
      <c r="O64" s="47"/>
      <c r="P64" s="56">
        <f>ROUND(IF(L64=0, IF(J64=0, 0, 1), J64/L64),5)</f>
        <v>1.0218</v>
      </c>
    </row>
    <row r="65" spans="1:16" x14ac:dyDescent="0.3">
      <c r="A65" s="43"/>
      <c r="B65" s="43"/>
      <c r="C65" s="43"/>
      <c r="D65" s="43"/>
      <c r="E65" s="43"/>
      <c r="F65" s="43"/>
      <c r="G65" s="43" t="s">
        <v>450</v>
      </c>
      <c r="H65" s="43"/>
      <c r="I65" s="43"/>
      <c r="J65" s="46">
        <f>ROUND(J51+SUM(J58:J64),5)</f>
        <v>159978.98000000001</v>
      </c>
      <c r="K65" s="47"/>
      <c r="L65" s="46">
        <f>ROUND(L51+SUM(L58:L64),5)</f>
        <v>146894.25</v>
      </c>
      <c r="M65" s="47"/>
      <c r="N65" s="46">
        <f>ROUND((J65-L65),5)</f>
        <v>13084.73</v>
      </c>
      <c r="O65" s="47"/>
      <c r="P65" s="48">
        <f>ROUND(IF(L65=0, IF(J65=0, 0, 1), J65/L65),5)</f>
        <v>1.08908</v>
      </c>
    </row>
    <row r="66" spans="1:16" x14ac:dyDescent="0.3">
      <c r="A66" s="43"/>
      <c r="B66" s="43"/>
      <c r="C66" s="43"/>
      <c r="D66" s="43"/>
      <c r="E66" s="43"/>
      <c r="F66" s="43"/>
      <c r="G66" s="43" t="s">
        <v>451</v>
      </c>
      <c r="H66" s="43"/>
      <c r="I66" s="43"/>
      <c r="J66" s="46"/>
      <c r="K66" s="47"/>
      <c r="L66" s="46"/>
      <c r="M66" s="47"/>
      <c r="N66" s="46"/>
      <c r="O66" s="47"/>
      <c r="P66" s="48"/>
    </row>
    <row r="67" spans="1:16" x14ac:dyDescent="0.3">
      <c r="A67" s="43"/>
      <c r="B67" s="43"/>
      <c r="C67" s="43"/>
      <c r="D67" s="43"/>
      <c r="E67" s="43"/>
      <c r="F67" s="43"/>
      <c r="G67" s="43"/>
      <c r="H67" s="43" t="s">
        <v>452</v>
      </c>
      <c r="I67" s="43"/>
      <c r="J67" s="46">
        <v>7587.71</v>
      </c>
      <c r="K67" s="47"/>
      <c r="L67" s="46">
        <v>7920.18</v>
      </c>
      <c r="M67" s="47"/>
      <c r="N67" s="46">
        <f t="shared" ref="N67:N75" si="4">ROUND((J67-L67),5)</f>
        <v>-332.47</v>
      </c>
      <c r="O67" s="47"/>
      <c r="P67" s="48">
        <f t="shared" ref="P67:P75" si="5">ROUND(IF(L67=0, IF(J67=0, 0, 1), J67/L67),5)</f>
        <v>0.95801999999999998</v>
      </c>
    </row>
    <row r="68" spans="1:16" x14ac:dyDescent="0.3">
      <c r="A68" s="43"/>
      <c r="B68" s="43"/>
      <c r="C68" s="43"/>
      <c r="D68" s="43"/>
      <c r="E68" s="43"/>
      <c r="F68" s="43"/>
      <c r="G68" s="43"/>
      <c r="H68" s="43" t="s">
        <v>453</v>
      </c>
      <c r="I68" s="43"/>
      <c r="J68" s="46">
        <v>2697.84</v>
      </c>
      <c r="K68" s="47"/>
      <c r="L68" s="46">
        <v>2816.07</v>
      </c>
      <c r="M68" s="47"/>
      <c r="N68" s="46">
        <f t="shared" si="4"/>
        <v>-118.23</v>
      </c>
      <c r="O68" s="47"/>
      <c r="P68" s="48">
        <f t="shared" si="5"/>
        <v>0.95801999999999998</v>
      </c>
    </row>
    <row r="69" spans="1:16" x14ac:dyDescent="0.3">
      <c r="A69" s="43"/>
      <c r="B69" s="43"/>
      <c r="C69" s="43"/>
      <c r="D69" s="43"/>
      <c r="E69" s="43"/>
      <c r="F69" s="43"/>
      <c r="G69" s="43"/>
      <c r="H69" s="43" t="s">
        <v>454</v>
      </c>
      <c r="I69" s="43"/>
      <c r="J69" s="46">
        <v>17329.79</v>
      </c>
      <c r="K69" s="47"/>
      <c r="L69" s="46">
        <v>20142.75</v>
      </c>
      <c r="M69" s="47"/>
      <c r="N69" s="46">
        <f t="shared" si="4"/>
        <v>-2812.96</v>
      </c>
      <c r="O69" s="47"/>
      <c r="P69" s="48">
        <f t="shared" si="5"/>
        <v>0.86034999999999995</v>
      </c>
    </row>
    <row r="70" spans="1:16" x14ac:dyDescent="0.3">
      <c r="A70" s="43"/>
      <c r="B70" s="43"/>
      <c r="C70" s="43"/>
      <c r="D70" s="43"/>
      <c r="E70" s="43"/>
      <c r="F70" s="43"/>
      <c r="G70" s="43"/>
      <c r="H70" s="43" t="s">
        <v>455</v>
      </c>
      <c r="I70" s="43"/>
      <c r="J70" s="46">
        <v>0</v>
      </c>
      <c r="K70" s="47"/>
      <c r="L70" s="46">
        <v>11102.25</v>
      </c>
      <c r="M70" s="47"/>
      <c r="N70" s="46">
        <f t="shared" si="4"/>
        <v>-11102.25</v>
      </c>
      <c r="O70" s="47"/>
      <c r="P70" s="48">
        <f t="shared" si="5"/>
        <v>0</v>
      </c>
    </row>
    <row r="71" spans="1:16" x14ac:dyDescent="0.3">
      <c r="A71" s="43"/>
      <c r="B71" s="43"/>
      <c r="C71" s="43"/>
      <c r="D71" s="43"/>
      <c r="E71" s="43"/>
      <c r="F71" s="43"/>
      <c r="G71" s="43"/>
      <c r="H71" s="43" t="s">
        <v>456</v>
      </c>
      <c r="I71" s="43"/>
      <c r="J71" s="46">
        <v>0</v>
      </c>
      <c r="K71" s="47"/>
      <c r="L71" s="46">
        <v>0</v>
      </c>
      <c r="M71" s="47"/>
      <c r="N71" s="46">
        <f t="shared" si="4"/>
        <v>0</v>
      </c>
      <c r="O71" s="47"/>
      <c r="P71" s="48">
        <f t="shared" si="5"/>
        <v>0</v>
      </c>
    </row>
    <row r="72" spans="1:16" x14ac:dyDescent="0.3">
      <c r="A72" s="43"/>
      <c r="B72" s="43"/>
      <c r="C72" s="43"/>
      <c r="D72" s="43"/>
      <c r="E72" s="43"/>
      <c r="F72" s="43"/>
      <c r="G72" s="43"/>
      <c r="H72" s="43" t="s">
        <v>457</v>
      </c>
      <c r="I72" s="43"/>
      <c r="J72" s="46">
        <v>0</v>
      </c>
      <c r="K72" s="47"/>
      <c r="L72" s="46">
        <v>1999.97</v>
      </c>
      <c r="M72" s="47"/>
      <c r="N72" s="46">
        <f t="shared" si="4"/>
        <v>-1999.97</v>
      </c>
      <c r="O72" s="47"/>
      <c r="P72" s="48">
        <f t="shared" si="5"/>
        <v>0</v>
      </c>
    </row>
    <row r="73" spans="1:16" x14ac:dyDescent="0.3">
      <c r="A73" s="43"/>
      <c r="B73" s="43"/>
      <c r="C73" s="43"/>
      <c r="D73" s="43"/>
      <c r="E73" s="43"/>
      <c r="F73" s="43"/>
      <c r="G73" s="43"/>
      <c r="H73" s="43" t="s">
        <v>458</v>
      </c>
      <c r="I73" s="43"/>
      <c r="J73" s="46">
        <v>0</v>
      </c>
      <c r="K73" s="47"/>
      <c r="L73" s="46">
        <v>0</v>
      </c>
      <c r="M73" s="47"/>
      <c r="N73" s="46">
        <f t="shared" si="4"/>
        <v>0</v>
      </c>
      <c r="O73" s="47"/>
      <c r="P73" s="48">
        <f t="shared" si="5"/>
        <v>0</v>
      </c>
    </row>
    <row r="74" spans="1:16" ht="15" thickBot="1" x14ac:dyDescent="0.35">
      <c r="A74" s="43"/>
      <c r="B74" s="43"/>
      <c r="C74" s="43"/>
      <c r="D74" s="43"/>
      <c r="E74" s="43"/>
      <c r="F74" s="43"/>
      <c r="G74" s="43"/>
      <c r="H74" s="43" t="s">
        <v>459</v>
      </c>
      <c r="I74" s="43"/>
      <c r="J74" s="55">
        <v>38.5</v>
      </c>
      <c r="K74" s="47"/>
      <c r="L74" s="55">
        <v>37.5</v>
      </c>
      <c r="M74" s="47"/>
      <c r="N74" s="55">
        <f t="shared" si="4"/>
        <v>1</v>
      </c>
      <c r="O74" s="47"/>
      <c r="P74" s="56">
        <f t="shared" si="5"/>
        <v>1.02667</v>
      </c>
    </row>
    <row r="75" spans="1:16" x14ac:dyDescent="0.3">
      <c r="A75" s="43"/>
      <c r="B75" s="43"/>
      <c r="C75" s="43"/>
      <c r="D75" s="43"/>
      <c r="E75" s="43"/>
      <c r="F75" s="43"/>
      <c r="G75" s="43" t="s">
        <v>460</v>
      </c>
      <c r="H75" s="43"/>
      <c r="I75" s="43"/>
      <c r="J75" s="46">
        <f>ROUND(SUM(J66:J74),5)</f>
        <v>27653.84</v>
      </c>
      <c r="K75" s="47"/>
      <c r="L75" s="46">
        <f>ROUND(SUM(L66:L74),5)</f>
        <v>44018.720000000001</v>
      </c>
      <c r="M75" s="47"/>
      <c r="N75" s="46">
        <f t="shared" si="4"/>
        <v>-16364.88</v>
      </c>
      <c r="O75" s="47"/>
      <c r="P75" s="48">
        <f t="shared" si="5"/>
        <v>0.62822999999999996</v>
      </c>
    </row>
    <row r="76" spans="1:16" x14ac:dyDescent="0.3">
      <c r="A76" s="43"/>
      <c r="B76" s="43"/>
      <c r="C76" s="43"/>
      <c r="D76" s="43"/>
      <c r="E76" s="43"/>
      <c r="F76" s="43"/>
      <c r="G76" s="43" t="s">
        <v>461</v>
      </c>
      <c r="H76" s="43"/>
      <c r="I76" s="43"/>
      <c r="J76" s="46"/>
      <c r="K76" s="47"/>
      <c r="L76" s="46"/>
      <c r="M76" s="47"/>
      <c r="N76" s="46"/>
      <c r="O76" s="47"/>
      <c r="P76" s="48"/>
    </row>
    <row r="77" spans="1:16" x14ac:dyDescent="0.3">
      <c r="A77" s="43"/>
      <c r="B77" s="43"/>
      <c r="C77" s="43"/>
      <c r="D77" s="43"/>
      <c r="E77" s="43"/>
      <c r="F77" s="43"/>
      <c r="G77" s="43"/>
      <c r="H77" s="43" t="s">
        <v>462</v>
      </c>
      <c r="I77" s="43"/>
      <c r="J77" s="46">
        <v>1618.73</v>
      </c>
      <c r="K77" s="47"/>
      <c r="L77" s="46">
        <v>1454.49</v>
      </c>
      <c r="M77" s="47"/>
      <c r="N77" s="46">
        <f>ROUND((J77-L77),5)</f>
        <v>164.24</v>
      </c>
      <c r="O77" s="47"/>
      <c r="P77" s="48">
        <f>ROUND(IF(L77=0, IF(J77=0, 0, 1), J77/L77),5)</f>
        <v>1.1129199999999999</v>
      </c>
    </row>
    <row r="78" spans="1:16" x14ac:dyDescent="0.3">
      <c r="A78" s="43"/>
      <c r="B78" s="43"/>
      <c r="C78" s="43"/>
      <c r="D78" s="43"/>
      <c r="E78" s="43"/>
      <c r="F78" s="43"/>
      <c r="G78" s="43"/>
      <c r="H78" s="43" t="s">
        <v>463</v>
      </c>
      <c r="I78" s="43"/>
      <c r="J78" s="46">
        <v>2203.96</v>
      </c>
      <c r="K78" s="47"/>
      <c r="L78" s="46">
        <v>2364</v>
      </c>
      <c r="M78" s="47"/>
      <c r="N78" s="46">
        <f>ROUND((J78-L78),5)</f>
        <v>-160.04</v>
      </c>
      <c r="O78" s="47"/>
      <c r="P78" s="48">
        <f>ROUND(IF(L78=0, IF(J78=0, 0, 1), J78/L78),5)</f>
        <v>0.93230000000000002</v>
      </c>
    </row>
    <row r="79" spans="1:16" ht="15" thickBot="1" x14ac:dyDescent="0.35">
      <c r="A79" s="43"/>
      <c r="B79" s="43"/>
      <c r="C79" s="43"/>
      <c r="D79" s="43"/>
      <c r="E79" s="43"/>
      <c r="F79" s="43"/>
      <c r="G79" s="43"/>
      <c r="H79" s="43" t="s">
        <v>464</v>
      </c>
      <c r="I79" s="43"/>
      <c r="J79" s="49">
        <v>330.92</v>
      </c>
      <c r="K79" s="47"/>
      <c r="L79" s="49">
        <v>486</v>
      </c>
      <c r="M79" s="47"/>
      <c r="N79" s="49">
        <f>ROUND((J79-L79),5)</f>
        <v>-155.08000000000001</v>
      </c>
      <c r="O79" s="47"/>
      <c r="P79" s="50">
        <f>ROUND(IF(L79=0, IF(J79=0, 0, 1), J79/L79),5)</f>
        <v>0.68091000000000002</v>
      </c>
    </row>
    <row r="80" spans="1:16" ht="15" thickBot="1" x14ac:dyDescent="0.35">
      <c r="A80" s="43"/>
      <c r="B80" s="43"/>
      <c r="C80" s="43"/>
      <c r="D80" s="43"/>
      <c r="E80" s="43"/>
      <c r="F80" s="43"/>
      <c r="G80" s="43" t="s">
        <v>465</v>
      </c>
      <c r="H80" s="43"/>
      <c r="I80" s="43"/>
      <c r="J80" s="53">
        <f>ROUND(SUM(J76:J79),5)</f>
        <v>4153.6099999999997</v>
      </c>
      <c r="K80" s="47"/>
      <c r="L80" s="53">
        <f>ROUND(SUM(L76:L79),5)</f>
        <v>4304.49</v>
      </c>
      <c r="M80" s="47"/>
      <c r="N80" s="53">
        <f>ROUND((J80-L80),5)</f>
        <v>-150.88</v>
      </c>
      <c r="O80" s="47"/>
      <c r="P80" s="54">
        <f>ROUND(IF(L80=0, IF(J80=0, 0, 1), J80/L80),5)</f>
        <v>0.96494999999999997</v>
      </c>
    </row>
    <row r="81" spans="1:16" x14ac:dyDescent="0.3">
      <c r="A81" s="43"/>
      <c r="B81" s="43"/>
      <c r="C81" s="43"/>
      <c r="D81" s="43"/>
      <c r="E81" s="43"/>
      <c r="F81" s="43" t="s">
        <v>466</v>
      </c>
      <c r="G81" s="43"/>
      <c r="H81" s="43"/>
      <c r="I81" s="43"/>
      <c r="J81" s="46">
        <f>ROUND(J50+J65+J75+J80,5)</f>
        <v>191786.43</v>
      </c>
      <c r="K81" s="47"/>
      <c r="L81" s="46">
        <f>ROUND(L50+L65+L75+L80,5)</f>
        <v>195217.46</v>
      </c>
      <c r="M81" s="47"/>
      <c r="N81" s="46">
        <f>ROUND((J81-L81),5)</f>
        <v>-3431.03</v>
      </c>
      <c r="O81" s="47"/>
      <c r="P81" s="48">
        <f>ROUND(IF(L81=0, IF(J81=0, 0, 1), J81/L81),5)</f>
        <v>0.98241999999999996</v>
      </c>
    </row>
    <row r="82" spans="1:16" x14ac:dyDescent="0.3">
      <c r="A82" s="43"/>
      <c r="B82" s="43"/>
      <c r="C82" s="43"/>
      <c r="D82" s="43"/>
      <c r="E82" s="43"/>
      <c r="F82" s="43" t="s">
        <v>467</v>
      </c>
      <c r="G82" s="43"/>
      <c r="H82" s="43"/>
      <c r="I82" s="43"/>
      <c r="J82" s="46"/>
      <c r="K82" s="47"/>
      <c r="L82" s="46"/>
      <c r="M82" s="47"/>
      <c r="N82" s="46"/>
      <c r="O82" s="47"/>
      <c r="P82" s="48"/>
    </row>
    <row r="83" spans="1:16" x14ac:dyDescent="0.3">
      <c r="A83" s="43"/>
      <c r="B83" s="43"/>
      <c r="C83" s="43"/>
      <c r="D83" s="43"/>
      <c r="E83" s="43"/>
      <c r="F83" s="43"/>
      <c r="G83" s="43" t="s">
        <v>468</v>
      </c>
      <c r="H83" s="43"/>
      <c r="I83" s="43"/>
      <c r="J83" s="46">
        <v>3648.2</v>
      </c>
      <c r="K83" s="47"/>
      <c r="L83" s="46">
        <v>1400</v>
      </c>
      <c r="M83" s="47"/>
      <c r="N83" s="46">
        <f>ROUND((J83-L83),5)</f>
        <v>2248.1999999999998</v>
      </c>
      <c r="O83" s="47"/>
      <c r="P83" s="48">
        <f>ROUND(IF(L83=0, IF(J83=0, 0, 1), J83/L83),5)</f>
        <v>2.6058599999999998</v>
      </c>
    </row>
    <row r="84" spans="1:16" x14ac:dyDescent="0.3">
      <c r="A84" s="43"/>
      <c r="B84" s="43"/>
      <c r="C84" s="43"/>
      <c r="D84" s="43"/>
      <c r="E84" s="43"/>
      <c r="F84" s="43"/>
      <c r="G84" s="43" t="s">
        <v>469</v>
      </c>
      <c r="H84" s="43"/>
      <c r="I84" s="43"/>
      <c r="J84" s="46">
        <v>2751.67</v>
      </c>
      <c r="K84" s="47"/>
      <c r="L84" s="46">
        <v>4620</v>
      </c>
      <c r="M84" s="47"/>
      <c r="N84" s="46">
        <f>ROUND((J84-L84),5)</f>
        <v>-1868.33</v>
      </c>
      <c r="O84" s="47"/>
      <c r="P84" s="48">
        <f>ROUND(IF(L84=0, IF(J84=0, 0, 1), J84/L84),5)</f>
        <v>0.59560000000000002</v>
      </c>
    </row>
    <row r="85" spans="1:16" x14ac:dyDescent="0.3">
      <c r="A85" s="43"/>
      <c r="B85" s="43"/>
      <c r="C85" s="43"/>
      <c r="D85" s="43"/>
      <c r="E85" s="43"/>
      <c r="F85" s="43"/>
      <c r="G85" s="43" t="s">
        <v>470</v>
      </c>
      <c r="H85" s="43"/>
      <c r="I85" s="43"/>
      <c r="J85" s="46">
        <v>0</v>
      </c>
      <c r="K85" s="47"/>
      <c r="L85" s="46">
        <v>0</v>
      </c>
      <c r="M85" s="47"/>
      <c r="N85" s="46">
        <f>ROUND((J85-L85),5)</f>
        <v>0</v>
      </c>
      <c r="O85" s="47"/>
      <c r="P85" s="48">
        <f>ROUND(IF(L85=0, IF(J85=0, 0, 1), J85/L85),5)</f>
        <v>0</v>
      </c>
    </row>
    <row r="86" spans="1:16" ht="15" thickBot="1" x14ac:dyDescent="0.35">
      <c r="A86" s="43"/>
      <c r="B86" s="43"/>
      <c r="C86" s="43"/>
      <c r="D86" s="43"/>
      <c r="E86" s="43"/>
      <c r="F86" s="43"/>
      <c r="G86" s="43" t="s">
        <v>471</v>
      </c>
      <c r="H86" s="43"/>
      <c r="I86" s="43"/>
      <c r="J86" s="55">
        <v>4275</v>
      </c>
      <c r="K86" s="47"/>
      <c r="L86" s="55"/>
      <c r="M86" s="47"/>
      <c r="N86" s="55"/>
      <c r="O86" s="47"/>
      <c r="P86" s="56"/>
    </row>
    <row r="87" spans="1:16" x14ac:dyDescent="0.3">
      <c r="A87" s="43"/>
      <c r="B87" s="43"/>
      <c r="C87" s="43"/>
      <c r="D87" s="43"/>
      <c r="E87" s="43"/>
      <c r="F87" s="43" t="s">
        <v>472</v>
      </c>
      <c r="G87" s="43"/>
      <c r="H87" s="43"/>
      <c r="I87" s="43"/>
      <c r="J87" s="46">
        <f>ROUND(SUM(J82:J86),5)</f>
        <v>10674.87</v>
      </c>
      <c r="K87" s="47"/>
      <c r="L87" s="46">
        <f>ROUND(SUM(L82:L86),5)</f>
        <v>6020</v>
      </c>
      <c r="M87" s="47"/>
      <c r="N87" s="46">
        <f>ROUND((J87-L87),5)</f>
        <v>4654.87</v>
      </c>
      <c r="O87" s="47"/>
      <c r="P87" s="48">
        <f>ROUND(IF(L87=0, IF(J87=0, 0, 1), J87/L87),5)</f>
        <v>1.7732300000000001</v>
      </c>
    </row>
    <row r="88" spans="1:16" x14ac:dyDescent="0.3">
      <c r="A88" s="43"/>
      <c r="B88" s="43"/>
      <c r="C88" s="43"/>
      <c r="D88" s="43"/>
      <c r="E88" s="43"/>
      <c r="F88" s="43" t="s">
        <v>473</v>
      </c>
      <c r="G88" s="43"/>
      <c r="H88" s="43"/>
      <c r="I88" s="43"/>
      <c r="J88" s="46"/>
      <c r="K88" s="47"/>
      <c r="L88" s="46"/>
      <c r="M88" s="47"/>
      <c r="N88" s="46"/>
      <c r="O88" s="47"/>
      <c r="P88" s="48"/>
    </row>
    <row r="89" spans="1:16" x14ac:dyDescent="0.3">
      <c r="A89" s="43"/>
      <c r="B89" s="43"/>
      <c r="C89" s="43"/>
      <c r="D89" s="43"/>
      <c r="E89" s="43"/>
      <c r="F89" s="43"/>
      <c r="G89" s="43" t="s">
        <v>474</v>
      </c>
      <c r="H89" s="43"/>
      <c r="I89" s="43"/>
      <c r="J89" s="46"/>
      <c r="K89" s="47"/>
      <c r="L89" s="46"/>
      <c r="M89" s="47"/>
      <c r="N89" s="46"/>
      <c r="O89" s="47"/>
      <c r="P89" s="48"/>
    </row>
    <row r="90" spans="1:16" x14ac:dyDescent="0.3">
      <c r="A90" s="43"/>
      <c r="B90" s="43"/>
      <c r="C90" s="43"/>
      <c r="D90" s="43"/>
      <c r="E90" s="43"/>
      <c r="F90" s="43"/>
      <c r="G90" s="43"/>
      <c r="H90" s="43" t="s">
        <v>475</v>
      </c>
      <c r="I90" s="43"/>
      <c r="J90" s="46">
        <v>15540.29</v>
      </c>
      <c r="K90" s="47"/>
      <c r="L90" s="46">
        <v>3000</v>
      </c>
      <c r="M90" s="47"/>
      <c r="N90" s="46">
        <f>ROUND((J90-L90),5)</f>
        <v>12540.29</v>
      </c>
      <c r="O90" s="47"/>
      <c r="P90" s="48">
        <f>ROUND(IF(L90=0, IF(J90=0, 0, 1), J90/L90),5)</f>
        <v>5.1801000000000004</v>
      </c>
    </row>
    <row r="91" spans="1:16" x14ac:dyDescent="0.3">
      <c r="A91" s="43"/>
      <c r="B91" s="43"/>
      <c r="C91" s="43"/>
      <c r="D91" s="43"/>
      <c r="E91" s="43"/>
      <c r="F91" s="43"/>
      <c r="G91" s="43"/>
      <c r="H91" s="43" t="s">
        <v>476</v>
      </c>
      <c r="I91" s="43"/>
      <c r="J91" s="46">
        <v>0</v>
      </c>
      <c r="K91" s="47"/>
      <c r="L91" s="46">
        <v>300</v>
      </c>
      <c r="M91" s="47"/>
      <c r="N91" s="46">
        <f>ROUND((J91-L91),5)</f>
        <v>-300</v>
      </c>
      <c r="O91" s="47"/>
      <c r="P91" s="48">
        <f>ROUND(IF(L91=0, IF(J91=0, 0, 1), J91/L91),5)</f>
        <v>0</v>
      </c>
    </row>
    <row r="92" spans="1:16" x14ac:dyDescent="0.3">
      <c r="A92" s="43"/>
      <c r="B92" s="43"/>
      <c r="C92" s="43"/>
      <c r="D92" s="43"/>
      <c r="E92" s="43"/>
      <c r="F92" s="43"/>
      <c r="G92" s="43"/>
      <c r="H92" s="43" t="s">
        <v>477</v>
      </c>
      <c r="I92" s="43"/>
      <c r="J92" s="46">
        <v>0</v>
      </c>
      <c r="K92" s="47"/>
      <c r="L92" s="46">
        <v>300</v>
      </c>
      <c r="M92" s="47"/>
      <c r="N92" s="46">
        <f>ROUND((J92-L92),5)</f>
        <v>-300</v>
      </c>
      <c r="O92" s="47"/>
      <c r="P92" s="48">
        <f>ROUND(IF(L92=0, IF(J92=0, 0, 1), J92/L92),5)</f>
        <v>0</v>
      </c>
    </row>
    <row r="93" spans="1:16" ht="15" thickBot="1" x14ac:dyDescent="0.35">
      <c r="A93" s="43"/>
      <c r="B93" s="43"/>
      <c r="C93" s="43"/>
      <c r="D93" s="43"/>
      <c r="E93" s="43"/>
      <c r="F93" s="43"/>
      <c r="G93" s="43"/>
      <c r="H93" s="43" t="s">
        <v>478</v>
      </c>
      <c r="I93" s="43"/>
      <c r="J93" s="55">
        <v>846.32</v>
      </c>
      <c r="K93" s="47"/>
      <c r="L93" s="55">
        <v>375</v>
      </c>
      <c r="M93" s="47"/>
      <c r="N93" s="55">
        <f>ROUND((J93-L93),5)</f>
        <v>471.32</v>
      </c>
      <c r="O93" s="47"/>
      <c r="P93" s="56">
        <f>ROUND(IF(L93=0, IF(J93=0, 0, 1), J93/L93),5)</f>
        <v>2.25685</v>
      </c>
    </row>
    <row r="94" spans="1:16" x14ac:dyDescent="0.3">
      <c r="A94" s="43"/>
      <c r="B94" s="43"/>
      <c r="C94" s="43"/>
      <c r="D94" s="43"/>
      <c r="E94" s="43"/>
      <c r="F94" s="43"/>
      <c r="G94" s="43" t="s">
        <v>479</v>
      </c>
      <c r="H94" s="43"/>
      <c r="I94" s="43"/>
      <c r="J94" s="46">
        <f>ROUND(SUM(J89:J93),5)</f>
        <v>16386.61</v>
      </c>
      <c r="K94" s="47"/>
      <c r="L94" s="46">
        <f>ROUND(SUM(L89:L93),5)</f>
        <v>3975</v>
      </c>
      <c r="M94" s="47"/>
      <c r="N94" s="46">
        <f>ROUND((J94-L94),5)</f>
        <v>12411.61</v>
      </c>
      <c r="O94" s="47"/>
      <c r="P94" s="48">
        <f>ROUND(IF(L94=0, IF(J94=0, 0, 1), J94/L94),5)</f>
        <v>4.12242</v>
      </c>
    </row>
    <row r="95" spans="1:16" x14ac:dyDescent="0.3">
      <c r="A95" s="43"/>
      <c r="B95" s="43"/>
      <c r="C95" s="43"/>
      <c r="D95" s="43"/>
      <c r="E95" s="43"/>
      <c r="F95" s="43"/>
      <c r="G95" s="43" t="s">
        <v>480</v>
      </c>
      <c r="H95" s="43"/>
      <c r="I95" s="43"/>
      <c r="J95" s="46"/>
      <c r="K95" s="47"/>
      <c r="L95" s="46"/>
      <c r="M95" s="47"/>
      <c r="N95" s="46"/>
      <c r="O95" s="47"/>
      <c r="P95" s="48"/>
    </row>
    <row r="96" spans="1:16" x14ac:dyDescent="0.3">
      <c r="A96" s="43"/>
      <c r="B96" s="43"/>
      <c r="C96" s="43"/>
      <c r="D96" s="43"/>
      <c r="E96" s="43"/>
      <c r="F96" s="43"/>
      <c r="G96" s="43"/>
      <c r="H96" s="43" t="s">
        <v>481</v>
      </c>
      <c r="I96" s="43"/>
      <c r="J96" s="46">
        <v>258.58999999999997</v>
      </c>
      <c r="K96" s="47"/>
      <c r="L96" s="46">
        <v>180</v>
      </c>
      <c r="M96" s="47"/>
      <c r="N96" s="46">
        <f t="shared" ref="N96:N101" si="6">ROUND((J96-L96),5)</f>
        <v>78.59</v>
      </c>
      <c r="O96" s="47"/>
      <c r="P96" s="48">
        <f t="shared" ref="P96:P101" si="7">ROUND(IF(L96=0, IF(J96=0, 0, 1), J96/L96),5)</f>
        <v>1.4366099999999999</v>
      </c>
    </row>
    <row r="97" spans="1:16" x14ac:dyDescent="0.3">
      <c r="A97" s="43"/>
      <c r="B97" s="43"/>
      <c r="C97" s="43"/>
      <c r="D97" s="43"/>
      <c r="E97" s="43"/>
      <c r="F97" s="43"/>
      <c r="G97" s="43"/>
      <c r="H97" s="43" t="s">
        <v>482</v>
      </c>
      <c r="I97" s="43"/>
      <c r="J97" s="46">
        <v>296.58</v>
      </c>
      <c r="K97" s="47"/>
      <c r="L97" s="46">
        <v>499.98</v>
      </c>
      <c r="M97" s="47"/>
      <c r="N97" s="46">
        <f t="shared" si="6"/>
        <v>-203.4</v>
      </c>
      <c r="O97" s="47"/>
      <c r="P97" s="48">
        <f t="shared" si="7"/>
        <v>0.59318000000000004</v>
      </c>
    </row>
    <row r="98" spans="1:16" x14ac:dyDescent="0.3">
      <c r="A98" s="43"/>
      <c r="B98" s="43"/>
      <c r="C98" s="43"/>
      <c r="D98" s="43"/>
      <c r="E98" s="43"/>
      <c r="F98" s="43"/>
      <c r="G98" s="43"/>
      <c r="H98" s="43" t="s">
        <v>483</v>
      </c>
      <c r="I98" s="43"/>
      <c r="J98" s="46">
        <v>1032.26</v>
      </c>
      <c r="K98" s="47"/>
      <c r="L98" s="46">
        <v>1275</v>
      </c>
      <c r="M98" s="47"/>
      <c r="N98" s="46">
        <f t="shared" si="6"/>
        <v>-242.74</v>
      </c>
      <c r="O98" s="47"/>
      <c r="P98" s="48">
        <f t="shared" si="7"/>
        <v>0.80962000000000001</v>
      </c>
    </row>
    <row r="99" spans="1:16" x14ac:dyDescent="0.3">
      <c r="A99" s="43"/>
      <c r="B99" s="43"/>
      <c r="C99" s="43"/>
      <c r="D99" s="43"/>
      <c r="E99" s="43"/>
      <c r="F99" s="43"/>
      <c r="G99" s="43"/>
      <c r="H99" s="43" t="s">
        <v>484</v>
      </c>
      <c r="I99" s="43"/>
      <c r="J99" s="46">
        <v>240.01</v>
      </c>
      <c r="K99" s="47"/>
      <c r="L99" s="46">
        <v>225</v>
      </c>
      <c r="M99" s="47"/>
      <c r="N99" s="46">
        <f t="shared" si="6"/>
        <v>15.01</v>
      </c>
      <c r="O99" s="47"/>
      <c r="P99" s="48">
        <f t="shared" si="7"/>
        <v>1.06671</v>
      </c>
    </row>
    <row r="100" spans="1:16" ht="15" thickBot="1" x14ac:dyDescent="0.35">
      <c r="A100" s="43"/>
      <c r="B100" s="43"/>
      <c r="C100" s="43"/>
      <c r="D100" s="43"/>
      <c r="E100" s="43"/>
      <c r="F100" s="43"/>
      <c r="G100" s="43"/>
      <c r="H100" s="43" t="s">
        <v>485</v>
      </c>
      <c r="I100" s="43"/>
      <c r="J100" s="55">
        <v>240.01</v>
      </c>
      <c r="K100" s="47"/>
      <c r="L100" s="55">
        <v>225</v>
      </c>
      <c r="M100" s="47"/>
      <c r="N100" s="55">
        <f t="shared" si="6"/>
        <v>15.01</v>
      </c>
      <c r="O100" s="47"/>
      <c r="P100" s="56">
        <f t="shared" si="7"/>
        <v>1.06671</v>
      </c>
    </row>
    <row r="101" spans="1:16" x14ac:dyDescent="0.3">
      <c r="A101" s="43"/>
      <c r="B101" s="43"/>
      <c r="C101" s="43"/>
      <c r="D101" s="43"/>
      <c r="E101" s="43"/>
      <c r="F101" s="43"/>
      <c r="G101" s="43" t="s">
        <v>486</v>
      </c>
      <c r="H101" s="43"/>
      <c r="I101" s="43"/>
      <c r="J101" s="46">
        <f>ROUND(SUM(J95:J100),5)</f>
        <v>2067.4499999999998</v>
      </c>
      <c r="K101" s="47"/>
      <c r="L101" s="46">
        <f>ROUND(SUM(L95:L100),5)</f>
        <v>2404.98</v>
      </c>
      <c r="M101" s="47"/>
      <c r="N101" s="46">
        <f t="shared" si="6"/>
        <v>-337.53</v>
      </c>
      <c r="O101" s="47"/>
      <c r="P101" s="48">
        <f t="shared" si="7"/>
        <v>0.85965000000000003</v>
      </c>
    </row>
    <row r="102" spans="1:16" x14ac:dyDescent="0.3">
      <c r="A102" s="43"/>
      <c r="B102" s="43"/>
      <c r="C102" s="43"/>
      <c r="D102" s="43"/>
      <c r="E102" s="43"/>
      <c r="F102" s="43"/>
      <c r="G102" s="43" t="s">
        <v>487</v>
      </c>
      <c r="H102" s="43"/>
      <c r="I102" s="43"/>
      <c r="J102" s="46"/>
      <c r="K102" s="47"/>
      <c r="L102" s="46"/>
      <c r="M102" s="47"/>
      <c r="N102" s="46"/>
      <c r="O102" s="47"/>
      <c r="P102" s="48"/>
    </row>
    <row r="103" spans="1:16" x14ac:dyDescent="0.3">
      <c r="A103" s="43"/>
      <c r="B103" s="43"/>
      <c r="C103" s="43"/>
      <c r="D103" s="43"/>
      <c r="E103" s="43"/>
      <c r="F103" s="43"/>
      <c r="G103" s="43"/>
      <c r="H103" s="43" t="s">
        <v>488</v>
      </c>
      <c r="I103" s="43"/>
      <c r="J103" s="46"/>
      <c r="K103" s="47"/>
      <c r="L103" s="46"/>
      <c r="M103" s="47"/>
      <c r="N103" s="46"/>
      <c r="O103" s="47"/>
      <c r="P103" s="48"/>
    </row>
    <row r="104" spans="1:16" x14ac:dyDescent="0.3">
      <c r="A104" s="43"/>
      <c r="B104" s="43"/>
      <c r="C104" s="43"/>
      <c r="D104" s="43"/>
      <c r="E104" s="43"/>
      <c r="F104" s="43"/>
      <c r="G104" s="43"/>
      <c r="H104" s="43"/>
      <c r="I104" s="43" t="s">
        <v>489</v>
      </c>
      <c r="J104" s="46">
        <v>4764.99</v>
      </c>
      <c r="K104" s="47"/>
      <c r="L104" s="46">
        <v>4616</v>
      </c>
      <c r="M104" s="47"/>
      <c r="N104" s="46">
        <f t="shared" ref="N104:N113" si="8">ROUND((J104-L104),5)</f>
        <v>148.99</v>
      </c>
      <c r="O104" s="47"/>
      <c r="P104" s="48">
        <f t="shared" ref="P104:P113" si="9">ROUND(IF(L104=0, IF(J104=0, 0, 1), J104/L104),5)</f>
        <v>1.0322800000000001</v>
      </c>
    </row>
    <row r="105" spans="1:16" x14ac:dyDescent="0.3">
      <c r="A105" s="43"/>
      <c r="B105" s="43"/>
      <c r="C105" s="43"/>
      <c r="D105" s="43"/>
      <c r="E105" s="43"/>
      <c r="F105" s="43"/>
      <c r="G105" s="43"/>
      <c r="H105" s="43"/>
      <c r="I105" s="43" t="s">
        <v>490</v>
      </c>
      <c r="J105" s="46">
        <v>1586.07</v>
      </c>
      <c r="K105" s="47"/>
      <c r="L105" s="46">
        <v>600</v>
      </c>
      <c r="M105" s="47"/>
      <c r="N105" s="46">
        <f t="shared" si="8"/>
        <v>986.07</v>
      </c>
      <c r="O105" s="47"/>
      <c r="P105" s="48">
        <f t="shared" si="9"/>
        <v>2.6434500000000001</v>
      </c>
    </row>
    <row r="106" spans="1:16" ht="15" thickBot="1" x14ac:dyDescent="0.35">
      <c r="A106" s="43"/>
      <c r="B106" s="43"/>
      <c r="C106" s="43"/>
      <c r="D106" s="43"/>
      <c r="E106" s="43"/>
      <c r="F106" s="43"/>
      <c r="G106" s="43"/>
      <c r="H106" s="43"/>
      <c r="I106" s="43" t="s">
        <v>491</v>
      </c>
      <c r="J106" s="55">
        <v>853.43</v>
      </c>
      <c r="K106" s="47"/>
      <c r="L106" s="55">
        <v>600</v>
      </c>
      <c r="M106" s="47"/>
      <c r="N106" s="55">
        <f t="shared" si="8"/>
        <v>253.43</v>
      </c>
      <c r="O106" s="47"/>
      <c r="P106" s="56">
        <f t="shared" si="9"/>
        <v>1.42238</v>
      </c>
    </row>
    <row r="107" spans="1:16" x14ac:dyDescent="0.3">
      <c r="A107" s="43"/>
      <c r="B107" s="43"/>
      <c r="C107" s="43"/>
      <c r="D107" s="43"/>
      <c r="E107" s="43"/>
      <c r="F107" s="43"/>
      <c r="G107" s="43"/>
      <c r="H107" s="43" t="s">
        <v>492</v>
      </c>
      <c r="I107" s="43"/>
      <c r="J107" s="46">
        <f>ROUND(SUM(J103:J106),5)</f>
        <v>7204.49</v>
      </c>
      <c r="K107" s="47"/>
      <c r="L107" s="46">
        <f>ROUND(SUM(L103:L106),5)</f>
        <v>5816</v>
      </c>
      <c r="M107" s="47"/>
      <c r="N107" s="46">
        <f t="shared" si="8"/>
        <v>1388.49</v>
      </c>
      <c r="O107" s="47"/>
      <c r="P107" s="48">
        <f t="shared" si="9"/>
        <v>1.23874</v>
      </c>
    </row>
    <row r="108" spans="1:16" x14ac:dyDescent="0.3">
      <c r="A108" s="43"/>
      <c r="B108" s="43"/>
      <c r="C108" s="43"/>
      <c r="D108" s="43"/>
      <c r="E108" s="43"/>
      <c r="F108" s="43"/>
      <c r="G108" s="43"/>
      <c r="H108" s="43" t="s">
        <v>493</v>
      </c>
      <c r="I108" s="43"/>
      <c r="J108" s="46">
        <v>519.41999999999996</v>
      </c>
      <c r="K108" s="47"/>
      <c r="L108" s="46">
        <v>390</v>
      </c>
      <c r="M108" s="47"/>
      <c r="N108" s="46">
        <f t="shared" si="8"/>
        <v>129.41999999999999</v>
      </c>
      <c r="O108" s="47"/>
      <c r="P108" s="48">
        <f t="shared" si="9"/>
        <v>1.33185</v>
      </c>
    </row>
    <row r="109" spans="1:16" ht="15" thickBot="1" x14ac:dyDescent="0.35">
      <c r="A109" s="43"/>
      <c r="B109" s="43"/>
      <c r="C109" s="43"/>
      <c r="D109" s="43"/>
      <c r="E109" s="43"/>
      <c r="F109" s="43"/>
      <c r="G109" s="43"/>
      <c r="H109" s="43" t="s">
        <v>494</v>
      </c>
      <c r="I109" s="43"/>
      <c r="J109" s="55">
        <v>237.98</v>
      </c>
      <c r="K109" s="47"/>
      <c r="L109" s="55">
        <v>390</v>
      </c>
      <c r="M109" s="47"/>
      <c r="N109" s="55">
        <f t="shared" si="8"/>
        <v>-152.02000000000001</v>
      </c>
      <c r="O109" s="47"/>
      <c r="P109" s="56">
        <f t="shared" si="9"/>
        <v>0.61021000000000003</v>
      </c>
    </row>
    <row r="110" spans="1:16" x14ac:dyDescent="0.3">
      <c r="A110" s="43"/>
      <c r="B110" s="43"/>
      <c r="C110" s="43"/>
      <c r="D110" s="43"/>
      <c r="E110" s="43"/>
      <c r="F110" s="43"/>
      <c r="G110" s="43" t="s">
        <v>495</v>
      </c>
      <c r="H110" s="43"/>
      <c r="I110" s="43"/>
      <c r="J110" s="46">
        <f>ROUND(J102+SUM(J107:J109),5)</f>
        <v>7961.89</v>
      </c>
      <c r="K110" s="47"/>
      <c r="L110" s="46">
        <f>ROUND(L102+SUM(L107:L109),5)</f>
        <v>6596</v>
      </c>
      <c r="M110" s="47"/>
      <c r="N110" s="46">
        <f t="shared" si="8"/>
        <v>1365.89</v>
      </c>
      <c r="O110" s="47"/>
      <c r="P110" s="48">
        <f t="shared" si="9"/>
        <v>1.2070799999999999</v>
      </c>
    </row>
    <row r="111" spans="1:16" ht="15" thickBot="1" x14ac:dyDescent="0.35">
      <c r="A111" s="43"/>
      <c r="B111" s="43"/>
      <c r="C111" s="43"/>
      <c r="D111" s="43"/>
      <c r="E111" s="43"/>
      <c r="F111" s="43"/>
      <c r="G111" s="43" t="s">
        <v>496</v>
      </c>
      <c r="H111" s="43"/>
      <c r="I111" s="43"/>
      <c r="J111" s="49">
        <v>572.79</v>
      </c>
      <c r="K111" s="47"/>
      <c r="L111" s="49">
        <v>250.03</v>
      </c>
      <c r="M111" s="47"/>
      <c r="N111" s="49">
        <f t="shared" si="8"/>
        <v>322.76</v>
      </c>
      <c r="O111" s="47"/>
      <c r="P111" s="50">
        <f t="shared" si="9"/>
        <v>2.2908900000000001</v>
      </c>
    </row>
    <row r="112" spans="1:16" ht="15" thickBot="1" x14ac:dyDescent="0.35">
      <c r="A112" s="43"/>
      <c r="B112" s="43"/>
      <c r="C112" s="43"/>
      <c r="D112" s="43"/>
      <c r="E112" s="43"/>
      <c r="F112" s="43" t="s">
        <v>497</v>
      </c>
      <c r="G112" s="43"/>
      <c r="H112" s="43"/>
      <c r="I112" s="43"/>
      <c r="J112" s="53">
        <f>ROUND(J88+J94+J101+SUM(J110:J111),5)</f>
        <v>26988.74</v>
      </c>
      <c r="K112" s="47"/>
      <c r="L112" s="53">
        <f>ROUND(L88+L94+L101+SUM(L110:L111),5)</f>
        <v>13226.01</v>
      </c>
      <c r="M112" s="47"/>
      <c r="N112" s="53">
        <f t="shared" si="8"/>
        <v>13762.73</v>
      </c>
      <c r="O112" s="47"/>
      <c r="P112" s="54">
        <f t="shared" si="9"/>
        <v>2.0405799999999998</v>
      </c>
    </row>
    <row r="113" spans="1:16" x14ac:dyDescent="0.3">
      <c r="A113" s="43"/>
      <c r="B113" s="43"/>
      <c r="C113" s="43"/>
      <c r="D113" s="43"/>
      <c r="E113" s="43" t="s">
        <v>498</v>
      </c>
      <c r="F113" s="43"/>
      <c r="G113" s="43"/>
      <c r="H113" s="43"/>
      <c r="I113" s="43"/>
      <c r="J113" s="46">
        <f>ROUND(SUM(J22:J26)+SUM(J30:J31)+J35+J41+J49+J81+J87+J112,5)</f>
        <v>263990.98</v>
      </c>
      <c r="K113" s="47"/>
      <c r="L113" s="46">
        <f>ROUND(SUM(L22:L26)+SUM(L30:L31)+L35+L41+L49+L81+L87+L112,5)</f>
        <v>236177.91</v>
      </c>
      <c r="M113" s="47"/>
      <c r="N113" s="46">
        <f t="shared" si="8"/>
        <v>27813.07</v>
      </c>
      <c r="O113" s="47"/>
      <c r="P113" s="48">
        <f t="shared" si="9"/>
        <v>1.1177600000000001</v>
      </c>
    </row>
    <row r="114" spans="1:16" x14ac:dyDescent="0.3">
      <c r="A114" s="43"/>
      <c r="B114" s="43"/>
      <c r="C114" s="43"/>
      <c r="D114" s="43"/>
      <c r="E114" s="43" t="s">
        <v>499</v>
      </c>
      <c r="F114" s="43"/>
      <c r="G114" s="43"/>
      <c r="H114" s="43"/>
      <c r="I114" s="43"/>
      <c r="J114" s="46"/>
      <c r="K114" s="47"/>
      <c r="L114" s="46"/>
      <c r="M114" s="47"/>
      <c r="N114" s="46"/>
      <c r="O114" s="47"/>
      <c r="P114" s="48"/>
    </row>
    <row r="115" spans="1:16" x14ac:dyDescent="0.3">
      <c r="A115" s="43"/>
      <c r="B115" s="43"/>
      <c r="C115" s="43"/>
      <c r="D115" s="43"/>
      <c r="E115" s="43"/>
      <c r="F115" s="43" t="s">
        <v>500</v>
      </c>
      <c r="G115" s="43"/>
      <c r="H115" s="43"/>
      <c r="I115" s="43"/>
      <c r="J115" s="46">
        <v>0</v>
      </c>
      <c r="K115" s="47"/>
      <c r="L115" s="46">
        <v>1260</v>
      </c>
      <c r="M115" s="47"/>
      <c r="N115" s="46">
        <f>ROUND((J115-L115),5)</f>
        <v>-1260</v>
      </c>
      <c r="O115" s="47"/>
      <c r="P115" s="48">
        <f>ROUND(IF(L115=0, IF(J115=0, 0, 1), J115/L115),5)</f>
        <v>0</v>
      </c>
    </row>
    <row r="116" spans="1:16" ht="15" thickBot="1" x14ac:dyDescent="0.35">
      <c r="A116" s="43"/>
      <c r="B116" s="43"/>
      <c r="C116" s="43"/>
      <c r="D116" s="43"/>
      <c r="E116" s="43"/>
      <c r="F116" s="43" t="s">
        <v>501</v>
      </c>
      <c r="G116" s="43"/>
      <c r="H116" s="43"/>
      <c r="I116" s="43"/>
      <c r="J116" s="55">
        <v>0</v>
      </c>
      <c r="K116" s="47"/>
      <c r="L116" s="55">
        <v>250.03</v>
      </c>
      <c r="M116" s="47"/>
      <c r="N116" s="55">
        <f>ROUND((J116-L116),5)</f>
        <v>-250.03</v>
      </c>
      <c r="O116" s="47"/>
      <c r="P116" s="56">
        <f>ROUND(IF(L116=0, IF(J116=0, 0, 1), J116/L116),5)</f>
        <v>0</v>
      </c>
    </row>
    <row r="117" spans="1:16" x14ac:dyDescent="0.3">
      <c r="A117" s="43"/>
      <c r="B117" s="43"/>
      <c r="C117" s="43"/>
      <c r="D117" s="43"/>
      <c r="E117" s="43" t="s">
        <v>502</v>
      </c>
      <c r="F117" s="43"/>
      <c r="G117" s="43"/>
      <c r="H117" s="43"/>
      <c r="I117" s="43"/>
      <c r="J117" s="46">
        <f>ROUND(SUM(J114:J116),5)</f>
        <v>0</v>
      </c>
      <c r="K117" s="47"/>
      <c r="L117" s="46">
        <f>ROUND(SUM(L114:L116),5)</f>
        <v>1510.03</v>
      </c>
      <c r="M117" s="47"/>
      <c r="N117" s="46">
        <f>ROUND((J117-L117),5)</f>
        <v>-1510.03</v>
      </c>
      <c r="O117" s="47"/>
      <c r="P117" s="48">
        <f>ROUND(IF(L117=0, IF(J117=0, 0, 1), J117/L117),5)</f>
        <v>0</v>
      </c>
    </row>
    <row r="118" spans="1:16" x14ac:dyDescent="0.3">
      <c r="A118" s="43"/>
      <c r="B118" s="43"/>
      <c r="C118" s="43"/>
      <c r="D118" s="43"/>
      <c r="E118" s="43" t="s">
        <v>503</v>
      </c>
      <c r="F118" s="43"/>
      <c r="G118" s="43"/>
      <c r="H118" s="43"/>
      <c r="I118" s="43"/>
      <c r="J118" s="46"/>
      <c r="K118" s="47"/>
      <c r="L118" s="46"/>
      <c r="M118" s="47"/>
      <c r="N118" s="46"/>
      <c r="O118" s="47"/>
      <c r="P118" s="48"/>
    </row>
    <row r="119" spans="1:16" x14ac:dyDescent="0.3">
      <c r="A119" s="43"/>
      <c r="B119" s="43"/>
      <c r="C119" s="43"/>
      <c r="D119" s="43"/>
      <c r="E119" s="43"/>
      <c r="F119" s="43" t="s">
        <v>504</v>
      </c>
      <c r="G119" s="43"/>
      <c r="H119" s="43"/>
      <c r="I119" s="43"/>
      <c r="J119" s="46">
        <v>0</v>
      </c>
      <c r="K119" s="47"/>
      <c r="L119" s="46">
        <v>6000</v>
      </c>
      <c r="M119" s="47"/>
      <c r="N119" s="46">
        <f t="shared" ref="N119:N124" si="10">ROUND((J119-L119),5)</f>
        <v>-6000</v>
      </c>
      <c r="O119" s="47"/>
      <c r="P119" s="48">
        <f t="shared" ref="P119:P124" si="11">ROUND(IF(L119=0, IF(J119=0, 0, 1), J119/L119),5)</f>
        <v>0</v>
      </c>
    </row>
    <row r="120" spans="1:16" x14ac:dyDescent="0.3">
      <c r="A120" s="43"/>
      <c r="B120" s="43"/>
      <c r="C120" s="43"/>
      <c r="D120" s="43"/>
      <c r="E120" s="43"/>
      <c r="F120" s="43" t="s">
        <v>505</v>
      </c>
      <c r="G120" s="43"/>
      <c r="H120" s="43"/>
      <c r="I120" s="43"/>
      <c r="J120" s="46">
        <v>0</v>
      </c>
      <c r="K120" s="47"/>
      <c r="L120" s="46">
        <v>515</v>
      </c>
      <c r="M120" s="47"/>
      <c r="N120" s="46">
        <f t="shared" si="10"/>
        <v>-515</v>
      </c>
      <c r="O120" s="47"/>
      <c r="P120" s="48">
        <f t="shared" si="11"/>
        <v>0</v>
      </c>
    </row>
    <row r="121" spans="1:16" x14ac:dyDescent="0.3">
      <c r="A121" s="43"/>
      <c r="B121" s="43"/>
      <c r="C121" s="43"/>
      <c r="D121" s="43"/>
      <c r="E121" s="43"/>
      <c r="F121" s="43" t="s">
        <v>506</v>
      </c>
      <c r="G121" s="43"/>
      <c r="H121" s="43"/>
      <c r="I121" s="43"/>
      <c r="J121" s="46">
        <v>2327.44</v>
      </c>
      <c r="K121" s="47"/>
      <c r="L121" s="46">
        <v>1500</v>
      </c>
      <c r="M121" s="47"/>
      <c r="N121" s="46">
        <f t="shared" si="10"/>
        <v>827.44</v>
      </c>
      <c r="O121" s="47"/>
      <c r="P121" s="48">
        <f t="shared" si="11"/>
        <v>1.5516300000000001</v>
      </c>
    </row>
    <row r="122" spans="1:16" x14ac:dyDescent="0.3">
      <c r="A122" s="43"/>
      <c r="B122" s="43"/>
      <c r="C122" s="43"/>
      <c r="D122" s="43"/>
      <c r="E122" s="43"/>
      <c r="F122" s="43" t="s">
        <v>507</v>
      </c>
      <c r="G122" s="43"/>
      <c r="H122" s="43"/>
      <c r="I122" s="43"/>
      <c r="J122" s="46">
        <v>368.89</v>
      </c>
      <c r="K122" s="47"/>
      <c r="L122" s="46">
        <v>450</v>
      </c>
      <c r="M122" s="47"/>
      <c r="N122" s="46">
        <f t="shared" si="10"/>
        <v>-81.11</v>
      </c>
      <c r="O122" s="47"/>
      <c r="P122" s="48">
        <f t="shared" si="11"/>
        <v>0.81976000000000004</v>
      </c>
    </row>
    <row r="123" spans="1:16" ht="15" thickBot="1" x14ac:dyDescent="0.35">
      <c r="A123" s="43"/>
      <c r="B123" s="43"/>
      <c r="C123" s="43"/>
      <c r="D123" s="43"/>
      <c r="E123" s="43"/>
      <c r="F123" s="43" t="s">
        <v>508</v>
      </c>
      <c r="G123" s="43"/>
      <c r="H123" s="43"/>
      <c r="I123" s="43"/>
      <c r="J123" s="55">
        <v>0</v>
      </c>
      <c r="K123" s="47"/>
      <c r="L123" s="55">
        <v>0</v>
      </c>
      <c r="M123" s="47"/>
      <c r="N123" s="55">
        <f t="shared" si="10"/>
        <v>0</v>
      </c>
      <c r="O123" s="47"/>
      <c r="P123" s="56">
        <f t="shared" si="11"/>
        <v>0</v>
      </c>
    </row>
    <row r="124" spans="1:16" x14ac:dyDescent="0.3">
      <c r="A124" s="43"/>
      <c r="B124" s="43"/>
      <c r="C124" s="43"/>
      <c r="D124" s="43"/>
      <c r="E124" s="43" t="s">
        <v>509</v>
      </c>
      <c r="F124" s="43"/>
      <c r="G124" s="43"/>
      <c r="H124" s="43"/>
      <c r="I124" s="43"/>
      <c r="J124" s="46">
        <f>ROUND(SUM(J118:J123),5)</f>
        <v>2696.33</v>
      </c>
      <c r="K124" s="47"/>
      <c r="L124" s="46">
        <f>ROUND(SUM(L118:L123),5)</f>
        <v>8465</v>
      </c>
      <c r="M124" s="47"/>
      <c r="N124" s="46">
        <f t="shared" si="10"/>
        <v>-5768.67</v>
      </c>
      <c r="O124" s="47"/>
      <c r="P124" s="48">
        <f t="shared" si="11"/>
        <v>0.31852999999999998</v>
      </c>
    </row>
    <row r="125" spans="1:16" x14ac:dyDescent="0.3">
      <c r="A125" s="43"/>
      <c r="B125" s="43"/>
      <c r="C125" s="43"/>
      <c r="D125" s="43"/>
      <c r="E125" s="43" t="s">
        <v>510</v>
      </c>
      <c r="F125" s="43"/>
      <c r="G125" s="43"/>
      <c r="H125" s="43"/>
      <c r="I125" s="43"/>
      <c r="J125" s="46"/>
      <c r="K125" s="47"/>
      <c r="L125" s="46"/>
      <c r="M125" s="47"/>
      <c r="N125" s="46"/>
      <c r="O125" s="47"/>
      <c r="P125" s="48"/>
    </row>
    <row r="126" spans="1:16" x14ac:dyDescent="0.3">
      <c r="A126" s="43"/>
      <c r="B126" s="43"/>
      <c r="C126" s="43"/>
      <c r="D126" s="43"/>
      <c r="E126" s="43"/>
      <c r="F126" s="43" t="s">
        <v>511</v>
      </c>
      <c r="G126" s="43"/>
      <c r="H126" s="43"/>
      <c r="I126" s="43"/>
      <c r="J126" s="46">
        <v>0</v>
      </c>
      <c r="K126" s="47"/>
      <c r="L126" s="46">
        <v>600</v>
      </c>
      <c r="M126" s="47"/>
      <c r="N126" s="46">
        <f>ROUND((J126-L126),5)</f>
        <v>-600</v>
      </c>
      <c r="O126" s="47"/>
      <c r="P126" s="48">
        <f>ROUND(IF(L126=0, IF(J126=0, 0, 1), J126/L126),5)</f>
        <v>0</v>
      </c>
    </row>
    <row r="127" spans="1:16" x14ac:dyDescent="0.3">
      <c r="A127" s="43"/>
      <c r="B127" s="43"/>
      <c r="C127" s="43"/>
      <c r="D127" s="43"/>
      <c r="E127" s="43"/>
      <c r="F127" s="43" t="s">
        <v>512</v>
      </c>
      <c r="G127" s="43"/>
      <c r="H127" s="43"/>
      <c r="I127" s="43"/>
      <c r="J127" s="46">
        <v>2491.09</v>
      </c>
      <c r="K127" s="47"/>
      <c r="L127" s="46">
        <v>1350</v>
      </c>
      <c r="M127" s="47"/>
      <c r="N127" s="46">
        <f>ROUND((J127-L127),5)</f>
        <v>1141.0899999999999</v>
      </c>
      <c r="O127" s="47"/>
      <c r="P127" s="48">
        <f>ROUND(IF(L127=0, IF(J127=0, 0, 1), J127/L127),5)</f>
        <v>1.8452500000000001</v>
      </c>
    </row>
    <row r="128" spans="1:16" x14ac:dyDescent="0.3">
      <c r="A128" s="43"/>
      <c r="B128" s="43"/>
      <c r="C128" s="43"/>
      <c r="D128" s="43"/>
      <c r="E128" s="43"/>
      <c r="F128" s="43" t="s">
        <v>513</v>
      </c>
      <c r="G128" s="43"/>
      <c r="H128" s="43"/>
      <c r="I128" s="43"/>
      <c r="J128" s="46"/>
      <c r="K128" s="47"/>
      <c r="L128" s="46"/>
      <c r="M128" s="47"/>
      <c r="N128" s="46"/>
      <c r="O128" s="47"/>
      <c r="P128" s="48"/>
    </row>
    <row r="129" spans="1:16" x14ac:dyDescent="0.3">
      <c r="A129" s="43"/>
      <c r="B129" s="43"/>
      <c r="C129" s="43"/>
      <c r="D129" s="43"/>
      <c r="E129" s="43"/>
      <c r="F129" s="43"/>
      <c r="G129" s="43" t="s">
        <v>514</v>
      </c>
      <c r="H129" s="43"/>
      <c r="I129" s="43"/>
      <c r="J129" s="46">
        <v>0</v>
      </c>
      <c r="K129" s="47"/>
      <c r="L129" s="46">
        <v>5000</v>
      </c>
      <c r="M129" s="47"/>
      <c r="N129" s="46">
        <f t="shared" ref="N129:N135" si="12">ROUND((J129-L129),5)</f>
        <v>-5000</v>
      </c>
      <c r="O129" s="47"/>
      <c r="P129" s="48">
        <f t="shared" ref="P129:P135" si="13">ROUND(IF(L129=0, IF(J129=0, 0, 1), J129/L129),5)</f>
        <v>0</v>
      </c>
    </row>
    <row r="130" spans="1:16" x14ac:dyDescent="0.3">
      <c r="A130" s="43"/>
      <c r="B130" s="43"/>
      <c r="C130" s="43"/>
      <c r="D130" s="43"/>
      <c r="E130" s="43"/>
      <c r="F130" s="43"/>
      <c r="G130" s="43" t="s">
        <v>515</v>
      </c>
      <c r="H130" s="43"/>
      <c r="I130" s="43"/>
      <c r="J130" s="46">
        <v>0</v>
      </c>
      <c r="K130" s="47"/>
      <c r="L130" s="46">
        <v>2485</v>
      </c>
      <c r="M130" s="47"/>
      <c r="N130" s="46">
        <f t="shared" si="12"/>
        <v>-2485</v>
      </c>
      <c r="O130" s="47"/>
      <c r="P130" s="48">
        <f t="shared" si="13"/>
        <v>0</v>
      </c>
    </row>
    <row r="131" spans="1:16" x14ac:dyDescent="0.3">
      <c r="A131" s="43"/>
      <c r="B131" s="43"/>
      <c r="C131" s="43"/>
      <c r="D131" s="43"/>
      <c r="E131" s="43"/>
      <c r="F131" s="43"/>
      <c r="G131" s="43" t="s">
        <v>516</v>
      </c>
      <c r="H131" s="43"/>
      <c r="I131" s="43"/>
      <c r="J131" s="46">
        <v>0</v>
      </c>
      <c r="K131" s="47"/>
      <c r="L131" s="46">
        <v>6250.03</v>
      </c>
      <c r="M131" s="47"/>
      <c r="N131" s="46">
        <f t="shared" si="12"/>
        <v>-6250.03</v>
      </c>
      <c r="O131" s="47"/>
      <c r="P131" s="48">
        <f t="shared" si="13"/>
        <v>0</v>
      </c>
    </row>
    <row r="132" spans="1:16" x14ac:dyDescent="0.3">
      <c r="A132" s="43"/>
      <c r="B132" s="43"/>
      <c r="C132" s="43"/>
      <c r="D132" s="43"/>
      <c r="E132" s="43"/>
      <c r="F132" s="43"/>
      <c r="G132" s="43" t="s">
        <v>517</v>
      </c>
      <c r="H132" s="43"/>
      <c r="I132" s="43"/>
      <c r="J132" s="46">
        <v>0</v>
      </c>
      <c r="K132" s="47"/>
      <c r="L132" s="46">
        <v>3000</v>
      </c>
      <c r="M132" s="47"/>
      <c r="N132" s="46">
        <f t="shared" si="12"/>
        <v>-3000</v>
      </c>
      <c r="O132" s="47"/>
      <c r="P132" s="48">
        <f t="shared" si="13"/>
        <v>0</v>
      </c>
    </row>
    <row r="133" spans="1:16" x14ac:dyDescent="0.3">
      <c r="A133" s="43"/>
      <c r="B133" s="43"/>
      <c r="C133" s="43"/>
      <c r="D133" s="43"/>
      <c r="E133" s="43"/>
      <c r="F133" s="43"/>
      <c r="G133" s="43" t="s">
        <v>518</v>
      </c>
      <c r="H133" s="43"/>
      <c r="I133" s="43"/>
      <c r="J133" s="46">
        <v>146.37</v>
      </c>
      <c r="K133" s="47"/>
      <c r="L133" s="46">
        <v>600</v>
      </c>
      <c r="M133" s="47"/>
      <c r="N133" s="46">
        <f t="shared" si="12"/>
        <v>-453.63</v>
      </c>
      <c r="O133" s="47"/>
      <c r="P133" s="48">
        <f t="shared" si="13"/>
        <v>0.24395</v>
      </c>
    </row>
    <row r="134" spans="1:16" x14ac:dyDescent="0.3">
      <c r="A134" s="43"/>
      <c r="B134" s="43"/>
      <c r="C134" s="43"/>
      <c r="D134" s="43"/>
      <c r="E134" s="43"/>
      <c r="F134" s="43"/>
      <c r="G134" s="43" t="s">
        <v>519</v>
      </c>
      <c r="H134" s="43"/>
      <c r="I134" s="43"/>
      <c r="J134" s="46">
        <v>5229.37</v>
      </c>
      <c r="K134" s="47"/>
      <c r="L134" s="46">
        <v>1800</v>
      </c>
      <c r="M134" s="47"/>
      <c r="N134" s="46">
        <f t="shared" si="12"/>
        <v>3429.37</v>
      </c>
      <c r="O134" s="47"/>
      <c r="P134" s="48">
        <f t="shared" si="13"/>
        <v>2.9052099999999998</v>
      </c>
    </row>
    <row r="135" spans="1:16" x14ac:dyDescent="0.3">
      <c r="A135" s="43"/>
      <c r="B135" s="43"/>
      <c r="C135" s="43"/>
      <c r="D135" s="43"/>
      <c r="E135" s="43"/>
      <c r="F135" s="43"/>
      <c r="G135" s="43" t="s">
        <v>520</v>
      </c>
      <c r="H135" s="43"/>
      <c r="I135" s="43"/>
      <c r="J135" s="46">
        <v>0</v>
      </c>
      <c r="K135" s="47"/>
      <c r="L135" s="46">
        <v>1260</v>
      </c>
      <c r="M135" s="47"/>
      <c r="N135" s="46">
        <f t="shared" si="12"/>
        <v>-1260</v>
      </c>
      <c r="O135" s="47"/>
      <c r="P135" s="48">
        <f t="shared" si="13"/>
        <v>0</v>
      </c>
    </row>
    <row r="136" spans="1:16" x14ac:dyDescent="0.3">
      <c r="A136" s="43"/>
      <c r="B136" s="43"/>
      <c r="C136" s="43"/>
      <c r="D136" s="43"/>
      <c r="E136" s="43"/>
      <c r="F136" s="43"/>
      <c r="G136" s="43" t="s">
        <v>586</v>
      </c>
      <c r="H136" s="43"/>
      <c r="I136" s="43"/>
      <c r="J136" s="46">
        <v>59</v>
      </c>
      <c r="K136" s="47"/>
      <c r="L136" s="46"/>
      <c r="M136" s="47"/>
      <c r="N136" s="46"/>
      <c r="O136" s="47"/>
      <c r="P136" s="48"/>
    </row>
    <row r="137" spans="1:16" ht="15" thickBot="1" x14ac:dyDescent="0.35">
      <c r="A137" s="43"/>
      <c r="B137" s="43"/>
      <c r="C137" s="43"/>
      <c r="D137" s="43"/>
      <c r="E137" s="43"/>
      <c r="F137" s="43"/>
      <c r="G137" s="43" t="s">
        <v>521</v>
      </c>
      <c r="H137" s="43"/>
      <c r="I137" s="43"/>
      <c r="J137" s="55">
        <v>0</v>
      </c>
      <c r="K137" s="47"/>
      <c r="L137" s="55">
        <v>1500</v>
      </c>
      <c r="M137" s="47"/>
      <c r="N137" s="55">
        <f>ROUND((J137-L137),5)</f>
        <v>-1500</v>
      </c>
      <c r="O137" s="47"/>
      <c r="P137" s="56">
        <f>ROUND(IF(L137=0, IF(J137=0, 0, 1), J137/L137),5)</f>
        <v>0</v>
      </c>
    </row>
    <row r="138" spans="1:16" x14ac:dyDescent="0.3">
      <c r="A138" s="43"/>
      <c r="B138" s="43"/>
      <c r="C138" s="43"/>
      <c r="D138" s="43"/>
      <c r="E138" s="43"/>
      <c r="F138" s="43" t="s">
        <v>522</v>
      </c>
      <c r="G138" s="43"/>
      <c r="H138" s="43"/>
      <c r="I138" s="43"/>
      <c r="J138" s="46">
        <f>ROUND(SUM(J128:J137),5)</f>
        <v>5434.74</v>
      </c>
      <c r="K138" s="47"/>
      <c r="L138" s="46">
        <f>ROUND(SUM(L128:L137),5)</f>
        <v>21895.03</v>
      </c>
      <c r="M138" s="47"/>
      <c r="N138" s="46">
        <f>ROUND((J138-L138),5)</f>
        <v>-16460.29</v>
      </c>
      <c r="O138" s="47"/>
      <c r="P138" s="48">
        <f>ROUND(IF(L138=0, IF(J138=0, 0, 1), J138/L138),5)</f>
        <v>0.24822</v>
      </c>
    </row>
    <row r="139" spans="1:16" x14ac:dyDescent="0.3">
      <c r="A139" s="43"/>
      <c r="B139" s="43"/>
      <c r="C139" s="43"/>
      <c r="D139" s="43"/>
      <c r="E139" s="43"/>
      <c r="F139" s="43" t="s">
        <v>523</v>
      </c>
      <c r="G139" s="43"/>
      <c r="H139" s="43"/>
      <c r="I139" s="43"/>
      <c r="J139" s="46"/>
      <c r="K139" s="47"/>
      <c r="L139" s="46"/>
      <c r="M139" s="47"/>
      <c r="N139" s="46"/>
      <c r="O139" s="47"/>
      <c r="P139" s="48"/>
    </row>
    <row r="140" spans="1:16" x14ac:dyDescent="0.3">
      <c r="A140" s="43"/>
      <c r="B140" s="43"/>
      <c r="C140" s="43"/>
      <c r="D140" s="43"/>
      <c r="E140" s="43"/>
      <c r="F140" s="43"/>
      <c r="G140" s="43" t="s">
        <v>524</v>
      </c>
      <c r="H140" s="43"/>
      <c r="I140" s="43"/>
      <c r="J140" s="46">
        <v>8654.66</v>
      </c>
      <c r="K140" s="47"/>
      <c r="L140" s="46"/>
      <c r="M140" s="47"/>
      <c r="N140" s="46"/>
      <c r="O140" s="47"/>
      <c r="P140" s="48"/>
    </row>
    <row r="141" spans="1:16" x14ac:dyDescent="0.3">
      <c r="A141" s="43"/>
      <c r="B141" s="43"/>
      <c r="C141" s="43"/>
      <c r="D141" s="43"/>
      <c r="E141" s="43"/>
      <c r="F141" s="43"/>
      <c r="G141" s="43" t="s">
        <v>525</v>
      </c>
      <c r="H141" s="43"/>
      <c r="I141" s="43"/>
      <c r="J141" s="46">
        <v>7.49</v>
      </c>
      <c r="K141" s="47"/>
      <c r="L141" s="46"/>
      <c r="M141" s="47"/>
      <c r="N141" s="46"/>
      <c r="O141" s="47"/>
      <c r="P141" s="48"/>
    </row>
    <row r="142" spans="1:16" x14ac:dyDescent="0.3">
      <c r="A142" s="43"/>
      <c r="B142" s="43"/>
      <c r="C142" s="43"/>
      <c r="D142" s="43"/>
      <c r="E142" s="43"/>
      <c r="F142" s="43"/>
      <c r="G142" s="43" t="s">
        <v>587</v>
      </c>
      <c r="H142" s="43"/>
      <c r="I142" s="43"/>
      <c r="J142" s="46">
        <v>165</v>
      </c>
      <c r="K142" s="47"/>
      <c r="L142" s="46"/>
      <c r="M142" s="47"/>
      <c r="N142" s="46"/>
      <c r="O142" s="47"/>
      <c r="P142" s="48"/>
    </row>
    <row r="143" spans="1:16" x14ac:dyDescent="0.3">
      <c r="A143" s="43"/>
      <c r="B143" s="43"/>
      <c r="C143" s="43"/>
      <c r="D143" s="43"/>
      <c r="E143" s="43"/>
      <c r="F143" s="43"/>
      <c r="G143" s="43" t="s">
        <v>588</v>
      </c>
      <c r="H143" s="43"/>
      <c r="I143" s="43"/>
      <c r="J143" s="46">
        <v>2756.97</v>
      </c>
      <c r="K143" s="47"/>
      <c r="L143" s="46"/>
      <c r="M143" s="47"/>
      <c r="N143" s="46"/>
      <c r="O143" s="47"/>
      <c r="P143" s="48"/>
    </row>
    <row r="144" spans="1:16" x14ac:dyDescent="0.3">
      <c r="A144" s="43"/>
      <c r="B144" s="43"/>
      <c r="C144" s="43"/>
      <c r="D144" s="43"/>
      <c r="E144" s="43"/>
      <c r="F144" s="43"/>
      <c r="G144" s="43" t="s">
        <v>589</v>
      </c>
      <c r="H144" s="43"/>
      <c r="I144" s="43"/>
      <c r="J144" s="46">
        <v>125</v>
      </c>
      <c r="K144" s="47"/>
      <c r="L144" s="46"/>
      <c r="M144" s="47"/>
      <c r="N144" s="46"/>
      <c r="O144" s="47"/>
      <c r="P144" s="48"/>
    </row>
    <row r="145" spans="1:16" x14ac:dyDescent="0.3">
      <c r="A145" s="43"/>
      <c r="B145" s="43"/>
      <c r="C145" s="43"/>
      <c r="D145" s="43"/>
      <c r="E145" s="43"/>
      <c r="F145" s="43"/>
      <c r="G145" s="43" t="s">
        <v>590</v>
      </c>
      <c r="H145" s="43"/>
      <c r="I145" s="43"/>
      <c r="J145" s="46">
        <v>636.04</v>
      </c>
      <c r="K145" s="47"/>
      <c r="L145" s="46"/>
      <c r="M145" s="47"/>
      <c r="N145" s="46"/>
      <c r="O145" s="47"/>
      <c r="P145" s="48"/>
    </row>
    <row r="146" spans="1:16" x14ac:dyDescent="0.3">
      <c r="A146" s="43"/>
      <c r="B146" s="43"/>
      <c r="C146" s="43"/>
      <c r="D146" s="43"/>
      <c r="E146" s="43"/>
      <c r="F146" s="43"/>
      <c r="G146" s="43" t="s">
        <v>591</v>
      </c>
      <c r="H146" s="43"/>
      <c r="I146" s="43"/>
      <c r="J146" s="46">
        <v>74.61</v>
      </c>
      <c r="K146" s="47"/>
      <c r="L146" s="46"/>
      <c r="M146" s="47"/>
      <c r="N146" s="46"/>
      <c r="O146" s="47"/>
      <c r="P146" s="48"/>
    </row>
    <row r="147" spans="1:16" x14ac:dyDescent="0.3">
      <c r="A147" s="43"/>
      <c r="B147" s="43"/>
      <c r="C147" s="43"/>
      <c r="D147" s="43"/>
      <c r="E147" s="43"/>
      <c r="F147" s="43"/>
      <c r="G147" s="43" t="s">
        <v>526</v>
      </c>
      <c r="H147" s="43"/>
      <c r="I147" s="43"/>
      <c r="J147" s="46">
        <v>1233.6300000000001</v>
      </c>
      <c r="K147" s="47"/>
      <c r="L147" s="46"/>
      <c r="M147" s="47"/>
      <c r="N147" s="46"/>
      <c r="O147" s="47"/>
      <c r="P147" s="48"/>
    </row>
    <row r="148" spans="1:16" x14ac:dyDescent="0.3">
      <c r="A148" s="43"/>
      <c r="B148" s="43"/>
      <c r="C148" s="43"/>
      <c r="D148" s="43"/>
      <c r="E148" s="43"/>
      <c r="F148" s="43"/>
      <c r="G148" s="43" t="s">
        <v>527</v>
      </c>
      <c r="H148" s="43"/>
      <c r="I148" s="43"/>
      <c r="J148" s="46">
        <v>5365.97</v>
      </c>
      <c r="K148" s="47"/>
      <c r="L148" s="46"/>
      <c r="M148" s="47"/>
      <c r="N148" s="46"/>
      <c r="O148" s="47"/>
      <c r="P148" s="48"/>
    </row>
    <row r="149" spans="1:16" x14ac:dyDescent="0.3">
      <c r="A149" s="43"/>
      <c r="B149" s="43"/>
      <c r="C149" s="43"/>
      <c r="D149" s="43"/>
      <c r="E149" s="43"/>
      <c r="F149" s="43"/>
      <c r="G149" s="43" t="s">
        <v>528</v>
      </c>
      <c r="H149" s="43"/>
      <c r="I149" s="43"/>
      <c r="J149" s="46">
        <v>954.65</v>
      </c>
      <c r="K149" s="47"/>
      <c r="L149" s="46"/>
      <c r="M149" s="47"/>
      <c r="N149" s="46"/>
      <c r="O149" s="47"/>
      <c r="P149" s="48"/>
    </row>
    <row r="150" spans="1:16" x14ac:dyDescent="0.3">
      <c r="A150" s="43"/>
      <c r="B150" s="43"/>
      <c r="C150" s="43"/>
      <c r="D150" s="43"/>
      <c r="E150" s="43"/>
      <c r="F150" s="43"/>
      <c r="G150" s="43" t="s">
        <v>592</v>
      </c>
      <c r="H150" s="43"/>
      <c r="I150" s="43"/>
      <c r="J150" s="46">
        <v>4158.95</v>
      </c>
      <c r="K150" s="47"/>
      <c r="L150" s="46"/>
      <c r="M150" s="47"/>
      <c r="N150" s="46"/>
      <c r="O150" s="47"/>
      <c r="P150" s="48"/>
    </row>
    <row r="151" spans="1:16" x14ac:dyDescent="0.3">
      <c r="A151" s="43"/>
      <c r="B151" s="43"/>
      <c r="C151" s="43"/>
      <c r="D151" s="43"/>
      <c r="E151" s="43"/>
      <c r="F151" s="43"/>
      <c r="G151" s="43" t="s">
        <v>529</v>
      </c>
      <c r="H151" s="43"/>
      <c r="I151" s="43"/>
      <c r="J151" s="46">
        <v>683.44</v>
      </c>
      <c r="K151" s="47"/>
      <c r="L151" s="46"/>
      <c r="M151" s="47"/>
      <c r="N151" s="46"/>
      <c r="O151" s="47"/>
      <c r="P151" s="48"/>
    </row>
    <row r="152" spans="1:16" ht="15" thickBot="1" x14ac:dyDescent="0.35">
      <c r="A152" s="43"/>
      <c r="B152" s="43"/>
      <c r="C152" s="43"/>
      <c r="D152" s="43"/>
      <c r="E152" s="43"/>
      <c r="F152" s="43"/>
      <c r="G152" s="43" t="s">
        <v>530</v>
      </c>
      <c r="H152" s="43"/>
      <c r="I152" s="43"/>
      <c r="J152" s="49">
        <v>517.82000000000005</v>
      </c>
      <c r="K152" s="47"/>
      <c r="L152" s="49">
        <v>10003</v>
      </c>
      <c r="M152" s="47"/>
      <c r="N152" s="49">
        <f>ROUND((J152-L152),5)</f>
        <v>-9485.18</v>
      </c>
      <c r="O152" s="47"/>
      <c r="P152" s="50">
        <f>ROUND(IF(L152=0, IF(J152=0, 0, 1), J152/L152),5)</f>
        <v>5.1769999999999997E-2</v>
      </c>
    </row>
    <row r="153" spans="1:16" ht="15" thickBot="1" x14ac:dyDescent="0.35">
      <c r="A153" s="43"/>
      <c r="B153" s="43"/>
      <c r="C153" s="43"/>
      <c r="D153" s="43"/>
      <c r="E153" s="43"/>
      <c r="F153" s="43" t="s">
        <v>531</v>
      </c>
      <c r="G153" s="43"/>
      <c r="H153" s="43"/>
      <c r="I153" s="43"/>
      <c r="J153" s="53">
        <f>ROUND(SUM(J139:J152),5)</f>
        <v>25334.23</v>
      </c>
      <c r="K153" s="47"/>
      <c r="L153" s="53">
        <f>ROUND(SUM(L139:L152),5)</f>
        <v>10003</v>
      </c>
      <c r="M153" s="47"/>
      <c r="N153" s="53">
        <f>ROUND((J153-L153),5)</f>
        <v>15331.23</v>
      </c>
      <c r="O153" s="47"/>
      <c r="P153" s="54">
        <f>ROUND(IF(L153=0, IF(J153=0, 0, 1), J153/L153),5)</f>
        <v>2.5326599999999999</v>
      </c>
    </row>
    <row r="154" spans="1:16" x14ac:dyDescent="0.3">
      <c r="A154" s="43"/>
      <c r="B154" s="43"/>
      <c r="C154" s="43"/>
      <c r="D154" s="43"/>
      <c r="E154" s="43" t="s">
        <v>532</v>
      </c>
      <c r="F154" s="43"/>
      <c r="G154" s="43"/>
      <c r="H154" s="43"/>
      <c r="I154" s="43"/>
      <c r="J154" s="46">
        <f>ROUND(SUM(J125:J127)+J138+J153,5)</f>
        <v>33260.06</v>
      </c>
      <c r="K154" s="47"/>
      <c r="L154" s="46">
        <f>ROUND(SUM(L125:L127)+L138+L153,5)</f>
        <v>33848.03</v>
      </c>
      <c r="M154" s="47"/>
      <c r="N154" s="46">
        <f>ROUND((J154-L154),5)</f>
        <v>-587.97</v>
      </c>
      <c r="O154" s="47"/>
      <c r="P154" s="48">
        <f>ROUND(IF(L154=0, IF(J154=0, 0, 1), J154/L154),5)</f>
        <v>0.98263</v>
      </c>
    </row>
    <row r="155" spans="1:16" x14ac:dyDescent="0.3">
      <c r="A155" s="43"/>
      <c r="B155" s="43"/>
      <c r="C155" s="43"/>
      <c r="D155" s="43"/>
      <c r="E155" s="43" t="s">
        <v>533</v>
      </c>
      <c r="F155" s="43"/>
      <c r="G155" s="43"/>
      <c r="H155" s="43"/>
      <c r="I155" s="43"/>
      <c r="J155" s="46"/>
      <c r="K155" s="47"/>
      <c r="L155" s="46"/>
      <c r="M155" s="47"/>
      <c r="N155" s="46"/>
      <c r="O155" s="47"/>
      <c r="P155" s="48"/>
    </row>
    <row r="156" spans="1:16" x14ac:dyDescent="0.3">
      <c r="A156" s="43"/>
      <c r="B156" s="43"/>
      <c r="C156" s="43"/>
      <c r="D156" s="43"/>
      <c r="E156" s="43"/>
      <c r="F156" s="43" t="s">
        <v>534</v>
      </c>
      <c r="G156" s="43"/>
      <c r="H156" s="43"/>
      <c r="I156" s="43"/>
      <c r="J156" s="46">
        <v>0</v>
      </c>
      <c r="K156" s="47"/>
      <c r="L156" s="46">
        <v>235</v>
      </c>
      <c r="M156" s="47"/>
      <c r="N156" s="46">
        <f>ROUND((J156-L156),5)</f>
        <v>-235</v>
      </c>
      <c r="O156" s="47"/>
      <c r="P156" s="48">
        <f>ROUND(IF(L156=0, IF(J156=0, 0, 1), J156/L156),5)</f>
        <v>0</v>
      </c>
    </row>
    <row r="157" spans="1:16" ht="15" thickBot="1" x14ac:dyDescent="0.35">
      <c r="A157" s="43"/>
      <c r="B157" s="43"/>
      <c r="C157" s="43"/>
      <c r="D157" s="43"/>
      <c r="E157" s="43"/>
      <c r="F157" s="43" t="s">
        <v>593</v>
      </c>
      <c r="G157" s="43"/>
      <c r="H157" s="43"/>
      <c r="I157" s="43"/>
      <c r="J157" s="55">
        <v>290.39999999999998</v>
      </c>
      <c r="K157" s="47"/>
      <c r="L157" s="55"/>
      <c r="M157" s="47"/>
      <c r="N157" s="55"/>
      <c r="O157" s="47"/>
      <c r="P157" s="56"/>
    </row>
    <row r="158" spans="1:16" x14ac:dyDescent="0.3">
      <c r="A158" s="43"/>
      <c r="B158" s="43"/>
      <c r="C158" s="43"/>
      <c r="D158" s="43"/>
      <c r="E158" s="43" t="s">
        <v>535</v>
      </c>
      <c r="F158" s="43"/>
      <c r="G158" s="43"/>
      <c r="H158" s="43"/>
      <c r="I158" s="43"/>
      <c r="J158" s="46">
        <f>ROUND(SUM(J155:J157),5)</f>
        <v>290.39999999999998</v>
      </c>
      <c r="K158" s="47"/>
      <c r="L158" s="46">
        <f>ROUND(SUM(L155:L157),5)</f>
        <v>235</v>
      </c>
      <c r="M158" s="47"/>
      <c r="N158" s="46">
        <f>ROUND((J158-L158),5)</f>
        <v>55.4</v>
      </c>
      <c r="O158" s="47"/>
      <c r="P158" s="48">
        <f>ROUND(IF(L158=0, IF(J158=0, 0, 1), J158/L158),5)</f>
        <v>1.2357400000000001</v>
      </c>
    </row>
    <row r="159" spans="1:16" x14ac:dyDescent="0.3">
      <c r="A159" s="43"/>
      <c r="B159" s="43"/>
      <c r="C159" s="43"/>
      <c r="D159" s="43"/>
      <c r="E159" s="43" t="s">
        <v>536</v>
      </c>
      <c r="F159" s="43"/>
      <c r="G159" s="43"/>
      <c r="H159" s="43"/>
      <c r="I159" s="43"/>
      <c r="J159" s="46"/>
      <c r="K159" s="47"/>
      <c r="L159" s="46"/>
      <c r="M159" s="47"/>
      <c r="N159" s="46"/>
      <c r="O159" s="47"/>
      <c r="P159" s="48"/>
    </row>
    <row r="160" spans="1:16" x14ac:dyDescent="0.3">
      <c r="A160" s="43"/>
      <c r="B160" s="43"/>
      <c r="C160" s="43"/>
      <c r="D160" s="43"/>
      <c r="E160" s="43"/>
      <c r="F160" s="43" t="s">
        <v>537</v>
      </c>
      <c r="G160" s="43"/>
      <c r="H160" s="43"/>
      <c r="I160" s="43"/>
      <c r="J160" s="46">
        <v>117</v>
      </c>
      <c r="K160" s="47"/>
      <c r="L160" s="46">
        <v>0</v>
      </c>
      <c r="M160" s="47"/>
      <c r="N160" s="46">
        <f>ROUND((J160-L160),5)</f>
        <v>117</v>
      </c>
      <c r="O160" s="47"/>
      <c r="P160" s="48">
        <f>ROUND(IF(L160=0, IF(J160=0, 0, 1), J160/L160),5)</f>
        <v>1</v>
      </c>
    </row>
    <row r="161" spans="1:16" x14ac:dyDescent="0.3">
      <c r="A161" s="43"/>
      <c r="B161" s="43"/>
      <c r="C161" s="43"/>
      <c r="D161" s="43"/>
      <c r="E161" s="43"/>
      <c r="F161" s="43" t="s">
        <v>538</v>
      </c>
      <c r="G161" s="43"/>
      <c r="H161" s="43"/>
      <c r="I161" s="43"/>
      <c r="J161" s="46"/>
      <c r="K161" s="47"/>
      <c r="L161" s="46"/>
      <c r="M161" s="47"/>
      <c r="N161" s="46"/>
      <c r="O161" s="47"/>
      <c r="P161" s="48"/>
    </row>
    <row r="162" spans="1:16" x14ac:dyDescent="0.3">
      <c r="A162" s="43"/>
      <c r="B162" s="43"/>
      <c r="C162" s="43"/>
      <c r="D162" s="43"/>
      <c r="E162" s="43"/>
      <c r="F162" s="43"/>
      <c r="G162" s="43" t="s">
        <v>539</v>
      </c>
      <c r="H162" s="43"/>
      <c r="I162" s="43"/>
      <c r="J162" s="46">
        <v>0</v>
      </c>
      <c r="K162" s="47"/>
      <c r="L162" s="46">
        <v>0</v>
      </c>
      <c r="M162" s="47"/>
      <c r="N162" s="46">
        <f t="shared" ref="N162:N167" si="14">ROUND((J162-L162),5)</f>
        <v>0</v>
      </c>
      <c r="O162" s="47"/>
      <c r="P162" s="48">
        <f t="shared" ref="P162:P167" si="15">ROUND(IF(L162=0, IF(J162=0, 0, 1), J162/L162),5)</f>
        <v>0</v>
      </c>
    </row>
    <row r="163" spans="1:16" ht="15" thickBot="1" x14ac:dyDescent="0.35">
      <c r="A163" s="43"/>
      <c r="B163" s="43"/>
      <c r="C163" s="43"/>
      <c r="D163" s="43"/>
      <c r="E163" s="43"/>
      <c r="F163" s="43"/>
      <c r="G163" s="43" t="s">
        <v>540</v>
      </c>
      <c r="H163" s="43"/>
      <c r="I163" s="43"/>
      <c r="J163" s="55">
        <v>91.45</v>
      </c>
      <c r="K163" s="47"/>
      <c r="L163" s="55">
        <v>1500</v>
      </c>
      <c r="M163" s="47"/>
      <c r="N163" s="55">
        <f t="shared" si="14"/>
        <v>-1408.55</v>
      </c>
      <c r="O163" s="47"/>
      <c r="P163" s="56">
        <f t="shared" si="15"/>
        <v>6.0970000000000003E-2</v>
      </c>
    </row>
    <row r="164" spans="1:16" x14ac:dyDescent="0.3">
      <c r="A164" s="43"/>
      <c r="B164" s="43"/>
      <c r="C164" s="43"/>
      <c r="D164" s="43"/>
      <c r="E164" s="43"/>
      <c r="F164" s="43" t="s">
        <v>541</v>
      </c>
      <c r="G164" s="43"/>
      <c r="H164" s="43"/>
      <c r="I164" s="43"/>
      <c r="J164" s="46">
        <f>ROUND(SUM(J161:J163),5)</f>
        <v>91.45</v>
      </c>
      <c r="K164" s="47"/>
      <c r="L164" s="46">
        <f>ROUND(SUM(L161:L163),5)</f>
        <v>1500</v>
      </c>
      <c r="M164" s="47"/>
      <c r="N164" s="46">
        <f t="shared" si="14"/>
        <v>-1408.55</v>
      </c>
      <c r="O164" s="47"/>
      <c r="P164" s="48">
        <f t="shared" si="15"/>
        <v>6.0970000000000003E-2</v>
      </c>
    </row>
    <row r="165" spans="1:16" x14ac:dyDescent="0.3">
      <c r="A165" s="43"/>
      <c r="B165" s="43"/>
      <c r="C165" s="43"/>
      <c r="D165" s="43"/>
      <c r="E165" s="43"/>
      <c r="F165" s="43" t="s">
        <v>542</v>
      </c>
      <c r="G165" s="43"/>
      <c r="H165" s="43"/>
      <c r="I165" s="43"/>
      <c r="J165" s="46">
        <v>54.5</v>
      </c>
      <c r="K165" s="47"/>
      <c r="L165" s="46">
        <v>390</v>
      </c>
      <c r="M165" s="47"/>
      <c r="N165" s="46">
        <f t="shared" si="14"/>
        <v>-335.5</v>
      </c>
      <c r="O165" s="47"/>
      <c r="P165" s="48">
        <f t="shared" si="15"/>
        <v>0.13974</v>
      </c>
    </row>
    <row r="166" spans="1:16" x14ac:dyDescent="0.3">
      <c r="A166" s="43"/>
      <c r="B166" s="43"/>
      <c r="C166" s="43"/>
      <c r="D166" s="43"/>
      <c r="E166" s="43"/>
      <c r="F166" s="43" t="s">
        <v>543</v>
      </c>
      <c r="G166" s="43"/>
      <c r="H166" s="43"/>
      <c r="I166" s="43"/>
      <c r="J166" s="46">
        <v>0</v>
      </c>
      <c r="K166" s="47"/>
      <c r="L166" s="46">
        <v>0</v>
      </c>
      <c r="M166" s="47"/>
      <c r="N166" s="46">
        <f t="shared" si="14"/>
        <v>0</v>
      </c>
      <c r="O166" s="47"/>
      <c r="P166" s="48">
        <f t="shared" si="15"/>
        <v>0</v>
      </c>
    </row>
    <row r="167" spans="1:16" x14ac:dyDescent="0.3">
      <c r="A167" s="43"/>
      <c r="B167" s="43"/>
      <c r="C167" s="43"/>
      <c r="D167" s="43"/>
      <c r="E167" s="43"/>
      <c r="F167" s="43" t="s">
        <v>544</v>
      </c>
      <c r="G167" s="43"/>
      <c r="H167" s="43"/>
      <c r="I167" s="43"/>
      <c r="J167" s="46">
        <v>0</v>
      </c>
      <c r="K167" s="47"/>
      <c r="L167" s="46">
        <v>0</v>
      </c>
      <c r="M167" s="47"/>
      <c r="N167" s="46">
        <f t="shared" si="14"/>
        <v>0</v>
      </c>
      <c r="O167" s="47"/>
      <c r="P167" s="48">
        <f t="shared" si="15"/>
        <v>0</v>
      </c>
    </row>
    <row r="168" spans="1:16" x14ac:dyDescent="0.3">
      <c r="A168" s="43"/>
      <c r="B168" s="43"/>
      <c r="C168" s="43"/>
      <c r="D168" s="43"/>
      <c r="E168" s="43"/>
      <c r="F168" s="43" t="s">
        <v>545</v>
      </c>
      <c r="G168" s="43"/>
      <c r="H168" s="43"/>
      <c r="I168" s="43"/>
      <c r="J168" s="46"/>
      <c r="K168" s="47"/>
      <c r="L168" s="46"/>
      <c r="M168" s="47"/>
      <c r="N168" s="46"/>
      <c r="O168" s="47"/>
      <c r="P168" s="48"/>
    </row>
    <row r="169" spans="1:16" x14ac:dyDescent="0.3">
      <c r="A169" s="43"/>
      <c r="B169" s="43"/>
      <c r="C169" s="43"/>
      <c r="D169" s="43"/>
      <c r="E169" s="43"/>
      <c r="F169" s="43"/>
      <c r="G169" s="43" t="s">
        <v>546</v>
      </c>
      <c r="H169" s="43"/>
      <c r="I169" s="43"/>
      <c r="J169" s="46">
        <v>199.92</v>
      </c>
      <c r="K169" s="47"/>
      <c r="L169" s="46">
        <v>750</v>
      </c>
      <c r="M169" s="47"/>
      <c r="N169" s="46">
        <f>ROUND((J169-L169),5)</f>
        <v>-550.08000000000004</v>
      </c>
      <c r="O169" s="47"/>
      <c r="P169" s="48">
        <f>ROUND(IF(L169=0, IF(J169=0, 0, 1), J169/L169),5)</f>
        <v>0.26656000000000002</v>
      </c>
    </row>
    <row r="170" spans="1:16" ht="15" thickBot="1" x14ac:dyDescent="0.35">
      <c r="A170" s="43"/>
      <c r="B170" s="43"/>
      <c r="C170" s="43"/>
      <c r="D170" s="43"/>
      <c r="E170" s="43"/>
      <c r="F170" s="43"/>
      <c r="G170" s="43" t="s">
        <v>594</v>
      </c>
      <c r="H170" s="43"/>
      <c r="I170" s="43"/>
      <c r="J170" s="55">
        <v>286.64999999999998</v>
      </c>
      <c r="K170" s="47"/>
      <c r="L170" s="55"/>
      <c r="M170" s="47"/>
      <c r="N170" s="55"/>
      <c r="O170" s="47"/>
      <c r="P170" s="56"/>
    </row>
    <row r="171" spans="1:16" x14ac:dyDescent="0.3">
      <c r="A171" s="43"/>
      <c r="B171" s="43"/>
      <c r="C171" s="43"/>
      <c r="D171" s="43"/>
      <c r="E171" s="43"/>
      <c r="F171" s="43" t="s">
        <v>547</v>
      </c>
      <c r="G171" s="43"/>
      <c r="H171" s="43"/>
      <c r="I171" s="43"/>
      <c r="J171" s="46">
        <f>ROUND(SUM(J168:J170),5)</f>
        <v>486.57</v>
      </c>
      <c r="K171" s="47"/>
      <c r="L171" s="46">
        <f>ROUND(SUM(L168:L170),5)</f>
        <v>750</v>
      </c>
      <c r="M171" s="47"/>
      <c r="N171" s="46">
        <f>ROUND((J171-L171),5)</f>
        <v>-263.43</v>
      </c>
      <c r="O171" s="47"/>
      <c r="P171" s="48">
        <f>ROUND(IF(L171=0, IF(J171=0, 0, 1), J171/L171),5)</f>
        <v>0.64876</v>
      </c>
    </row>
    <row r="172" spans="1:16" ht="15" thickBot="1" x14ac:dyDescent="0.35">
      <c r="A172" s="43"/>
      <c r="B172" s="43"/>
      <c r="C172" s="43"/>
      <c r="D172" s="43"/>
      <c r="E172" s="43"/>
      <c r="F172" s="43" t="s">
        <v>548</v>
      </c>
      <c r="G172" s="43"/>
      <c r="H172" s="43"/>
      <c r="I172" s="43"/>
      <c r="J172" s="55">
        <v>113.93</v>
      </c>
      <c r="K172" s="47"/>
      <c r="L172" s="55"/>
      <c r="M172" s="47"/>
      <c r="N172" s="55"/>
      <c r="O172" s="47"/>
      <c r="P172" s="56"/>
    </row>
    <row r="173" spans="1:16" x14ac:dyDescent="0.3">
      <c r="A173" s="43"/>
      <c r="B173" s="43"/>
      <c r="C173" s="43"/>
      <c r="D173" s="43"/>
      <c r="E173" s="43" t="s">
        <v>549</v>
      </c>
      <c r="F173" s="43"/>
      <c r="G173" s="43"/>
      <c r="H173" s="43"/>
      <c r="I173" s="43"/>
      <c r="J173" s="46">
        <f>ROUND(SUM(J159:J160)+SUM(J164:J167)+SUM(J171:J172),5)</f>
        <v>863.45</v>
      </c>
      <c r="K173" s="47"/>
      <c r="L173" s="46">
        <f>ROUND(SUM(L159:L160)+SUM(L164:L167)+SUM(L171:L172),5)</f>
        <v>2640</v>
      </c>
      <c r="M173" s="47"/>
      <c r="N173" s="46">
        <f>ROUND((J173-L173),5)</f>
        <v>-1776.55</v>
      </c>
      <c r="O173" s="47"/>
      <c r="P173" s="48">
        <f>ROUND(IF(L173=0, IF(J173=0, 0, 1), J173/L173),5)</f>
        <v>0.32706000000000002</v>
      </c>
    </row>
    <row r="174" spans="1:16" x14ac:dyDescent="0.3">
      <c r="A174" s="43"/>
      <c r="B174" s="43"/>
      <c r="C174" s="43"/>
      <c r="D174" s="43"/>
      <c r="E174" s="43" t="s">
        <v>550</v>
      </c>
      <c r="F174" s="43"/>
      <c r="G174" s="43"/>
      <c r="H174" s="43"/>
      <c r="I174" s="43"/>
      <c r="J174" s="46"/>
      <c r="K174" s="47"/>
      <c r="L174" s="46"/>
      <c r="M174" s="47"/>
      <c r="N174" s="46"/>
      <c r="O174" s="47"/>
      <c r="P174" s="48"/>
    </row>
    <row r="175" spans="1:16" x14ac:dyDescent="0.3">
      <c r="A175" s="43"/>
      <c r="B175" s="43"/>
      <c r="C175" s="43"/>
      <c r="D175" s="43"/>
      <c r="E175" s="43"/>
      <c r="F175" s="43" t="s">
        <v>551</v>
      </c>
      <c r="G175" s="43"/>
      <c r="H175" s="43"/>
      <c r="I175" s="43"/>
      <c r="J175" s="46">
        <v>1021</v>
      </c>
      <c r="K175" s="47"/>
      <c r="L175" s="46">
        <v>2503</v>
      </c>
      <c r="M175" s="47"/>
      <c r="N175" s="46">
        <f>ROUND((J175-L175),5)</f>
        <v>-1482</v>
      </c>
      <c r="O175" s="47"/>
      <c r="P175" s="48">
        <f>ROUND(IF(L175=0, IF(J175=0, 0, 1), J175/L175),5)</f>
        <v>0.40790999999999999</v>
      </c>
    </row>
    <row r="176" spans="1:16" x14ac:dyDescent="0.3">
      <c r="A176" s="43"/>
      <c r="B176" s="43"/>
      <c r="C176" s="43"/>
      <c r="D176" s="43"/>
      <c r="E176" s="43"/>
      <c r="F176" s="43" t="s">
        <v>552</v>
      </c>
      <c r="G176" s="43"/>
      <c r="H176" s="43"/>
      <c r="I176" s="43"/>
      <c r="J176" s="46"/>
      <c r="K176" s="47"/>
      <c r="L176" s="46"/>
      <c r="M176" s="47"/>
      <c r="N176" s="46"/>
      <c r="O176" s="47"/>
      <c r="P176" s="48"/>
    </row>
    <row r="177" spans="1:16" x14ac:dyDescent="0.3">
      <c r="A177" s="43"/>
      <c r="B177" s="43"/>
      <c r="C177" s="43"/>
      <c r="D177" s="43"/>
      <c r="E177" s="43"/>
      <c r="F177" s="43"/>
      <c r="G177" s="43" t="s">
        <v>553</v>
      </c>
      <c r="H177" s="43"/>
      <c r="I177" s="43"/>
      <c r="J177" s="46">
        <v>1666.91</v>
      </c>
      <c r="K177" s="47"/>
      <c r="L177" s="46"/>
      <c r="M177" s="47"/>
      <c r="N177" s="46"/>
      <c r="O177" s="47"/>
      <c r="P177" s="48"/>
    </row>
    <row r="178" spans="1:16" x14ac:dyDescent="0.3">
      <c r="A178" s="43"/>
      <c r="B178" s="43"/>
      <c r="C178" s="43"/>
      <c r="D178" s="43"/>
      <c r="E178" s="43"/>
      <c r="F178" s="43"/>
      <c r="G178" s="43" t="s">
        <v>554</v>
      </c>
      <c r="H178" s="43"/>
      <c r="I178" s="43"/>
      <c r="J178" s="46">
        <v>550</v>
      </c>
      <c r="K178" s="47"/>
      <c r="L178" s="46">
        <v>550</v>
      </c>
      <c r="M178" s="47"/>
      <c r="N178" s="46">
        <f>ROUND((J178-L178),5)</f>
        <v>0</v>
      </c>
      <c r="O178" s="47"/>
      <c r="P178" s="48">
        <f>ROUND(IF(L178=0, IF(J178=0, 0, 1), J178/L178),5)</f>
        <v>1</v>
      </c>
    </row>
    <row r="179" spans="1:16" ht="15" thickBot="1" x14ac:dyDescent="0.35">
      <c r="A179" s="43"/>
      <c r="B179" s="43"/>
      <c r="C179" s="43"/>
      <c r="D179" s="43"/>
      <c r="E179" s="43"/>
      <c r="F179" s="43"/>
      <c r="G179" s="43" t="s">
        <v>555</v>
      </c>
      <c r="H179" s="43"/>
      <c r="I179" s="43"/>
      <c r="J179" s="49">
        <v>9442.36</v>
      </c>
      <c r="K179" s="47"/>
      <c r="L179" s="49">
        <v>3750</v>
      </c>
      <c r="M179" s="47"/>
      <c r="N179" s="49">
        <f>ROUND((J179-L179),5)</f>
        <v>5692.36</v>
      </c>
      <c r="O179" s="47"/>
      <c r="P179" s="50">
        <f>ROUND(IF(L179=0, IF(J179=0, 0, 1), J179/L179),5)</f>
        <v>2.51796</v>
      </c>
    </row>
    <row r="180" spans="1:16" ht="15" thickBot="1" x14ac:dyDescent="0.35">
      <c r="A180" s="43"/>
      <c r="B180" s="43"/>
      <c r="C180" s="43"/>
      <c r="D180" s="43"/>
      <c r="E180" s="43"/>
      <c r="F180" s="43" t="s">
        <v>556</v>
      </c>
      <c r="G180" s="43"/>
      <c r="H180" s="43"/>
      <c r="I180" s="43"/>
      <c r="J180" s="53">
        <f>ROUND(SUM(J176:J179),5)</f>
        <v>11659.27</v>
      </c>
      <c r="K180" s="47"/>
      <c r="L180" s="53">
        <f>ROUND(SUM(L176:L179),5)</f>
        <v>4300</v>
      </c>
      <c r="M180" s="47"/>
      <c r="N180" s="53">
        <f>ROUND((J180-L180),5)</f>
        <v>7359.27</v>
      </c>
      <c r="O180" s="47"/>
      <c r="P180" s="54">
        <f>ROUND(IF(L180=0, IF(J180=0, 0, 1), J180/L180),5)</f>
        <v>2.7114600000000002</v>
      </c>
    </row>
    <row r="181" spans="1:16" x14ac:dyDescent="0.3">
      <c r="A181" s="43"/>
      <c r="B181" s="43"/>
      <c r="C181" s="43"/>
      <c r="D181" s="43"/>
      <c r="E181" s="43" t="s">
        <v>557</v>
      </c>
      <c r="F181" s="43"/>
      <c r="G181" s="43"/>
      <c r="H181" s="43"/>
      <c r="I181" s="43"/>
      <c r="J181" s="46">
        <f>ROUND(SUM(J174:J175)+J180,5)</f>
        <v>12680.27</v>
      </c>
      <c r="K181" s="47"/>
      <c r="L181" s="46">
        <f>ROUND(SUM(L174:L175)+L180,5)</f>
        <v>6803</v>
      </c>
      <c r="M181" s="47"/>
      <c r="N181" s="46">
        <f>ROUND((J181-L181),5)</f>
        <v>5877.27</v>
      </c>
      <c r="O181" s="47"/>
      <c r="P181" s="48">
        <f>ROUND(IF(L181=0, IF(J181=0, 0, 1), J181/L181),5)</f>
        <v>1.86392</v>
      </c>
    </row>
    <row r="182" spans="1:16" ht="15" thickBot="1" x14ac:dyDescent="0.35">
      <c r="A182" s="43"/>
      <c r="B182" s="43"/>
      <c r="C182" s="43"/>
      <c r="D182" s="43"/>
      <c r="E182" s="43" t="s">
        <v>558</v>
      </c>
      <c r="F182" s="43"/>
      <c r="G182" s="43"/>
      <c r="H182" s="43"/>
      <c r="I182" s="43"/>
      <c r="J182" s="49">
        <v>1495.35</v>
      </c>
      <c r="K182" s="47"/>
      <c r="L182" s="49"/>
      <c r="M182" s="47"/>
      <c r="N182" s="49"/>
      <c r="O182" s="47"/>
      <c r="P182" s="50"/>
    </row>
    <row r="183" spans="1:16" ht="15" thickBot="1" x14ac:dyDescent="0.35">
      <c r="A183" s="43"/>
      <c r="B183" s="43"/>
      <c r="C183" s="43"/>
      <c r="D183" s="43" t="s">
        <v>559</v>
      </c>
      <c r="E183" s="43"/>
      <c r="F183" s="43"/>
      <c r="G183" s="43"/>
      <c r="H183" s="43"/>
      <c r="I183" s="43"/>
      <c r="J183" s="53">
        <f>ROUND(J21+J113+J117+J124+J154+J158+J173+SUM(J181:J182),5)</f>
        <v>315276.84000000003</v>
      </c>
      <c r="K183" s="47"/>
      <c r="L183" s="53">
        <f>ROUND(L21+L113+L117+L124+L154+L158+L173+SUM(L181:L182),5)</f>
        <v>289678.96999999997</v>
      </c>
      <c r="M183" s="47"/>
      <c r="N183" s="53">
        <f>ROUND((J183-L183),5)</f>
        <v>25597.87</v>
      </c>
      <c r="O183" s="47"/>
      <c r="P183" s="54">
        <f>ROUND(IF(L183=0, IF(J183=0, 0, 1), J183/L183),5)</f>
        <v>1.0883700000000001</v>
      </c>
    </row>
    <row r="184" spans="1:16" x14ac:dyDescent="0.3">
      <c r="A184" s="43"/>
      <c r="B184" s="43" t="s">
        <v>560</v>
      </c>
      <c r="C184" s="43"/>
      <c r="D184" s="43"/>
      <c r="E184" s="43"/>
      <c r="F184" s="43"/>
      <c r="G184" s="43"/>
      <c r="H184" s="43"/>
      <c r="I184" s="43"/>
      <c r="J184" s="46">
        <f>ROUND(J3+J20-J183,5)</f>
        <v>59370.06</v>
      </c>
      <c r="K184" s="47"/>
      <c r="L184" s="46">
        <f>ROUND(L3+L20-L183,5)</f>
        <v>78182.03</v>
      </c>
      <c r="M184" s="47"/>
      <c r="N184" s="46">
        <f>ROUND((J184-L184),5)</f>
        <v>-18811.97</v>
      </c>
      <c r="O184" s="47"/>
      <c r="P184" s="48">
        <f>ROUND(IF(L184=0, IF(J184=0, 0, 1), J184/L184),5)</f>
        <v>0.75938000000000005</v>
      </c>
    </row>
    <row r="185" spans="1:16" x14ac:dyDescent="0.3">
      <c r="A185" s="43"/>
      <c r="B185" s="43" t="s">
        <v>561</v>
      </c>
      <c r="C185" s="43"/>
      <c r="D185" s="43"/>
      <c r="E185" s="43"/>
      <c r="F185" s="43"/>
      <c r="G185" s="43"/>
      <c r="H185" s="43"/>
      <c r="I185" s="43"/>
      <c r="J185" s="46"/>
      <c r="K185" s="47"/>
      <c r="L185" s="46"/>
      <c r="M185" s="47"/>
      <c r="N185" s="46"/>
      <c r="O185" s="47"/>
      <c r="P185" s="48"/>
    </row>
    <row r="186" spans="1:16" x14ac:dyDescent="0.3">
      <c r="A186" s="43"/>
      <c r="B186" s="43"/>
      <c r="C186" s="43" t="s">
        <v>562</v>
      </c>
      <c r="D186" s="43"/>
      <c r="E186" s="43"/>
      <c r="F186" s="43"/>
      <c r="G186" s="43"/>
      <c r="H186" s="43"/>
      <c r="I186" s="43"/>
      <c r="J186" s="46"/>
      <c r="K186" s="47"/>
      <c r="L186" s="46"/>
      <c r="M186" s="47"/>
      <c r="N186" s="46"/>
      <c r="O186" s="47"/>
      <c r="P186" s="48"/>
    </row>
    <row r="187" spans="1:16" x14ac:dyDescent="0.3">
      <c r="A187" s="43"/>
      <c r="B187" s="43"/>
      <c r="C187" s="43"/>
      <c r="D187" s="43" t="s">
        <v>595</v>
      </c>
      <c r="E187" s="43"/>
      <c r="F187" s="43"/>
      <c r="G187" s="43"/>
      <c r="H187" s="43"/>
      <c r="I187" s="43"/>
      <c r="J187" s="46"/>
      <c r="K187" s="47"/>
      <c r="L187" s="46"/>
      <c r="M187" s="47"/>
      <c r="N187" s="46"/>
      <c r="O187" s="47"/>
      <c r="P187" s="48"/>
    </row>
    <row r="188" spans="1:16" ht="15" thickBot="1" x14ac:dyDescent="0.35">
      <c r="A188" s="43"/>
      <c r="B188" s="43"/>
      <c r="C188" s="43"/>
      <c r="D188" s="43"/>
      <c r="E188" s="43" t="s">
        <v>596</v>
      </c>
      <c r="F188" s="43"/>
      <c r="G188" s="43"/>
      <c r="H188" s="43"/>
      <c r="I188" s="43"/>
      <c r="J188" s="55">
        <v>1157.58</v>
      </c>
      <c r="K188" s="47"/>
      <c r="L188" s="46"/>
      <c r="M188" s="47"/>
      <c r="N188" s="46"/>
      <c r="O188" s="47"/>
      <c r="P188" s="48"/>
    </row>
    <row r="189" spans="1:16" x14ac:dyDescent="0.3">
      <c r="A189" s="43"/>
      <c r="B189" s="43"/>
      <c r="C189" s="43"/>
      <c r="D189" s="43" t="s">
        <v>597</v>
      </c>
      <c r="E189" s="43"/>
      <c r="F189" s="43"/>
      <c r="G189" s="43"/>
      <c r="H189" s="43"/>
      <c r="I189" s="43"/>
      <c r="J189" s="46">
        <f>ROUND(SUM(J187:J188),5)</f>
        <v>1157.58</v>
      </c>
      <c r="K189" s="47"/>
      <c r="L189" s="46"/>
      <c r="M189" s="47"/>
      <c r="N189" s="46"/>
      <c r="O189" s="47"/>
      <c r="P189" s="48"/>
    </row>
    <row r="190" spans="1:16" x14ac:dyDescent="0.3">
      <c r="A190" s="43"/>
      <c r="B190" s="43"/>
      <c r="C190" s="43"/>
      <c r="D190" s="43" t="s">
        <v>563</v>
      </c>
      <c r="E190" s="43"/>
      <c r="F190" s="43"/>
      <c r="G190" s="43"/>
      <c r="H190" s="43"/>
      <c r="I190" s="43"/>
      <c r="J190" s="46"/>
      <c r="K190" s="47"/>
      <c r="L190" s="46"/>
      <c r="M190" s="47"/>
      <c r="N190" s="46"/>
      <c r="O190" s="47"/>
      <c r="P190" s="48"/>
    </row>
    <row r="191" spans="1:16" ht="15" thickBot="1" x14ac:dyDescent="0.35">
      <c r="A191" s="43"/>
      <c r="B191" s="43"/>
      <c r="C191" s="43"/>
      <c r="D191" s="43"/>
      <c r="E191" s="43" t="s">
        <v>564</v>
      </c>
      <c r="F191" s="43"/>
      <c r="G191" s="43"/>
      <c r="H191" s="43"/>
      <c r="I191" s="43"/>
      <c r="J191" s="49">
        <v>750</v>
      </c>
      <c r="K191" s="47"/>
      <c r="L191" s="46"/>
      <c r="M191" s="47"/>
      <c r="N191" s="46"/>
      <c r="O191" s="47"/>
      <c r="P191" s="48"/>
    </row>
    <row r="192" spans="1:16" ht="15" thickBot="1" x14ac:dyDescent="0.35">
      <c r="A192" s="43"/>
      <c r="B192" s="43"/>
      <c r="C192" s="43"/>
      <c r="D192" s="43" t="s">
        <v>565</v>
      </c>
      <c r="E192" s="43"/>
      <c r="F192" s="43"/>
      <c r="G192" s="43"/>
      <c r="H192" s="43"/>
      <c r="I192" s="43"/>
      <c r="J192" s="53">
        <f>ROUND(SUM(J190:J191),5)</f>
        <v>750</v>
      </c>
      <c r="K192" s="47"/>
      <c r="L192" s="46"/>
      <c r="M192" s="47"/>
      <c r="N192" s="46"/>
      <c r="O192" s="47"/>
      <c r="P192" s="48"/>
    </row>
    <row r="193" spans="1:16" x14ac:dyDescent="0.3">
      <c r="A193" s="43"/>
      <c r="B193" s="43"/>
      <c r="C193" s="43" t="s">
        <v>566</v>
      </c>
      <c r="D193" s="43"/>
      <c r="E193" s="43"/>
      <c r="F193" s="43"/>
      <c r="G193" s="43"/>
      <c r="H193" s="43"/>
      <c r="I193" s="43"/>
      <c r="J193" s="46">
        <f>ROUND(J186+J189+J192,5)</f>
        <v>1907.58</v>
      </c>
      <c r="K193" s="47"/>
      <c r="L193" s="46"/>
      <c r="M193" s="47"/>
      <c r="N193" s="46"/>
      <c r="O193" s="47"/>
      <c r="P193" s="48"/>
    </row>
    <row r="194" spans="1:16" x14ac:dyDescent="0.3">
      <c r="A194" s="43"/>
      <c r="B194" s="43"/>
      <c r="C194" s="43" t="s">
        <v>567</v>
      </c>
      <c r="D194" s="43"/>
      <c r="E194" s="43"/>
      <c r="F194" s="43"/>
      <c r="G194" s="43"/>
      <c r="H194" s="43"/>
      <c r="I194" s="43"/>
      <c r="J194" s="46"/>
      <c r="K194" s="47"/>
      <c r="L194" s="46"/>
      <c r="M194" s="47"/>
      <c r="N194" s="46"/>
      <c r="O194" s="47"/>
      <c r="P194" s="48"/>
    </row>
    <row r="195" spans="1:16" x14ac:dyDescent="0.3">
      <c r="A195" s="43"/>
      <c r="B195" s="43"/>
      <c r="C195" s="43"/>
      <c r="D195" s="43" t="s">
        <v>598</v>
      </c>
      <c r="E195" s="43"/>
      <c r="F195" s="43"/>
      <c r="G195" s="43"/>
      <c r="H195" s="43"/>
      <c r="I195" s="43"/>
      <c r="J195" s="46"/>
      <c r="K195" s="47"/>
      <c r="L195" s="46"/>
      <c r="M195" s="47"/>
      <c r="N195" s="46"/>
      <c r="O195" s="47"/>
      <c r="P195" s="48"/>
    </row>
    <row r="196" spans="1:16" x14ac:dyDescent="0.3">
      <c r="A196" s="43"/>
      <c r="B196" s="43"/>
      <c r="C196" s="43"/>
      <c r="D196" s="43"/>
      <c r="E196" s="43" t="s">
        <v>599</v>
      </c>
      <c r="F196" s="43"/>
      <c r="G196" s="43"/>
      <c r="H196" s="43"/>
      <c r="I196" s="43"/>
      <c r="J196" s="46">
        <v>2095</v>
      </c>
      <c r="K196" s="47"/>
      <c r="L196" s="46"/>
      <c r="M196" s="47"/>
      <c r="N196" s="46"/>
      <c r="O196" s="47"/>
      <c r="P196" s="48"/>
    </row>
    <row r="197" spans="1:16" x14ac:dyDescent="0.3">
      <c r="A197" s="43"/>
      <c r="B197" s="43"/>
      <c r="C197" s="43"/>
      <c r="D197" s="43"/>
      <c r="E197" s="43" t="s">
        <v>600</v>
      </c>
      <c r="F197" s="43"/>
      <c r="G197" s="43"/>
      <c r="H197" s="43"/>
      <c r="I197" s="43"/>
      <c r="J197" s="46">
        <v>15000</v>
      </c>
      <c r="K197" s="47"/>
      <c r="L197" s="46"/>
      <c r="M197" s="47"/>
      <c r="N197" s="46"/>
      <c r="O197" s="47"/>
      <c r="P197" s="48"/>
    </row>
    <row r="198" spans="1:16" x14ac:dyDescent="0.3">
      <c r="A198" s="43"/>
      <c r="B198" s="43"/>
      <c r="C198" s="43"/>
      <c r="D198" s="43"/>
      <c r="E198" s="43" t="s">
        <v>601</v>
      </c>
      <c r="F198" s="43"/>
      <c r="G198" s="43"/>
      <c r="H198" s="43"/>
      <c r="I198" s="43"/>
      <c r="J198" s="46"/>
      <c r="K198" s="47"/>
      <c r="L198" s="46"/>
      <c r="M198" s="47"/>
      <c r="N198" s="46"/>
      <c r="O198" s="47"/>
      <c r="P198" s="48"/>
    </row>
    <row r="199" spans="1:16" x14ac:dyDescent="0.3">
      <c r="A199" s="43"/>
      <c r="B199" s="43"/>
      <c r="C199" s="43"/>
      <c r="D199" s="43"/>
      <c r="E199" s="43"/>
      <c r="F199" s="43" t="s">
        <v>602</v>
      </c>
      <c r="G199" s="43"/>
      <c r="H199" s="43"/>
      <c r="I199" s="43"/>
      <c r="J199" s="46">
        <v>0</v>
      </c>
      <c r="K199" s="47"/>
      <c r="L199" s="46"/>
      <c r="M199" s="47"/>
      <c r="N199" s="46"/>
      <c r="O199" s="47"/>
      <c r="P199" s="48"/>
    </row>
    <row r="200" spans="1:16" ht="15" thickBot="1" x14ac:dyDescent="0.35">
      <c r="A200" s="43"/>
      <c r="B200" s="43"/>
      <c r="C200" s="43"/>
      <c r="D200" s="43"/>
      <c r="E200" s="43"/>
      <c r="F200" s="43" t="s">
        <v>603</v>
      </c>
      <c r="G200" s="43"/>
      <c r="H200" s="43"/>
      <c r="I200" s="43"/>
      <c r="J200" s="49">
        <v>0</v>
      </c>
      <c r="K200" s="47"/>
      <c r="L200" s="46"/>
      <c r="M200" s="47"/>
      <c r="N200" s="46"/>
      <c r="O200" s="47"/>
      <c r="P200" s="48"/>
    </row>
    <row r="201" spans="1:16" ht="15" thickBot="1" x14ac:dyDescent="0.35">
      <c r="A201" s="43"/>
      <c r="B201" s="43"/>
      <c r="C201" s="43"/>
      <c r="D201" s="43"/>
      <c r="E201" s="43" t="s">
        <v>604</v>
      </c>
      <c r="F201" s="43"/>
      <c r="G201" s="43"/>
      <c r="H201" s="43"/>
      <c r="I201" s="43"/>
      <c r="J201" s="53">
        <f>ROUND(SUM(J198:J200),5)</f>
        <v>0</v>
      </c>
      <c r="K201" s="47"/>
      <c r="L201" s="46"/>
      <c r="M201" s="47"/>
      <c r="N201" s="46"/>
      <c r="O201" s="47"/>
      <c r="P201" s="48"/>
    </row>
    <row r="202" spans="1:16" x14ac:dyDescent="0.3">
      <c r="A202" s="43"/>
      <c r="B202" s="43"/>
      <c r="C202" s="43"/>
      <c r="D202" s="43" t="s">
        <v>605</v>
      </c>
      <c r="E202" s="43"/>
      <c r="F202" s="43"/>
      <c r="G202" s="43"/>
      <c r="H202" s="43"/>
      <c r="I202" s="43"/>
      <c r="J202" s="46">
        <f>ROUND(SUM(J195:J197)+J201,5)</f>
        <v>17095</v>
      </c>
      <c r="K202" s="47"/>
      <c r="L202" s="46"/>
      <c r="M202" s="47"/>
      <c r="N202" s="46"/>
      <c r="O202" s="47"/>
      <c r="P202" s="48"/>
    </row>
    <row r="203" spans="1:16" x14ac:dyDescent="0.3">
      <c r="A203" s="43"/>
      <c r="B203" s="43"/>
      <c r="C203" s="43"/>
      <c r="D203" s="43" t="s">
        <v>568</v>
      </c>
      <c r="E203" s="43"/>
      <c r="F203" s="43"/>
      <c r="G203" s="43"/>
      <c r="H203" s="43"/>
      <c r="I203" s="43"/>
      <c r="J203" s="46"/>
      <c r="K203" s="47"/>
      <c r="L203" s="46"/>
      <c r="M203" s="47"/>
      <c r="N203" s="46"/>
      <c r="O203" s="47"/>
      <c r="P203" s="48"/>
    </row>
    <row r="204" spans="1:16" x14ac:dyDescent="0.3">
      <c r="A204" s="43"/>
      <c r="B204" s="43"/>
      <c r="C204" s="43"/>
      <c r="D204" s="43"/>
      <c r="E204" s="43" t="s">
        <v>569</v>
      </c>
      <c r="F204" s="43"/>
      <c r="G204" s="43"/>
      <c r="H204" s="43"/>
      <c r="I204" s="43"/>
      <c r="J204" s="46">
        <v>0</v>
      </c>
      <c r="K204" s="47"/>
      <c r="L204" s="46">
        <v>4084.62</v>
      </c>
      <c r="M204" s="47"/>
      <c r="N204" s="46">
        <f t="shared" ref="N204:N214" si="16">ROUND((J204-L204),5)</f>
        <v>-4084.62</v>
      </c>
      <c r="O204" s="47"/>
      <c r="P204" s="48">
        <f t="shared" ref="P204:P214" si="17">ROUND(IF(L204=0, IF(J204=0, 0, 1), J204/L204),5)</f>
        <v>0</v>
      </c>
    </row>
    <row r="205" spans="1:16" x14ac:dyDescent="0.3">
      <c r="A205" s="43"/>
      <c r="B205" s="43"/>
      <c r="C205" s="43"/>
      <c r="D205" s="43"/>
      <c r="E205" s="43" t="s">
        <v>570</v>
      </c>
      <c r="F205" s="43"/>
      <c r="G205" s="43"/>
      <c r="H205" s="43"/>
      <c r="I205" s="43"/>
      <c r="J205" s="46">
        <v>0</v>
      </c>
      <c r="K205" s="47"/>
      <c r="L205" s="46">
        <v>0</v>
      </c>
      <c r="M205" s="47"/>
      <c r="N205" s="46">
        <f t="shared" si="16"/>
        <v>0</v>
      </c>
      <c r="O205" s="47"/>
      <c r="P205" s="48">
        <f t="shared" si="17"/>
        <v>0</v>
      </c>
    </row>
    <row r="206" spans="1:16" x14ac:dyDescent="0.3">
      <c r="A206" s="43"/>
      <c r="B206" s="43"/>
      <c r="C206" s="43"/>
      <c r="D206" s="43"/>
      <c r="E206" s="43" t="s">
        <v>571</v>
      </c>
      <c r="F206" s="43"/>
      <c r="G206" s="43"/>
      <c r="H206" s="43"/>
      <c r="I206" s="43"/>
      <c r="J206" s="46">
        <v>0</v>
      </c>
      <c r="K206" s="47"/>
      <c r="L206" s="46">
        <v>0</v>
      </c>
      <c r="M206" s="47"/>
      <c r="N206" s="46">
        <f t="shared" si="16"/>
        <v>0</v>
      </c>
      <c r="O206" s="47"/>
      <c r="P206" s="48">
        <f t="shared" si="17"/>
        <v>0</v>
      </c>
    </row>
    <row r="207" spans="1:16" x14ac:dyDescent="0.3">
      <c r="A207" s="43"/>
      <c r="B207" s="43"/>
      <c r="C207" s="43"/>
      <c r="D207" s="43"/>
      <c r="E207" s="43" t="s">
        <v>572</v>
      </c>
      <c r="F207" s="43"/>
      <c r="G207" s="43"/>
      <c r="H207" s="43"/>
      <c r="I207" s="43"/>
      <c r="J207" s="46">
        <v>0</v>
      </c>
      <c r="K207" s="47"/>
      <c r="L207" s="46">
        <v>0</v>
      </c>
      <c r="M207" s="47"/>
      <c r="N207" s="46">
        <f t="shared" si="16"/>
        <v>0</v>
      </c>
      <c r="O207" s="47"/>
      <c r="P207" s="48">
        <f t="shared" si="17"/>
        <v>0</v>
      </c>
    </row>
    <row r="208" spans="1:16" x14ac:dyDescent="0.3">
      <c r="A208" s="43"/>
      <c r="B208" s="43"/>
      <c r="C208" s="43"/>
      <c r="D208" s="43"/>
      <c r="E208" s="43" t="s">
        <v>573</v>
      </c>
      <c r="F208" s="43"/>
      <c r="G208" s="43"/>
      <c r="H208" s="43"/>
      <c r="I208" s="43"/>
      <c r="J208" s="46">
        <v>0</v>
      </c>
      <c r="K208" s="47"/>
      <c r="L208" s="46">
        <v>0</v>
      </c>
      <c r="M208" s="47"/>
      <c r="N208" s="46">
        <f t="shared" si="16"/>
        <v>0</v>
      </c>
      <c r="O208" s="47"/>
      <c r="P208" s="48">
        <f t="shared" si="17"/>
        <v>0</v>
      </c>
    </row>
    <row r="209" spans="1:16" x14ac:dyDescent="0.3">
      <c r="A209" s="43"/>
      <c r="B209" s="43"/>
      <c r="C209" s="43"/>
      <c r="D209" s="43"/>
      <c r="E209" s="43" t="s">
        <v>574</v>
      </c>
      <c r="F209" s="43"/>
      <c r="G209" s="43"/>
      <c r="H209" s="43"/>
      <c r="I209" s="43"/>
      <c r="J209" s="46">
        <v>0</v>
      </c>
      <c r="K209" s="47"/>
      <c r="L209" s="46">
        <v>0</v>
      </c>
      <c r="M209" s="47"/>
      <c r="N209" s="46">
        <f t="shared" si="16"/>
        <v>0</v>
      </c>
      <c r="O209" s="47"/>
      <c r="P209" s="48">
        <f t="shared" si="17"/>
        <v>0</v>
      </c>
    </row>
    <row r="210" spans="1:16" ht="15" thickBot="1" x14ac:dyDescent="0.35">
      <c r="A210" s="43"/>
      <c r="B210" s="43"/>
      <c r="C210" s="43"/>
      <c r="D210" s="43"/>
      <c r="E210" s="43" t="s">
        <v>575</v>
      </c>
      <c r="F210" s="43"/>
      <c r="G210" s="43"/>
      <c r="H210" s="43"/>
      <c r="I210" s="43"/>
      <c r="J210" s="49">
        <v>0</v>
      </c>
      <c r="K210" s="47"/>
      <c r="L210" s="49">
        <v>16000</v>
      </c>
      <c r="M210" s="47"/>
      <c r="N210" s="49">
        <f t="shared" si="16"/>
        <v>-16000</v>
      </c>
      <c r="O210" s="47"/>
      <c r="P210" s="50">
        <f t="shared" si="17"/>
        <v>0</v>
      </c>
    </row>
    <row r="211" spans="1:16" ht="15" thickBot="1" x14ac:dyDescent="0.35">
      <c r="A211" s="43"/>
      <c r="B211" s="43"/>
      <c r="C211" s="43"/>
      <c r="D211" s="43" t="s">
        <v>12</v>
      </c>
      <c r="E211" s="43"/>
      <c r="F211" s="43"/>
      <c r="G211" s="43"/>
      <c r="H211" s="43"/>
      <c r="I211" s="43"/>
      <c r="J211" s="51">
        <f>ROUND(SUM(J203:J210),5)</f>
        <v>0</v>
      </c>
      <c r="K211" s="47"/>
      <c r="L211" s="51">
        <f>ROUND(SUM(L203:L210),5)</f>
        <v>20084.62</v>
      </c>
      <c r="M211" s="47"/>
      <c r="N211" s="51">
        <f t="shared" si="16"/>
        <v>-20084.62</v>
      </c>
      <c r="O211" s="47"/>
      <c r="P211" s="52">
        <f t="shared" si="17"/>
        <v>0</v>
      </c>
    </row>
    <row r="212" spans="1:16" ht="15" thickBot="1" x14ac:dyDescent="0.35">
      <c r="A212" s="43"/>
      <c r="B212" s="43"/>
      <c r="C212" s="43" t="s">
        <v>576</v>
      </c>
      <c r="D212" s="43"/>
      <c r="E212" s="43"/>
      <c r="F212" s="43"/>
      <c r="G212" s="43"/>
      <c r="H212" s="43"/>
      <c r="I212" s="43"/>
      <c r="J212" s="51">
        <f>ROUND(J194+J202+J211,5)</f>
        <v>17095</v>
      </c>
      <c r="K212" s="47"/>
      <c r="L212" s="51">
        <f>ROUND(L194+L202+L211,5)</f>
        <v>20084.62</v>
      </c>
      <c r="M212" s="47"/>
      <c r="N212" s="51">
        <f t="shared" si="16"/>
        <v>-2989.62</v>
      </c>
      <c r="O212" s="47"/>
      <c r="P212" s="52">
        <f t="shared" si="17"/>
        <v>0.85114999999999996</v>
      </c>
    </row>
    <row r="213" spans="1:16" ht="15" thickBot="1" x14ac:dyDescent="0.35">
      <c r="A213" s="43"/>
      <c r="B213" s="43" t="s">
        <v>577</v>
      </c>
      <c r="C213" s="43"/>
      <c r="D213" s="43"/>
      <c r="E213" s="43"/>
      <c r="F213" s="43"/>
      <c r="G213" s="43"/>
      <c r="H213" s="43"/>
      <c r="I213" s="43"/>
      <c r="J213" s="51">
        <f>ROUND(J185+J193-J212,5)</f>
        <v>-15187.42</v>
      </c>
      <c r="K213" s="47"/>
      <c r="L213" s="51">
        <f>ROUND(L185+L193-L212,5)</f>
        <v>-20084.62</v>
      </c>
      <c r="M213" s="47"/>
      <c r="N213" s="51">
        <f t="shared" si="16"/>
        <v>4897.2</v>
      </c>
      <c r="O213" s="47"/>
      <c r="P213" s="52">
        <f t="shared" si="17"/>
        <v>0.75617000000000001</v>
      </c>
    </row>
    <row r="214" spans="1:16" s="59" customFormat="1" ht="10.199999999999999" thickBot="1" x14ac:dyDescent="0.25">
      <c r="A214" s="43" t="s">
        <v>106</v>
      </c>
      <c r="B214" s="43"/>
      <c r="C214" s="43"/>
      <c r="D214" s="43"/>
      <c r="E214" s="43"/>
      <c r="F214" s="43"/>
      <c r="G214" s="43"/>
      <c r="H214" s="43"/>
      <c r="I214" s="43"/>
      <c r="J214" s="57">
        <f>ROUND(J184+J213,5)</f>
        <v>44182.64</v>
      </c>
      <c r="K214" s="43"/>
      <c r="L214" s="57">
        <f>ROUND(L184+L213,5)</f>
        <v>58097.41</v>
      </c>
      <c r="M214" s="43"/>
      <c r="N214" s="57">
        <f t="shared" si="16"/>
        <v>-13914.77</v>
      </c>
      <c r="O214" s="43"/>
      <c r="P214" s="58">
        <f t="shared" si="17"/>
        <v>0.76049</v>
      </c>
    </row>
    <row r="215" spans="1:16" ht="15" thickTop="1" x14ac:dyDescent="0.3"/>
  </sheetData>
  <pageMargins left="0.7" right="0.7" top="0.75" bottom="0.75" header="0.1" footer="0.3"/>
  <pageSetup orientation="portrait" r:id="rId1"/>
  <headerFooter>
    <oddHeader>&amp;L&amp;"Arial,Bold"&amp;7 6:05 AM
&amp;"Arial,Bold"&amp;7 04/15/22
&amp;"Arial,Bold"&amp;7 Accrual Basis&amp;C&amp;"Arial,Bold"&amp;12 Nederland Fire Protection District
&amp;"Arial,Bold"&amp;14 Income &amp;&amp; Expense General  Budget vs. Actual
&amp;"Arial,Bold"&amp;10 January through March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E56E-7138-40AF-956E-37A40E7158DD}">
  <sheetPr codeName="Sheet6"/>
  <dimension ref="A1:P217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4" x14ac:dyDescent="0.3"/>
  <cols>
    <col min="1" max="8" width="3" style="62" customWidth="1"/>
    <col min="9" max="9" width="21.33203125" style="62" customWidth="1"/>
    <col min="10" max="10" width="8.5546875" style="32" bestFit="1" customWidth="1"/>
    <col min="11" max="11" width="2.33203125" style="32" customWidth="1"/>
    <col min="12" max="12" width="8.77734375" style="32" bestFit="1" customWidth="1"/>
    <col min="13" max="13" width="2.33203125" style="32" customWidth="1"/>
    <col min="14" max="14" width="9.6640625" style="32" bestFit="1" customWidth="1"/>
    <col min="15" max="15" width="2.33203125" style="32" customWidth="1"/>
    <col min="16" max="16" width="8.109375" style="32" bestFit="1" customWidth="1"/>
  </cols>
  <sheetData>
    <row r="1" spans="1:16" ht="15" thickBot="1" x14ac:dyDescent="0.35">
      <c r="A1" s="43"/>
      <c r="B1" s="43"/>
      <c r="C1" s="43"/>
      <c r="D1" s="43"/>
      <c r="E1" s="43"/>
      <c r="F1" s="43"/>
      <c r="G1" s="43"/>
      <c r="H1" s="43"/>
      <c r="I1" s="43"/>
      <c r="J1" s="45"/>
      <c r="K1" s="44"/>
      <c r="L1" s="45"/>
      <c r="M1" s="44"/>
      <c r="N1" s="45"/>
      <c r="O1" s="44"/>
      <c r="P1" s="45"/>
    </row>
    <row r="2" spans="1:16" s="30" customFormat="1" ht="15.6" thickTop="1" thickBot="1" x14ac:dyDescent="0.35">
      <c r="A2" s="60"/>
      <c r="B2" s="60"/>
      <c r="C2" s="60"/>
      <c r="D2" s="60"/>
      <c r="E2" s="60"/>
      <c r="F2" s="60"/>
      <c r="G2" s="60"/>
      <c r="H2" s="60"/>
      <c r="I2" s="60"/>
      <c r="J2" s="61" t="s">
        <v>115</v>
      </c>
      <c r="K2" s="41"/>
      <c r="L2" s="61" t="s">
        <v>391</v>
      </c>
      <c r="M2" s="41"/>
      <c r="N2" s="61" t="s">
        <v>392</v>
      </c>
      <c r="O2" s="41"/>
      <c r="P2" s="61" t="s">
        <v>393</v>
      </c>
    </row>
    <row r="3" spans="1:16" ht="15" thickTop="1" x14ac:dyDescent="0.3">
      <c r="A3" s="43"/>
      <c r="B3" s="43" t="s">
        <v>394</v>
      </c>
      <c r="C3" s="43"/>
      <c r="D3" s="43"/>
      <c r="E3" s="43"/>
      <c r="F3" s="43"/>
      <c r="G3" s="43"/>
      <c r="H3" s="43"/>
      <c r="I3" s="43"/>
      <c r="J3" s="46"/>
      <c r="K3" s="47"/>
      <c r="L3" s="46"/>
      <c r="M3" s="47"/>
      <c r="N3" s="46"/>
      <c r="O3" s="47"/>
      <c r="P3" s="48"/>
    </row>
    <row r="4" spans="1:16" x14ac:dyDescent="0.3">
      <c r="A4" s="43"/>
      <c r="B4" s="43"/>
      <c r="C4" s="43"/>
      <c r="D4" s="43" t="s">
        <v>395</v>
      </c>
      <c r="E4" s="43"/>
      <c r="F4" s="43"/>
      <c r="G4" s="43"/>
      <c r="H4" s="43"/>
      <c r="I4" s="43"/>
      <c r="J4" s="46"/>
      <c r="K4" s="47"/>
      <c r="L4" s="46"/>
      <c r="M4" s="47"/>
      <c r="N4" s="46"/>
      <c r="O4" s="47"/>
      <c r="P4" s="48"/>
    </row>
    <row r="5" spans="1:16" x14ac:dyDescent="0.3">
      <c r="A5" s="43"/>
      <c r="B5" s="43"/>
      <c r="C5" s="43"/>
      <c r="D5" s="43"/>
      <c r="E5" s="43" t="s">
        <v>396</v>
      </c>
      <c r="F5" s="43"/>
      <c r="G5" s="43"/>
      <c r="H5" s="43"/>
      <c r="I5" s="43"/>
      <c r="J5" s="46">
        <v>0</v>
      </c>
      <c r="K5" s="47"/>
      <c r="L5" s="46">
        <v>25000</v>
      </c>
      <c r="M5" s="47"/>
      <c r="N5" s="46">
        <f>ROUND((J5-L5),5)</f>
        <v>-25000</v>
      </c>
      <c r="O5" s="47"/>
      <c r="P5" s="48">
        <f>ROUND(IF(L5=0, IF(J5=0, 0, 1), J5/L5),5)</f>
        <v>0</v>
      </c>
    </row>
    <row r="6" spans="1:16" x14ac:dyDescent="0.3">
      <c r="A6" s="43"/>
      <c r="B6" s="43"/>
      <c r="C6" s="43"/>
      <c r="D6" s="43"/>
      <c r="E6" s="43" t="s">
        <v>397</v>
      </c>
      <c r="F6" s="43"/>
      <c r="G6" s="43"/>
      <c r="H6" s="43"/>
      <c r="I6" s="43"/>
      <c r="J6" s="46">
        <v>1408.43</v>
      </c>
      <c r="K6" s="47"/>
      <c r="L6" s="46">
        <v>500</v>
      </c>
      <c r="M6" s="47"/>
      <c r="N6" s="46">
        <f>ROUND((J6-L6),5)</f>
        <v>908.43</v>
      </c>
      <c r="O6" s="47"/>
      <c r="P6" s="48">
        <f>ROUND(IF(L6=0, IF(J6=0, 0, 1), J6/L6),5)</f>
        <v>2.8168600000000001</v>
      </c>
    </row>
    <row r="7" spans="1:16" x14ac:dyDescent="0.3">
      <c r="A7" s="43"/>
      <c r="B7" s="43"/>
      <c r="C7" s="43"/>
      <c r="D7" s="43"/>
      <c r="E7" s="43" t="s">
        <v>398</v>
      </c>
      <c r="F7" s="43"/>
      <c r="G7" s="43"/>
      <c r="H7" s="43"/>
      <c r="I7" s="43"/>
      <c r="J7" s="46">
        <v>10.79</v>
      </c>
      <c r="K7" s="47"/>
      <c r="L7" s="46">
        <v>150</v>
      </c>
      <c r="M7" s="47"/>
      <c r="N7" s="46">
        <f>ROUND((J7-L7),5)</f>
        <v>-139.21</v>
      </c>
      <c r="O7" s="47"/>
      <c r="P7" s="48">
        <f>ROUND(IF(L7=0, IF(J7=0, 0, 1), J7/L7),5)</f>
        <v>7.1929999999999994E-2</v>
      </c>
    </row>
    <row r="8" spans="1:16" x14ac:dyDescent="0.3">
      <c r="A8" s="43"/>
      <c r="B8" s="43"/>
      <c r="C8" s="43"/>
      <c r="D8" s="43"/>
      <c r="E8" s="43" t="s">
        <v>399</v>
      </c>
      <c r="F8" s="43"/>
      <c r="G8" s="43"/>
      <c r="H8" s="43"/>
      <c r="I8" s="43"/>
      <c r="J8" s="46"/>
      <c r="K8" s="47"/>
      <c r="L8" s="46"/>
      <c r="M8" s="47"/>
      <c r="N8" s="46"/>
      <c r="O8" s="47"/>
      <c r="P8" s="48"/>
    </row>
    <row r="9" spans="1:16" x14ac:dyDescent="0.3">
      <c r="A9" s="43"/>
      <c r="B9" s="43"/>
      <c r="C9" s="43"/>
      <c r="D9" s="43"/>
      <c r="E9" s="43"/>
      <c r="F9" s="43" t="s">
        <v>400</v>
      </c>
      <c r="G9" s="43"/>
      <c r="H9" s="43"/>
      <c r="I9" s="43"/>
      <c r="J9" s="46">
        <v>559185.29</v>
      </c>
      <c r="K9" s="47"/>
      <c r="L9" s="46">
        <v>1065857</v>
      </c>
      <c r="M9" s="47"/>
      <c r="N9" s="46">
        <f>ROUND((J9-L9),5)</f>
        <v>-506671.71</v>
      </c>
      <c r="O9" s="47"/>
      <c r="P9" s="48">
        <f>ROUND(IF(L9=0, IF(J9=0, 0, 1), J9/L9),5)</f>
        <v>0.52463000000000004</v>
      </c>
    </row>
    <row r="10" spans="1:16" x14ac:dyDescent="0.3">
      <c r="A10" s="43"/>
      <c r="B10" s="43"/>
      <c r="C10" s="43"/>
      <c r="D10" s="43"/>
      <c r="E10" s="43"/>
      <c r="F10" s="43" t="s">
        <v>401</v>
      </c>
      <c r="G10" s="43"/>
      <c r="H10" s="43"/>
      <c r="I10" s="43"/>
      <c r="J10" s="46">
        <v>11504.28</v>
      </c>
      <c r="K10" s="47"/>
      <c r="L10" s="46">
        <v>53293</v>
      </c>
      <c r="M10" s="47"/>
      <c r="N10" s="46">
        <f>ROUND((J10-L10),5)</f>
        <v>-41788.720000000001</v>
      </c>
      <c r="O10" s="47"/>
      <c r="P10" s="48">
        <f>ROUND(IF(L10=0, IF(J10=0, 0, 1), J10/L10),5)</f>
        <v>0.21587000000000001</v>
      </c>
    </row>
    <row r="11" spans="1:16" x14ac:dyDescent="0.3">
      <c r="A11" s="43"/>
      <c r="B11" s="43"/>
      <c r="C11" s="43"/>
      <c r="D11" s="43"/>
      <c r="E11" s="43"/>
      <c r="F11" s="43" t="s">
        <v>402</v>
      </c>
      <c r="G11" s="43"/>
      <c r="H11" s="43"/>
      <c r="I11" s="43"/>
      <c r="J11" s="46">
        <v>0</v>
      </c>
      <c r="K11" s="47"/>
      <c r="L11" s="46">
        <v>37302</v>
      </c>
      <c r="M11" s="47"/>
      <c r="N11" s="46">
        <f>ROUND((J11-L11),5)</f>
        <v>-37302</v>
      </c>
      <c r="O11" s="47"/>
      <c r="P11" s="48">
        <f>ROUND(IF(L11=0, IF(J11=0, 0, 1), J11/L11),5)</f>
        <v>0</v>
      </c>
    </row>
    <row r="12" spans="1:16" x14ac:dyDescent="0.3">
      <c r="A12" s="43"/>
      <c r="B12" s="43"/>
      <c r="C12" s="43"/>
      <c r="D12" s="43"/>
      <c r="E12" s="43"/>
      <c r="F12" s="43" t="s">
        <v>403</v>
      </c>
      <c r="G12" s="43"/>
      <c r="H12" s="43"/>
      <c r="I12" s="43"/>
      <c r="J12" s="46">
        <v>0</v>
      </c>
      <c r="K12" s="47"/>
      <c r="L12" s="46">
        <v>1865</v>
      </c>
      <c r="M12" s="47"/>
      <c r="N12" s="46">
        <f>ROUND((J12-L12),5)</f>
        <v>-1865</v>
      </c>
      <c r="O12" s="47"/>
      <c r="P12" s="48">
        <f>ROUND(IF(L12=0, IF(J12=0, 0, 1), J12/L12),5)</f>
        <v>0</v>
      </c>
    </row>
    <row r="13" spans="1:16" x14ac:dyDescent="0.3">
      <c r="A13" s="43"/>
      <c r="B13" s="43"/>
      <c r="C13" s="43"/>
      <c r="D13" s="43"/>
      <c r="E13" s="43"/>
      <c r="F13" s="43" t="s">
        <v>580</v>
      </c>
      <c r="G13" s="43"/>
      <c r="H13" s="43"/>
      <c r="I13" s="43"/>
      <c r="J13" s="46">
        <v>10.51</v>
      </c>
      <c r="K13" s="47"/>
      <c r="L13" s="46"/>
      <c r="M13" s="47"/>
      <c r="N13" s="46"/>
      <c r="O13" s="47"/>
      <c r="P13" s="48"/>
    </row>
    <row r="14" spans="1:16" x14ac:dyDescent="0.3">
      <c r="A14" s="43"/>
      <c r="B14" s="43"/>
      <c r="C14" s="43"/>
      <c r="D14" s="43"/>
      <c r="E14" s="43"/>
      <c r="F14" s="43" t="s">
        <v>581</v>
      </c>
      <c r="G14" s="43"/>
      <c r="H14" s="43"/>
      <c r="I14" s="43"/>
      <c r="J14" s="46">
        <v>0</v>
      </c>
      <c r="K14" s="47"/>
      <c r="L14" s="46"/>
      <c r="M14" s="47"/>
      <c r="N14" s="46"/>
      <c r="O14" s="47"/>
      <c r="P14" s="48"/>
    </row>
    <row r="15" spans="1:16" x14ac:dyDescent="0.3">
      <c r="A15" s="43"/>
      <c r="B15" s="43"/>
      <c r="C15" s="43"/>
      <c r="D15" s="43"/>
      <c r="E15" s="43"/>
      <c r="F15" s="43" t="s">
        <v>404</v>
      </c>
      <c r="G15" s="43"/>
      <c r="H15" s="43"/>
      <c r="I15" s="43"/>
      <c r="J15" s="46">
        <v>2519.98</v>
      </c>
      <c r="K15" s="47"/>
      <c r="L15" s="46">
        <v>5164</v>
      </c>
      <c r="M15" s="47"/>
      <c r="N15" s="46">
        <f>ROUND((J15-L15),5)</f>
        <v>-2644.02</v>
      </c>
      <c r="O15" s="47"/>
      <c r="P15" s="48">
        <f>ROUND(IF(L15=0, IF(J15=0, 0, 1), J15/L15),5)</f>
        <v>0.48798999999999998</v>
      </c>
    </row>
    <row r="16" spans="1:16" x14ac:dyDescent="0.3">
      <c r="A16" s="43"/>
      <c r="B16" s="43"/>
      <c r="C16" s="43"/>
      <c r="D16" s="43"/>
      <c r="E16" s="43"/>
      <c r="F16" s="43" t="s">
        <v>405</v>
      </c>
      <c r="G16" s="43"/>
      <c r="H16" s="43"/>
      <c r="I16" s="43"/>
      <c r="J16" s="46">
        <v>0</v>
      </c>
      <c r="K16" s="47"/>
      <c r="L16" s="46">
        <v>5164</v>
      </c>
      <c r="M16" s="47"/>
      <c r="N16" s="46">
        <f>ROUND((J16-L16),5)</f>
        <v>-5164</v>
      </c>
      <c r="O16" s="47"/>
      <c r="P16" s="48">
        <f>ROUND(IF(L16=0, IF(J16=0, 0, 1), J16/L16),5)</f>
        <v>0</v>
      </c>
    </row>
    <row r="17" spans="1:16" ht="15" thickBot="1" x14ac:dyDescent="0.35">
      <c r="A17" s="43"/>
      <c r="B17" s="43"/>
      <c r="C17" s="43"/>
      <c r="D17" s="43"/>
      <c r="E17" s="43"/>
      <c r="F17" s="43" t="s">
        <v>406</v>
      </c>
      <c r="G17" s="43"/>
      <c r="H17" s="43"/>
      <c r="I17" s="43"/>
      <c r="J17" s="49">
        <v>-20044.810000000001</v>
      </c>
      <c r="K17" s="47"/>
      <c r="L17" s="49"/>
      <c r="M17" s="47"/>
      <c r="N17" s="49"/>
      <c r="O17" s="47"/>
      <c r="P17" s="50"/>
    </row>
    <row r="18" spans="1:16" ht="15" thickBot="1" x14ac:dyDescent="0.35">
      <c r="A18" s="43"/>
      <c r="B18" s="43"/>
      <c r="C18" s="43"/>
      <c r="D18" s="43"/>
      <c r="E18" s="43" t="s">
        <v>407</v>
      </c>
      <c r="F18" s="43"/>
      <c r="G18" s="43"/>
      <c r="H18" s="43"/>
      <c r="I18" s="43"/>
      <c r="J18" s="51">
        <f>ROUND(SUM(J8:J17),5)</f>
        <v>553175.25</v>
      </c>
      <c r="K18" s="47"/>
      <c r="L18" s="51">
        <f>ROUND(SUM(L8:L17),5)</f>
        <v>1168645</v>
      </c>
      <c r="M18" s="47"/>
      <c r="N18" s="51">
        <f>ROUND((J18-L18),5)</f>
        <v>-615469.75</v>
      </c>
      <c r="O18" s="47"/>
      <c r="P18" s="52">
        <f>ROUND(IF(L18=0, IF(J18=0, 0, 1), J18/L18),5)</f>
        <v>0.47334999999999999</v>
      </c>
    </row>
    <row r="19" spans="1:16" ht="15" thickBot="1" x14ac:dyDescent="0.35">
      <c r="A19" s="43"/>
      <c r="B19" s="43"/>
      <c r="C19" s="43"/>
      <c r="D19" s="43" t="s">
        <v>408</v>
      </c>
      <c r="E19" s="43"/>
      <c r="F19" s="43"/>
      <c r="G19" s="43"/>
      <c r="H19" s="43"/>
      <c r="I19" s="43"/>
      <c r="J19" s="53">
        <f>ROUND(SUM(J4:J7)+J18,5)</f>
        <v>554594.47</v>
      </c>
      <c r="K19" s="47"/>
      <c r="L19" s="53">
        <f>ROUND(SUM(L4:L7)+L18,5)</f>
        <v>1194295</v>
      </c>
      <c r="M19" s="47"/>
      <c r="N19" s="53">
        <f>ROUND((J19-L19),5)</f>
        <v>-639700.53</v>
      </c>
      <c r="O19" s="47"/>
      <c r="P19" s="54">
        <f>ROUND(IF(L19=0, IF(J19=0, 0, 1), J19/L19),5)</f>
        <v>0.46437</v>
      </c>
    </row>
    <row r="20" spans="1:16" x14ac:dyDescent="0.3">
      <c r="A20" s="43"/>
      <c r="B20" s="43"/>
      <c r="C20" s="43" t="s">
        <v>409</v>
      </c>
      <c r="D20" s="43"/>
      <c r="E20" s="43"/>
      <c r="F20" s="43"/>
      <c r="G20" s="43"/>
      <c r="H20" s="43"/>
      <c r="I20" s="43"/>
      <c r="J20" s="46">
        <f>J19</f>
        <v>554594.47</v>
      </c>
      <c r="K20" s="47"/>
      <c r="L20" s="46">
        <f>L19</f>
        <v>1194295</v>
      </c>
      <c r="M20" s="47"/>
      <c r="N20" s="46">
        <f>ROUND((J20-L20),5)</f>
        <v>-639700.53</v>
      </c>
      <c r="O20" s="47"/>
      <c r="P20" s="48">
        <f>ROUND(IF(L20=0, IF(J20=0, 0, 1), J20/L20),5)</f>
        <v>0.46437</v>
      </c>
    </row>
    <row r="21" spans="1:16" x14ac:dyDescent="0.3">
      <c r="A21" s="43"/>
      <c r="B21" s="43"/>
      <c r="C21" s="43"/>
      <c r="D21" s="43" t="s">
        <v>410</v>
      </c>
      <c r="E21" s="43"/>
      <c r="F21" s="43"/>
      <c r="G21" s="43"/>
      <c r="H21" s="43"/>
      <c r="I21" s="43"/>
      <c r="J21" s="46"/>
      <c r="K21" s="47"/>
      <c r="L21" s="46"/>
      <c r="M21" s="47"/>
      <c r="N21" s="46"/>
      <c r="O21" s="47"/>
      <c r="P21" s="48"/>
    </row>
    <row r="22" spans="1:16" x14ac:dyDescent="0.3">
      <c r="A22" s="43"/>
      <c r="B22" s="43"/>
      <c r="C22" s="43"/>
      <c r="D22" s="43"/>
      <c r="E22" s="43" t="s">
        <v>411</v>
      </c>
      <c r="F22" s="43"/>
      <c r="G22" s="43"/>
      <c r="H22" s="43"/>
      <c r="I22" s="43"/>
      <c r="J22" s="46"/>
      <c r="K22" s="47"/>
      <c r="L22" s="46"/>
      <c r="M22" s="47"/>
      <c r="N22" s="46"/>
      <c r="O22" s="47"/>
      <c r="P22" s="48"/>
    </row>
    <row r="23" spans="1:16" x14ac:dyDescent="0.3">
      <c r="A23" s="43"/>
      <c r="B23" s="43"/>
      <c r="C23" s="43"/>
      <c r="D23" s="43"/>
      <c r="E23" s="43"/>
      <c r="F23" s="43" t="s">
        <v>412</v>
      </c>
      <c r="G23" s="43"/>
      <c r="H23" s="43"/>
      <c r="I23" s="43"/>
      <c r="J23" s="46">
        <v>1557.24</v>
      </c>
      <c r="K23" s="47"/>
      <c r="L23" s="46">
        <v>4200</v>
      </c>
      <c r="M23" s="47"/>
      <c r="N23" s="46">
        <f>ROUND((J23-L23),5)</f>
        <v>-2642.76</v>
      </c>
      <c r="O23" s="47"/>
      <c r="P23" s="48">
        <f>ROUND(IF(L23=0, IF(J23=0, 0, 1), J23/L23),5)</f>
        <v>0.37076999999999999</v>
      </c>
    </row>
    <row r="24" spans="1:16" x14ac:dyDescent="0.3">
      <c r="A24" s="43"/>
      <c r="B24" s="43"/>
      <c r="C24" s="43"/>
      <c r="D24" s="43"/>
      <c r="E24" s="43"/>
      <c r="F24" s="43" t="s">
        <v>413</v>
      </c>
      <c r="G24" s="43"/>
      <c r="H24" s="43"/>
      <c r="I24" s="43"/>
      <c r="J24" s="46">
        <v>7188.49</v>
      </c>
      <c r="K24" s="47"/>
      <c r="L24" s="46">
        <v>10000</v>
      </c>
      <c r="M24" s="47"/>
      <c r="N24" s="46">
        <f>ROUND((J24-L24),5)</f>
        <v>-2811.51</v>
      </c>
      <c r="O24" s="47"/>
      <c r="P24" s="48">
        <f>ROUND(IF(L24=0, IF(J24=0, 0, 1), J24/L24),5)</f>
        <v>0.71884999999999999</v>
      </c>
    </row>
    <row r="25" spans="1:16" x14ac:dyDescent="0.3">
      <c r="A25" s="43"/>
      <c r="B25" s="43"/>
      <c r="C25" s="43"/>
      <c r="D25" s="43"/>
      <c r="E25" s="43"/>
      <c r="F25" s="43" t="s">
        <v>414</v>
      </c>
      <c r="G25" s="43"/>
      <c r="H25" s="43"/>
      <c r="I25" s="43"/>
      <c r="J25" s="46">
        <v>58</v>
      </c>
      <c r="K25" s="47"/>
      <c r="L25" s="46">
        <v>500</v>
      </c>
      <c r="M25" s="47"/>
      <c r="N25" s="46">
        <f>ROUND((J25-L25),5)</f>
        <v>-442</v>
      </c>
      <c r="O25" s="47"/>
      <c r="P25" s="48">
        <f>ROUND(IF(L25=0, IF(J25=0, 0, 1), J25/L25),5)</f>
        <v>0.11600000000000001</v>
      </c>
    </row>
    <row r="26" spans="1:16" x14ac:dyDescent="0.3">
      <c r="A26" s="43"/>
      <c r="B26" s="43"/>
      <c r="C26" s="43"/>
      <c r="D26" s="43"/>
      <c r="E26" s="43"/>
      <c r="F26" s="43" t="s">
        <v>415</v>
      </c>
      <c r="G26" s="43"/>
      <c r="H26" s="43"/>
      <c r="I26" s="43"/>
      <c r="J26" s="46">
        <v>78.66</v>
      </c>
      <c r="K26" s="47"/>
      <c r="L26" s="46">
        <v>600</v>
      </c>
      <c r="M26" s="47"/>
      <c r="N26" s="46">
        <f>ROUND((J26-L26),5)</f>
        <v>-521.34</v>
      </c>
      <c r="O26" s="47"/>
      <c r="P26" s="48">
        <f>ROUND(IF(L26=0, IF(J26=0, 0, 1), J26/L26),5)</f>
        <v>0.13109999999999999</v>
      </c>
    </row>
    <row r="27" spans="1:16" x14ac:dyDescent="0.3">
      <c r="A27" s="43"/>
      <c r="B27" s="43"/>
      <c r="C27" s="43"/>
      <c r="D27" s="43"/>
      <c r="E27" s="43"/>
      <c r="F27" s="43" t="s">
        <v>416</v>
      </c>
      <c r="G27" s="43"/>
      <c r="H27" s="43"/>
      <c r="I27" s="43"/>
      <c r="J27" s="46"/>
      <c r="K27" s="47"/>
      <c r="L27" s="46"/>
      <c r="M27" s="47"/>
      <c r="N27" s="46"/>
      <c r="O27" s="47"/>
      <c r="P27" s="48"/>
    </row>
    <row r="28" spans="1:16" x14ac:dyDescent="0.3">
      <c r="A28" s="43"/>
      <c r="B28" s="43"/>
      <c r="C28" s="43"/>
      <c r="D28" s="43"/>
      <c r="E28" s="43"/>
      <c r="F28" s="43"/>
      <c r="G28" s="43" t="s">
        <v>582</v>
      </c>
      <c r="H28" s="43"/>
      <c r="I28" s="43"/>
      <c r="J28" s="46">
        <v>56</v>
      </c>
      <c r="K28" s="47"/>
      <c r="L28" s="46"/>
      <c r="M28" s="47"/>
      <c r="N28" s="46"/>
      <c r="O28" s="47"/>
      <c r="P28" s="48"/>
    </row>
    <row r="29" spans="1:16" ht="15" thickBot="1" x14ac:dyDescent="0.35">
      <c r="A29" s="43"/>
      <c r="B29" s="43"/>
      <c r="C29" s="43"/>
      <c r="D29" s="43"/>
      <c r="E29" s="43"/>
      <c r="F29" s="43"/>
      <c r="G29" s="43" t="s">
        <v>583</v>
      </c>
      <c r="H29" s="43"/>
      <c r="I29" s="43"/>
      <c r="J29" s="55">
        <v>58.52</v>
      </c>
      <c r="K29" s="47"/>
      <c r="L29" s="55">
        <v>500</v>
      </c>
      <c r="M29" s="47"/>
      <c r="N29" s="55">
        <f>ROUND((J29-L29),5)</f>
        <v>-441.48</v>
      </c>
      <c r="O29" s="47"/>
      <c r="P29" s="56">
        <f>ROUND(IF(L29=0, IF(J29=0, 0, 1), J29/L29),5)</f>
        <v>0.11704000000000001</v>
      </c>
    </row>
    <row r="30" spans="1:16" x14ac:dyDescent="0.3">
      <c r="A30" s="43"/>
      <c r="B30" s="43"/>
      <c r="C30" s="43"/>
      <c r="D30" s="43"/>
      <c r="E30" s="43"/>
      <c r="F30" s="43" t="s">
        <v>584</v>
      </c>
      <c r="G30" s="43"/>
      <c r="H30" s="43"/>
      <c r="I30" s="43"/>
      <c r="J30" s="46">
        <f>ROUND(SUM(J27:J29),5)</f>
        <v>114.52</v>
      </c>
      <c r="K30" s="47"/>
      <c r="L30" s="46">
        <f>ROUND(SUM(L27:L29),5)</f>
        <v>500</v>
      </c>
      <c r="M30" s="47"/>
      <c r="N30" s="46">
        <f>ROUND((J30-L30),5)</f>
        <v>-385.48</v>
      </c>
      <c r="O30" s="47"/>
      <c r="P30" s="48">
        <f>ROUND(IF(L30=0, IF(J30=0, 0, 1), J30/L30),5)</f>
        <v>0.22903999999999999</v>
      </c>
    </row>
    <row r="31" spans="1:16" x14ac:dyDescent="0.3">
      <c r="A31" s="43"/>
      <c r="B31" s="43"/>
      <c r="C31" s="43"/>
      <c r="D31" s="43"/>
      <c r="E31" s="43"/>
      <c r="F31" s="43" t="s">
        <v>417</v>
      </c>
      <c r="G31" s="43"/>
      <c r="H31" s="43"/>
      <c r="I31" s="43"/>
      <c r="J31" s="46">
        <v>108.2</v>
      </c>
      <c r="K31" s="47"/>
      <c r="L31" s="46">
        <v>1500</v>
      </c>
      <c r="M31" s="47"/>
      <c r="N31" s="46">
        <f>ROUND((J31-L31),5)</f>
        <v>-1391.8</v>
      </c>
      <c r="O31" s="47"/>
      <c r="P31" s="48">
        <f>ROUND(IF(L31=0, IF(J31=0, 0, 1), J31/L31),5)</f>
        <v>7.213E-2</v>
      </c>
    </row>
    <row r="32" spans="1:16" x14ac:dyDescent="0.3">
      <c r="A32" s="43"/>
      <c r="B32" s="43"/>
      <c r="C32" s="43"/>
      <c r="D32" s="43"/>
      <c r="E32" s="43"/>
      <c r="F32" s="43" t="s">
        <v>418</v>
      </c>
      <c r="G32" s="43"/>
      <c r="H32" s="43"/>
      <c r="I32" s="43"/>
      <c r="J32" s="46"/>
      <c r="K32" s="47"/>
      <c r="L32" s="46"/>
      <c r="M32" s="47"/>
      <c r="N32" s="46"/>
      <c r="O32" s="47"/>
      <c r="P32" s="48"/>
    </row>
    <row r="33" spans="1:16" x14ac:dyDescent="0.3">
      <c r="A33" s="43"/>
      <c r="B33" s="43"/>
      <c r="C33" s="43"/>
      <c r="D33" s="43"/>
      <c r="E33" s="43"/>
      <c r="F33" s="43"/>
      <c r="G33" s="43" t="s">
        <v>419</v>
      </c>
      <c r="H33" s="43"/>
      <c r="I33" s="43"/>
      <c r="J33" s="46">
        <v>8087.28</v>
      </c>
      <c r="K33" s="47"/>
      <c r="L33" s="46">
        <v>18565.12</v>
      </c>
      <c r="M33" s="47"/>
      <c r="N33" s="46">
        <f>ROUND((J33-L33),5)</f>
        <v>-10477.84</v>
      </c>
      <c r="O33" s="47"/>
      <c r="P33" s="48">
        <f>ROUND(IF(L33=0, IF(J33=0, 0, 1), J33/L33),5)</f>
        <v>0.43562000000000001</v>
      </c>
    </row>
    <row r="34" spans="1:16" ht="15" thickBot="1" x14ac:dyDescent="0.35">
      <c r="A34" s="43"/>
      <c r="B34" s="43"/>
      <c r="C34" s="43"/>
      <c r="D34" s="43"/>
      <c r="E34" s="43"/>
      <c r="F34" s="43"/>
      <c r="G34" s="43" t="s">
        <v>420</v>
      </c>
      <c r="H34" s="43"/>
      <c r="I34" s="43"/>
      <c r="J34" s="55">
        <v>0</v>
      </c>
      <c r="K34" s="47"/>
      <c r="L34" s="55">
        <v>501</v>
      </c>
      <c r="M34" s="47"/>
      <c r="N34" s="55">
        <f>ROUND((J34-L34),5)</f>
        <v>-501</v>
      </c>
      <c r="O34" s="47"/>
      <c r="P34" s="56">
        <f>ROUND(IF(L34=0, IF(J34=0, 0, 1), J34/L34),5)</f>
        <v>0</v>
      </c>
    </row>
    <row r="35" spans="1:16" x14ac:dyDescent="0.3">
      <c r="A35" s="43"/>
      <c r="B35" s="43"/>
      <c r="C35" s="43"/>
      <c r="D35" s="43"/>
      <c r="E35" s="43"/>
      <c r="F35" s="43" t="s">
        <v>421</v>
      </c>
      <c r="G35" s="43"/>
      <c r="H35" s="43"/>
      <c r="I35" s="43"/>
      <c r="J35" s="46">
        <f>ROUND(SUM(J32:J34),5)</f>
        <v>8087.28</v>
      </c>
      <c r="K35" s="47"/>
      <c r="L35" s="46">
        <f>ROUND(SUM(L32:L34),5)</f>
        <v>19066.12</v>
      </c>
      <c r="M35" s="47"/>
      <c r="N35" s="46">
        <f>ROUND((J35-L35),5)</f>
        <v>-10978.84</v>
      </c>
      <c r="O35" s="47"/>
      <c r="P35" s="48">
        <f>ROUND(IF(L35=0, IF(J35=0, 0, 1), J35/L35),5)</f>
        <v>0.42416999999999999</v>
      </c>
    </row>
    <row r="36" spans="1:16" x14ac:dyDescent="0.3">
      <c r="A36" s="43"/>
      <c r="B36" s="43"/>
      <c r="C36" s="43"/>
      <c r="D36" s="43"/>
      <c r="E36" s="43"/>
      <c r="F36" s="43" t="s">
        <v>422</v>
      </c>
      <c r="G36" s="43"/>
      <c r="H36" s="43"/>
      <c r="I36" s="43"/>
      <c r="J36" s="46"/>
      <c r="K36" s="47"/>
      <c r="L36" s="46"/>
      <c r="M36" s="47"/>
      <c r="N36" s="46"/>
      <c r="O36" s="47"/>
      <c r="P36" s="48"/>
    </row>
    <row r="37" spans="1:16" x14ac:dyDescent="0.3">
      <c r="A37" s="43"/>
      <c r="B37" s="43"/>
      <c r="C37" s="43"/>
      <c r="D37" s="43"/>
      <c r="E37" s="43"/>
      <c r="F37" s="43"/>
      <c r="G37" s="43" t="s">
        <v>423</v>
      </c>
      <c r="H37" s="43"/>
      <c r="I37" s="43"/>
      <c r="J37" s="46">
        <v>100</v>
      </c>
      <c r="K37" s="47"/>
      <c r="L37" s="46">
        <v>3000</v>
      </c>
      <c r="M37" s="47"/>
      <c r="N37" s="46">
        <f>ROUND((J37-L37),5)</f>
        <v>-2900</v>
      </c>
      <c r="O37" s="47"/>
      <c r="P37" s="48">
        <f>ROUND(IF(L37=0, IF(J37=0, 0, 1), J37/L37),5)</f>
        <v>3.3329999999999999E-2</v>
      </c>
    </row>
    <row r="38" spans="1:16" x14ac:dyDescent="0.3">
      <c r="A38" s="43"/>
      <c r="B38" s="43"/>
      <c r="C38" s="43"/>
      <c r="D38" s="43"/>
      <c r="E38" s="43"/>
      <c r="F38" s="43"/>
      <c r="G38" s="43" t="s">
        <v>424</v>
      </c>
      <c r="H38" s="43"/>
      <c r="I38" s="43"/>
      <c r="J38" s="46">
        <v>0</v>
      </c>
      <c r="K38" s="47"/>
      <c r="L38" s="46">
        <v>2250</v>
      </c>
      <c r="M38" s="47"/>
      <c r="N38" s="46">
        <f>ROUND((J38-L38),5)</f>
        <v>-2250</v>
      </c>
      <c r="O38" s="47"/>
      <c r="P38" s="48">
        <f>ROUND(IF(L38=0, IF(J38=0, 0, 1), J38/L38),5)</f>
        <v>0</v>
      </c>
    </row>
    <row r="39" spans="1:16" x14ac:dyDescent="0.3">
      <c r="A39" s="43"/>
      <c r="B39" s="43"/>
      <c r="C39" s="43"/>
      <c r="D39" s="43"/>
      <c r="E39" s="43"/>
      <c r="F39" s="43"/>
      <c r="G39" s="43" t="s">
        <v>425</v>
      </c>
      <c r="H39" s="43"/>
      <c r="I39" s="43"/>
      <c r="J39" s="46">
        <v>0</v>
      </c>
      <c r="K39" s="47"/>
      <c r="L39" s="46">
        <v>20000</v>
      </c>
      <c r="M39" s="47"/>
      <c r="N39" s="46">
        <f>ROUND((J39-L39),5)</f>
        <v>-20000</v>
      </c>
      <c r="O39" s="47"/>
      <c r="P39" s="48">
        <f>ROUND(IF(L39=0, IF(J39=0, 0, 1), J39/L39),5)</f>
        <v>0</v>
      </c>
    </row>
    <row r="40" spans="1:16" ht="15" thickBot="1" x14ac:dyDescent="0.35">
      <c r="A40" s="43"/>
      <c r="B40" s="43"/>
      <c r="C40" s="43"/>
      <c r="D40" s="43"/>
      <c r="E40" s="43"/>
      <c r="F40" s="43"/>
      <c r="G40" s="43" t="s">
        <v>426</v>
      </c>
      <c r="H40" s="43"/>
      <c r="I40" s="43"/>
      <c r="J40" s="55">
        <v>11068</v>
      </c>
      <c r="K40" s="47"/>
      <c r="L40" s="55">
        <v>20000</v>
      </c>
      <c r="M40" s="47"/>
      <c r="N40" s="55">
        <f>ROUND((J40-L40),5)</f>
        <v>-8932</v>
      </c>
      <c r="O40" s="47"/>
      <c r="P40" s="56">
        <f>ROUND(IF(L40=0, IF(J40=0, 0, 1), J40/L40),5)</f>
        <v>0.5534</v>
      </c>
    </row>
    <row r="41" spans="1:16" x14ac:dyDescent="0.3">
      <c r="A41" s="43"/>
      <c r="B41" s="43"/>
      <c r="C41" s="43"/>
      <c r="D41" s="43"/>
      <c r="E41" s="43"/>
      <c r="F41" s="43" t="s">
        <v>427</v>
      </c>
      <c r="G41" s="43"/>
      <c r="H41" s="43"/>
      <c r="I41" s="43"/>
      <c r="J41" s="46">
        <f>ROUND(SUM(J36:J40),5)</f>
        <v>11168</v>
      </c>
      <c r="K41" s="47"/>
      <c r="L41" s="46">
        <f>ROUND(SUM(L36:L40),5)</f>
        <v>45250</v>
      </c>
      <c r="M41" s="47"/>
      <c r="N41" s="46">
        <f>ROUND((J41-L41),5)</f>
        <v>-34082</v>
      </c>
      <c r="O41" s="47"/>
      <c r="P41" s="48">
        <f>ROUND(IF(L41=0, IF(J41=0, 0, 1), J41/L41),5)</f>
        <v>0.24681</v>
      </c>
    </row>
    <row r="42" spans="1:16" x14ac:dyDescent="0.3">
      <c r="A42" s="43"/>
      <c r="B42" s="43"/>
      <c r="C42" s="43"/>
      <c r="D42" s="43"/>
      <c r="E42" s="43"/>
      <c r="F42" s="43" t="s">
        <v>428</v>
      </c>
      <c r="G42" s="43"/>
      <c r="H42" s="43"/>
      <c r="I42" s="43"/>
      <c r="J42" s="46"/>
      <c r="K42" s="47"/>
      <c r="L42" s="46"/>
      <c r="M42" s="47"/>
      <c r="N42" s="46"/>
      <c r="O42" s="47"/>
      <c r="P42" s="48"/>
    </row>
    <row r="43" spans="1:16" x14ac:dyDescent="0.3">
      <c r="A43" s="43"/>
      <c r="B43" s="43"/>
      <c r="C43" s="43"/>
      <c r="D43" s="43"/>
      <c r="E43" s="43"/>
      <c r="F43" s="43"/>
      <c r="G43" s="43" t="s">
        <v>429</v>
      </c>
      <c r="H43" s="43"/>
      <c r="I43" s="43"/>
      <c r="J43" s="46">
        <v>1364.62</v>
      </c>
      <c r="K43" s="47"/>
      <c r="L43" s="46">
        <v>1800</v>
      </c>
      <c r="M43" s="47"/>
      <c r="N43" s="46">
        <f>ROUND((J43-L43),5)</f>
        <v>-435.38</v>
      </c>
      <c r="O43" s="47"/>
      <c r="P43" s="48">
        <f>ROUND(IF(L43=0, IF(J43=0, 0, 1), J43/L43),5)</f>
        <v>0.75812000000000002</v>
      </c>
    </row>
    <row r="44" spans="1:16" x14ac:dyDescent="0.3">
      <c r="A44" s="43"/>
      <c r="B44" s="43"/>
      <c r="C44" s="43"/>
      <c r="D44" s="43"/>
      <c r="E44" s="43"/>
      <c r="F44" s="43"/>
      <c r="G44" s="43" t="s">
        <v>430</v>
      </c>
      <c r="H44" s="43"/>
      <c r="I44" s="43"/>
      <c r="J44" s="46">
        <v>0</v>
      </c>
      <c r="K44" s="47"/>
      <c r="L44" s="46">
        <v>1800</v>
      </c>
      <c r="M44" s="47"/>
      <c r="N44" s="46">
        <f>ROUND((J44-L44),5)</f>
        <v>-1800</v>
      </c>
      <c r="O44" s="47"/>
      <c r="P44" s="48">
        <f>ROUND(IF(L44=0, IF(J44=0, 0, 1), J44/L44),5)</f>
        <v>0</v>
      </c>
    </row>
    <row r="45" spans="1:16" x14ac:dyDescent="0.3">
      <c r="A45" s="43"/>
      <c r="B45" s="43"/>
      <c r="C45" s="43"/>
      <c r="D45" s="43"/>
      <c r="E45" s="43"/>
      <c r="F45" s="43"/>
      <c r="G45" s="43" t="s">
        <v>431</v>
      </c>
      <c r="H45" s="43"/>
      <c r="I45" s="43"/>
      <c r="J45" s="46">
        <v>7720</v>
      </c>
      <c r="K45" s="47"/>
      <c r="L45" s="46">
        <v>15000</v>
      </c>
      <c r="M45" s="47"/>
      <c r="N45" s="46">
        <f>ROUND((J45-L45),5)</f>
        <v>-7280</v>
      </c>
      <c r="O45" s="47"/>
      <c r="P45" s="48">
        <f>ROUND(IF(L45=0, IF(J45=0, 0, 1), J45/L45),5)</f>
        <v>0.51466999999999996</v>
      </c>
    </row>
    <row r="46" spans="1:16" x14ac:dyDescent="0.3">
      <c r="A46" s="43"/>
      <c r="B46" s="43"/>
      <c r="C46" s="43"/>
      <c r="D46" s="43"/>
      <c r="E46" s="43"/>
      <c r="F46" s="43"/>
      <c r="G46" s="43" t="s">
        <v>432</v>
      </c>
      <c r="H46" s="43"/>
      <c r="I46" s="43"/>
      <c r="J46" s="46">
        <v>0</v>
      </c>
      <c r="K46" s="47"/>
      <c r="L46" s="46">
        <v>1500</v>
      </c>
      <c r="M46" s="47"/>
      <c r="N46" s="46">
        <f>ROUND((J46-L46),5)</f>
        <v>-1500</v>
      </c>
      <c r="O46" s="47"/>
      <c r="P46" s="48">
        <f>ROUND(IF(L46=0, IF(J46=0, 0, 1), J46/L46),5)</f>
        <v>0</v>
      </c>
    </row>
    <row r="47" spans="1:16" x14ac:dyDescent="0.3">
      <c r="A47" s="43"/>
      <c r="B47" s="43"/>
      <c r="C47" s="43"/>
      <c r="D47" s="43"/>
      <c r="E47" s="43"/>
      <c r="F47" s="43"/>
      <c r="G47" s="43" t="s">
        <v>433</v>
      </c>
      <c r="H47" s="43"/>
      <c r="I47" s="43"/>
      <c r="J47" s="46">
        <v>0</v>
      </c>
      <c r="K47" s="47"/>
      <c r="L47" s="46">
        <v>500</v>
      </c>
      <c r="M47" s="47"/>
      <c r="N47" s="46">
        <f>ROUND((J47-L47),5)</f>
        <v>-500</v>
      </c>
      <c r="O47" s="47"/>
      <c r="P47" s="48">
        <f>ROUND(IF(L47=0, IF(J47=0, 0, 1), J47/L47),5)</f>
        <v>0</v>
      </c>
    </row>
    <row r="48" spans="1:16" ht="15" thickBot="1" x14ac:dyDescent="0.35">
      <c r="A48" s="43"/>
      <c r="B48" s="43"/>
      <c r="C48" s="43"/>
      <c r="D48" s="43"/>
      <c r="E48" s="43"/>
      <c r="F48" s="43"/>
      <c r="G48" s="43" t="s">
        <v>434</v>
      </c>
      <c r="H48" s="43"/>
      <c r="I48" s="43"/>
      <c r="J48" s="55">
        <v>2649.66</v>
      </c>
      <c r="K48" s="47"/>
      <c r="L48" s="55">
        <v>1500</v>
      </c>
      <c r="M48" s="47"/>
      <c r="N48" s="55">
        <f>ROUND((J48-L48),5)</f>
        <v>1149.6600000000001</v>
      </c>
      <c r="O48" s="47"/>
      <c r="P48" s="56">
        <f>ROUND(IF(L48=0, IF(J48=0, 0, 1), J48/L48),5)</f>
        <v>1.76644</v>
      </c>
    </row>
    <row r="49" spans="1:16" x14ac:dyDescent="0.3">
      <c r="A49" s="43"/>
      <c r="B49" s="43"/>
      <c r="C49" s="43"/>
      <c r="D49" s="43"/>
      <c r="E49" s="43"/>
      <c r="F49" s="43" t="s">
        <v>435</v>
      </c>
      <c r="G49" s="43"/>
      <c r="H49" s="43"/>
      <c r="I49" s="43"/>
      <c r="J49" s="46">
        <f>ROUND(SUM(J42:J48),5)</f>
        <v>11734.28</v>
      </c>
      <c r="K49" s="47"/>
      <c r="L49" s="46">
        <f>ROUND(SUM(L42:L48),5)</f>
        <v>22100</v>
      </c>
      <c r="M49" s="47"/>
      <c r="N49" s="46">
        <f>ROUND((J49-L49),5)</f>
        <v>-10365.719999999999</v>
      </c>
      <c r="O49" s="47"/>
      <c r="P49" s="48">
        <f>ROUND(IF(L49=0, IF(J49=0, 0, 1), J49/L49),5)</f>
        <v>0.53095999999999999</v>
      </c>
    </row>
    <row r="50" spans="1:16" x14ac:dyDescent="0.3">
      <c r="A50" s="43"/>
      <c r="B50" s="43"/>
      <c r="C50" s="43"/>
      <c r="D50" s="43"/>
      <c r="E50" s="43"/>
      <c r="F50" s="43" t="s">
        <v>436</v>
      </c>
      <c r="G50" s="43"/>
      <c r="H50" s="43"/>
      <c r="I50" s="43"/>
      <c r="J50" s="46"/>
      <c r="K50" s="47"/>
      <c r="L50" s="46"/>
      <c r="M50" s="47"/>
      <c r="N50" s="46"/>
      <c r="O50" s="47"/>
      <c r="P50" s="48"/>
    </row>
    <row r="51" spans="1:16" x14ac:dyDescent="0.3">
      <c r="A51" s="43"/>
      <c r="B51" s="43"/>
      <c r="C51" s="43"/>
      <c r="D51" s="43"/>
      <c r="E51" s="43"/>
      <c r="F51" s="43"/>
      <c r="G51" s="43" t="s">
        <v>437</v>
      </c>
      <c r="H51" s="43"/>
      <c r="I51" s="43"/>
      <c r="J51" s="46"/>
      <c r="K51" s="47"/>
      <c r="L51" s="46"/>
      <c r="M51" s="47"/>
      <c r="N51" s="46"/>
      <c r="O51" s="47"/>
      <c r="P51" s="48"/>
    </row>
    <row r="52" spans="1:16" x14ac:dyDescent="0.3">
      <c r="A52" s="43"/>
      <c r="B52" s="43"/>
      <c r="C52" s="43"/>
      <c r="D52" s="43"/>
      <c r="E52" s="43"/>
      <c r="F52" s="43"/>
      <c r="G52" s="43"/>
      <c r="H52" s="43" t="s">
        <v>438</v>
      </c>
      <c r="I52" s="43"/>
      <c r="J52" s="46"/>
      <c r="K52" s="47"/>
      <c r="L52" s="46"/>
      <c r="M52" s="47"/>
      <c r="N52" s="46"/>
      <c r="O52" s="47"/>
      <c r="P52" s="48"/>
    </row>
    <row r="53" spans="1:16" x14ac:dyDescent="0.3">
      <c r="A53" s="43"/>
      <c r="B53" s="43"/>
      <c r="C53" s="43"/>
      <c r="D53" s="43"/>
      <c r="E53" s="43"/>
      <c r="F53" s="43"/>
      <c r="G53" s="43"/>
      <c r="H53" s="43"/>
      <c r="I53" s="43" t="s">
        <v>439</v>
      </c>
      <c r="J53" s="46">
        <v>32953.919999999998</v>
      </c>
      <c r="K53" s="47"/>
      <c r="L53" s="46">
        <v>126000</v>
      </c>
      <c r="M53" s="47"/>
      <c r="N53" s="46">
        <f>ROUND((J53-L53),5)</f>
        <v>-93046.080000000002</v>
      </c>
      <c r="O53" s="47"/>
      <c r="P53" s="48">
        <f>ROUND(IF(L53=0, IF(J53=0, 0, 1), J53/L53),5)</f>
        <v>0.26153999999999999</v>
      </c>
    </row>
    <row r="54" spans="1:16" x14ac:dyDescent="0.3">
      <c r="A54" s="43"/>
      <c r="B54" s="43"/>
      <c r="C54" s="43"/>
      <c r="D54" s="43"/>
      <c r="E54" s="43"/>
      <c r="F54" s="43"/>
      <c r="G54" s="43"/>
      <c r="H54" s="43"/>
      <c r="I54" s="43" t="s">
        <v>440</v>
      </c>
      <c r="J54" s="46">
        <v>2835</v>
      </c>
      <c r="K54" s="47"/>
      <c r="L54" s="46">
        <v>11340</v>
      </c>
      <c r="M54" s="47"/>
      <c r="N54" s="46">
        <f>ROUND((J54-L54),5)</f>
        <v>-8505</v>
      </c>
      <c r="O54" s="47"/>
      <c r="P54" s="48">
        <f>ROUND(IF(L54=0, IF(J54=0, 0, 1), J54/L54),5)</f>
        <v>0.25</v>
      </c>
    </row>
    <row r="55" spans="1:16" x14ac:dyDescent="0.3">
      <c r="A55" s="43"/>
      <c r="B55" s="43"/>
      <c r="C55" s="43"/>
      <c r="D55" s="43"/>
      <c r="E55" s="43"/>
      <c r="F55" s="43"/>
      <c r="G55" s="43"/>
      <c r="H55" s="43"/>
      <c r="I55" s="43" t="s">
        <v>441</v>
      </c>
      <c r="J55" s="46">
        <v>1008</v>
      </c>
      <c r="K55" s="47"/>
      <c r="L55" s="46">
        <v>4032</v>
      </c>
      <c r="M55" s="47"/>
      <c r="N55" s="46">
        <f>ROUND((J55-L55),5)</f>
        <v>-3024</v>
      </c>
      <c r="O55" s="47"/>
      <c r="P55" s="48">
        <f>ROUND(IF(L55=0, IF(J55=0, 0, 1), J55/L55),5)</f>
        <v>0.25</v>
      </c>
    </row>
    <row r="56" spans="1:16" x14ac:dyDescent="0.3">
      <c r="A56" s="43"/>
      <c r="B56" s="43"/>
      <c r="C56" s="43"/>
      <c r="D56" s="43"/>
      <c r="E56" s="43"/>
      <c r="F56" s="43"/>
      <c r="G56" s="43"/>
      <c r="H56" s="43"/>
      <c r="I56" s="43" t="s">
        <v>442</v>
      </c>
      <c r="J56" s="46">
        <v>0</v>
      </c>
      <c r="K56" s="47"/>
      <c r="L56" s="46">
        <v>0</v>
      </c>
      <c r="M56" s="47"/>
      <c r="N56" s="46">
        <f>ROUND((J56-L56),5)</f>
        <v>0</v>
      </c>
      <c r="O56" s="47"/>
      <c r="P56" s="48">
        <f>ROUND(IF(L56=0, IF(J56=0, 0, 1), J56/L56),5)</f>
        <v>0</v>
      </c>
    </row>
    <row r="57" spans="1:16" x14ac:dyDescent="0.3">
      <c r="A57" s="43"/>
      <c r="B57" s="43"/>
      <c r="C57" s="43"/>
      <c r="D57" s="43"/>
      <c r="E57" s="43"/>
      <c r="F57" s="43"/>
      <c r="G57" s="43"/>
      <c r="H57" s="43"/>
      <c r="I57" s="43" t="s">
        <v>823</v>
      </c>
      <c r="J57" s="46">
        <v>1544.42</v>
      </c>
      <c r="K57" s="47"/>
      <c r="L57" s="46"/>
      <c r="M57" s="47"/>
      <c r="N57" s="46"/>
      <c r="O57" s="47"/>
      <c r="P57" s="48"/>
    </row>
    <row r="58" spans="1:16" ht="15" thickBot="1" x14ac:dyDescent="0.35">
      <c r="A58" s="43"/>
      <c r="B58" s="43"/>
      <c r="C58" s="43"/>
      <c r="D58" s="43"/>
      <c r="E58" s="43"/>
      <c r="F58" s="43"/>
      <c r="G58" s="43"/>
      <c r="H58" s="43"/>
      <c r="I58" s="43" t="s">
        <v>443</v>
      </c>
      <c r="J58" s="55">
        <v>0</v>
      </c>
      <c r="K58" s="47"/>
      <c r="L58" s="55">
        <v>360</v>
      </c>
      <c r="M58" s="47"/>
      <c r="N58" s="55">
        <f>ROUND((J58-L58),5)</f>
        <v>-360</v>
      </c>
      <c r="O58" s="47"/>
      <c r="P58" s="56">
        <f>ROUND(IF(L58=0, IF(J58=0, 0, 1), J58/L58),5)</f>
        <v>0</v>
      </c>
    </row>
    <row r="59" spans="1:16" x14ac:dyDescent="0.3">
      <c r="A59" s="43"/>
      <c r="B59" s="43"/>
      <c r="C59" s="43"/>
      <c r="D59" s="43"/>
      <c r="E59" s="43"/>
      <c r="F59" s="43"/>
      <c r="G59" s="43"/>
      <c r="H59" s="43" t="s">
        <v>444</v>
      </c>
      <c r="I59" s="43"/>
      <c r="J59" s="46">
        <f>ROUND(SUM(J52:J58),5)</f>
        <v>38341.339999999997</v>
      </c>
      <c r="K59" s="47"/>
      <c r="L59" s="46">
        <f>ROUND(SUM(L52:L58),5)</f>
        <v>141732</v>
      </c>
      <c r="M59" s="47"/>
      <c r="N59" s="46">
        <f>ROUND((J59-L59),5)</f>
        <v>-103390.66</v>
      </c>
      <c r="O59" s="47"/>
      <c r="P59" s="48">
        <f>ROUND(IF(L59=0, IF(J59=0, 0, 1), J59/L59),5)</f>
        <v>0.27051999999999998</v>
      </c>
    </row>
    <row r="60" spans="1:16" x14ac:dyDescent="0.3">
      <c r="A60" s="43"/>
      <c r="B60" s="43"/>
      <c r="C60" s="43"/>
      <c r="D60" s="43"/>
      <c r="E60" s="43"/>
      <c r="F60" s="43"/>
      <c r="G60" s="43"/>
      <c r="H60" s="43" t="s">
        <v>445</v>
      </c>
      <c r="I60" s="43"/>
      <c r="J60" s="46">
        <v>78416.34</v>
      </c>
      <c r="K60" s="47"/>
      <c r="L60" s="46">
        <v>284133</v>
      </c>
      <c r="M60" s="47"/>
      <c r="N60" s="46">
        <f>ROUND((J60-L60),5)</f>
        <v>-205716.66</v>
      </c>
      <c r="O60" s="47"/>
      <c r="P60" s="48">
        <f>ROUND(IF(L60=0, IF(J60=0, 0, 1), J60/L60),5)</f>
        <v>0.27598</v>
      </c>
    </row>
    <row r="61" spans="1:16" x14ac:dyDescent="0.3">
      <c r="A61" s="43"/>
      <c r="B61" s="43"/>
      <c r="C61" s="43"/>
      <c r="D61" s="43"/>
      <c r="E61" s="43"/>
      <c r="F61" s="43"/>
      <c r="G61" s="43"/>
      <c r="H61" s="43" t="s">
        <v>585</v>
      </c>
      <c r="I61" s="43"/>
      <c r="J61" s="46">
        <v>1318.53</v>
      </c>
      <c r="K61" s="47"/>
      <c r="L61" s="46"/>
      <c r="M61" s="47"/>
      <c r="N61" s="46"/>
      <c r="O61" s="47"/>
      <c r="P61" s="48"/>
    </row>
    <row r="62" spans="1:16" x14ac:dyDescent="0.3">
      <c r="A62" s="43"/>
      <c r="B62" s="43"/>
      <c r="C62" s="43"/>
      <c r="D62" s="43"/>
      <c r="E62" s="43"/>
      <c r="F62" s="43"/>
      <c r="G62" s="43"/>
      <c r="H62" s="43" t="s">
        <v>446</v>
      </c>
      <c r="I62" s="43"/>
      <c r="J62" s="46">
        <v>10805.8</v>
      </c>
      <c r="K62" s="47"/>
      <c r="L62" s="46">
        <v>44910</v>
      </c>
      <c r="M62" s="47"/>
      <c r="N62" s="46">
        <f>ROUND((J62-L62),5)</f>
        <v>-34104.199999999997</v>
      </c>
      <c r="O62" s="47"/>
      <c r="P62" s="48">
        <f>ROUND(IF(L62=0, IF(J62=0, 0, 1), J62/L62),5)</f>
        <v>0.24060999999999999</v>
      </c>
    </row>
    <row r="63" spans="1:16" x14ac:dyDescent="0.3">
      <c r="A63" s="43"/>
      <c r="B63" s="43"/>
      <c r="C63" s="43"/>
      <c r="D63" s="43"/>
      <c r="E63" s="43"/>
      <c r="F63" s="43"/>
      <c r="G63" s="43"/>
      <c r="H63" s="43" t="s">
        <v>447</v>
      </c>
      <c r="I63" s="43"/>
      <c r="J63" s="46">
        <v>9951.08</v>
      </c>
      <c r="K63" s="47"/>
      <c r="L63" s="46">
        <v>33807</v>
      </c>
      <c r="M63" s="47"/>
      <c r="N63" s="46">
        <f>ROUND((J63-L63),5)</f>
        <v>-23855.919999999998</v>
      </c>
      <c r="O63" s="47"/>
      <c r="P63" s="48">
        <f>ROUND(IF(L63=0, IF(J63=0, 0, 1), J63/L63),5)</f>
        <v>0.29435</v>
      </c>
    </row>
    <row r="64" spans="1:16" x14ac:dyDescent="0.3">
      <c r="A64" s="43"/>
      <c r="B64" s="43"/>
      <c r="C64" s="43"/>
      <c r="D64" s="43"/>
      <c r="E64" s="43"/>
      <c r="F64" s="43"/>
      <c r="G64" s="43"/>
      <c r="H64" s="43" t="s">
        <v>448</v>
      </c>
      <c r="I64" s="43"/>
      <c r="J64" s="46">
        <v>5351.57</v>
      </c>
      <c r="K64" s="47"/>
      <c r="L64" s="46">
        <v>15120</v>
      </c>
      <c r="M64" s="47"/>
      <c r="N64" s="46">
        <f>ROUND((J64-L64),5)</f>
        <v>-9768.43</v>
      </c>
      <c r="O64" s="47"/>
      <c r="P64" s="48">
        <f>ROUND(IF(L64=0, IF(J64=0, 0, 1), J64/L64),5)</f>
        <v>0.35393999999999998</v>
      </c>
    </row>
    <row r="65" spans="1:16" ht="15" thickBot="1" x14ac:dyDescent="0.35">
      <c r="A65" s="43"/>
      <c r="B65" s="43"/>
      <c r="C65" s="43"/>
      <c r="D65" s="43"/>
      <c r="E65" s="43"/>
      <c r="F65" s="43"/>
      <c r="G65" s="43"/>
      <c r="H65" s="43" t="s">
        <v>449</v>
      </c>
      <c r="I65" s="43"/>
      <c r="J65" s="55">
        <v>17338.740000000002</v>
      </c>
      <c r="K65" s="47"/>
      <c r="L65" s="55">
        <v>67875</v>
      </c>
      <c r="M65" s="47"/>
      <c r="N65" s="55">
        <f>ROUND((J65-L65),5)</f>
        <v>-50536.26</v>
      </c>
      <c r="O65" s="47"/>
      <c r="P65" s="56">
        <f>ROUND(IF(L65=0, IF(J65=0, 0, 1), J65/L65),5)</f>
        <v>0.25545000000000001</v>
      </c>
    </row>
    <row r="66" spans="1:16" x14ac:dyDescent="0.3">
      <c r="A66" s="43"/>
      <c r="B66" s="43"/>
      <c r="C66" s="43"/>
      <c r="D66" s="43"/>
      <c r="E66" s="43"/>
      <c r="F66" s="43"/>
      <c r="G66" s="43" t="s">
        <v>450</v>
      </c>
      <c r="H66" s="43"/>
      <c r="I66" s="43"/>
      <c r="J66" s="46">
        <f>ROUND(J51+SUM(J59:J65),5)</f>
        <v>161523.4</v>
      </c>
      <c r="K66" s="47"/>
      <c r="L66" s="46">
        <f>ROUND(L51+SUM(L59:L65),5)</f>
        <v>587577</v>
      </c>
      <c r="M66" s="47"/>
      <c r="N66" s="46">
        <f>ROUND((J66-L66),5)</f>
        <v>-426053.6</v>
      </c>
      <c r="O66" s="47"/>
      <c r="P66" s="48">
        <f>ROUND(IF(L66=0, IF(J66=0, 0, 1), J66/L66),5)</f>
        <v>0.27489999999999998</v>
      </c>
    </row>
    <row r="67" spans="1:16" x14ac:dyDescent="0.3">
      <c r="A67" s="43"/>
      <c r="B67" s="43"/>
      <c r="C67" s="43"/>
      <c r="D67" s="43"/>
      <c r="E67" s="43"/>
      <c r="F67" s="43"/>
      <c r="G67" s="43" t="s">
        <v>451</v>
      </c>
      <c r="H67" s="43"/>
      <c r="I67" s="43"/>
      <c r="J67" s="46"/>
      <c r="K67" s="47"/>
      <c r="L67" s="46"/>
      <c r="M67" s="47"/>
      <c r="N67" s="46"/>
      <c r="O67" s="47"/>
      <c r="P67" s="48"/>
    </row>
    <row r="68" spans="1:16" x14ac:dyDescent="0.3">
      <c r="A68" s="43"/>
      <c r="B68" s="43"/>
      <c r="C68" s="43"/>
      <c r="D68" s="43"/>
      <c r="E68" s="43"/>
      <c r="F68" s="43"/>
      <c r="G68" s="43"/>
      <c r="H68" s="43" t="s">
        <v>452</v>
      </c>
      <c r="I68" s="43"/>
      <c r="J68" s="46">
        <v>7587.71</v>
      </c>
      <c r="K68" s="47"/>
      <c r="L68" s="46">
        <v>31680.720000000001</v>
      </c>
      <c r="M68" s="47"/>
      <c r="N68" s="46">
        <f>ROUND((J68-L68),5)</f>
        <v>-24093.01</v>
      </c>
      <c r="O68" s="47"/>
      <c r="P68" s="48">
        <f>ROUND(IF(L68=0, IF(J68=0, 0, 1), J68/L68),5)</f>
        <v>0.23951</v>
      </c>
    </row>
    <row r="69" spans="1:16" x14ac:dyDescent="0.3">
      <c r="A69" s="43"/>
      <c r="B69" s="43"/>
      <c r="C69" s="43"/>
      <c r="D69" s="43"/>
      <c r="E69" s="43"/>
      <c r="F69" s="43"/>
      <c r="G69" s="43"/>
      <c r="H69" s="43" t="s">
        <v>453</v>
      </c>
      <c r="I69" s="43"/>
      <c r="J69" s="46">
        <v>2697.84</v>
      </c>
      <c r="K69" s="47"/>
      <c r="L69" s="46">
        <v>11264.28</v>
      </c>
      <c r="M69" s="47"/>
      <c r="N69" s="46">
        <f>ROUND((J69-L69),5)</f>
        <v>-8566.44</v>
      </c>
      <c r="O69" s="47"/>
      <c r="P69" s="48">
        <f>ROUND(IF(L69=0, IF(J69=0, 0, 1), J69/L69),5)</f>
        <v>0.23949999999999999</v>
      </c>
    </row>
    <row r="70" spans="1:16" x14ac:dyDescent="0.3">
      <c r="A70" s="43"/>
      <c r="B70" s="43"/>
      <c r="C70" s="43"/>
      <c r="D70" s="43"/>
      <c r="E70" s="43"/>
      <c r="F70" s="43"/>
      <c r="G70" s="43"/>
      <c r="H70" s="43" t="s">
        <v>454</v>
      </c>
      <c r="I70" s="43"/>
      <c r="J70" s="46">
        <v>21762.35</v>
      </c>
      <c r="K70" s="47"/>
      <c r="L70" s="46">
        <v>80571</v>
      </c>
      <c r="M70" s="47"/>
      <c r="N70" s="46">
        <f>ROUND((J70-L70),5)</f>
        <v>-58808.65</v>
      </c>
      <c r="O70" s="47"/>
      <c r="P70" s="48">
        <f>ROUND(IF(L70=0, IF(J70=0, 0, 1), J70/L70),5)</f>
        <v>0.27010000000000001</v>
      </c>
    </row>
    <row r="71" spans="1:16" x14ac:dyDescent="0.3">
      <c r="A71" s="43"/>
      <c r="B71" s="43"/>
      <c r="C71" s="43"/>
      <c r="D71" s="43"/>
      <c r="E71" s="43"/>
      <c r="F71" s="43"/>
      <c r="G71" s="43"/>
      <c r="H71" s="43" t="s">
        <v>455</v>
      </c>
      <c r="I71" s="43"/>
      <c r="J71" s="46">
        <v>0</v>
      </c>
      <c r="K71" s="47"/>
      <c r="L71" s="46">
        <v>44409</v>
      </c>
      <c r="M71" s="47"/>
      <c r="N71" s="46">
        <f>ROUND((J71-L71),5)</f>
        <v>-44409</v>
      </c>
      <c r="O71" s="47"/>
      <c r="P71" s="48">
        <f>ROUND(IF(L71=0, IF(J71=0, 0, 1), J71/L71),5)</f>
        <v>0</v>
      </c>
    </row>
    <row r="72" spans="1:16" x14ac:dyDescent="0.3">
      <c r="A72" s="43"/>
      <c r="B72" s="43"/>
      <c r="C72" s="43"/>
      <c r="D72" s="43"/>
      <c r="E72" s="43"/>
      <c r="F72" s="43"/>
      <c r="G72" s="43"/>
      <c r="H72" s="43" t="s">
        <v>456</v>
      </c>
      <c r="I72" s="43"/>
      <c r="J72" s="46">
        <v>0</v>
      </c>
      <c r="K72" s="47"/>
      <c r="L72" s="46">
        <v>0</v>
      </c>
      <c r="M72" s="47"/>
      <c r="N72" s="46">
        <f>ROUND((J72-L72),5)</f>
        <v>0</v>
      </c>
      <c r="O72" s="47"/>
      <c r="P72" s="48">
        <f>ROUND(IF(L72=0, IF(J72=0, 0, 1), J72/L72),5)</f>
        <v>0</v>
      </c>
    </row>
    <row r="73" spans="1:16" x14ac:dyDescent="0.3">
      <c r="A73" s="43"/>
      <c r="B73" s="43"/>
      <c r="C73" s="43"/>
      <c r="D73" s="43"/>
      <c r="E73" s="43"/>
      <c r="F73" s="43"/>
      <c r="G73" s="43"/>
      <c r="H73" s="43" t="s">
        <v>457</v>
      </c>
      <c r="I73" s="43"/>
      <c r="J73" s="46">
        <v>0</v>
      </c>
      <c r="K73" s="47"/>
      <c r="L73" s="46">
        <v>8000</v>
      </c>
      <c r="M73" s="47"/>
      <c r="N73" s="46">
        <f>ROUND((J73-L73),5)</f>
        <v>-8000</v>
      </c>
      <c r="O73" s="47"/>
      <c r="P73" s="48">
        <f>ROUND(IF(L73=0, IF(J73=0, 0, 1), J73/L73),5)</f>
        <v>0</v>
      </c>
    </row>
    <row r="74" spans="1:16" x14ac:dyDescent="0.3">
      <c r="A74" s="43"/>
      <c r="B74" s="43"/>
      <c r="C74" s="43"/>
      <c r="D74" s="43"/>
      <c r="E74" s="43"/>
      <c r="F74" s="43"/>
      <c r="G74" s="43"/>
      <c r="H74" s="43" t="s">
        <v>458</v>
      </c>
      <c r="I74" s="43"/>
      <c r="J74" s="46">
        <v>0</v>
      </c>
      <c r="K74" s="47"/>
      <c r="L74" s="46">
        <v>0</v>
      </c>
      <c r="M74" s="47"/>
      <c r="N74" s="46">
        <f>ROUND((J74-L74),5)</f>
        <v>0</v>
      </c>
      <c r="O74" s="47"/>
      <c r="P74" s="48">
        <f>ROUND(IF(L74=0, IF(J74=0, 0, 1), J74/L74),5)</f>
        <v>0</v>
      </c>
    </row>
    <row r="75" spans="1:16" ht="15" thickBot="1" x14ac:dyDescent="0.35">
      <c r="A75" s="43"/>
      <c r="B75" s="43"/>
      <c r="C75" s="43"/>
      <c r="D75" s="43"/>
      <c r="E75" s="43"/>
      <c r="F75" s="43"/>
      <c r="G75" s="43"/>
      <c r="H75" s="43" t="s">
        <v>459</v>
      </c>
      <c r="I75" s="43"/>
      <c r="J75" s="55">
        <v>38.5</v>
      </c>
      <c r="K75" s="47"/>
      <c r="L75" s="55">
        <v>150</v>
      </c>
      <c r="M75" s="47"/>
      <c r="N75" s="55">
        <f>ROUND((J75-L75),5)</f>
        <v>-111.5</v>
      </c>
      <c r="O75" s="47"/>
      <c r="P75" s="56">
        <f>ROUND(IF(L75=0, IF(J75=0, 0, 1), J75/L75),5)</f>
        <v>0.25667000000000001</v>
      </c>
    </row>
    <row r="76" spans="1:16" x14ac:dyDescent="0.3">
      <c r="A76" s="43"/>
      <c r="B76" s="43"/>
      <c r="C76" s="43"/>
      <c r="D76" s="43"/>
      <c r="E76" s="43"/>
      <c r="F76" s="43"/>
      <c r="G76" s="43" t="s">
        <v>460</v>
      </c>
      <c r="H76" s="43"/>
      <c r="I76" s="43"/>
      <c r="J76" s="46">
        <f>ROUND(SUM(J67:J75),5)</f>
        <v>32086.400000000001</v>
      </c>
      <c r="K76" s="47"/>
      <c r="L76" s="46">
        <f>ROUND(SUM(L67:L75),5)</f>
        <v>176075</v>
      </c>
      <c r="M76" s="47"/>
      <c r="N76" s="46">
        <f>ROUND((J76-L76),5)</f>
        <v>-143988.6</v>
      </c>
      <c r="O76" s="47"/>
      <c r="P76" s="48">
        <f>ROUND(IF(L76=0, IF(J76=0, 0, 1), J76/L76),5)</f>
        <v>0.18223</v>
      </c>
    </row>
    <row r="77" spans="1:16" x14ac:dyDescent="0.3">
      <c r="A77" s="43"/>
      <c r="B77" s="43"/>
      <c r="C77" s="43"/>
      <c r="D77" s="43"/>
      <c r="E77" s="43"/>
      <c r="F77" s="43"/>
      <c r="G77" s="43" t="s">
        <v>461</v>
      </c>
      <c r="H77" s="43"/>
      <c r="I77" s="43"/>
      <c r="J77" s="46"/>
      <c r="K77" s="47"/>
      <c r="L77" s="46"/>
      <c r="M77" s="47"/>
      <c r="N77" s="46"/>
      <c r="O77" s="47"/>
      <c r="P77" s="48"/>
    </row>
    <row r="78" spans="1:16" x14ac:dyDescent="0.3">
      <c r="A78" s="43"/>
      <c r="B78" s="43"/>
      <c r="C78" s="43"/>
      <c r="D78" s="43"/>
      <c r="E78" s="43"/>
      <c r="F78" s="43"/>
      <c r="G78" s="43"/>
      <c r="H78" s="43" t="s">
        <v>462</v>
      </c>
      <c r="I78" s="43"/>
      <c r="J78" s="46">
        <v>1618.73</v>
      </c>
      <c r="K78" s="47"/>
      <c r="L78" s="46">
        <v>5817.96</v>
      </c>
      <c r="M78" s="47"/>
      <c r="N78" s="46">
        <f>ROUND((J78-L78),5)</f>
        <v>-4199.2299999999996</v>
      </c>
      <c r="O78" s="47"/>
      <c r="P78" s="48">
        <f>ROUND(IF(L78=0, IF(J78=0, 0, 1), J78/L78),5)</f>
        <v>0.27822999999999998</v>
      </c>
    </row>
    <row r="79" spans="1:16" x14ac:dyDescent="0.3">
      <c r="A79" s="43"/>
      <c r="B79" s="43"/>
      <c r="C79" s="43"/>
      <c r="D79" s="43"/>
      <c r="E79" s="43"/>
      <c r="F79" s="43"/>
      <c r="G79" s="43"/>
      <c r="H79" s="43" t="s">
        <v>463</v>
      </c>
      <c r="I79" s="43"/>
      <c r="J79" s="46">
        <v>2203.96</v>
      </c>
      <c r="K79" s="47"/>
      <c r="L79" s="46">
        <v>9456</v>
      </c>
      <c r="M79" s="47"/>
      <c r="N79" s="46">
        <f>ROUND((J79-L79),5)</f>
        <v>-7252.04</v>
      </c>
      <c r="O79" s="47"/>
      <c r="P79" s="48">
        <f>ROUND(IF(L79=0, IF(J79=0, 0, 1), J79/L79),5)</f>
        <v>0.23308000000000001</v>
      </c>
    </row>
    <row r="80" spans="1:16" ht="15" thickBot="1" x14ac:dyDescent="0.35">
      <c r="A80" s="43"/>
      <c r="B80" s="43"/>
      <c r="C80" s="43"/>
      <c r="D80" s="43"/>
      <c r="E80" s="43"/>
      <c r="F80" s="43"/>
      <c r="G80" s="43"/>
      <c r="H80" s="43" t="s">
        <v>464</v>
      </c>
      <c r="I80" s="43"/>
      <c r="J80" s="49">
        <v>330.92</v>
      </c>
      <c r="K80" s="47"/>
      <c r="L80" s="49">
        <v>1944</v>
      </c>
      <c r="M80" s="47"/>
      <c r="N80" s="49">
        <f>ROUND((J80-L80),5)</f>
        <v>-1613.08</v>
      </c>
      <c r="O80" s="47"/>
      <c r="P80" s="50">
        <f>ROUND(IF(L80=0, IF(J80=0, 0, 1), J80/L80),5)</f>
        <v>0.17022999999999999</v>
      </c>
    </row>
    <row r="81" spans="1:16" ht="15" thickBot="1" x14ac:dyDescent="0.35">
      <c r="A81" s="43"/>
      <c r="B81" s="43"/>
      <c r="C81" s="43"/>
      <c r="D81" s="43"/>
      <c r="E81" s="43"/>
      <c r="F81" s="43"/>
      <c r="G81" s="43" t="s">
        <v>465</v>
      </c>
      <c r="H81" s="43"/>
      <c r="I81" s="43"/>
      <c r="J81" s="53">
        <f>ROUND(SUM(J77:J80),5)</f>
        <v>4153.6099999999997</v>
      </c>
      <c r="K81" s="47"/>
      <c r="L81" s="53">
        <f>ROUND(SUM(L77:L80),5)</f>
        <v>17217.96</v>
      </c>
      <c r="M81" s="47"/>
      <c r="N81" s="53">
        <f>ROUND((J81-L81),5)</f>
        <v>-13064.35</v>
      </c>
      <c r="O81" s="47"/>
      <c r="P81" s="54">
        <f>ROUND(IF(L81=0, IF(J81=0, 0, 1), J81/L81),5)</f>
        <v>0.24124000000000001</v>
      </c>
    </row>
    <row r="82" spans="1:16" x14ac:dyDescent="0.3">
      <c r="A82" s="43"/>
      <c r="B82" s="43"/>
      <c r="C82" s="43"/>
      <c r="D82" s="43"/>
      <c r="E82" s="43"/>
      <c r="F82" s="43" t="s">
        <v>466</v>
      </c>
      <c r="G82" s="43"/>
      <c r="H82" s="43"/>
      <c r="I82" s="43"/>
      <c r="J82" s="46">
        <f>ROUND(J50+J66+J76+J81,5)</f>
        <v>197763.41</v>
      </c>
      <c r="K82" s="47"/>
      <c r="L82" s="46">
        <f>ROUND(L50+L66+L76+L81,5)</f>
        <v>780869.96</v>
      </c>
      <c r="M82" s="47"/>
      <c r="N82" s="46">
        <f>ROUND((J82-L82),5)</f>
        <v>-583106.55000000005</v>
      </c>
      <c r="O82" s="47"/>
      <c r="P82" s="48">
        <f>ROUND(IF(L82=0, IF(J82=0, 0, 1), J82/L82),5)</f>
        <v>0.25325999999999999</v>
      </c>
    </row>
    <row r="83" spans="1:16" x14ac:dyDescent="0.3">
      <c r="A83" s="43"/>
      <c r="B83" s="43"/>
      <c r="C83" s="43"/>
      <c r="D83" s="43"/>
      <c r="E83" s="43"/>
      <c r="F83" s="43" t="s">
        <v>467</v>
      </c>
      <c r="G83" s="43"/>
      <c r="H83" s="43"/>
      <c r="I83" s="43"/>
      <c r="J83" s="46"/>
      <c r="K83" s="47"/>
      <c r="L83" s="46"/>
      <c r="M83" s="47"/>
      <c r="N83" s="46"/>
      <c r="O83" s="47"/>
      <c r="P83" s="48"/>
    </row>
    <row r="84" spans="1:16" x14ac:dyDescent="0.3">
      <c r="A84" s="43"/>
      <c r="B84" s="43"/>
      <c r="C84" s="43"/>
      <c r="D84" s="43"/>
      <c r="E84" s="43"/>
      <c r="F84" s="43"/>
      <c r="G84" s="43" t="s">
        <v>468</v>
      </c>
      <c r="H84" s="43"/>
      <c r="I84" s="43"/>
      <c r="J84" s="46">
        <v>3648.2</v>
      </c>
      <c r="K84" s="47"/>
      <c r="L84" s="46">
        <v>5000</v>
      </c>
      <c r="M84" s="47"/>
      <c r="N84" s="46">
        <f>ROUND((J84-L84),5)</f>
        <v>-1351.8</v>
      </c>
      <c r="O84" s="47"/>
      <c r="P84" s="48">
        <f>ROUND(IF(L84=0, IF(J84=0, 0, 1), J84/L84),5)</f>
        <v>0.72963999999999996</v>
      </c>
    </row>
    <row r="85" spans="1:16" x14ac:dyDescent="0.3">
      <c r="A85" s="43"/>
      <c r="B85" s="43"/>
      <c r="C85" s="43"/>
      <c r="D85" s="43"/>
      <c r="E85" s="43"/>
      <c r="F85" s="43"/>
      <c r="G85" s="43" t="s">
        <v>469</v>
      </c>
      <c r="H85" s="43"/>
      <c r="I85" s="43"/>
      <c r="J85" s="46">
        <v>2751.67</v>
      </c>
      <c r="K85" s="47"/>
      <c r="L85" s="46">
        <v>18500</v>
      </c>
      <c r="M85" s="47"/>
      <c r="N85" s="46">
        <f>ROUND((J85-L85),5)</f>
        <v>-15748.33</v>
      </c>
      <c r="O85" s="47"/>
      <c r="P85" s="48">
        <f>ROUND(IF(L85=0, IF(J85=0, 0, 1), J85/L85),5)</f>
        <v>0.14874000000000001</v>
      </c>
    </row>
    <row r="86" spans="1:16" x14ac:dyDescent="0.3">
      <c r="A86" s="43"/>
      <c r="B86" s="43"/>
      <c r="C86" s="43"/>
      <c r="D86" s="43"/>
      <c r="E86" s="43"/>
      <c r="F86" s="43"/>
      <c r="G86" s="43" t="s">
        <v>470</v>
      </c>
      <c r="H86" s="43"/>
      <c r="I86" s="43"/>
      <c r="J86" s="46">
        <v>0</v>
      </c>
      <c r="K86" s="47"/>
      <c r="L86" s="46">
        <v>2500</v>
      </c>
      <c r="M86" s="47"/>
      <c r="N86" s="46">
        <f>ROUND((J86-L86),5)</f>
        <v>-2500</v>
      </c>
      <c r="O86" s="47"/>
      <c r="P86" s="48">
        <f>ROUND(IF(L86=0, IF(J86=0, 0, 1), J86/L86),5)</f>
        <v>0</v>
      </c>
    </row>
    <row r="87" spans="1:16" ht="15" thickBot="1" x14ac:dyDescent="0.35">
      <c r="A87" s="43"/>
      <c r="B87" s="43"/>
      <c r="C87" s="43"/>
      <c r="D87" s="43"/>
      <c r="E87" s="43"/>
      <c r="F87" s="43"/>
      <c r="G87" s="43" t="s">
        <v>471</v>
      </c>
      <c r="H87" s="43"/>
      <c r="I87" s="43"/>
      <c r="J87" s="55">
        <v>4275</v>
      </c>
      <c r="K87" s="47"/>
      <c r="L87" s="55"/>
      <c r="M87" s="47"/>
      <c r="N87" s="55"/>
      <c r="O87" s="47"/>
      <c r="P87" s="56"/>
    </row>
    <row r="88" spans="1:16" x14ac:dyDescent="0.3">
      <c r="A88" s="43"/>
      <c r="B88" s="43"/>
      <c r="C88" s="43"/>
      <c r="D88" s="43"/>
      <c r="E88" s="43"/>
      <c r="F88" s="43" t="s">
        <v>472</v>
      </c>
      <c r="G88" s="43"/>
      <c r="H88" s="43"/>
      <c r="I88" s="43"/>
      <c r="J88" s="46">
        <f>ROUND(SUM(J83:J87),5)</f>
        <v>10674.87</v>
      </c>
      <c r="K88" s="47"/>
      <c r="L88" s="46">
        <f>ROUND(SUM(L83:L87),5)</f>
        <v>26000</v>
      </c>
      <c r="M88" s="47"/>
      <c r="N88" s="46">
        <f>ROUND((J88-L88),5)</f>
        <v>-15325.13</v>
      </c>
      <c r="O88" s="47"/>
      <c r="P88" s="48">
        <f>ROUND(IF(L88=0, IF(J88=0, 0, 1), J88/L88),5)</f>
        <v>0.41056999999999999</v>
      </c>
    </row>
    <row r="89" spans="1:16" x14ac:dyDescent="0.3">
      <c r="A89" s="43"/>
      <c r="B89" s="43"/>
      <c r="C89" s="43"/>
      <c r="D89" s="43"/>
      <c r="E89" s="43"/>
      <c r="F89" s="43" t="s">
        <v>473</v>
      </c>
      <c r="G89" s="43"/>
      <c r="H89" s="43"/>
      <c r="I89" s="43"/>
      <c r="J89" s="46"/>
      <c r="K89" s="47"/>
      <c r="L89" s="46"/>
      <c r="M89" s="47"/>
      <c r="N89" s="46"/>
      <c r="O89" s="47"/>
      <c r="P89" s="48"/>
    </row>
    <row r="90" spans="1:16" x14ac:dyDescent="0.3">
      <c r="A90" s="43"/>
      <c r="B90" s="43"/>
      <c r="C90" s="43"/>
      <c r="D90" s="43"/>
      <c r="E90" s="43"/>
      <c r="F90" s="43"/>
      <c r="G90" s="43" t="s">
        <v>474</v>
      </c>
      <c r="H90" s="43"/>
      <c r="I90" s="43"/>
      <c r="J90" s="46"/>
      <c r="K90" s="47"/>
      <c r="L90" s="46"/>
      <c r="M90" s="47"/>
      <c r="N90" s="46"/>
      <c r="O90" s="47"/>
      <c r="P90" s="48"/>
    </row>
    <row r="91" spans="1:16" x14ac:dyDescent="0.3">
      <c r="A91" s="43"/>
      <c r="B91" s="43"/>
      <c r="C91" s="43"/>
      <c r="D91" s="43"/>
      <c r="E91" s="43"/>
      <c r="F91" s="43"/>
      <c r="G91" s="43"/>
      <c r="H91" s="43" t="s">
        <v>475</v>
      </c>
      <c r="I91" s="43"/>
      <c r="J91" s="46">
        <v>15540.29</v>
      </c>
      <c r="K91" s="47"/>
      <c r="L91" s="46">
        <v>12000</v>
      </c>
      <c r="M91" s="47"/>
      <c r="N91" s="46">
        <f>ROUND((J91-L91),5)</f>
        <v>3540.29</v>
      </c>
      <c r="O91" s="47"/>
      <c r="P91" s="48">
        <f>ROUND(IF(L91=0, IF(J91=0, 0, 1), J91/L91),5)</f>
        <v>1.2950200000000001</v>
      </c>
    </row>
    <row r="92" spans="1:16" x14ac:dyDescent="0.3">
      <c r="A92" s="43"/>
      <c r="B92" s="43"/>
      <c r="C92" s="43"/>
      <c r="D92" s="43"/>
      <c r="E92" s="43"/>
      <c r="F92" s="43"/>
      <c r="G92" s="43"/>
      <c r="H92" s="43" t="s">
        <v>476</v>
      </c>
      <c r="I92" s="43"/>
      <c r="J92" s="46">
        <v>0</v>
      </c>
      <c r="K92" s="47"/>
      <c r="L92" s="46">
        <v>1200</v>
      </c>
      <c r="M92" s="47"/>
      <c r="N92" s="46">
        <f>ROUND((J92-L92),5)</f>
        <v>-1200</v>
      </c>
      <c r="O92" s="47"/>
      <c r="P92" s="48">
        <f>ROUND(IF(L92=0, IF(J92=0, 0, 1), J92/L92),5)</f>
        <v>0</v>
      </c>
    </row>
    <row r="93" spans="1:16" x14ac:dyDescent="0.3">
      <c r="A93" s="43"/>
      <c r="B93" s="43"/>
      <c r="C93" s="43"/>
      <c r="D93" s="43"/>
      <c r="E93" s="43"/>
      <c r="F93" s="43"/>
      <c r="G93" s="43"/>
      <c r="H93" s="43" t="s">
        <v>477</v>
      </c>
      <c r="I93" s="43"/>
      <c r="J93" s="46">
        <v>0</v>
      </c>
      <c r="K93" s="47"/>
      <c r="L93" s="46">
        <v>1200</v>
      </c>
      <c r="M93" s="47"/>
      <c r="N93" s="46">
        <f>ROUND((J93-L93),5)</f>
        <v>-1200</v>
      </c>
      <c r="O93" s="47"/>
      <c r="P93" s="48">
        <f>ROUND(IF(L93=0, IF(J93=0, 0, 1), J93/L93),5)</f>
        <v>0</v>
      </c>
    </row>
    <row r="94" spans="1:16" ht="15" thickBot="1" x14ac:dyDescent="0.35">
      <c r="A94" s="43"/>
      <c r="B94" s="43"/>
      <c r="C94" s="43"/>
      <c r="D94" s="43"/>
      <c r="E94" s="43"/>
      <c r="F94" s="43"/>
      <c r="G94" s="43"/>
      <c r="H94" s="43" t="s">
        <v>478</v>
      </c>
      <c r="I94" s="43"/>
      <c r="J94" s="55">
        <v>846.32</v>
      </c>
      <c r="K94" s="47"/>
      <c r="L94" s="55">
        <v>1500</v>
      </c>
      <c r="M94" s="47"/>
      <c r="N94" s="55">
        <f>ROUND((J94-L94),5)</f>
        <v>-653.67999999999995</v>
      </c>
      <c r="O94" s="47"/>
      <c r="P94" s="56">
        <f>ROUND(IF(L94=0, IF(J94=0, 0, 1), J94/L94),5)</f>
        <v>0.56420999999999999</v>
      </c>
    </row>
    <row r="95" spans="1:16" x14ac:dyDescent="0.3">
      <c r="A95" s="43"/>
      <c r="B95" s="43"/>
      <c r="C95" s="43"/>
      <c r="D95" s="43"/>
      <c r="E95" s="43"/>
      <c r="F95" s="43"/>
      <c r="G95" s="43" t="s">
        <v>479</v>
      </c>
      <c r="H95" s="43"/>
      <c r="I95" s="43"/>
      <c r="J95" s="46">
        <f>ROUND(SUM(J90:J94),5)</f>
        <v>16386.61</v>
      </c>
      <c r="K95" s="47"/>
      <c r="L95" s="46">
        <f>ROUND(SUM(L90:L94),5)</f>
        <v>15900</v>
      </c>
      <c r="M95" s="47"/>
      <c r="N95" s="46">
        <f>ROUND((J95-L95),5)</f>
        <v>486.61</v>
      </c>
      <c r="O95" s="47"/>
      <c r="P95" s="48">
        <f>ROUND(IF(L95=0, IF(J95=0, 0, 1), J95/L95),5)</f>
        <v>1.0306</v>
      </c>
    </row>
    <row r="96" spans="1:16" x14ac:dyDescent="0.3">
      <c r="A96" s="43"/>
      <c r="B96" s="43"/>
      <c r="C96" s="43"/>
      <c r="D96" s="43"/>
      <c r="E96" s="43"/>
      <c r="F96" s="43"/>
      <c r="G96" s="43" t="s">
        <v>480</v>
      </c>
      <c r="H96" s="43"/>
      <c r="I96" s="43"/>
      <c r="J96" s="46"/>
      <c r="K96" s="47"/>
      <c r="L96" s="46"/>
      <c r="M96" s="47"/>
      <c r="N96" s="46"/>
      <c r="O96" s="47"/>
      <c r="P96" s="48"/>
    </row>
    <row r="97" spans="1:16" x14ac:dyDescent="0.3">
      <c r="A97" s="43"/>
      <c r="B97" s="43"/>
      <c r="C97" s="43"/>
      <c r="D97" s="43"/>
      <c r="E97" s="43"/>
      <c r="F97" s="43"/>
      <c r="G97" s="43"/>
      <c r="H97" s="43" t="s">
        <v>481</v>
      </c>
      <c r="I97" s="43"/>
      <c r="J97" s="46">
        <v>258.58999999999997</v>
      </c>
      <c r="K97" s="47"/>
      <c r="L97" s="46">
        <v>720</v>
      </c>
      <c r="M97" s="47"/>
      <c r="N97" s="46">
        <f>ROUND((J97-L97),5)</f>
        <v>-461.41</v>
      </c>
      <c r="O97" s="47"/>
      <c r="P97" s="48">
        <f>ROUND(IF(L97=0, IF(J97=0, 0, 1), J97/L97),5)</f>
        <v>0.35915000000000002</v>
      </c>
    </row>
    <row r="98" spans="1:16" x14ac:dyDescent="0.3">
      <c r="A98" s="43"/>
      <c r="B98" s="43"/>
      <c r="C98" s="43"/>
      <c r="D98" s="43"/>
      <c r="E98" s="43"/>
      <c r="F98" s="43"/>
      <c r="G98" s="43"/>
      <c r="H98" s="43" t="s">
        <v>482</v>
      </c>
      <c r="I98" s="43"/>
      <c r="J98" s="46">
        <v>296.58</v>
      </c>
      <c r="K98" s="47"/>
      <c r="L98" s="46">
        <v>2000</v>
      </c>
      <c r="M98" s="47"/>
      <c r="N98" s="46">
        <f>ROUND((J98-L98),5)</f>
        <v>-1703.42</v>
      </c>
      <c r="O98" s="47"/>
      <c r="P98" s="48">
        <f>ROUND(IF(L98=0, IF(J98=0, 0, 1), J98/L98),5)</f>
        <v>0.14829000000000001</v>
      </c>
    </row>
    <row r="99" spans="1:16" x14ac:dyDescent="0.3">
      <c r="A99" s="43"/>
      <c r="B99" s="43"/>
      <c r="C99" s="43"/>
      <c r="D99" s="43"/>
      <c r="E99" s="43"/>
      <c r="F99" s="43"/>
      <c r="G99" s="43"/>
      <c r="H99" s="43" t="s">
        <v>483</v>
      </c>
      <c r="I99" s="43"/>
      <c r="J99" s="46">
        <v>1362.13</v>
      </c>
      <c r="K99" s="47"/>
      <c r="L99" s="46">
        <v>5100</v>
      </c>
      <c r="M99" s="47"/>
      <c r="N99" s="46">
        <f>ROUND((J99-L99),5)</f>
        <v>-3737.87</v>
      </c>
      <c r="O99" s="47"/>
      <c r="P99" s="48">
        <f>ROUND(IF(L99=0, IF(J99=0, 0, 1), J99/L99),5)</f>
        <v>0.26707999999999998</v>
      </c>
    </row>
    <row r="100" spans="1:16" x14ac:dyDescent="0.3">
      <c r="A100" s="43"/>
      <c r="B100" s="43"/>
      <c r="C100" s="43"/>
      <c r="D100" s="43"/>
      <c r="E100" s="43"/>
      <c r="F100" s="43"/>
      <c r="G100" s="43"/>
      <c r="H100" s="43" t="s">
        <v>484</v>
      </c>
      <c r="I100" s="43"/>
      <c r="J100" s="46">
        <v>320.05</v>
      </c>
      <c r="K100" s="47"/>
      <c r="L100" s="46">
        <v>900</v>
      </c>
      <c r="M100" s="47"/>
      <c r="N100" s="46">
        <f>ROUND((J100-L100),5)</f>
        <v>-579.95000000000005</v>
      </c>
      <c r="O100" s="47"/>
      <c r="P100" s="48">
        <f>ROUND(IF(L100=0, IF(J100=0, 0, 1), J100/L100),5)</f>
        <v>0.35560999999999998</v>
      </c>
    </row>
    <row r="101" spans="1:16" ht="15" thickBot="1" x14ac:dyDescent="0.35">
      <c r="A101" s="43"/>
      <c r="B101" s="43"/>
      <c r="C101" s="43"/>
      <c r="D101" s="43"/>
      <c r="E101" s="43"/>
      <c r="F101" s="43"/>
      <c r="G101" s="43"/>
      <c r="H101" s="43" t="s">
        <v>485</v>
      </c>
      <c r="I101" s="43"/>
      <c r="J101" s="55">
        <v>320.05</v>
      </c>
      <c r="K101" s="47"/>
      <c r="L101" s="55">
        <v>900</v>
      </c>
      <c r="M101" s="47"/>
      <c r="N101" s="55">
        <f>ROUND((J101-L101),5)</f>
        <v>-579.95000000000005</v>
      </c>
      <c r="O101" s="47"/>
      <c r="P101" s="56">
        <f>ROUND(IF(L101=0, IF(J101=0, 0, 1), J101/L101),5)</f>
        <v>0.35560999999999998</v>
      </c>
    </row>
    <row r="102" spans="1:16" x14ac:dyDescent="0.3">
      <c r="A102" s="43"/>
      <c r="B102" s="43"/>
      <c r="C102" s="43"/>
      <c r="D102" s="43"/>
      <c r="E102" s="43"/>
      <c r="F102" s="43"/>
      <c r="G102" s="43" t="s">
        <v>486</v>
      </c>
      <c r="H102" s="43"/>
      <c r="I102" s="43"/>
      <c r="J102" s="46">
        <f>ROUND(SUM(J96:J101),5)</f>
        <v>2557.4</v>
      </c>
      <c r="K102" s="47"/>
      <c r="L102" s="46">
        <f>ROUND(SUM(L96:L101),5)</f>
        <v>9620</v>
      </c>
      <c r="M102" s="47"/>
      <c r="N102" s="46">
        <f>ROUND((J102-L102),5)</f>
        <v>-7062.6</v>
      </c>
      <c r="O102" s="47"/>
      <c r="P102" s="48">
        <f>ROUND(IF(L102=0, IF(J102=0, 0, 1), J102/L102),5)</f>
        <v>0.26584000000000002</v>
      </c>
    </row>
    <row r="103" spans="1:16" x14ac:dyDescent="0.3">
      <c r="A103" s="43"/>
      <c r="B103" s="43"/>
      <c r="C103" s="43"/>
      <c r="D103" s="43"/>
      <c r="E103" s="43"/>
      <c r="F103" s="43"/>
      <c r="G103" s="43" t="s">
        <v>487</v>
      </c>
      <c r="H103" s="43"/>
      <c r="I103" s="43"/>
      <c r="J103" s="46"/>
      <c r="K103" s="47"/>
      <c r="L103" s="46"/>
      <c r="M103" s="47"/>
      <c r="N103" s="46"/>
      <c r="O103" s="47"/>
      <c r="P103" s="48"/>
    </row>
    <row r="104" spans="1:16" x14ac:dyDescent="0.3">
      <c r="A104" s="43"/>
      <c r="B104" s="43"/>
      <c r="C104" s="43"/>
      <c r="D104" s="43"/>
      <c r="E104" s="43"/>
      <c r="F104" s="43"/>
      <c r="G104" s="43"/>
      <c r="H104" s="43" t="s">
        <v>488</v>
      </c>
      <c r="I104" s="43"/>
      <c r="J104" s="46"/>
      <c r="K104" s="47"/>
      <c r="L104" s="46"/>
      <c r="M104" s="47"/>
      <c r="N104" s="46"/>
      <c r="O104" s="47"/>
      <c r="P104" s="48"/>
    </row>
    <row r="105" spans="1:16" x14ac:dyDescent="0.3">
      <c r="A105" s="43"/>
      <c r="B105" s="43"/>
      <c r="C105" s="43"/>
      <c r="D105" s="43"/>
      <c r="E105" s="43"/>
      <c r="F105" s="43"/>
      <c r="G105" s="43"/>
      <c r="H105" s="43"/>
      <c r="I105" s="43" t="s">
        <v>489</v>
      </c>
      <c r="J105" s="46">
        <v>4764.99</v>
      </c>
      <c r="K105" s="47"/>
      <c r="L105" s="46">
        <v>12016</v>
      </c>
      <c r="M105" s="47"/>
      <c r="N105" s="46">
        <f>ROUND((J105-L105),5)</f>
        <v>-7251.01</v>
      </c>
      <c r="O105" s="47"/>
      <c r="P105" s="48">
        <f>ROUND(IF(L105=0, IF(J105=0, 0, 1), J105/L105),5)</f>
        <v>0.39655000000000001</v>
      </c>
    </row>
    <row r="106" spans="1:16" x14ac:dyDescent="0.3">
      <c r="A106" s="43"/>
      <c r="B106" s="43"/>
      <c r="C106" s="43"/>
      <c r="D106" s="43"/>
      <c r="E106" s="43"/>
      <c r="F106" s="43"/>
      <c r="G106" s="43"/>
      <c r="H106" s="43"/>
      <c r="I106" s="43" t="s">
        <v>490</v>
      </c>
      <c r="J106" s="46">
        <v>1586.07</v>
      </c>
      <c r="K106" s="47"/>
      <c r="L106" s="46">
        <v>2400</v>
      </c>
      <c r="M106" s="47"/>
      <c r="N106" s="46">
        <f>ROUND((J106-L106),5)</f>
        <v>-813.93</v>
      </c>
      <c r="O106" s="47"/>
      <c r="P106" s="48">
        <f>ROUND(IF(L106=0, IF(J106=0, 0, 1), J106/L106),5)</f>
        <v>0.66086</v>
      </c>
    </row>
    <row r="107" spans="1:16" ht="15" thickBot="1" x14ac:dyDescent="0.35">
      <c r="A107" s="43"/>
      <c r="B107" s="43"/>
      <c r="C107" s="43"/>
      <c r="D107" s="43"/>
      <c r="E107" s="43"/>
      <c r="F107" s="43"/>
      <c r="G107" s="43"/>
      <c r="H107" s="43"/>
      <c r="I107" s="43" t="s">
        <v>491</v>
      </c>
      <c r="J107" s="55">
        <v>853.43</v>
      </c>
      <c r="K107" s="47"/>
      <c r="L107" s="55">
        <v>2400</v>
      </c>
      <c r="M107" s="47"/>
      <c r="N107" s="55">
        <f>ROUND((J107-L107),5)</f>
        <v>-1546.57</v>
      </c>
      <c r="O107" s="47"/>
      <c r="P107" s="56">
        <f>ROUND(IF(L107=0, IF(J107=0, 0, 1), J107/L107),5)</f>
        <v>0.35560000000000003</v>
      </c>
    </row>
    <row r="108" spans="1:16" x14ac:dyDescent="0.3">
      <c r="A108" s="43"/>
      <c r="B108" s="43"/>
      <c r="C108" s="43"/>
      <c r="D108" s="43"/>
      <c r="E108" s="43"/>
      <c r="F108" s="43"/>
      <c r="G108" s="43"/>
      <c r="H108" s="43" t="s">
        <v>492</v>
      </c>
      <c r="I108" s="43"/>
      <c r="J108" s="46">
        <f>ROUND(SUM(J104:J107),5)</f>
        <v>7204.49</v>
      </c>
      <c r="K108" s="47"/>
      <c r="L108" s="46">
        <f>ROUND(SUM(L104:L107),5)</f>
        <v>16816</v>
      </c>
      <c r="M108" s="47"/>
      <c r="N108" s="46">
        <f>ROUND((J108-L108),5)</f>
        <v>-9611.51</v>
      </c>
      <c r="O108" s="47"/>
      <c r="P108" s="48">
        <f>ROUND(IF(L108=0, IF(J108=0, 0, 1), J108/L108),5)</f>
        <v>0.42842999999999998</v>
      </c>
    </row>
    <row r="109" spans="1:16" x14ac:dyDescent="0.3">
      <c r="A109" s="43"/>
      <c r="B109" s="43"/>
      <c r="C109" s="43"/>
      <c r="D109" s="43"/>
      <c r="E109" s="43"/>
      <c r="F109" s="43"/>
      <c r="G109" s="43"/>
      <c r="H109" s="43" t="s">
        <v>493</v>
      </c>
      <c r="I109" s="43"/>
      <c r="J109" s="46">
        <v>519.41999999999996</v>
      </c>
      <c r="K109" s="47"/>
      <c r="L109" s="46">
        <v>1560</v>
      </c>
      <c r="M109" s="47"/>
      <c r="N109" s="46">
        <f>ROUND((J109-L109),5)</f>
        <v>-1040.58</v>
      </c>
      <c r="O109" s="47"/>
      <c r="P109" s="48">
        <f>ROUND(IF(L109=0, IF(J109=0, 0, 1), J109/L109),5)</f>
        <v>0.33295999999999998</v>
      </c>
    </row>
    <row r="110" spans="1:16" ht="15" thickBot="1" x14ac:dyDescent="0.35">
      <c r="A110" s="43"/>
      <c r="B110" s="43"/>
      <c r="C110" s="43"/>
      <c r="D110" s="43"/>
      <c r="E110" s="43"/>
      <c r="F110" s="43"/>
      <c r="G110" s="43"/>
      <c r="H110" s="43" t="s">
        <v>494</v>
      </c>
      <c r="I110" s="43"/>
      <c r="J110" s="55">
        <v>237.98</v>
      </c>
      <c r="K110" s="47"/>
      <c r="L110" s="55">
        <v>1560</v>
      </c>
      <c r="M110" s="47"/>
      <c r="N110" s="55">
        <f>ROUND((J110-L110),5)</f>
        <v>-1322.02</v>
      </c>
      <c r="O110" s="47"/>
      <c r="P110" s="56">
        <f>ROUND(IF(L110=0, IF(J110=0, 0, 1), J110/L110),5)</f>
        <v>0.15254999999999999</v>
      </c>
    </row>
    <row r="111" spans="1:16" x14ac:dyDescent="0.3">
      <c r="A111" s="43"/>
      <c r="B111" s="43"/>
      <c r="C111" s="43"/>
      <c r="D111" s="43"/>
      <c r="E111" s="43"/>
      <c r="F111" s="43"/>
      <c r="G111" s="43" t="s">
        <v>495</v>
      </c>
      <c r="H111" s="43"/>
      <c r="I111" s="43"/>
      <c r="J111" s="46">
        <f>ROUND(J103+SUM(J108:J110),5)</f>
        <v>7961.89</v>
      </c>
      <c r="K111" s="47"/>
      <c r="L111" s="46">
        <f>ROUND(L103+SUM(L108:L110),5)</f>
        <v>19936</v>
      </c>
      <c r="M111" s="47"/>
      <c r="N111" s="46">
        <f>ROUND((J111-L111),5)</f>
        <v>-11974.11</v>
      </c>
      <c r="O111" s="47"/>
      <c r="P111" s="48">
        <f>ROUND(IF(L111=0, IF(J111=0, 0, 1), J111/L111),5)</f>
        <v>0.39937</v>
      </c>
    </row>
    <row r="112" spans="1:16" ht="15" thickBot="1" x14ac:dyDescent="0.35">
      <c r="A112" s="43"/>
      <c r="B112" s="43"/>
      <c r="C112" s="43"/>
      <c r="D112" s="43"/>
      <c r="E112" s="43"/>
      <c r="F112" s="43"/>
      <c r="G112" s="43" t="s">
        <v>496</v>
      </c>
      <c r="H112" s="43"/>
      <c r="I112" s="43"/>
      <c r="J112" s="49">
        <v>572.79</v>
      </c>
      <c r="K112" s="47"/>
      <c r="L112" s="49">
        <v>1000</v>
      </c>
      <c r="M112" s="47"/>
      <c r="N112" s="49">
        <f>ROUND((J112-L112),5)</f>
        <v>-427.21</v>
      </c>
      <c r="O112" s="47"/>
      <c r="P112" s="50">
        <f>ROUND(IF(L112=0, IF(J112=0, 0, 1), J112/L112),5)</f>
        <v>0.57279000000000002</v>
      </c>
    </row>
    <row r="113" spans="1:16" ht="15" thickBot="1" x14ac:dyDescent="0.35">
      <c r="A113" s="43"/>
      <c r="B113" s="43"/>
      <c r="C113" s="43"/>
      <c r="D113" s="43"/>
      <c r="E113" s="43"/>
      <c r="F113" s="43" t="s">
        <v>497</v>
      </c>
      <c r="G113" s="43"/>
      <c r="H113" s="43"/>
      <c r="I113" s="43"/>
      <c r="J113" s="53">
        <f>ROUND(J89+J95+J102+SUM(J111:J112),5)</f>
        <v>27478.69</v>
      </c>
      <c r="K113" s="47"/>
      <c r="L113" s="53">
        <f>ROUND(L89+L95+L102+SUM(L111:L112),5)</f>
        <v>46456</v>
      </c>
      <c r="M113" s="47"/>
      <c r="N113" s="53">
        <f>ROUND((J113-L113),5)</f>
        <v>-18977.310000000001</v>
      </c>
      <c r="O113" s="47"/>
      <c r="P113" s="54">
        <f>ROUND(IF(L113=0, IF(J113=0, 0, 1), J113/L113),5)</f>
        <v>0.59150000000000003</v>
      </c>
    </row>
    <row r="114" spans="1:16" x14ac:dyDescent="0.3">
      <c r="A114" s="43"/>
      <c r="B114" s="43"/>
      <c r="C114" s="43"/>
      <c r="D114" s="43"/>
      <c r="E114" s="43" t="s">
        <v>498</v>
      </c>
      <c r="F114" s="43"/>
      <c r="G114" s="43"/>
      <c r="H114" s="43"/>
      <c r="I114" s="43"/>
      <c r="J114" s="46">
        <f>ROUND(SUM(J22:J26)+SUM(J30:J31)+J35+J41+J49+J82+J88+J113,5)</f>
        <v>276011.64</v>
      </c>
      <c r="K114" s="47"/>
      <c r="L114" s="46">
        <f>ROUND(SUM(L22:L26)+SUM(L30:L31)+L35+L41+L49+L82+L88+L113,5)</f>
        <v>957042.08</v>
      </c>
      <c r="M114" s="47"/>
      <c r="N114" s="46">
        <f>ROUND((J114-L114),5)</f>
        <v>-681030.44</v>
      </c>
      <c r="O114" s="47"/>
      <c r="P114" s="48">
        <f>ROUND(IF(L114=0, IF(J114=0, 0, 1), J114/L114),5)</f>
        <v>0.28839999999999999</v>
      </c>
    </row>
    <row r="115" spans="1:16" x14ac:dyDescent="0.3">
      <c r="A115" s="43"/>
      <c r="B115" s="43"/>
      <c r="C115" s="43"/>
      <c r="D115" s="43"/>
      <c r="E115" s="43" t="s">
        <v>499</v>
      </c>
      <c r="F115" s="43"/>
      <c r="G115" s="43"/>
      <c r="H115" s="43"/>
      <c r="I115" s="43"/>
      <c r="J115" s="46"/>
      <c r="K115" s="47"/>
      <c r="L115" s="46"/>
      <c r="M115" s="47"/>
      <c r="N115" s="46"/>
      <c r="O115" s="47"/>
      <c r="P115" s="48"/>
    </row>
    <row r="116" spans="1:16" x14ac:dyDescent="0.3">
      <c r="A116" s="43"/>
      <c r="B116" s="43"/>
      <c r="C116" s="43"/>
      <c r="D116" s="43"/>
      <c r="E116" s="43"/>
      <c r="F116" s="43" t="s">
        <v>500</v>
      </c>
      <c r="G116" s="43"/>
      <c r="H116" s="43"/>
      <c r="I116" s="43"/>
      <c r="J116" s="46">
        <v>0</v>
      </c>
      <c r="K116" s="47"/>
      <c r="L116" s="46">
        <v>5000</v>
      </c>
      <c r="M116" s="47"/>
      <c r="N116" s="46">
        <f>ROUND((J116-L116),5)</f>
        <v>-5000</v>
      </c>
      <c r="O116" s="47"/>
      <c r="P116" s="48">
        <f>ROUND(IF(L116=0, IF(J116=0, 0, 1), J116/L116),5)</f>
        <v>0</v>
      </c>
    </row>
    <row r="117" spans="1:16" ht="15" thickBot="1" x14ac:dyDescent="0.35">
      <c r="A117" s="43"/>
      <c r="B117" s="43"/>
      <c r="C117" s="43"/>
      <c r="D117" s="43"/>
      <c r="E117" s="43"/>
      <c r="F117" s="43" t="s">
        <v>501</v>
      </c>
      <c r="G117" s="43"/>
      <c r="H117" s="43"/>
      <c r="I117" s="43"/>
      <c r="J117" s="55">
        <v>0</v>
      </c>
      <c r="K117" s="47"/>
      <c r="L117" s="55">
        <v>1000</v>
      </c>
      <c r="M117" s="47"/>
      <c r="N117" s="55">
        <f>ROUND((J117-L117),5)</f>
        <v>-1000</v>
      </c>
      <c r="O117" s="47"/>
      <c r="P117" s="56">
        <f>ROUND(IF(L117=0, IF(J117=0, 0, 1), J117/L117),5)</f>
        <v>0</v>
      </c>
    </row>
    <row r="118" spans="1:16" x14ac:dyDescent="0.3">
      <c r="A118" s="43"/>
      <c r="B118" s="43"/>
      <c r="C118" s="43"/>
      <c r="D118" s="43"/>
      <c r="E118" s="43" t="s">
        <v>502</v>
      </c>
      <c r="F118" s="43"/>
      <c r="G118" s="43"/>
      <c r="H118" s="43"/>
      <c r="I118" s="43"/>
      <c r="J118" s="46">
        <f>ROUND(SUM(J115:J117),5)</f>
        <v>0</v>
      </c>
      <c r="K118" s="47"/>
      <c r="L118" s="46">
        <f>ROUND(SUM(L115:L117),5)</f>
        <v>6000</v>
      </c>
      <c r="M118" s="47"/>
      <c r="N118" s="46">
        <f>ROUND((J118-L118),5)</f>
        <v>-6000</v>
      </c>
      <c r="O118" s="47"/>
      <c r="P118" s="48">
        <f>ROUND(IF(L118=0, IF(J118=0, 0, 1), J118/L118),5)</f>
        <v>0</v>
      </c>
    </row>
    <row r="119" spans="1:16" x14ac:dyDescent="0.3">
      <c r="A119" s="43"/>
      <c r="B119" s="43"/>
      <c r="C119" s="43"/>
      <c r="D119" s="43"/>
      <c r="E119" s="43" t="s">
        <v>503</v>
      </c>
      <c r="F119" s="43"/>
      <c r="G119" s="43"/>
      <c r="H119" s="43"/>
      <c r="I119" s="43"/>
      <c r="J119" s="46"/>
      <c r="K119" s="47"/>
      <c r="L119" s="46"/>
      <c r="M119" s="47"/>
      <c r="N119" s="46"/>
      <c r="O119" s="47"/>
      <c r="P119" s="48"/>
    </row>
    <row r="120" spans="1:16" x14ac:dyDescent="0.3">
      <c r="A120" s="43"/>
      <c r="B120" s="43"/>
      <c r="C120" s="43"/>
      <c r="D120" s="43"/>
      <c r="E120" s="43"/>
      <c r="F120" s="43" t="s">
        <v>504</v>
      </c>
      <c r="G120" s="43"/>
      <c r="H120" s="43"/>
      <c r="I120" s="43"/>
      <c r="J120" s="46">
        <v>0</v>
      </c>
      <c r="K120" s="47"/>
      <c r="L120" s="46">
        <v>6000</v>
      </c>
      <c r="M120" s="47"/>
      <c r="N120" s="46">
        <f>ROUND((J120-L120),5)</f>
        <v>-6000</v>
      </c>
      <c r="O120" s="47"/>
      <c r="P120" s="48">
        <f>ROUND(IF(L120=0, IF(J120=0, 0, 1), J120/L120),5)</f>
        <v>0</v>
      </c>
    </row>
    <row r="121" spans="1:16" x14ac:dyDescent="0.3">
      <c r="A121" s="43"/>
      <c r="B121" s="43"/>
      <c r="C121" s="43"/>
      <c r="D121" s="43"/>
      <c r="E121" s="43"/>
      <c r="F121" s="43" t="s">
        <v>505</v>
      </c>
      <c r="G121" s="43"/>
      <c r="H121" s="43"/>
      <c r="I121" s="43"/>
      <c r="J121" s="46">
        <v>0</v>
      </c>
      <c r="K121" s="47"/>
      <c r="L121" s="46">
        <v>2000</v>
      </c>
      <c r="M121" s="47"/>
      <c r="N121" s="46">
        <f>ROUND((J121-L121),5)</f>
        <v>-2000</v>
      </c>
      <c r="O121" s="47"/>
      <c r="P121" s="48">
        <f>ROUND(IF(L121=0, IF(J121=0, 0, 1), J121/L121),5)</f>
        <v>0</v>
      </c>
    </row>
    <row r="122" spans="1:16" x14ac:dyDescent="0.3">
      <c r="A122" s="43"/>
      <c r="B122" s="43"/>
      <c r="C122" s="43"/>
      <c r="D122" s="43"/>
      <c r="E122" s="43"/>
      <c r="F122" s="43" t="s">
        <v>506</v>
      </c>
      <c r="G122" s="43"/>
      <c r="H122" s="43"/>
      <c r="I122" s="43"/>
      <c r="J122" s="46">
        <v>2327.44</v>
      </c>
      <c r="K122" s="47"/>
      <c r="L122" s="46">
        <v>6000</v>
      </c>
      <c r="M122" s="47"/>
      <c r="N122" s="46">
        <f>ROUND((J122-L122),5)</f>
        <v>-3672.56</v>
      </c>
      <c r="O122" s="47"/>
      <c r="P122" s="48">
        <f>ROUND(IF(L122=0, IF(J122=0, 0, 1), J122/L122),5)</f>
        <v>0.38790999999999998</v>
      </c>
    </row>
    <row r="123" spans="1:16" x14ac:dyDescent="0.3">
      <c r="A123" s="43"/>
      <c r="B123" s="43"/>
      <c r="C123" s="43"/>
      <c r="D123" s="43"/>
      <c r="E123" s="43"/>
      <c r="F123" s="43" t="s">
        <v>507</v>
      </c>
      <c r="G123" s="43"/>
      <c r="H123" s="43"/>
      <c r="I123" s="43"/>
      <c r="J123" s="46">
        <v>368.89</v>
      </c>
      <c r="K123" s="47"/>
      <c r="L123" s="46">
        <v>1800</v>
      </c>
      <c r="M123" s="47"/>
      <c r="N123" s="46">
        <f>ROUND((J123-L123),5)</f>
        <v>-1431.11</v>
      </c>
      <c r="O123" s="47"/>
      <c r="P123" s="48">
        <f>ROUND(IF(L123=0, IF(J123=0, 0, 1), J123/L123),5)</f>
        <v>0.20494000000000001</v>
      </c>
    </row>
    <row r="124" spans="1:16" ht="15" thickBot="1" x14ac:dyDescent="0.35">
      <c r="A124" s="43"/>
      <c r="B124" s="43"/>
      <c r="C124" s="43"/>
      <c r="D124" s="43"/>
      <c r="E124" s="43"/>
      <c r="F124" s="43" t="s">
        <v>508</v>
      </c>
      <c r="G124" s="43"/>
      <c r="H124" s="43"/>
      <c r="I124" s="43"/>
      <c r="J124" s="55">
        <v>0</v>
      </c>
      <c r="K124" s="47"/>
      <c r="L124" s="55">
        <v>4751.6000000000004</v>
      </c>
      <c r="M124" s="47"/>
      <c r="N124" s="55">
        <f>ROUND((J124-L124),5)</f>
        <v>-4751.6000000000004</v>
      </c>
      <c r="O124" s="47"/>
      <c r="P124" s="56">
        <f>ROUND(IF(L124=0, IF(J124=0, 0, 1), J124/L124),5)</f>
        <v>0</v>
      </c>
    </row>
    <row r="125" spans="1:16" x14ac:dyDescent="0.3">
      <c r="A125" s="43"/>
      <c r="B125" s="43"/>
      <c r="C125" s="43"/>
      <c r="D125" s="43"/>
      <c r="E125" s="43" t="s">
        <v>509</v>
      </c>
      <c r="F125" s="43"/>
      <c r="G125" s="43"/>
      <c r="H125" s="43"/>
      <c r="I125" s="43"/>
      <c r="J125" s="46">
        <f>ROUND(SUM(J119:J124),5)</f>
        <v>2696.33</v>
      </c>
      <c r="K125" s="47"/>
      <c r="L125" s="46">
        <f>ROUND(SUM(L119:L124),5)</f>
        <v>20551.599999999999</v>
      </c>
      <c r="M125" s="47"/>
      <c r="N125" s="46">
        <f>ROUND((J125-L125),5)</f>
        <v>-17855.27</v>
      </c>
      <c r="O125" s="47"/>
      <c r="P125" s="48">
        <f>ROUND(IF(L125=0, IF(J125=0, 0, 1), J125/L125),5)</f>
        <v>0.13120000000000001</v>
      </c>
    </row>
    <row r="126" spans="1:16" x14ac:dyDescent="0.3">
      <c r="A126" s="43"/>
      <c r="B126" s="43"/>
      <c r="C126" s="43"/>
      <c r="D126" s="43"/>
      <c r="E126" s="43" t="s">
        <v>510</v>
      </c>
      <c r="F126" s="43"/>
      <c r="G126" s="43"/>
      <c r="H126" s="43"/>
      <c r="I126" s="43"/>
      <c r="J126" s="46"/>
      <c r="K126" s="47"/>
      <c r="L126" s="46"/>
      <c r="M126" s="47"/>
      <c r="N126" s="46"/>
      <c r="O126" s="47"/>
      <c r="P126" s="48"/>
    </row>
    <row r="127" spans="1:16" x14ac:dyDescent="0.3">
      <c r="A127" s="43"/>
      <c r="B127" s="43"/>
      <c r="C127" s="43"/>
      <c r="D127" s="43"/>
      <c r="E127" s="43"/>
      <c r="F127" s="43" t="s">
        <v>511</v>
      </c>
      <c r="G127" s="43"/>
      <c r="H127" s="43"/>
      <c r="I127" s="43"/>
      <c r="J127" s="46">
        <v>0</v>
      </c>
      <c r="K127" s="47"/>
      <c r="L127" s="46">
        <v>2400</v>
      </c>
      <c r="M127" s="47"/>
      <c r="N127" s="46">
        <f>ROUND((J127-L127),5)</f>
        <v>-2400</v>
      </c>
      <c r="O127" s="47"/>
      <c r="P127" s="48">
        <f>ROUND(IF(L127=0, IF(J127=0, 0, 1), J127/L127),5)</f>
        <v>0</v>
      </c>
    </row>
    <row r="128" spans="1:16" x14ac:dyDescent="0.3">
      <c r="A128" s="43"/>
      <c r="B128" s="43"/>
      <c r="C128" s="43"/>
      <c r="D128" s="43"/>
      <c r="E128" s="43"/>
      <c r="F128" s="43" t="s">
        <v>512</v>
      </c>
      <c r="G128" s="43"/>
      <c r="H128" s="43"/>
      <c r="I128" s="43"/>
      <c r="J128" s="46">
        <v>2491.09</v>
      </c>
      <c r="K128" s="47"/>
      <c r="L128" s="46">
        <v>5400</v>
      </c>
      <c r="M128" s="47"/>
      <c r="N128" s="46">
        <f>ROUND((J128-L128),5)</f>
        <v>-2908.91</v>
      </c>
      <c r="O128" s="47"/>
      <c r="P128" s="48">
        <f>ROUND(IF(L128=0, IF(J128=0, 0, 1), J128/L128),5)</f>
        <v>0.46131</v>
      </c>
    </row>
    <row r="129" spans="1:16" x14ac:dyDescent="0.3">
      <c r="A129" s="43"/>
      <c r="B129" s="43"/>
      <c r="C129" s="43"/>
      <c r="D129" s="43"/>
      <c r="E129" s="43"/>
      <c r="F129" s="43" t="s">
        <v>513</v>
      </c>
      <c r="G129" s="43"/>
      <c r="H129" s="43"/>
      <c r="I129" s="43"/>
      <c r="J129" s="46"/>
      <c r="K129" s="47"/>
      <c r="L129" s="46"/>
      <c r="M129" s="47"/>
      <c r="N129" s="46"/>
      <c r="O129" s="47"/>
      <c r="P129" s="48"/>
    </row>
    <row r="130" spans="1:16" x14ac:dyDescent="0.3">
      <c r="A130" s="43"/>
      <c r="B130" s="43"/>
      <c r="C130" s="43"/>
      <c r="D130" s="43"/>
      <c r="E130" s="43"/>
      <c r="F130" s="43"/>
      <c r="G130" s="43" t="s">
        <v>514</v>
      </c>
      <c r="H130" s="43"/>
      <c r="I130" s="43"/>
      <c r="J130" s="46">
        <v>0</v>
      </c>
      <c r="K130" s="47"/>
      <c r="L130" s="46">
        <v>5000</v>
      </c>
      <c r="M130" s="47"/>
      <c r="N130" s="46">
        <f>ROUND((J130-L130),5)</f>
        <v>-5000</v>
      </c>
      <c r="O130" s="47"/>
      <c r="P130" s="48">
        <f>ROUND(IF(L130=0, IF(J130=0, 0, 1), J130/L130),5)</f>
        <v>0</v>
      </c>
    </row>
    <row r="131" spans="1:16" x14ac:dyDescent="0.3">
      <c r="A131" s="43"/>
      <c r="B131" s="43"/>
      <c r="C131" s="43"/>
      <c r="D131" s="43"/>
      <c r="E131" s="43"/>
      <c r="F131" s="43"/>
      <c r="G131" s="43" t="s">
        <v>515</v>
      </c>
      <c r="H131" s="43"/>
      <c r="I131" s="43"/>
      <c r="J131" s="46">
        <v>0</v>
      </c>
      <c r="K131" s="47"/>
      <c r="L131" s="46">
        <v>10000</v>
      </c>
      <c r="M131" s="47"/>
      <c r="N131" s="46">
        <f>ROUND((J131-L131),5)</f>
        <v>-10000</v>
      </c>
      <c r="O131" s="47"/>
      <c r="P131" s="48">
        <f>ROUND(IF(L131=0, IF(J131=0, 0, 1), J131/L131),5)</f>
        <v>0</v>
      </c>
    </row>
    <row r="132" spans="1:16" x14ac:dyDescent="0.3">
      <c r="A132" s="43"/>
      <c r="B132" s="43"/>
      <c r="C132" s="43"/>
      <c r="D132" s="43"/>
      <c r="E132" s="43"/>
      <c r="F132" s="43"/>
      <c r="G132" s="43" t="s">
        <v>516</v>
      </c>
      <c r="H132" s="43"/>
      <c r="I132" s="43"/>
      <c r="J132" s="46">
        <v>0</v>
      </c>
      <c r="K132" s="47"/>
      <c r="L132" s="46">
        <v>25000</v>
      </c>
      <c r="M132" s="47"/>
      <c r="N132" s="46">
        <f>ROUND((J132-L132),5)</f>
        <v>-25000</v>
      </c>
      <c r="O132" s="47"/>
      <c r="P132" s="48">
        <f>ROUND(IF(L132=0, IF(J132=0, 0, 1), J132/L132),5)</f>
        <v>0</v>
      </c>
    </row>
    <row r="133" spans="1:16" x14ac:dyDescent="0.3">
      <c r="A133" s="43"/>
      <c r="B133" s="43"/>
      <c r="C133" s="43"/>
      <c r="D133" s="43"/>
      <c r="E133" s="43"/>
      <c r="F133" s="43"/>
      <c r="G133" s="43" t="s">
        <v>517</v>
      </c>
      <c r="H133" s="43"/>
      <c r="I133" s="43"/>
      <c r="J133" s="46">
        <v>0</v>
      </c>
      <c r="K133" s="47"/>
      <c r="L133" s="46">
        <v>3000</v>
      </c>
      <c r="M133" s="47"/>
      <c r="N133" s="46">
        <f>ROUND((J133-L133),5)</f>
        <v>-3000</v>
      </c>
      <c r="O133" s="47"/>
      <c r="P133" s="48">
        <f>ROUND(IF(L133=0, IF(J133=0, 0, 1), J133/L133),5)</f>
        <v>0</v>
      </c>
    </row>
    <row r="134" spans="1:16" x14ac:dyDescent="0.3">
      <c r="A134" s="43"/>
      <c r="B134" s="43"/>
      <c r="C134" s="43"/>
      <c r="D134" s="43"/>
      <c r="E134" s="43"/>
      <c r="F134" s="43"/>
      <c r="G134" s="43" t="s">
        <v>518</v>
      </c>
      <c r="H134" s="43"/>
      <c r="I134" s="43"/>
      <c r="J134" s="46">
        <v>146.37</v>
      </c>
      <c r="K134" s="47"/>
      <c r="L134" s="46">
        <v>2400</v>
      </c>
      <c r="M134" s="47"/>
      <c r="N134" s="46">
        <f>ROUND((J134-L134),5)</f>
        <v>-2253.63</v>
      </c>
      <c r="O134" s="47"/>
      <c r="P134" s="48">
        <f>ROUND(IF(L134=0, IF(J134=0, 0, 1), J134/L134),5)</f>
        <v>6.0990000000000003E-2</v>
      </c>
    </row>
    <row r="135" spans="1:16" x14ac:dyDescent="0.3">
      <c r="A135" s="43"/>
      <c r="B135" s="43"/>
      <c r="C135" s="43"/>
      <c r="D135" s="43"/>
      <c r="E135" s="43"/>
      <c r="F135" s="43"/>
      <c r="G135" s="43" t="s">
        <v>519</v>
      </c>
      <c r="H135" s="43"/>
      <c r="I135" s="43"/>
      <c r="J135" s="46">
        <v>5229.37</v>
      </c>
      <c r="K135" s="47"/>
      <c r="L135" s="46">
        <v>7200</v>
      </c>
      <c r="M135" s="47"/>
      <c r="N135" s="46">
        <f>ROUND((J135-L135),5)</f>
        <v>-1970.63</v>
      </c>
      <c r="O135" s="47"/>
      <c r="P135" s="48">
        <f>ROUND(IF(L135=0, IF(J135=0, 0, 1), J135/L135),5)</f>
        <v>0.72629999999999995</v>
      </c>
    </row>
    <row r="136" spans="1:16" x14ac:dyDescent="0.3">
      <c r="A136" s="43"/>
      <c r="B136" s="43"/>
      <c r="C136" s="43"/>
      <c r="D136" s="43"/>
      <c r="E136" s="43"/>
      <c r="F136" s="43"/>
      <c r="G136" s="43" t="s">
        <v>520</v>
      </c>
      <c r="H136" s="43"/>
      <c r="I136" s="43"/>
      <c r="J136" s="46">
        <v>0</v>
      </c>
      <c r="K136" s="47"/>
      <c r="L136" s="46">
        <v>5000</v>
      </c>
      <c r="M136" s="47"/>
      <c r="N136" s="46">
        <f>ROUND((J136-L136),5)</f>
        <v>-5000</v>
      </c>
      <c r="O136" s="47"/>
      <c r="P136" s="48">
        <f>ROUND(IF(L136=0, IF(J136=0, 0, 1), J136/L136),5)</f>
        <v>0</v>
      </c>
    </row>
    <row r="137" spans="1:16" x14ac:dyDescent="0.3">
      <c r="A137" s="43"/>
      <c r="B137" s="43"/>
      <c r="C137" s="43"/>
      <c r="D137" s="43"/>
      <c r="E137" s="43"/>
      <c r="F137" s="43"/>
      <c r="G137" s="43" t="s">
        <v>586</v>
      </c>
      <c r="H137" s="43"/>
      <c r="I137" s="43"/>
      <c r="J137" s="46">
        <v>1670</v>
      </c>
      <c r="K137" s="47"/>
      <c r="L137" s="46"/>
      <c r="M137" s="47"/>
      <c r="N137" s="46"/>
      <c r="O137" s="47"/>
      <c r="P137" s="48"/>
    </row>
    <row r="138" spans="1:16" ht="15" thickBot="1" x14ac:dyDescent="0.35">
      <c r="A138" s="43"/>
      <c r="B138" s="43"/>
      <c r="C138" s="43"/>
      <c r="D138" s="43"/>
      <c r="E138" s="43"/>
      <c r="F138" s="43"/>
      <c r="G138" s="43" t="s">
        <v>521</v>
      </c>
      <c r="H138" s="43"/>
      <c r="I138" s="43"/>
      <c r="J138" s="55">
        <v>0</v>
      </c>
      <c r="K138" s="47"/>
      <c r="L138" s="55">
        <v>6000</v>
      </c>
      <c r="M138" s="47"/>
      <c r="N138" s="55">
        <f>ROUND((J138-L138),5)</f>
        <v>-6000</v>
      </c>
      <c r="O138" s="47"/>
      <c r="P138" s="56">
        <f>ROUND(IF(L138=0, IF(J138=0, 0, 1), J138/L138),5)</f>
        <v>0</v>
      </c>
    </row>
    <row r="139" spans="1:16" x14ac:dyDescent="0.3">
      <c r="A139" s="43"/>
      <c r="B139" s="43"/>
      <c r="C139" s="43"/>
      <c r="D139" s="43"/>
      <c r="E139" s="43"/>
      <c r="F139" s="43" t="s">
        <v>522</v>
      </c>
      <c r="G139" s="43"/>
      <c r="H139" s="43"/>
      <c r="I139" s="43"/>
      <c r="J139" s="46">
        <f>ROUND(SUM(J129:J138),5)</f>
        <v>7045.74</v>
      </c>
      <c r="K139" s="47"/>
      <c r="L139" s="46">
        <f>ROUND(SUM(L129:L138),5)</f>
        <v>63600</v>
      </c>
      <c r="M139" s="47"/>
      <c r="N139" s="46">
        <f>ROUND((J139-L139),5)</f>
        <v>-56554.26</v>
      </c>
      <c r="O139" s="47"/>
      <c r="P139" s="48">
        <f>ROUND(IF(L139=0, IF(J139=0, 0, 1), J139/L139),5)</f>
        <v>0.11078</v>
      </c>
    </row>
    <row r="140" spans="1:16" x14ac:dyDescent="0.3">
      <c r="A140" s="43"/>
      <c r="B140" s="43"/>
      <c r="C140" s="43"/>
      <c r="D140" s="43"/>
      <c r="E140" s="43"/>
      <c r="F140" s="43" t="s">
        <v>523</v>
      </c>
      <c r="G140" s="43"/>
      <c r="H140" s="43"/>
      <c r="I140" s="43"/>
      <c r="J140" s="46"/>
      <c r="K140" s="47"/>
      <c r="L140" s="46"/>
      <c r="M140" s="47"/>
      <c r="N140" s="46"/>
      <c r="O140" s="47"/>
      <c r="P140" s="48"/>
    </row>
    <row r="141" spans="1:16" x14ac:dyDescent="0.3">
      <c r="A141" s="43"/>
      <c r="B141" s="43"/>
      <c r="C141" s="43"/>
      <c r="D141" s="43"/>
      <c r="E141" s="43"/>
      <c r="F141" s="43"/>
      <c r="G141" s="43" t="s">
        <v>524</v>
      </c>
      <c r="H141" s="43"/>
      <c r="I141" s="43"/>
      <c r="J141" s="46">
        <v>8654.66</v>
      </c>
      <c r="K141" s="47"/>
      <c r="L141" s="46"/>
      <c r="M141" s="47"/>
      <c r="N141" s="46"/>
      <c r="O141" s="47"/>
      <c r="P141" s="48"/>
    </row>
    <row r="142" spans="1:16" x14ac:dyDescent="0.3">
      <c r="A142" s="43"/>
      <c r="B142" s="43"/>
      <c r="C142" s="43"/>
      <c r="D142" s="43"/>
      <c r="E142" s="43"/>
      <c r="F142" s="43"/>
      <c r="G142" s="43" t="s">
        <v>525</v>
      </c>
      <c r="H142" s="43"/>
      <c r="I142" s="43"/>
      <c r="J142" s="46">
        <v>7.49</v>
      </c>
      <c r="K142" s="47"/>
      <c r="L142" s="46"/>
      <c r="M142" s="47"/>
      <c r="N142" s="46"/>
      <c r="O142" s="47"/>
      <c r="P142" s="48"/>
    </row>
    <row r="143" spans="1:16" x14ac:dyDescent="0.3">
      <c r="A143" s="43"/>
      <c r="B143" s="43"/>
      <c r="C143" s="43"/>
      <c r="D143" s="43"/>
      <c r="E143" s="43"/>
      <c r="F143" s="43"/>
      <c r="G143" s="43" t="s">
        <v>587</v>
      </c>
      <c r="H143" s="43"/>
      <c r="I143" s="43"/>
      <c r="J143" s="46">
        <v>165</v>
      </c>
      <c r="K143" s="47"/>
      <c r="L143" s="46"/>
      <c r="M143" s="47"/>
      <c r="N143" s="46"/>
      <c r="O143" s="47"/>
      <c r="P143" s="48"/>
    </row>
    <row r="144" spans="1:16" x14ac:dyDescent="0.3">
      <c r="A144" s="43"/>
      <c r="B144" s="43"/>
      <c r="C144" s="43"/>
      <c r="D144" s="43"/>
      <c r="E144" s="43"/>
      <c r="F144" s="43"/>
      <c r="G144" s="43" t="s">
        <v>588</v>
      </c>
      <c r="H144" s="43"/>
      <c r="I144" s="43"/>
      <c r="J144" s="46">
        <v>2756.97</v>
      </c>
      <c r="K144" s="47"/>
      <c r="L144" s="46"/>
      <c r="M144" s="47"/>
      <c r="N144" s="46"/>
      <c r="O144" s="47"/>
      <c r="P144" s="48"/>
    </row>
    <row r="145" spans="1:16" x14ac:dyDescent="0.3">
      <c r="A145" s="43"/>
      <c r="B145" s="43"/>
      <c r="C145" s="43"/>
      <c r="D145" s="43"/>
      <c r="E145" s="43"/>
      <c r="F145" s="43"/>
      <c r="G145" s="43" t="s">
        <v>589</v>
      </c>
      <c r="H145" s="43"/>
      <c r="I145" s="43"/>
      <c r="J145" s="46">
        <v>125</v>
      </c>
      <c r="K145" s="47"/>
      <c r="L145" s="46"/>
      <c r="M145" s="47"/>
      <c r="N145" s="46"/>
      <c r="O145" s="47"/>
      <c r="P145" s="48"/>
    </row>
    <row r="146" spans="1:16" x14ac:dyDescent="0.3">
      <c r="A146" s="43"/>
      <c r="B146" s="43"/>
      <c r="C146" s="43"/>
      <c r="D146" s="43"/>
      <c r="E146" s="43"/>
      <c r="F146" s="43"/>
      <c r="G146" s="43" t="s">
        <v>590</v>
      </c>
      <c r="H146" s="43"/>
      <c r="I146" s="43"/>
      <c r="J146" s="46">
        <v>636.04</v>
      </c>
      <c r="K146" s="47"/>
      <c r="L146" s="46"/>
      <c r="M146" s="47"/>
      <c r="N146" s="46"/>
      <c r="O146" s="47"/>
      <c r="P146" s="48"/>
    </row>
    <row r="147" spans="1:16" x14ac:dyDescent="0.3">
      <c r="A147" s="43"/>
      <c r="B147" s="43"/>
      <c r="C147" s="43"/>
      <c r="D147" s="43"/>
      <c r="E147" s="43"/>
      <c r="F147" s="43"/>
      <c r="G147" s="43" t="s">
        <v>591</v>
      </c>
      <c r="H147" s="43"/>
      <c r="I147" s="43"/>
      <c r="J147" s="46">
        <v>74.61</v>
      </c>
      <c r="K147" s="47"/>
      <c r="L147" s="46"/>
      <c r="M147" s="47"/>
      <c r="N147" s="46"/>
      <c r="O147" s="47"/>
      <c r="P147" s="48"/>
    </row>
    <row r="148" spans="1:16" x14ac:dyDescent="0.3">
      <c r="A148" s="43"/>
      <c r="B148" s="43"/>
      <c r="C148" s="43"/>
      <c r="D148" s="43"/>
      <c r="E148" s="43"/>
      <c r="F148" s="43"/>
      <c r="G148" s="43" t="s">
        <v>526</v>
      </c>
      <c r="H148" s="43"/>
      <c r="I148" s="43"/>
      <c r="J148" s="46">
        <v>1233.6300000000001</v>
      </c>
      <c r="K148" s="47"/>
      <c r="L148" s="46"/>
      <c r="M148" s="47"/>
      <c r="N148" s="46"/>
      <c r="O148" s="47"/>
      <c r="P148" s="48"/>
    </row>
    <row r="149" spans="1:16" x14ac:dyDescent="0.3">
      <c r="A149" s="43"/>
      <c r="B149" s="43"/>
      <c r="C149" s="43"/>
      <c r="D149" s="43"/>
      <c r="E149" s="43"/>
      <c r="F149" s="43"/>
      <c r="G149" s="43" t="s">
        <v>527</v>
      </c>
      <c r="H149" s="43"/>
      <c r="I149" s="43"/>
      <c r="J149" s="46">
        <v>5365.97</v>
      </c>
      <c r="K149" s="47"/>
      <c r="L149" s="46"/>
      <c r="M149" s="47"/>
      <c r="N149" s="46"/>
      <c r="O149" s="47"/>
      <c r="P149" s="48"/>
    </row>
    <row r="150" spans="1:16" x14ac:dyDescent="0.3">
      <c r="A150" s="43"/>
      <c r="B150" s="43"/>
      <c r="C150" s="43"/>
      <c r="D150" s="43"/>
      <c r="E150" s="43"/>
      <c r="F150" s="43"/>
      <c r="G150" s="43" t="s">
        <v>528</v>
      </c>
      <c r="H150" s="43"/>
      <c r="I150" s="43"/>
      <c r="J150" s="46">
        <v>954.65</v>
      </c>
      <c r="K150" s="47"/>
      <c r="L150" s="46"/>
      <c r="M150" s="47"/>
      <c r="N150" s="46"/>
      <c r="O150" s="47"/>
      <c r="P150" s="48"/>
    </row>
    <row r="151" spans="1:16" x14ac:dyDescent="0.3">
      <c r="A151" s="43"/>
      <c r="B151" s="43"/>
      <c r="C151" s="43"/>
      <c r="D151" s="43"/>
      <c r="E151" s="43"/>
      <c r="F151" s="43"/>
      <c r="G151" s="43" t="s">
        <v>592</v>
      </c>
      <c r="H151" s="43"/>
      <c r="I151" s="43"/>
      <c r="J151" s="46">
        <v>4158.95</v>
      </c>
      <c r="K151" s="47"/>
      <c r="L151" s="46"/>
      <c r="M151" s="47"/>
      <c r="N151" s="46"/>
      <c r="O151" s="47"/>
      <c r="P151" s="48"/>
    </row>
    <row r="152" spans="1:16" x14ac:dyDescent="0.3">
      <c r="A152" s="43"/>
      <c r="B152" s="43"/>
      <c r="C152" s="43"/>
      <c r="D152" s="43"/>
      <c r="E152" s="43"/>
      <c r="F152" s="43"/>
      <c r="G152" s="43" t="s">
        <v>529</v>
      </c>
      <c r="H152" s="43"/>
      <c r="I152" s="43"/>
      <c r="J152" s="46">
        <v>683.44</v>
      </c>
      <c r="K152" s="47"/>
      <c r="L152" s="46"/>
      <c r="M152" s="47"/>
      <c r="N152" s="46"/>
      <c r="O152" s="47"/>
      <c r="P152" s="48"/>
    </row>
    <row r="153" spans="1:16" ht="15" thickBot="1" x14ac:dyDescent="0.35">
      <c r="A153" s="43"/>
      <c r="B153" s="43"/>
      <c r="C153" s="43"/>
      <c r="D153" s="43"/>
      <c r="E153" s="43"/>
      <c r="F153" s="43"/>
      <c r="G153" s="43" t="s">
        <v>530</v>
      </c>
      <c r="H153" s="43"/>
      <c r="I153" s="43"/>
      <c r="J153" s="49">
        <v>517.82000000000005</v>
      </c>
      <c r="K153" s="47"/>
      <c r="L153" s="49">
        <v>40000</v>
      </c>
      <c r="M153" s="47"/>
      <c r="N153" s="49">
        <f>ROUND((J153-L153),5)</f>
        <v>-39482.18</v>
      </c>
      <c r="O153" s="47"/>
      <c r="P153" s="50">
        <f>ROUND(IF(L153=0, IF(J153=0, 0, 1), J153/L153),5)</f>
        <v>1.295E-2</v>
      </c>
    </row>
    <row r="154" spans="1:16" ht="15" thickBot="1" x14ac:dyDescent="0.35">
      <c r="A154" s="43"/>
      <c r="B154" s="43"/>
      <c r="C154" s="43"/>
      <c r="D154" s="43"/>
      <c r="E154" s="43"/>
      <c r="F154" s="43" t="s">
        <v>531</v>
      </c>
      <c r="G154" s="43"/>
      <c r="H154" s="43"/>
      <c r="I154" s="43"/>
      <c r="J154" s="53">
        <f>ROUND(SUM(J140:J153),5)</f>
        <v>25334.23</v>
      </c>
      <c r="K154" s="47"/>
      <c r="L154" s="53">
        <f>ROUND(SUM(L140:L153),5)</f>
        <v>40000</v>
      </c>
      <c r="M154" s="47"/>
      <c r="N154" s="53">
        <f>ROUND((J154-L154),5)</f>
        <v>-14665.77</v>
      </c>
      <c r="O154" s="47"/>
      <c r="P154" s="54">
        <f>ROUND(IF(L154=0, IF(J154=0, 0, 1), J154/L154),5)</f>
        <v>0.63336000000000003</v>
      </c>
    </row>
    <row r="155" spans="1:16" x14ac:dyDescent="0.3">
      <c r="A155" s="43"/>
      <c r="B155" s="43"/>
      <c r="C155" s="43"/>
      <c r="D155" s="43"/>
      <c r="E155" s="43" t="s">
        <v>532</v>
      </c>
      <c r="F155" s="43"/>
      <c r="G155" s="43"/>
      <c r="H155" s="43"/>
      <c r="I155" s="43"/>
      <c r="J155" s="46">
        <f>ROUND(SUM(J126:J128)+J139+J154,5)</f>
        <v>34871.06</v>
      </c>
      <c r="K155" s="47"/>
      <c r="L155" s="46">
        <f>ROUND(SUM(L126:L128)+L139+L154,5)</f>
        <v>111400</v>
      </c>
      <c r="M155" s="47"/>
      <c r="N155" s="46">
        <f>ROUND((J155-L155),5)</f>
        <v>-76528.94</v>
      </c>
      <c r="O155" s="47"/>
      <c r="P155" s="48">
        <f>ROUND(IF(L155=0, IF(J155=0, 0, 1), J155/L155),5)</f>
        <v>0.31302999999999997</v>
      </c>
    </row>
    <row r="156" spans="1:16" x14ac:dyDescent="0.3">
      <c r="A156" s="43"/>
      <c r="B156" s="43"/>
      <c r="C156" s="43"/>
      <c r="D156" s="43"/>
      <c r="E156" s="43" t="s">
        <v>533</v>
      </c>
      <c r="F156" s="43"/>
      <c r="G156" s="43"/>
      <c r="H156" s="43"/>
      <c r="I156" s="43"/>
      <c r="J156" s="46"/>
      <c r="K156" s="47"/>
      <c r="L156" s="46"/>
      <c r="M156" s="47"/>
      <c r="N156" s="46"/>
      <c r="O156" s="47"/>
      <c r="P156" s="48"/>
    </row>
    <row r="157" spans="1:16" x14ac:dyDescent="0.3">
      <c r="A157" s="43"/>
      <c r="B157" s="43"/>
      <c r="C157" s="43"/>
      <c r="D157" s="43"/>
      <c r="E157" s="43"/>
      <c r="F157" s="43" t="s">
        <v>534</v>
      </c>
      <c r="G157" s="43"/>
      <c r="H157" s="43"/>
      <c r="I157" s="43"/>
      <c r="J157" s="46">
        <v>0</v>
      </c>
      <c r="K157" s="47"/>
      <c r="L157" s="46">
        <v>1000</v>
      </c>
      <c r="M157" s="47"/>
      <c r="N157" s="46">
        <f>ROUND((J157-L157),5)</f>
        <v>-1000</v>
      </c>
      <c r="O157" s="47"/>
      <c r="P157" s="48">
        <f>ROUND(IF(L157=0, IF(J157=0, 0, 1), J157/L157),5)</f>
        <v>0</v>
      </c>
    </row>
    <row r="158" spans="1:16" ht="15" thickBot="1" x14ac:dyDescent="0.35">
      <c r="A158" s="43"/>
      <c r="B158" s="43"/>
      <c r="C158" s="43"/>
      <c r="D158" s="43"/>
      <c r="E158" s="43"/>
      <c r="F158" s="43" t="s">
        <v>593</v>
      </c>
      <c r="G158" s="43"/>
      <c r="H158" s="43"/>
      <c r="I158" s="43"/>
      <c r="J158" s="55">
        <v>290.39999999999998</v>
      </c>
      <c r="K158" s="47"/>
      <c r="L158" s="55"/>
      <c r="M158" s="47"/>
      <c r="N158" s="55"/>
      <c r="O158" s="47"/>
      <c r="P158" s="56"/>
    </row>
    <row r="159" spans="1:16" x14ac:dyDescent="0.3">
      <c r="A159" s="43"/>
      <c r="B159" s="43"/>
      <c r="C159" s="43"/>
      <c r="D159" s="43"/>
      <c r="E159" s="43" t="s">
        <v>535</v>
      </c>
      <c r="F159" s="43"/>
      <c r="G159" s="43"/>
      <c r="H159" s="43"/>
      <c r="I159" s="43"/>
      <c r="J159" s="46">
        <f>ROUND(SUM(J156:J158),5)</f>
        <v>290.39999999999998</v>
      </c>
      <c r="K159" s="47"/>
      <c r="L159" s="46">
        <f>ROUND(SUM(L156:L158),5)</f>
        <v>1000</v>
      </c>
      <c r="M159" s="47"/>
      <c r="N159" s="46">
        <f>ROUND((J159-L159),5)</f>
        <v>-709.6</v>
      </c>
      <c r="O159" s="47"/>
      <c r="P159" s="48">
        <f>ROUND(IF(L159=0, IF(J159=0, 0, 1), J159/L159),5)</f>
        <v>0.29039999999999999</v>
      </c>
    </row>
    <row r="160" spans="1:16" x14ac:dyDescent="0.3">
      <c r="A160" s="43"/>
      <c r="B160" s="43"/>
      <c r="C160" s="43"/>
      <c r="D160" s="43"/>
      <c r="E160" s="43" t="s">
        <v>536</v>
      </c>
      <c r="F160" s="43"/>
      <c r="G160" s="43"/>
      <c r="H160" s="43"/>
      <c r="I160" s="43"/>
      <c r="J160" s="46"/>
      <c r="K160" s="47"/>
      <c r="L160" s="46"/>
      <c r="M160" s="47"/>
      <c r="N160" s="46"/>
      <c r="O160" s="47"/>
      <c r="P160" s="48"/>
    </row>
    <row r="161" spans="1:16" x14ac:dyDescent="0.3">
      <c r="A161" s="43"/>
      <c r="B161" s="43"/>
      <c r="C161" s="43"/>
      <c r="D161" s="43"/>
      <c r="E161" s="43"/>
      <c r="F161" s="43" t="s">
        <v>537</v>
      </c>
      <c r="G161" s="43"/>
      <c r="H161" s="43"/>
      <c r="I161" s="43"/>
      <c r="J161" s="46">
        <v>117</v>
      </c>
      <c r="K161" s="47"/>
      <c r="L161" s="46">
        <v>3000</v>
      </c>
      <c r="M161" s="47"/>
      <c r="N161" s="46">
        <f>ROUND((J161-L161),5)</f>
        <v>-2883</v>
      </c>
      <c r="O161" s="47"/>
      <c r="P161" s="48">
        <f>ROUND(IF(L161=0, IF(J161=0, 0, 1), J161/L161),5)</f>
        <v>3.9E-2</v>
      </c>
    </row>
    <row r="162" spans="1:16" x14ac:dyDescent="0.3">
      <c r="A162" s="43"/>
      <c r="B162" s="43"/>
      <c r="C162" s="43"/>
      <c r="D162" s="43"/>
      <c r="E162" s="43"/>
      <c r="F162" s="43" t="s">
        <v>538</v>
      </c>
      <c r="G162" s="43"/>
      <c r="H162" s="43"/>
      <c r="I162" s="43"/>
      <c r="J162" s="46"/>
      <c r="K162" s="47"/>
      <c r="L162" s="46"/>
      <c r="M162" s="47"/>
      <c r="N162" s="46"/>
      <c r="O162" s="47"/>
      <c r="P162" s="48"/>
    </row>
    <row r="163" spans="1:16" x14ac:dyDescent="0.3">
      <c r="A163" s="43"/>
      <c r="B163" s="43"/>
      <c r="C163" s="43"/>
      <c r="D163" s="43"/>
      <c r="E163" s="43"/>
      <c r="F163" s="43"/>
      <c r="G163" s="43" t="s">
        <v>539</v>
      </c>
      <c r="H163" s="43"/>
      <c r="I163" s="43"/>
      <c r="J163" s="46">
        <v>0</v>
      </c>
      <c r="K163" s="47"/>
      <c r="L163" s="46">
        <v>0</v>
      </c>
      <c r="M163" s="47"/>
      <c r="N163" s="46">
        <f>ROUND((J163-L163),5)</f>
        <v>0</v>
      </c>
      <c r="O163" s="47"/>
      <c r="P163" s="48">
        <f>ROUND(IF(L163=0, IF(J163=0, 0, 1), J163/L163),5)</f>
        <v>0</v>
      </c>
    </row>
    <row r="164" spans="1:16" ht="15" thickBot="1" x14ac:dyDescent="0.35">
      <c r="A164" s="43"/>
      <c r="B164" s="43"/>
      <c r="C164" s="43"/>
      <c r="D164" s="43"/>
      <c r="E164" s="43"/>
      <c r="F164" s="43"/>
      <c r="G164" s="43" t="s">
        <v>540</v>
      </c>
      <c r="H164" s="43"/>
      <c r="I164" s="43"/>
      <c r="J164" s="55">
        <v>91.45</v>
      </c>
      <c r="K164" s="47"/>
      <c r="L164" s="55">
        <v>6000</v>
      </c>
      <c r="M164" s="47"/>
      <c r="N164" s="55">
        <f>ROUND((J164-L164),5)</f>
        <v>-5908.55</v>
      </c>
      <c r="O164" s="47"/>
      <c r="P164" s="56">
        <f>ROUND(IF(L164=0, IF(J164=0, 0, 1), J164/L164),5)</f>
        <v>1.524E-2</v>
      </c>
    </row>
    <row r="165" spans="1:16" x14ac:dyDescent="0.3">
      <c r="A165" s="43"/>
      <c r="B165" s="43"/>
      <c r="C165" s="43"/>
      <c r="D165" s="43"/>
      <c r="E165" s="43"/>
      <c r="F165" s="43" t="s">
        <v>541</v>
      </c>
      <c r="G165" s="43"/>
      <c r="H165" s="43"/>
      <c r="I165" s="43"/>
      <c r="J165" s="46">
        <f>ROUND(SUM(J162:J164),5)</f>
        <v>91.45</v>
      </c>
      <c r="K165" s="47"/>
      <c r="L165" s="46">
        <f>ROUND(SUM(L162:L164),5)</f>
        <v>6000</v>
      </c>
      <c r="M165" s="47"/>
      <c r="N165" s="46">
        <f>ROUND((J165-L165),5)</f>
        <v>-5908.55</v>
      </c>
      <c r="O165" s="47"/>
      <c r="P165" s="48">
        <f>ROUND(IF(L165=0, IF(J165=0, 0, 1), J165/L165),5)</f>
        <v>1.524E-2</v>
      </c>
    </row>
    <row r="166" spans="1:16" x14ac:dyDescent="0.3">
      <c r="A166" s="43"/>
      <c r="B166" s="43"/>
      <c r="C166" s="43"/>
      <c r="D166" s="43"/>
      <c r="E166" s="43"/>
      <c r="F166" s="43" t="s">
        <v>542</v>
      </c>
      <c r="G166" s="43"/>
      <c r="H166" s="43"/>
      <c r="I166" s="43"/>
      <c r="J166" s="46">
        <v>54.5</v>
      </c>
      <c r="K166" s="47"/>
      <c r="L166" s="46">
        <v>1500</v>
      </c>
      <c r="M166" s="47"/>
      <c r="N166" s="46">
        <f>ROUND((J166-L166),5)</f>
        <v>-1445.5</v>
      </c>
      <c r="O166" s="47"/>
      <c r="P166" s="48">
        <f>ROUND(IF(L166=0, IF(J166=0, 0, 1), J166/L166),5)</f>
        <v>3.6330000000000001E-2</v>
      </c>
    </row>
    <row r="167" spans="1:16" x14ac:dyDescent="0.3">
      <c r="A167" s="43"/>
      <c r="B167" s="43"/>
      <c r="C167" s="43"/>
      <c r="D167" s="43"/>
      <c r="E167" s="43"/>
      <c r="F167" s="43" t="s">
        <v>543</v>
      </c>
      <c r="G167" s="43"/>
      <c r="H167" s="43"/>
      <c r="I167" s="43"/>
      <c r="J167" s="46">
        <v>0</v>
      </c>
      <c r="K167" s="47"/>
      <c r="L167" s="46">
        <v>39166.699999999997</v>
      </c>
      <c r="M167" s="47"/>
      <c r="N167" s="46">
        <f>ROUND((J167-L167),5)</f>
        <v>-39166.699999999997</v>
      </c>
      <c r="O167" s="47"/>
      <c r="P167" s="48">
        <f>ROUND(IF(L167=0, IF(J167=0, 0, 1), J167/L167),5)</f>
        <v>0</v>
      </c>
    </row>
    <row r="168" spans="1:16" x14ac:dyDescent="0.3">
      <c r="A168" s="43"/>
      <c r="B168" s="43"/>
      <c r="C168" s="43"/>
      <c r="D168" s="43"/>
      <c r="E168" s="43"/>
      <c r="F168" s="43" t="s">
        <v>544</v>
      </c>
      <c r="G168" s="43"/>
      <c r="H168" s="43"/>
      <c r="I168" s="43"/>
      <c r="J168" s="46">
        <v>0</v>
      </c>
      <c r="K168" s="47"/>
      <c r="L168" s="46">
        <v>0</v>
      </c>
      <c r="M168" s="47"/>
      <c r="N168" s="46">
        <f>ROUND((J168-L168),5)</f>
        <v>0</v>
      </c>
      <c r="O168" s="47"/>
      <c r="P168" s="48">
        <f>ROUND(IF(L168=0, IF(J168=0, 0, 1), J168/L168),5)</f>
        <v>0</v>
      </c>
    </row>
    <row r="169" spans="1:16" x14ac:dyDescent="0.3">
      <c r="A169" s="43"/>
      <c r="B169" s="43"/>
      <c r="C169" s="43"/>
      <c r="D169" s="43"/>
      <c r="E169" s="43"/>
      <c r="F169" s="43" t="s">
        <v>545</v>
      </c>
      <c r="G169" s="43"/>
      <c r="H169" s="43"/>
      <c r="I169" s="43"/>
      <c r="J169" s="46"/>
      <c r="K169" s="47"/>
      <c r="L169" s="46"/>
      <c r="M169" s="47"/>
      <c r="N169" s="46"/>
      <c r="O169" s="47"/>
      <c r="P169" s="48"/>
    </row>
    <row r="170" spans="1:16" x14ac:dyDescent="0.3">
      <c r="A170" s="43"/>
      <c r="B170" s="43"/>
      <c r="C170" s="43"/>
      <c r="D170" s="43"/>
      <c r="E170" s="43"/>
      <c r="F170" s="43"/>
      <c r="G170" s="43" t="s">
        <v>546</v>
      </c>
      <c r="H170" s="43"/>
      <c r="I170" s="43"/>
      <c r="J170" s="46">
        <v>370.98</v>
      </c>
      <c r="K170" s="47"/>
      <c r="L170" s="46">
        <v>3000</v>
      </c>
      <c r="M170" s="47"/>
      <c r="N170" s="46">
        <f>ROUND((J170-L170),5)</f>
        <v>-2629.02</v>
      </c>
      <c r="O170" s="47"/>
      <c r="P170" s="48">
        <f>ROUND(IF(L170=0, IF(J170=0, 0, 1), J170/L170),5)</f>
        <v>0.12366000000000001</v>
      </c>
    </row>
    <row r="171" spans="1:16" ht="15" thickBot="1" x14ac:dyDescent="0.35">
      <c r="A171" s="43"/>
      <c r="B171" s="43"/>
      <c r="C171" s="43"/>
      <c r="D171" s="43"/>
      <c r="E171" s="43"/>
      <c r="F171" s="43"/>
      <c r="G171" s="43" t="s">
        <v>594</v>
      </c>
      <c r="H171" s="43"/>
      <c r="I171" s="43"/>
      <c r="J171" s="55">
        <v>286.64999999999998</v>
      </c>
      <c r="K171" s="47"/>
      <c r="L171" s="55"/>
      <c r="M171" s="47"/>
      <c r="N171" s="55"/>
      <c r="O171" s="47"/>
      <c r="P171" s="56"/>
    </row>
    <row r="172" spans="1:16" x14ac:dyDescent="0.3">
      <c r="A172" s="43"/>
      <c r="B172" s="43"/>
      <c r="C172" s="43"/>
      <c r="D172" s="43"/>
      <c r="E172" s="43"/>
      <c r="F172" s="43" t="s">
        <v>547</v>
      </c>
      <c r="G172" s="43"/>
      <c r="H172" s="43"/>
      <c r="I172" s="43"/>
      <c r="J172" s="46">
        <f>ROUND(SUM(J169:J171),5)</f>
        <v>657.63</v>
      </c>
      <c r="K172" s="47"/>
      <c r="L172" s="46">
        <f>ROUND(SUM(L169:L171),5)</f>
        <v>3000</v>
      </c>
      <c r="M172" s="47"/>
      <c r="N172" s="46">
        <f>ROUND((J172-L172),5)</f>
        <v>-2342.37</v>
      </c>
      <c r="O172" s="47"/>
      <c r="P172" s="48">
        <f>ROUND(IF(L172=0, IF(J172=0, 0, 1), J172/L172),5)</f>
        <v>0.21920999999999999</v>
      </c>
    </row>
    <row r="173" spans="1:16" ht="15" thickBot="1" x14ac:dyDescent="0.35">
      <c r="A173" s="43"/>
      <c r="B173" s="43"/>
      <c r="C173" s="43"/>
      <c r="D173" s="43"/>
      <c r="E173" s="43"/>
      <c r="F173" s="43" t="s">
        <v>548</v>
      </c>
      <c r="G173" s="43"/>
      <c r="H173" s="43"/>
      <c r="I173" s="43"/>
      <c r="J173" s="55">
        <v>113.93</v>
      </c>
      <c r="K173" s="47"/>
      <c r="L173" s="55"/>
      <c r="M173" s="47"/>
      <c r="N173" s="55"/>
      <c r="O173" s="47"/>
      <c r="P173" s="56"/>
    </row>
    <row r="174" spans="1:16" x14ac:dyDescent="0.3">
      <c r="A174" s="43"/>
      <c r="B174" s="43"/>
      <c r="C174" s="43"/>
      <c r="D174" s="43"/>
      <c r="E174" s="43" t="s">
        <v>549</v>
      </c>
      <c r="F174" s="43"/>
      <c r="G174" s="43"/>
      <c r="H174" s="43"/>
      <c r="I174" s="43"/>
      <c r="J174" s="46">
        <f>ROUND(SUM(J160:J161)+SUM(J165:J168)+SUM(J172:J173),5)</f>
        <v>1034.51</v>
      </c>
      <c r="K174" s="47"/>
      <c r="L174" s="46">
        <f>ROUND(SUM(L160:L161)+SUM(L165:L168)+SUM(L172:L173),5)</f>
        <v>52666.7</v>
      </c>
      <c r="M174" s="47"/>
      <c r="N174" s="46">
        <f>ROUND((J174-L174),5)</f>
        <v>-51632.19</v>
      </c>
      <c r="O174" s="47"/>
      <c r="P174" s="48">
        <f>ROUND(IF(L174=0, IF(J174=0, 0, 1), J174/L174),5)</f>
        <v>1.9640000000000001E-2</v>
      </c>
    </row>
    <row r="175" spans="1:16" x14ac:dyDescent="0.3">
      <c r="A175" s="43"/>
      <c r="B175" s="43"/>
      <c r="C175" s="43"/>
      <c r="D175" s="43"/>
      <c r="E175" s="43" t="s">
        <v>550</v>
      </c>
      <c r="F175" s="43"/>
      <c r="G175" s="43"/>
      <c r="H175" s="43"/>
      <c r="I175" s="43"/>
      <c r="J175" s="46"/>
      <c r="K175" s="47"/>
      <c r="L175" s="46"/>
      <c r="M175" s="47"/>
      <c r="N175" s="46"/>
      <c r="O175" s="47"/>
      <c r="P175" s="48"/>
    </row>
    <row r="176" spans="1:16" x14ac:dyDescent="0.3">
      <c r="A176" s="43"/>
      <c r="B176" s="43"/>
      <c r="C176" s="43"/>
      <c r="D176" s="43"/>
      <c r="E176" s="43"/>
      <c r="F176" s="43" t="s">
        <v>551</v>
      </c>
      <c r="G176" s="43"/>
      <c r="H176" s="43"/>
      <c r="I176" s="43"/>
      <c r="J176" s="46">
        <v>1021</v>
      </c>
      <c r="K176" s="47"/>
      <c r="L176" s="46">
        <v>10000</v>
      </c>
      <c r="M176" s="47"/>
      <c r="N176" s="46">
        <f>ROUND((J176-L176),5)</f>
        <v>-8979</v>
      </c>
      <c r="O176" s="47"/>
      <c r="P176" s="48">
        <f>ROUND(IF(L176=0, IF(J176=0, 0, 1), J176/L176),5)</f>
        <v>0.1021</v>
      </c>
    </row>
    <row r="177" spans="1:16" x14ac:dyDescent="0.3">
      <c r="A177" s="43"/>
      <c r="B177" s="43"/>
      <c r="C177" s="43"/>
      <c r="D177" s="43"/>
      <c r="E177" s="43"/>
      <c r="F177" s="43" t="s">
        <v>552</v>
      </c>
      <c r="G177" s="43"/>
      <c r="H177" s="43"/>
      <c r="I177" s="43"/>
      <c r="J177" s="46"/>
      <c r="K177" s="47"/>
      <c r="L177" s="46"/>
      <c r="M177" s="47"/>
      <c r="N177" s="46"/>
      <c r="O177" s="47"/>
      <c r="P177" s="48"/>
    </row>
    <row r="178" spans="1:16" x14ac:dyDescent="0.3">
      <c r="A178" s="43"/>
      <c r="B178" s="43"/>
      <c r="C178" s="43"/>
      <c r="D178" s="43"/>
      <c r="E178" s="43"/>
      <c r="F178" s="43"/>
      <c r="G178" s="43" t="s">
        <v>553</v>
      </c>
      <c r="H178" s="43"/>
      <c r="I178" s="43"/>
      <c r="J178" s="46">
        <v>1666.91</v>
      </c>
      <c r="K178" s="47"/>
      <c r="L178" s="46"/>
      <c r="M178" s="47"/>
      <c r="N178" s="46"/>
      <c r="O178" s="47"/>
      <c r="P178" s="48"/>
    </row>
    <row r="179" spans="1:16" x14ac:dyDescent="0.3">
      <c r="A179" s="43"/>
      <c r="B179" s="43"/>
      <c r="C179" s="43"/>
      <c r="D179" s="43"/>
      <c r="E179" s="43"/>
      <c r="F179" s="43"/>
      <c r="G179" s="43" t="s">
        <v>554</v>
      </c>
      <c r="H179" s="43"/>
      <c r="I179" s="43"/>
      <c r="J179" s="46">
        <v>550</v>
      </c>
      <c r="K179" s="47"/>
      <c r="L179" s="46">
        <v>550</v>
      </c>
      <c r="M179" s="47"/>
      <c r="N179" s="46">
        <f>ROUND((J179-L179),5)</f>
        <v>0</v>
      </c>
      <c r="O179" s="47"/>
      <c r="P179" s="48">
        <f>ROUND(IF(L179=0, IF(J179=0, 0, 1), J179/L179),5)</f>
        <v>1</v>
      </c>
    </row>
    <row r="180" spans="1:16" ht="15" thickBot="1" x14ac:dyDescent="0.35">
      <c r="A180" s="43"/>
      <c r="B180" s="43"/>
      <c r="C180" s="43"/>
      <c r="D180" s="43"/>
      <c r="E180" s="43"/>
      <c r="F180" s="43"/>
      <c r="G180" s="43" t="s">
        <v>555</v>
      </c>
      <c r="H180" s="43"/>
      <c r="I180" s="43"/>
      <c r="J180" s="49">
        <v>9442.36</v>
      </c>
      <c r="K180" s="47"/>
      <c r="L180" s="49">
        <v>15000</v>
      </c>
      <c r="M180" s="47"/>
      <c r="N180" s="49">
        <f>ROUND((J180-L180),5)</f>
        <v>-5557.64</v>
      </c>
      <c r="O180" s="47"/>
      <c r="P180" s="50">
        <f>ROUND(IF(L180=0, IF(J180=0, 0, 1), J180/L180),5)</f>
        <v>0.62948999999999999</v>
      </c>
    </row>
    <row r="181" spans="1:16" ht="15" thickBot="1" x14ac:dyDescent="0.35">
      <c r="A181" s="43"/>
      <c r="B181" s="43"/>
      <c r="C181" s="43"/>
      <c r="D181" s="43"/>
      <c r="E181" s="43"/>
      <c r="F181" s="43" t="s">
        <v>556</v>
      </c>
      <c r="G181" s="43"/>
      <c r="H181" s="43"/>
      <c r="I181" s="43"/>
      <c r="J181" s="53">
        <f>ROUND(SUM(J177:J180),5)</f>
        <v>11659.27</v>
      </c>
      <c r="K181" s="47"/>
      <c r="L181" s="53">
        <f>ROUND(SUM(L177:L180),5)</f>
        <v>15550</v>
      </c>
      <c r="M181" s="47"/>
      <c r="N181" s="53">
        <f>ROUND((J181-L181),5)</f>
        <v>-3890.73</v>
      </c>
      <c r="O181" s="47"/>
      <c r="P181" s="54">
        <f>ROUND(IF(L181=0, IF(J181=0, 0, 1), J181/L181),5)</f>
        <v>0.74978999999999996</v>
      </c>
    </row>
    <row r="182" spans="1:16" x14ac:dyDescent="0.3">
      <c r="A182" s="43"/>
      <c r="B182" s="43"/>
      <c r="C182" s="43"/>
      <c r="D182" s="43"/>
      <c r="E182" s="43" t="s">
        <v>557</v>
      </c>
      <c r="F182" s="43"/>
      <c r="G182" s="43"/>
      <c r="H182" s="43"/>
      <c r="I182" s="43"/>
      <c r="J182" s="46">
        <f>ROUND(SUM(J175:J176)+J181,5)</f>
        <v>12680.27</v>
      </c>
      <c r="K182" s="47"/>
      <c r="L182" s="46">
        <f>ROUND(SUM(L175:L176)+L181,5)</f>
        <v>25550</v>
      </c>
      <c r="M182" s="47"/>
      <c r="N182" s="46">
        <f>ROUND((J182-L182),5)</f>
        <v>-12869.73</v>
      </c>
      <c r="O182" s="47"/>
      <c r="P182" s="48">
        <f>ROUND(IF(L182=0, IF(J182=0, 0, 1), J182/L182),5)</f>
        <v>0.49629000000000001</v>
      </c>
    </row>
    <row r="183" spans="1:16" ht="15" thickBot="1" x14ac:dyDescent="0.35">
      <c r="A183" s="43"/>
      <c r="B183" s="43"/>
      <c r="C183" s="43"/>
      <c r="D183" s="43"/>
      <c r="E183" s="43" t="s">
        <v>558</v>
      </c>
      <c r="F183" s="43"/>
      <c r="G183" s="43"/>
      <c r="H183" s="43"/>
      <c r="I183" s="43"/>
      <c r="J183" s="49">
        <v>1495.35</v>
      </c>
      <c r="K183" s="47"/>
      <c r="L183" s="49"/>
      <c r="M183" s="47"/>
      <c r="N183" s="49"/>
      <c r="O183" s="47"/>
      <c r="P183" s="50"/>
    </row>
    <row r="184" spans="1:16" ht="15" thickBot="1" x14ac:dyDescent="0.35">
      <c r="A184" s="43"/>
      <c r="B184" s="43"/>
      <c r="C184" s="43"/>
      <c r="D184" s="43" t="s">
        <v>559</v>
      </c>
      <c r="E184" s="43"/>
      <c r="F184" s="43"/>
      <c r="G184" s="43"/>
      <c r="H184" s="43"/>
      <c r="I184" s="43"/>
      <c r="J184" s="53">
        <f>ROUND(J21+J114+J118+J125+J155+J159+J174+SUM(J182:J183),5)</f>
        <v>329079.56</v>
      </c>
      <c r="K184" s="47"/>
      <c r="L184" s="53">
        <f>ROUND(L21+L114+L118+L125+L155+L159+L174+SUM(L182:L183),5)</f>
        <v>1174210.3799999999</v>
      </c>
      <c r="M184" s="47"/>
      <c r="N184" s="53">
        <f>ROUND((J184-L184),5)</f>
        <v>-845130.82</v>
      </c>
      <c r="O184" s="47"/>
      <c r="P184" s="54">
        <f>ROUND(IF(L184=0, IF(J184=0, 0, 1), J184/L184),5)</f>
        <v>0.28026000000000001</v>
      </c>
    </row>
    <row r="185" spans="1:16" x14ac:dyDescent="0.3">
      <c r="A185" s="43"/>
      <c r="B185" s="43" t="s">
        <v>560</v>
      </c>
      <c r="C185" s="43"/>
      <c r="D185" s="43"/>
      <c r="E185" s="43"/>
      <c r="F185" s="43"/>
      <c r="G185" s="43"/>
      <c r="H185" s="43"/>
      <c r="I185" s="43"/>
      <c r="J185" s="46">
        <f>ROUND(J3+J20-J184,5)</f>
        <v>225514.91</v>
      </c>
      <c r="K185" s="47"/>
      <c r="L185" s="46">
        <f>ROUND(L3+L20-L184,5)</f>
        <v>20084.62</v>
      </c>
      <c r="M185" s="47"/>
      <c r="N185" s="46">
        <f>ROUND((J185-L185),5)</f>
        <v>205430.29</v>
      </c>
      <c r="O185" s="47"/>
      <c r="P185" s="48">
        <f>ROUND(IF(L185=0, IF(J185=0, 0, 1), J185/L185),5)</f>
        <v>11.22824</v>
      </c>
    </row>
    <row r="186" spans="1:16" x14ac:dyDescent="0.3">
      <c r="A186" s="43"/>
      <c r="B186" s="43" t="s">
        <v>561</v>
      </c>
      <c r="C186" s="43"/>
      <c r="D186" s="43"/>
      <c r="E186" s="43"/>
      <c r="F186" s="43"/>
      <c r="G186" s="43"/>
      <c r="H186" s="43"/>
      <c r="I186" s="43"/>
      <c r="J186" s="46"/>
      <c r="K186" s="47"/>
      <c r="L186" s="46"/>
      <c r="M186" s="47"/>
      <c r="N186" s="46"/>
      <c r="O186" s="47"/>
      <c r="P186" s="48"/>
    </row>
    <row r="187" spans="1:16" x14ac:dyDescent="0.3">
      <c r="A187" s="43"/>
      <c r="B187" s="43"/>
      <c r="C187" s="43" t="s">
        <v>562</v>
      </c>
      <c r="D187" s="43"/>
      <c r="E187" s="43"/>
      <c r="F187" s="43"/>
      <c r="G187" s="43"/>
      <c r="H187" s="43"/>
      <c r="I187" s="43"/>
      <c r="J187" s="46"/>
      <c r="K187" s="47"/>
      <c r="L187" s="46"/>
      <c r="M187" s="47"/>
      <c r="N187" s="46"/>
      <c r="O187" s="47"/>
      <c r="P187" s="48"/>
    </row>
    <row r="188" spans="1:16" x14ac:dyDescent="0.3">
      <c r="A188" s="43"/>
      <c r="B188" s="43"/>
      <c r="C188" s="43"/>
      <c r="D188" s="43" t="s">
        <v>595</v>
      </c>
      <c r="E188" s="43"/>
      <c r="F188" s="43"/>
      <c r="G188" s="43"/>
      <c r="H188" s="43"/>
      <c r="I188" s="43"/>
      <c r="J188" s="46"/>
      <c r="K188" s="47"/>
      <c r="L188" s="46"/>
      <c r="M188" s="47"/>
      <c r="N188" s="46"/>
      <c r="O188" s="47"/>
      <c r="P188" s="48"/>
    </row>
    <row r="189" spans="1:16" ht="15" thickBot="1" x14ac:dyDescent="0.35">
      <c r="A189" s="43"/>
      <c r="B189" s="43"/>
      <c r="C189" s="43"/>
      <c r="D189" s="43"/>
      <c r="E189" s="43" t="s">
        <v>596</v>
      </c>
      <c r="F189" s="43"/>
      <c r="G189" s="43"/>
      <c r="H189" s="43"/>
      <c r="I189" s="43"/>
      <c r="J189" s="55">
        <v>1157.58</v>
      </c>
      <c r="K189" s="47"/>
      <c r="L189" s="46"/>
      <c r="M189" s="47"/>
      <c r="N189" s="46"/>
      <c r="O189" s="47"/>
      <c r="P189" s="48"/>
    </row>
    <row r="190" spans="1:16" x14ac:dyDescent="0.3">
      <c r="A190" s="43"/>
      <c r="B190" s="43"/>
      <c r="C190" s="43"/>
      <c r="D190" s="43" t="s">
        <v>597</v>
      </c>
      <c r="E190" s="43"/>
      <c r="F190" s="43"/>
      <c r="G190" s="43"/>
      <c r="H190" s="43"/>
      <c r="I190" s="43"/>
      <c r="J190" s="46">
        <f>ROUND(SUM(J188:J189),5)</f>
        <v>1157.58</v>
      </c>
      <c r="K190" s="47"/>
      <c r="L190" s="46"/>
      <c r="M190" s="47"/>
      <c r="N190" s="46"/>
      <c r="O190" s="47"/>
      <c r="P190" s="48"/>
    </row>
    <row r="191" spans="1:16" x14ac:dyDescent="0.3">
      <c r="A191" s="43"/>
      <c r="B191" s="43"/>
      <c r="C191" s="43"/>
      <c r="D191" s="43" t="s">
        <v>563</v>
      </c>
      <c r="E191" s="43"/>
      <c r="F191" s="43"/>
      <c r="G191" s="43"/>
      <c r="H191" s="43"/>
      <c r="I191" s="43"/>
      <c r="J191" s="46"/>
      <c r="K191" s="47"/>
      <c r="L191" s="46"/>
      <c r="M191" s="47"/>
      <c r="N191" s="46"/>
      <c r="O191" s="47"/>
      <c r="P191" s="48"/>
    </row>
    <row r="192" spans="1:16" x14ac:dyDescent="0.3">
      <c r="A192" s="43"/>
      <c r="B192" s="43"/>
      <c r="C192" s="43"/>
      <c r="D192" s="43"/>
      <c r="E192" s="43" t="s">
        <v>564</v>
      </c>
      <c r="F192" s="43"/>
      <c r="G192" s="43"/>
      <c r="H192" s="43"/>
      <c r="I192" s="43"/>
      <c r="J192" s="46">
        <v>825</v>
      </c>
      <c r="K192" s="47"/>
      <c r="L192" s="46"/>
      <c r="M192" s="47"/>
      <c r="N192" s="46"/>
      <c r="O192" s="47"/>
      <c r="P192" s="48"/>
    </row>
    <row r="193" spans="1:16" ht="15" thickBot="1" x14ac:dyDescent="0.35">
      <c r="A193" s="43"/>
      <c r="B193" s="43"/>
      <c r="C193" s="43"/>
      <c r="D193" s="43"/>
      <c r="E193" s="43" t="s">
        <v>824</v>
      </c>
      <c r="F193" s="43"/>
      <c r="G193" s="43"/>
      <c r="H193" s="43"/>
      <c r="I193" s="43"/>
      <c r="J193" s="49">
        <v>2520</v>
      </c>
      <c r="K193" s="47"/>
      <c r="L193" s="46"/>
      <c r="M193" s="47"/>
      <c r="N193" s="46"/>
      <c r="O193" s="47"/>
      <c r="P193" s="48"/>
    </row>
    <row r="194" spans="1:16" ht="15" thickBot="1" x14ac:dyDescent="0.35">
      <c r="A194" s="43"/>
      <c r="B194" s="43"/>
      <c r="C194" s="43"/>
      <c r="D194" s="43" t="s">
        <v>565</v>
      </c>
      <c r="E194" s="43"/>
      <c r="F194" s="43"/>
      <c r="G194" s="43"/>
      <c r="H194" s="43"/>
      <c r="I194" s="43"/>
      <c r="J194" s="53">
        <f>ROUND(SUM(J191:J193),5)</f>
        <v>3345</v>
      </c>
      <c r="K194" s="47"/>
      <c r="L194" s="46"/>
      <c r="M194" s="47"/>
      <c r="N194" s="46"/>
      <c r="O194" s="47"/>
      <c r="P194" s="48"/>
    </row>
    <row r="195" spans="1:16" x14ac:dyDescent="0.3">
      <c r="A195" s="43"/>
      <c r="B195" s="43"/>
      <c r="C195" s="43" t="s">
        <v>566</v>
      </c>
      <c r="D195" s="43"/>
      <c r="E195" s="43"/>
      <c r="F195" s="43"/>
      <c r="G195" s="43"/>
      <c r="H195" s="43"/>
      <c r="I195" s="43"/>
      <c r="J195" s="46">
        <f>ROUND(J187+J190+J194,5)</f>
        <v>4502.58</v>
      </c>
      <c r="K195" s="47"/>
      <c r="L195" s="46"/>
      <c r="M195" s="47"/>
      <c r="N195" s="46"/>
      <c r="O195" s="47"/>
      <c r="P195" s="48"/>
    </row>
    <row r="196" spans="1:16" x14ac:dyDescent="0.3">
      <c r="A196" s="43"/>
      <c r="B196" s="43"/>
      <c r="C196" s="43" t="s">
        <v>567</v>
      </c>
      <c r="D196" s="43"/>
      <c r="E196" s="43"/>
      <c r="F196" s="43"/>
      <c r="G196" s="43"/>
      <c r="H196" s="43"/>
      <c r="I196" s="43"/>
      <c r="J196" s="46"/>
      <c r="K196" s="47"/>
      <c r="L196" s="46"/>
      <c r="M196" s="47"/>
      <c r="N196" s="46"/>
      <c r="O196" s="47"/>
      <c r="P196" s="48"/>
    </row>
    <row r="197" spans="1:16" x14ac:dyDescent="0.3">
      <c r="A197" s="43"/>
      <c r="B197" s="43"/>
      <c r="C197" s="43"/>
      <c r="D197" s="43" t="s">
        <v>598</v>
      </c>
      <c r="E197" s="43"/>
      <c r="F197" s="43"/>
      <c r="G197" s="43"/>
      <c r="H197" s="43"/>
      <c r="I197" s="43"/>
      <c r="J197" s="46"/>
      <c r="K197" s="47"/>
      <c r="L197" s="46"/>
      <c r="M197" s="47"/>
      <c r="N197" s="46"/>
      <c r="O197" s="47"/>
      <c r="P197" s="48"/>
    </row>
    <row r="198" spans="1:16" x14ac:dyDescent="0.3">
      <c r="A198" s="43"/>
      <c r="B198" s="43"/>
      <c r="C198" s="43"/>
      <c r="D198" s="43"/>
      <c r="E198" s="43" t="s">
        <v>599</v>
      </c>
      <c r="F198" s="43"/>
      <c r="G198" s="43"/>
      <c r="H198" s="43"/>
      <c r="I198" s="43"/>
      <c r="J198" s="46">
        <v>0</v>
      </c>
      <c r="K198" s="47"/>
      <c r="L198" s="46"/>
      <c r="M198" s="47"/>
      <c r="N198" s="46"/>
      <c r="O198" s="47"/>
      <c r="P198" s="48"/>
    </row>
    <row r="199" spans="1:16" x14ac:dyDescent="0.3">
      <c r="A199" s="43"/>
      <c r="B199" s="43"/>
      <c r="C199" s="43"/>
      <c r="D199" s="43"/>
      <c r="E199" s="43" t="s">
        <v>600</v>
      </c>
      <c r="F199" s="43"/>
      <c r="G199" s="43"/>
      <c r="H199" s="43"/>
      <c r="I199" s="43"/>
      <c r="J199" s="46">
        <v>15000</v>
      </c>
      <c r="K199" s="47"/>
      <c r="L199" s="46"/>
      <c r="M199" s="47"/>
      <c r="N199" s="46"/>
      <c r="O199" s="47"/>
      <c r="P199" s="48"/>
    </row>
    <row r="200" spans="1:16" x14ac:dyDescent="0.3">
      <c r="A200" s="43"/>
      <c r="B200" s="43"/>
      <c r="C200" s="43"/>
      <c r="D200" s="43"/>
      <c r="E200" s="43" t="s">
        <v>601</v>
      </c>
      <c r="F200" s="43"/>
      <c r="G200" s="43"/>
      <c r="H200" s="43"/>
      <c r="I200" s="43"/>
      <c r="J200" s="46"/>
      <c r="K200" s="47"/>
      <c r="L200" s="46"/>
      <c r="M200" s="47"/>
      <c r="N200" s="46"/>
      <c r="O200" s="47"/>
      <c r="P200" s="48"/>
    </row>
    <row r="201" spans="1:16" x14ac:dyDescent="0.3">
      <c r="A201" s="43"/>
      <c r="B201" s="43"/>
      <c r="C201" s="43"/>
      <c r="D201" s="43"/>
      <c r="E201" s="43"/>
      <c r="F201" s="43" t="s">
        <v>602</v>
      </c>
      <c r="G201" s="43"/>
      <c r="H201" s="43"/>
      <c r="I201" s="43"/>
      <c r="J201" s="46">
        <v>0</v>
      </c>
      <c r="K201" s="47"/>
      <c r="L201" s="46"/>
      <c r="M201" s="47"/>
      <c r="N201" s="46"/>
      <c r="O201" s="47"/>
      <c r="P201" s="48"/>
    </row>
    <row r="202" spans="1:16" ht="15" thickBot="1" x14ac:dyDescent="0.35">
      <c r="A202" s="43"/>
      <c r="B202" s="43"/>
      <c r="C202" s="43"/>
      <c r="D202" s="43"/>
      <c r="E202" s="43"/>
      <c r="F202" s="43" t="s">
        <v>603</v>
      </c>
      <c r="G202" s="43"/>
      <c r="H202" s="43"/>
      <c r="I202" s="43"/>
      <c r="J202" s="49">
        <v>0</v>
      </c>
      <c r="K202" s="47"/>
      <c r="L202" s="46"/>
      <c r="M202" s="47"/>
      <c r="N202" s="46"/>
      <c r="O202" s="47"/>
      <c r="P202" s="48"/>
    </row>
    <row r="203" spans="1:16" ht="15" thickBot="1" x14ac:dyDescent="0.35">
      <c r="A203" s="43"/>
      <c r="B203" s="43"/>
      <c r="C203" s="43"/>
      <c r="D203" s="43"/>
      <c r="E203" s="43" t="s">
        <v>604</v>
      </c>
      <c r="F203" s="43"/>
      <c r="G203" s="43"/>
      <c r="H203" s="43"/>
      <c r="I203" s="43"/>
      <c r="J203" s="53">
        <f>ROUND(SUM(J200:J202),5)</f>
        <v>0</v>
      </c>
      <c r="K203" s="47"/>
      <c r="L203" s="46"/>
      <c r="M203" s="47"/>
      <c r="N203" s="46"/>
      <c r="O203" s="47"/>
      <c r="P203" s="48"/>
    </row>
    <row r="204" spans="1:16" x14ac:dyDescent="0.3">
      <c r="A204" s="43"/>
      <c r="B204" s="43"/>
      <c r="C204" s="43"/>
      <c r="D204" s="43" t="s">
        <v>605</v>
      </c>
      <c r="E204" s="43"/>
      <c r="F204" s="43"/>
      <c r="G204" s="43"/>
      <c r="H204" s="43"/>
      <c r="I204" s="43"/>
      <c r="J204" s="46">
        <f>ROUND(SUM(J197:J199)+J203,5)</f>
        <v>15000</v>
      </c>
      <c r="K204" s="47"/>
      <c r="L204" s="46"/>
      <c r="M204" s="47"/>
      <c r="N204" s="46"/>
      <c r="O204" s="47"/>
      <c r="P204" s="48"/>
    </row>
    <row r="205" spans="1:16" x14ac:dyDescent="0.3">
      <c r="A205" s="43"/>
      <c r="B205" s="43"/>
      <c r="C205" s="43"/>
      <c r="D205" s="43" t="s">
        <v>568</v>
      </c>
      <c r="E205" s="43"/>
      <c r="F205" s="43"/>
      <c r="G205" s="43"/>
      <c r="H205" s="43"/>
      <c r="I205" s="43"/>
      <c r="J205" s="46"/>
      <c r="K205" s="47"/>
      <c r="L205" s="46"/>
      <c r="M205" s="47"/>
      <c r="N205" s="46"/>
      <c r="O205" s="47"/>
      <c r="P205" s="48"/>
    </row>
    <row r="206" spans="1:16" x14ac:dyDescent="0.3">
      <c r="A206" s="43"/>
      <c r="B206" s="43"/>
      <c r="C206" s="43"/>
      <c r="D206" s="43"/>
      <c r="E206" s="43" t="s">
        <v>569</v>
      </c>
      <c r="F206" s="43"/>
      <c r="G206" s="43"/>
      <c r="H206" s="43"/>
      <c r="I206" s="43"/>
      <c r="J206" s="46">
        <v>0</v>
      </c>
      <c r="K206" s="47"/>
      <c r="L206" s="46">
        <v>4084.62</v>
      </c>
      <c r="M206" s="47"/>
      <c r="N206" s="46">
        <f>ROUND((J206-L206),5)</f>
        <v>-4084.62</v>
      </c>
      <c r="O206" s="47"/>
      <c r="P206" s="48">
        <f>ROUND(IF(L206=0, IF(J206=0, 0, 1), J206/L206),5)</f>
        <v>0</v>
      </c>
    </row>
    <row r="207" spans="1:16" x14ac:dyDescent="0.3">
      <c r="A207" s="43"/>
      <c r="B207" s="43"/>
      <c r="C207" s="43"/>
      <c r="D207" s="43"/>
      <c r="E207" s="43" t="s">
        <v>570</v>
      </c>
      <c r="F207" s="43"/>
      <c r="G207" s="43"/>
      <c r="H207" s="43"/>
      <c r="I207" s="43"/>
      <c r="J207" s="46">
        <v>0</v>
      </c>
      <c r="K207" s="47"/>
      <c r="L207" s="46">
        <v>0</v>
      </c>
      <c r="M207" s="47"/>
      <c r="N207" s="46">
        <f>ROUND((J207-L207),5)</f>
        <v>0</v>
      </c>
      <c r="O207" s="47"/>
      <c r="P207" s="48">
        <f>ROUND(IF(L207=0, IF(J207=0, 0, 1), J207/L207),5)</f>
        <v>0</v>
      </c>
    </row>
    <row r="208" spans="1:16" x14ac:dyDescent="0.3">
      <c r="A208" s="43"/>
      <c r="B208" s="43"/>
      <c r="C208" s="43"/>
      <c r="D208" s="43"/>
      <c r="E208" s="43" t="s">
        <v>571</v>
      </c>
      <c r="F208" s="43"/>
      <c r="G208" s="43"/>
      <c r="H208" s="43"/>
      <c r="I208" s="43"/>
      <c r="J208" s="46">
        <v>0</v>
      </c>
      <c r="K208" s="47"/>
      <c r="L208" s="46">
        <v>0</v>
      </c>
      <c r="M208" s="47"/>
      <c r="N208" s="46">
        <f>ROUND((J208-L208),5)</f>
        <v>0</v>
      </c>
      <c r="O208" s="47"/>
      <c r="P208" s="48">
        <f>ROUND(IF(L208=0, IF(J208=0, 0, 1), J208/L208),5)</f>
        <v>0</v>
      </c>
    </row>
    <row r="209" spans="1:16" x14ac:dyDescent="0.3">
      <c r="A209" s="43"/>
      <c r="B209" s="43"/>
      <c r="C209" s="43"/>
      <c r="D209" s="43"/>
      <c r="E209" s="43" t="s">
        <v>572</v>
      </c>
      <c r="F209" s="43"/>
      <c r="G209" s="43"/>
      <c r="H209" s="43"/>
      <c r="I209" s="43"/>
      <c r="J209" s="46">
        <v>0</v>
      </c>
      <c r="K209" s="47"/>
      <c r="L209" s="46">
        <v>0</v>
      </c>
      <c r="M209" s="47"/>
      <c r="N209" s="46">
        <f>ROUND((J209-L209),5)</f>
        <v>0</v>
      </c>
      <c r="O209" s="47"/>
      <c r="P209" s="48">
        <f>ROUND(IF(L209=0, IF(J209=0, 0, 1), J209/L209),5)</f>
        <v>0</v>
      </c>
    </row>
    <row r="210" spans="1:16" x14ac:dyDescent="0.3">
      <c r="A210" s="43"/>
      <c r="B210" s="43"/>
      <c r="C210" s="43"/>
      <c r="D210" s="43"/>
      <c r="E210" s="43" t="s">
        <v>573</v>
      </c>
      <c r="F210" s="43"/>
      <c r="G210" s="43"/>
      <c r="H210" s="43"/>
      <c r="I210" s="43"/>
      <c r="J210" s="46">
        <v>0</v>
      </c>
      <c r="K210" s="47"/>
      <c r="L210" s="46">
        <v>0</v>
      </c>
      <c r="M210" s="47"/>
      <c r="N210" s="46">
        <f>ROUND((J210-L210),5)</f>
        <v>0</v>
      </c>
      <c r="O210" s="47"/>
      <c r="P210" s="48">
        <f>ROUND(IF(L210=0, IF(J210=0, 0, 1), J210/L210),5)</f>
        <v>0</v>
      </c>
    </row>
    <row r="211" spans="1:16" x14ac:dyDescent="0.3">
      <c r="A211" s="43"/>
      <c r="B211" s="43"/>
      <c r="C211" s="43"/>
      <c r="D211" s="43"/>
      <c r="E211" s="43" t="s">
        <v>574</v>
      </c>
      <c r="F211" s="43"/>
      <c r="G211" s="43"/>
      <c r="H211" s="43"/>
      <c r="I211" s="43"/>
      <c r="J211" s="46">
        <v>0</v>
      </c>
      <c r="K211" s="47"/>
      <c r="L211" s="46">
        <v>0</v>
      </c>
      <c r="M211" s="47"/>
      <c r="N211" s="46">
        <f>ROUND((J211-L211),5)</f>
        <v>0</v>
      </c>
      <c r="O211" s="47"/>
      <c r="P211" s="48">
        <f>ROUND(IF(L211=0, IF(J211=0, 0, 1), J211/L211),5)</f>
        <v>0</v>
      </c>
    </row>
    <row r="212" spans="1:16" ht="15" thickBot="1" x14ac:dyDescent="0.35">
      <c r="A212" s="43"/>
      <c r="B212" s="43"/>
      <c r="C212" s="43"/>
      <c r="D212" s="43"/>
      <c r="E212" s="43" t="s">
        <v>575</v>
      </c>
      <c r="F212" s="43"/>
      <c r="G212" s="43"/>
      <c r="H212" s="43"/>
      <c r="I212" s="43"/>
      <c r="J212" s="49">
        <v>0</v>
      </c>
      <c r="K212" s="47"/>
      <c r="L212" s="49">
        <v>16000</v>
      </c>
      <c r="M212" s="47"/>
      <c r="N212" s="49">
        <f>ROUND((J212-L212),5)</f>
        <v>-16000</v>
      </c>
      <c r="O212" s="47"/>
      <c r="P212" s="50">
        <f>ROUND(IF(L212=0, IF(J212=0, 0, 1), J212/L212),5)</f>
        <v>0</v>
      </c>
    </row>
    <row r="213" spans="1:16" ht="15" thickBot="1" x14ac:dyDescent="0.35">
      <c r="A213" s="43"/>
      <c r="B213" s="43"/>
      <c r="C213" s="43"/>
      <c r="D213" s="43" t="s">
        <v>12</v>
      </c>
      <c r="E213" s="43"/>
      <c r="F213" s="43"/>
      <c r="G213" s="43"/>
      <c r="H213" s="43"/>
      <c r="I213" s="43"/>
      <c r="J213" s="51">
        <f>ROUND(SUM(J205:J212),5)</f>
        <v>0</v>
      </c>
      <c r="K213" s="47"/>
      <c r="L213" s="51">
        <f>ROUND(SUM(L205:L212),5)</f>
        <v>20084.62</v>
      </c>
      <c r="M213" s="47"/>
      <c r="N213" s="51">
        <f>ROUND((J213-L213),5)</f>
        <v>-20084.62</v>
      </c>
      <c r="O213" s="47"/>
      <c r="P213" s="52">
        <f>ROUND(IF(L213=0, IF(J213=0, 0, 1), J213/L213),5)</f>
        <v>0</v>
      </c>
    </row>
    <row r="214" spans="1:16" ht="15" thickBot="1" x14ac:dyDescent="0.35">
      <c r="A214" s="43"/>
      <c r="B214" s="43"/>
      <c r="C214" s="43" t="s">
        <v>576</v>
      </c>
      <c r="D214" s="43"/>
      <c r="E214" s="43"/>
      <c r="F214" s="43"/>
      <c r="G214" s="43"/>
      <c r="H214" s="43"/>
      <c r="I214" s="43"/>
      <c r="J214" s="51">
        <f>ROUND(J196+J204+J213,5)</f>
        <v>15000</v>
      </c>
      <c r="K214" s="47"/>
      <c r="L214" s="51">
        <f>ROUND(L196+L204+L213,5)</f>
        <v>20084.62</v>
      </c>
      <c r="M214" s="47"/>
      <c r="N214" s="51">
        <f>ROUND((J214-L214),5)</f>
        <v>-5084.62</v>
      </c>
      <c r="O214" s="47"/>
      <c r="P214" s="52">
        <f>ROUND(IF(L214=0, IF(J214=0, 0, 1), J214/L214),5)</f>
        <v>0.74683999999999995</v>
      </c>
    </row>
    <row r="215" spans="1:16" ht="15" thickBot="1" x14ac:dyDescent="0.35">
      <c r="A215" s="43"/>
      <c r="B215" s="43" t="s">
        <v>577</v>
      </c>
      <c r="C215" s="43"/>
      <c r="D215" s="43"/>
      <c r="E215" s="43"/>
      <c r="F215" s="43"/>
      <c r="G215" s="43"/>
      <c r="H215" s="43"/>
      <c r="I215" s="43"/>
      <c r="J215" s="51">
        <f>ROUND(J186+J195-J214,5)</f>
        <v>-10497.42</v>
      </c>
      <c r="K215" s="47"/>
      <c r="L215" s="51">
        <f>ROUND(L186+L195-L214,5)</f>
        <v>-20084.62</v>
      </c>
      <c r="M215" s="47"/>
      <c r="N215" s="51">
        <f>ROUND((J215-L215),5)</f>
        <v>9587.2000000000007</v>
      </c>
      <c r="O215" s="47"/>
      <c r="P215" s="52">
        <f>ROUND(IF(L215=0, IF(J215=0, 0, 1), J215/L215),5)</f>
        <v>0.52266000000000001</v>
      </c>
    </row>
    <row r="216" spans="1:16" s="59" customFormat="1" ht="10.199999999999999" thickBot="1" x14ac:dyDescent="0.25">
      <c r="A216" s="43" t="s">
        <v>106</v>
      </c>
      <c r="B216" s="43"/>
      <c r="C216" s="43"/>
      <c r="D216" s="43"/>
      <c r="E216" s="43"/>
      <c r="F216" s="43"/>
      <c r="G216" s="43"/>
      <c r="H216" s="43"/>
      <c r="I216" s="43"/>
      <c r="J216" s="57">
        <f>ROUND(J185+J215,5)</f>
        <v>215017.49</v>
      </c>
      <c r="K216" s="43"/>
      <c r="L216" s="57">
        <f>ROUND(L185+L215,5)</f>
        <v>0</v>
      </c>
      <c r="M216" s="43"/>
      <c r="N216" s="57">
        <f>ROUND((J216-L216),5)</f>
        <v>215017.49</v>
      </c>
      <c r="O216" s="43"/>
      <c r="P216" s="58">
        <f>ROUND(IF(L216=0, IF(J216=0, 0, 1), J216/L216),5)</f>
        <v>1</v>
      </c>
    </row>
    <row r="217" spans="1:16" ht="15" thickTop="1" x14ac:dyDescent="0.3"/>
  </sheetData>
  <pageMargins left="0.7" right="0.7" top="0.75" bottom="0.75" header="0.1" footer="0.3"/>
  <pageSetup orientation="portrait" r:id="rId1"/>
  <headerFooter>
    <oddHeader>&amp;L&amp;"Arial,Bold"&amp;7 6:10 AM
&amp;"Arial,Bold"&amp;7 04/15/22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5093-3A08-437F-892B-055C425EA4F1}">
  <sheetPr codeName="Sheet5"/>
  <dimension ref="A1:W372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4" x14ac:dyDescent="0.3"/>
  <cols>
    <col min="1" max="5" width="3" style="32" customWidth="1"/>
    <col min="6" max="6" width="25.109375" style="32" customWidth="1"/>
    <col min="7" max="8" width="2.33203125" style="32" customWidth="1"/>
    <col min="9" max="9" width="13.109375" style="32" bestFit="1" customWidth="1"/>
    <col min="10" max="10" width="2.33203125" style="32" customWidth="1"/>
    <col min="11" max="11" width="7.88671875" style="32" bestFit="1" customWidth="1"/>
    <col min="12" max="12" width="2.33203125" style="32" customWidth="1"/>
    <col min="13" max="13" width="15.6640625" style="32" bestFit="1" customWidth="1"/>
    <col min="14" max="14" width="2.33203125" style="32" customWidth="1"/>
    <col min="15" max="15" width="21.5546875" style="32" bestFit="1" customWidth="1"/>
    <col min="16" max="16" width="2.33203125" style="32" customWidth="1"/>
    <col min="17" max="17" width="30.77734375" style="32" customWidth="1"/>
    <col min="18" max="18" width="2.33203125" style="32" customWidth="1"/>
    <col min="19" max="19" width="23.6640625" style="32" bestFit="1" customWidth="1"/>
    <col min="20" max="20" width="2.33203125" style="32" customWidth="1"/>
    <col min="21" max="21" width="7.88671875" style="32" bestFit="1" customWidth="1"/>
    <col min="22" max="22" width="2.33203125" style="32" customWidth="1"/>
    <col min="23" max="23" width="7.88671875" style="32" bestFit="1" customWidth="1"/>
  </cols>
  <sheetData>
    <row r="1" spans="1:23" s="30" customFormat="1" ht="15" thickBot="1" x14ac:dyDescent="0.35">
      <c r="A1" s="41"/>
      <c r="B1" s="41"/>
      <c r="C1" s="41"/>
      <c r="D1" s="41"/>
      <c r="E1" s="41"/>
      <c r="F1" s="41"/>
      <c r="G1" s="41"/>
      <c r="H1" s="41"/>
      <c r="I1" s="42" t="s">
        <v>109</v>
      </c>
      <c r="J1" s="41"/>
      <c r="K1" s="42" t="s">
        <v>110</v>
      </c>
      <c r="L1" s="41"/>
      <c r="M1" s="42" t="s">
        <v>111</v>
      </c>
      <c r="N1" s="41"/>
      <c r="O1" s="42" t="s">
        <v>112</v>
      </c>
      <c r="P1" s="41"/>
      <c r="Q1" s="42" t="s">
        <v>113</v>
      </c>
      <c r="R1" s="41"/>
      <c r="S1" s="42" t="s">
        <v>606</v>
      </c>
      <c r="T1" s="41"/>
      <c r="U1" s="42" t="s">
        <v>114</v>
      </c>
      <c r="V1" s="41"/>
      <c r="W1" s="42" t="s">
        <v>607</v>
      </c>
    </row>
    <row r="2" spans="1:23" ht="15" thickTop="1" x14ac:dyDescent="0.3">
      <c r="A2" s="33"/>
      <c r="B2" s="33" t="s">
        <v>397</v>
      </c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  <c r="T2" s="33"/>
      <c r="U2" s="35"/>
      <c r="V2" s="33"/>
      <c r="W2" s="35"/>
    </row>
    <row r="3" spans="1:23" ht="15" thickBot="1" x14ac:dyDescent="0.35">
      <c r="A3" s="63"/>
      <c r="B3" s="63"/>
      <c r="C3" s="63"/>
      <c r="D3" s="63"/>
      <c r="E3" s="63"/>
      <c r="F3" s="63"/>
      <c r="G3" s="36"/>
      <c r="H3" s="36"/>
      <c r="I3" s="36" t="s">
        <v>116</v>
      </c>
      <c r="J3" s="36"/>
      <c r="K3" s="37">
        <v>44651</v>
      </c>
      <c r="L3" s="36"/>
      <c r="M3" s="36" t="s">
        <v>676</v>
      </c>
      <c r="N3" s="36"/>
      <c r="O3" s="36"/>
      <c r="P3" s="36"/>
      <c r="Q3" s="36" t="s">
        <v>739</v>
      </c>
      <c r="R3" s="36"/>
      <c r="S3" s="36" t="s">
        <v>45</v>
      </c>
      <c r="T3" s="36"/>
      <c r="U3" s="64">
        <v>100</v>
      </c>
      <c r="V3" s="36"/>
      <c r="W3" s="64">
        <f>ROUND(W2+U3,5)</f>
        <v>100</v>
      </c>
    </row>
    <row r="4" spans="1:23" x14ac:dyDescent="0.3">
      <c r="A4" s="65"/>
      <c r="B4" s="65" t="s">
        <v>608</v>
      </c>
      <c r="C4" s="65"/>
      <c r="D4" s="65"/>
      <c r="E4" s="65"/>
      <c r="F4" s="65"/>
      <c r="G4" s="65"/>
      <c r="H4" s="65"/>
      <c r="I4" s="65"/>
      <c r="J4" s="65"/>
      <c r="K4" s="66"/>
      <c r="L4" s="65"/>
      <c r="M4" s="65"/>
      <c r="N4" s="65"/>
      <c r="O4" s="65"/>
      <c r="P4" s="65"/>
      <c r="Q4" s="65"/>
      <c r="R4" s="65"/>
      <c r="S4" s="65"/>
      <c r="T4" s="65"/>
      <c r="U4" s="21">
        <f>ROUND(SUM(U2:U3),5)</f>
        <v>100</v>
      </c>
      <c r="V4" s="65"/>
      <c r="W4" s="21">
        <f>W3</f>
        <v>100</v>
      </c>
    </row>
    <row r="5" spans="1:23" x14ac:dyDescent="0.3">
      <c r="A5" s="33"/>
      <c r="B5" s="33" t="s">
        <v>398</v>
      </c>
      <c r="C5" s="33"/>
      <c r="D5" s="33"/>
      <c r="E5" s="33"/>
      <c r="F5" s="33"/>
      <c r="G5" s="33"/>
      <c r="H5" s="33"/>
      <c r="I5" s="33"/>
      <c r="J5" s="33"/>
      <c r="K5" s="34"/>
      <c r="L5" s="33"/>
      <c r="M5" s="33"/>
      <c r="N5" s="33"/>
      <c r="O5" s="33"/>
      <c r="P5" s="33"/>
      <c r="Q5" s="33"/>
      <c r="R5" s="33"/>
      <c r="S5" s="33"/>
      <c r="T5" s="33"/>
      <c r="U5" s="35"/>
      <c r="V5" s="33"/>
      <c r="W5" s="35"/>
    </row>
    <row r="6" spans="1:23" x14ac:dyDescent="0.3">
      <c r="A6" s="36"/>
      <c r="B6" s="36"/>
      <c r="C6" s="36"/>
      <c r="D6" s="36"/>
      <c r="E6" s="36"/>
      <c r="F6" s="36"/>
      <c r="G6" s="36"/>
      <c r="H6" s="36"/>
      <c r="I6" s="36" t="s">
        <v>116</v>
      </c>
      <c r="J6" s="36"/>
      <c r="K6" s="37">
        <v>44651</v>
      </c>
      <c r="L6" s="36"/>
      <c r="M6" s="36"/>
      <c r="N6" s="36"/>
      <c r="O6" s="36"/>
      <c r="P6" s="36"/>
      <c r="Q6" s="36" t="s">
        <v>355</v>
      </c>
      <c r="R6" s="36"/>
      <c r="S6" s="36" t="s">
        <v>46</v>
      </c>
      <c r="T6" s="36"/>
      <c r="U6" s="38">
        <v>3.92</v>
      </c>
      <c r="V6" s="36"/>
      <c r="W6" s="38">
        <f>ROUND(W5+U6,5)</f>
        <v>3.92</v>
      </c>
    </row>
    <row r="7" spans="1:23" x14ac:dyDescent="0.3">
      <c r="A7" s="36"/>
      <c r="B7" s="36"/>
      <c r="C7" s="36"/>
      <c r="D7" s="36"/>
      <c r="E7" s="36"/>
      <c r="F7" s="36"/>
      <c r="G7" s="36"/>
      <c r="H7" s="36"/>
      <c r="I7" s="36" t="s">
        <v>116</v>
      </c>
      <c r="J7" s="36"/>
      <c r="K7" s="37">
        <v>44651</v>
      </c>
      <c r="L7" s="36"/>
      <c r="M7" s="36"/>
      <c r="N7" s="36"/>
      <c r="O7" s="36"/>
      <c r="P7" s="36"/>
      <c r="Q7" s="36" t="s">
        <v>355</v>
      </c>
      <c r="R7" s="36"/>
      <c r="S7" s="36" t="s">
        <v>47</v>
      </c>
      <c r="T7" s="36"/>
      <c r="U7" s="38">
        <v>0.06</v>
      </c>
      <c r="V7" s="36"/>
      <c r="W7" s="38">
        <f>ROUND(W6+U7,5)</f>
        <v>3.98</v>
      </c>
    </row>
    <row r="8" spans="1:23" ht="15" thickBot="1" x14ac:dyDescent="0.35">
      <c r="A8" s="36"/>
      <c r="B8" s="36"/>
      <c r="C8" s="36"/>
      <c r="D8" s="36"/>
      <c r="E8" s="36"/>
      <c r="F8" s="36"/>
      <c r="G8" s="36"/>
      <c r="H8" s="36"/>
      <c r="I8" s="36" t="s">
        <v>116</v>
      </c>
      <c r="J8" s="36"/>
      <c r="K8" s="37">
        <v>44651</v>
      </c>
      <c r="L8" s="36"/>
      <c r="M8" s="36"/>
      <c r="N8" s="36"/>
      <c r="O8" s="36"/>
      <c r="P8" s="36"/>
      <c r="Q8" s="36" t="s">
        <v>355</v>
      </c>
      <c r="R8" s="36"/>
      <c r="S8" s="36" t="s">
        <v>45</v>
      </c>
      <c r="T8" s="36"/>
      <c r="U8" s="64">
        <v>0.21</v>
      </c>
      <c r="V8" s="36"/>
      <c r="W8" s="64">
        <f>ROUND(W7+U8,5)</f>
        <v>4.1900000000000004</v>
      </c>
    </row>
    <row r="9" spans="1:23" x14ac:dyDescent="0.3">
      <c r="A9" s="65"/>
      <c r="B9" s="65" t="s">
        <v>609</v>
      </c>
      <c r="C9" s="65"/>
      <c r="D9" s="65"/>
      <c r="E9" s="65"/>
      <c r="F9" s="65"/>
      <c r="G9" s="65"/>
      <c r="H9" s="65"/>
      <c r="I9" s="65"/>
      <c r="J9" s="65"/>
      <c r="K9" s="66"/>
      <c r="L9" s="65"/>
      <c r="M9" s="65"/>
      <c r="N9" s="65"/>
      <c r="O9" s="65"/>
      <c r="P9" s="65"/>
      <c r="Q9" s="65"/>
      <c r="R9" s="65"/>
      <c r="S9" s="65"/>
      <c r="T9" s="65"/>
      <c r="U9" s="21">
        <f>ROUND(SUM(U5:U8),5)</f>
        <v>4.1900000000000004</v>
      </c>
      <c r="V9" s="65"/>
      <c r="W9" s="21">
        <f>W8</f>
        <v>4.1900000000000004</v>
      </c>
    </row>
    <row r="10" spans="1:23" x14ac:dyDescent="0.3">
      <c r="A10" s="33"/>
      <c r="B10" s="33" t="s">
        <v>399</v>
      </c>
      <c r="C10" s="33"/>
      <c r="D10" s="33"/>
      <c r="E10" s="33"/>
      <c r="F10" s="33"/>
      <c r="G10" s="33"/>
      <c r="H10" s="33"/>
      <c r="I10" s="33"/>
      <c r="J10" s="33"/>
      <c r="K10" s="34"/>
      <c r="L10" s="33"/>
      <c r="M10" s="33"/>
      <c r="N10" s="33"/>
      <c r="O10" s="33"/>
      <c r="P10" s="33"/>
      <c r="Q10" s="33"/>
      <c r="R10" s="33"/>
      <c r="S10" s="33"/>
      <c r="T10" s="33"/>
      <c r="U10" s="35"/>
      <c r="V10" s="33"/>
      <c r="W10" s="35"/>
    </row>
    <row r="11" spans="1:23" x14ac:dyDescent="0.3">
      <c r="A11" s="33"/>
      <c r="B11" s="33"/>
      <c r="C11" s="33" t="s">
        <v>400</v>
      </c>
      <c r="D11" s="33"/>
      <c r="E11" s="33"/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3"/>
      <c r="Q11" s="33"/>
      <c r="R11" s="33"/>
      <c r="S11" s="33"/>
      <c r="T11" s="33"/>
      <c r="U11" s="35"/>
      <c r="V11" s="33"/>
      <c r="W11" s="35"/>
    </row>
    <row r="12" spans="1:23" ht="15" thickBot="1" x14ac:dyDescent="0.35">
      <c r="A12" s="63"/>
      <c r="B12" s="63"/>
      <c r="C12" s="63"/>
      <c r="D12" s="63"/>
      <c r="E12" s="63"/>
      <c r="F12" s="63"/>
      <c r="G12" s="36"/>
      <c r="H12" s="36"/>
      <c r="I12" s="36" t="s">
        <v>116</v>
      </c>
      <c r="J12" s="36"/>
      <c r="K12" s="37">
        <v>44630</v>
      </c>
      <c r="L12" s="36"/>
      <c r="M12" s="36"/>
      <c r="N12" s="36"/>
      <c r="O12" s="36"/>
      <c r="P12" s="36"/>
      <c r="Q12" s="36" t="s">
        <v>116</v>
      </c>
      <c r="R12" s="36"/>
      <c r="S12" s="36" t="s">
        <v>46</v>
      </c>
      <c r="T12" s="36"/>
      <c r="U12" s="64">
        <v>343916.15</v>
      </c>
      <c r="V12" s="36"/>
      <c r="W12" s="64">
        <f>ROUND(W11+U12,5)</f>
        <v>343916.15</v>
      </c>
    </row>
    <row r="13" spans="1:23" x14ac:dyDescent="0.3">
      <c r="A13" s="65"/>
      <c r="B13" s="65"/>
      <c r="C13" s="65" t="s">
        <v>610</v>
      </c>
      <c r="D13" s="65"/>
      <c r="E13" s="65"/>
      <c r="F13" s="65"/>
      <c r="G13" s="65"/>
      <c r="H13" s="65"/>
      <c r="I13" s="65"/>
      <c r="J13" s="65"/>
      <c r="K13" s="66"/>
      <c r="L13" s="65"/>
      <c r="M13" s="65"/>
      <c r="N13" s="65"/>
      <c r="O13" s="65"/>
      <c r="P13" s="65"/>
      <c r="Q13" s="65"/>
      <c r="R13" s="65"/>
      <c r="S13" s="65"/>
      <c r="T13" s="65"/>
      <c r="U13" s="21">
        <f>ROUND(SUM(U11:U12),5)</f>
        <v>343916.15</v>
      </c>
      <c r="V13" s="65"/>
      <c r="W13" s="21">
        <f>W12</f>
        <v>343916.15</v>
      </c>
    </row>
    <row r="14" spans="1:23" x14ac:dyDescent="0.3">
      <c r="A14" s="33"/>
      <c r="B14" s="33"/>
      <c r="C14" s="33" t="s">
        <v>401</v>
      </c>
      <c r="D14" s="33"/>
      <c r="E14" s="33"/>
      <c r="F14" s="33"/>
      <c r="G14" s="33"/>
      <c r="H14" s="33"/>
      <c r="I14" s="33"/>
      <c r="J14" s="33"/>
      <c r="K14" s="34"/>
      <c r="L14" s="33"/>
      <c r="M14" s="33"/>
      <c r="N14" s="33"/>
      <c r="O14" s="33"/>
      <c r="P14" s="33"/>
      <c r="Q14" s="33"/>
      <c r="R14" s="33"/>
      <c r="S14" s="33"/>
      <c r="T14" s="33"/>
      <c r="U14" s="35"/>
      <c r="V14" s="33"/>
      <c r="W14" s="35"/>
    </row>
    <row r="15" spans="1:23" ht="15" thickBot="1" x14ac:dyDescent="0.35">
      <c r="A15" s="63"/>
      <c r="B15" s="63"/>
      <c r="C15" s="63"/>
      <c r="D15" s="63"/>
      <c r="E15" s="63"/>
      <c r="F15" s="63"/>
      <c r="G15" s="36"/>
      <c r="H15" s="36"/>
      <c r="I15" s="36" t="s">
        <v>116</v>
      </c>
      <c r="J15" s="36"/>
      <c r="K15" s="37">
        <v>44630</v>
      </c>
      <c r="L15" s="36"/>
      <c r="M15" s="36"/>
      <c r="N15" s="36"/>
      <c r="O15" s="36"/>
      <c r="P15" s="36"/>
      <c r="Q15" s="36" t="s">
        <v>116</v>
      </c>
      <c r="R15" s="36"/>
      <c r="S15" s="36" t="s">
        <v>46</v>
      </c>
      <c r="T15" s="36"/>
      <c r="U15" s="64">
        <v>3629.01</v>
      </c>
      <c r="V15" s="36"/>
      <c r="W15" s="64">
        <f>ROUND(W14+U15,5)</f>
        <v>3629.01</v>
      </c>
    </row>
    <row r="16" spans="1:23" x14ac:dyDescent="0.3">
      <c r="A16" s="65"/>
      <c r="B16" s="65"/>
      <c r="C16" s="65" t="s">
        <v>611</v>
      </c>
      <c r="D16" s="65"/>
      <c r="E16" s="65"/>
      <c r="F16" s="65"/>
      <c r="G16" s="65"/>
      <c r="H16" s="65"/>
      <c r="I16" s="65"/>
      <c r="J16" s="65"/>
      <c r="K16" s="66"/>
      <c r="L16" s="65"/>
      <c r="M16" s="65"/>
      <c r="N16" s="65"/>
      <c r="O16" s="65"/>
      <c r="P16" s="65"/>
      <c r="Q16" s="65"/>
      <c r="R16" s="65"/>
      <c r="S16" s="65"/>
      <c r="T16" s="65"/>
      <c r="U16" s="21">
        <f>ROUND(SUM(U14:U15),5)</f>
        <v>3629.01</v>
      </c>
      <c r="V16" s="65"/>
      <c r="W16" s="21">
        <f>W15</f>
        <v>3629.01</v>
      </c>
    </row>
    <row r="17" spans="1:23" x14ac:dyDescent="0.3">
      <c r="A17" s="33"/>
      <c r="B17" s="33"/>
      <c r="C17" s="33" t="s">
        <v>404</v>
      </c>
      <c r="D17" s="33"/>
      <c r="E17" s="33"/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3"/>
      <c r="Q17" s="33"/>
      <c r="R17" s="33"/>
      <c r="S17" s="33"/>
      <c r="T17" s="33"/>
      <c r="U17" s="35"/>
      <c r="V17" s="33"/>
      <c r="W17" s="35"/>
    </row>
    <row r="18" spans="1:23" ht="15" thickBot="1" x14ac:dyDescent="0.35">
      <c r="A18" s="63"/>
      <c r="B18" s="63"/>
      <c r="C18" s="63"/>
      <c r="D18" s="63"/>
      <c r="E18" s="63"/>
      <c r="F18" s="63"/>
      <c r="G18" s="36"/>
      <c r="H18" s="36"/>
      <c r="I18" s="36" t="s">
        <v>116</v>
      </c>
      <c r="J18" s="36"/>
      <c r="K18" s="37">
        <v>44630</v>
      </c>
      <c r="L18" s="36"/>
      <c r="M18" s="36"/>
      <c r="N18" s="36"/>
      <c r="O18" s="36"/>
      <c r="P18" s="36"/>
      <c r="Q18" s="36" t="s">
        <v>116</v>
      </c>
      <c r="R18" s="36"/>
      <c r="S18" s="36" t="s">
        <v>46</v>
      </c>
      <c r="T18" s="36"/>
      <c r="U18" s="64">
        <v>1555.2</v>
      </c>
      <c r="V18" s="36"/>
      <c r="W18" s="64">
        <f>ROUND(W17+U18,5)</f>
        <v>1555.2</v>
      </c>
    </row>
    <row r="19" spans="1:23" x14ac:dyDescent="0.3">
      <c r="A19" s="65"/>
      <c r="B19" s="65"/>
      <c r="C19" s="65" t="s">
        <v>612</v>
      </c>
      <c r="D19" s="65"/>
      <c r="E19" s="65"/>
      <c r="F19" s="65"/>
      <c r="G19" s="65"/>
      <c r="H19" s="65"/>
      <c r="I19" s="65"/>
      <c r="J19" s="65"/>
      <c r="K19" s="66"/>
      <c r="L19" s="65"/>
      <c r="M19" s="65"/>
      <c r="N19" s="65"/>
      <c r="O19" s="65"/>
      <c r="P19" s="65"/>
      <c r="Q19" s="65"/>
      <c r="R19" s="65"/>
      <c r="S19" s="65"/>
      <c r="T19" s="65"/>
      <c r="U19" s="21">
        <f>ROUND(SUM(U17:U18),5)</f>
        <v>1555.2</v>
      </c>
      <c r="V19" s="65"/>
      <c r="W19" s="21">
        <f>W18</f>
        <v>1555.2</v>
      </c>
    </row>
    <row r="20" spans="1:23" x14ac:dyDescent="0.3">
      <c r="A20" s="33"/>
      <c r="B20" s="33"/>
      <c r="C20" s="33" t="s">
        <v>406</v>
      </c>
      <c r="D20" s="33"/>
      <c r="E20" s="33"/>
      <c r="F20" s="33"/>
      <c r="G20" s="33"/>
      <c r="H20" s="33"/>
      <c r="I20" s="33"/>
      <c r="J20" s="33"/>
      <c r="K20" s="34"/>
      <c r="L20" s="33"/>
      <c r="M20" s="33"/>
      <c r="N20" s="33"/>
      <c r="O20" s="33"/>
      <c r="P20" s="33"/>
      <c r="Q20" s="33"/>
      <c r="R20" s="33"/>
      <c r="S20" s="33"/>
      <c r="T20" s="33"/>
      <c r="U20" s="35"/>
      <c r="V20" s="33"/>
      <c r="W20" s="35"/>
    </row>
    <row r="21" spans="1:23" ht="15" thickBot="1" x14ac:dyDescent="0.35">
      <c r="A21" s="63"/>
      <c r="B21" s="63"/>
      <c r="C21" s="63"/>
      <c r="D21" s="63"/>
      <c r="E21" s="63"/>
      <c r="F21" s="63"/>
      <c r="G21" s="36"/>
      <c r="H21" s="36"/>
      <c r="I21" s="36" t="s">
        <v>116</v>
      </c>
      <c r="J21" s="36"/>
      <c r="K21" s="37">
        <v>44630</v>
      </c>
      <c r="L21" s="36"/>
      <c r="M21" s="36"/>
      <c r="N21" s="36"/>
      <c r="O21" s="36"/>
      <c r="P21" s="36"/>
      <c r="Q21" s="36" t="s">
        <v>116</v>
      </c>
      <c r="R21" s="36"/>
      <c r="S21" s="36" t="s">
        <v>46</v>
      </c>
      <c r="T21" s="36"/>
      <c r="U21" s="39">
        <v>-7662.78</v>
      </c>
      <c r="V21" s="36"/>
      <c r="W21" s="39">
        <f>ROUND(W20+U21,5)</f>
        <v>-7662.78</v>
      </c>
    </row>
    <row r="22" spans="1:23" ht="15" thickBot="1" x14ac:dyDescent="0.35">
      <c r="A22" s="65"/>
      <c r="B22" s="65"/>
      <c r="C22" s="65" t="s">
        <v>613</v>
      </c>
      <c r="D22" s="65"/>
      <c r="E22" s="65"/>
      <c r="F22" s="65"/>
      <c r="G22" s="65"/>
      <c r="H22" s="65"/>
      <c r="I22" s="65"/>
      <c r="J22" s="65"/>
      <c r="K22" s="66"/>
      <c r="L22" s="65"/>
      <c r="M22" s="65"/>
      <c r="N22" s="65"/>
      <c r="O22" s="65"/>
      <c r="P22" s="65"/>
      <c r="Q22" s="65"/>
      <c r="R22" s="65"/>
      <c r="S22" s="65"/>
      <c r="T22" s="65"/>
      <c r="U22" s="23">
        <f>ROUND(SUM(U20:U21),5)</f>
        <v>-7662.78</v>
      </c>
      <c r="V22" s="65"/>
      <c r="W22" s="23">
        <f>W21</f>
        <v>-7662.78</v>
      </c>
    </row>
    <row r="23" spans="1:23" x14ac:dyDescent="0.3">
      <c r="A23" s="65"/>
      <c r="B23" s="65" t="s">
        <v>407</v>
      </c>
      <c r="C23" s="65"/>
      <c r="D23" s="65"/>
      <c r="E23" s="65"/>
      <c r="F23" s="65"/>
      <c r="G23" s="65"/>
      <c r="H23" s="65"/>
      <c r="I23" s="65"/>
      <c r="J23" s="65"/>
      <c r="K23" s="66"/>
      <c r="L23" s="65"/>
      <c r="M23" s="65"/>
      <c r="N23" s="65"/>
      <c r="O23" s="65"/>
      <c r="P23" s="65"/>
      <c r="Q23" s="65"/>
      <c r="R23" s="65"/>
      <c r="S23" s="65"/>
      <c r="T23" s="65"/>
      <c r="U23" s="21">
        <f>ROUND(U13+U16+U19+U22,5)</f>
        <v>341437.58</v>
      </c>
      <c r="V23" s="65"/>
      <c r="W23" s="21">
        <f>ROUND(W13+W16+W19+W22,5)</f>
        <v>341437.58</v>
      </c>
    </row>
    <row r="24" spans="1:23" x14ac:dyDescent="0.3">
      <c r="A24" s="33"/>
      <c r="B24" s="33" t="s">
        <v>411</v>
      </c>
      <c r="C24" s="33"/>
      <c r="D24" s="33"/>
      <c r="E24" s="33"/>
      <c r="F24" s="33"/>
      <c r="G24" s="33"/>
      <c r="H24" s="33"/>
      <c r="I24" s="33"/>
      <c r="J24" s="33"/>
      <c r="K24" s="34"/>
      <c r="L24" s="33"/>
      <c r="M24" s="33"/>
      <c r="N24" s="33"/>
      <c r="O24" s="33"/>
      <c r="P24" s="33"/>
      <c r="Q24" s="33"/>
      <c r="R24" s="33"/>
      <c r="S24" s="33"/>
      <c r="T24" s="33"/>
      <c r="U24" s="35"/>
      <c r="V24" s="33"/>
      <c r="W24" s="35"/>
    </row>
    <row r="25" spans="1:23" x14ac:dyDescent="0.3">
      <c r="A25" s="33"/>
      <c r="B25" s="33"/>
      <c r="C25" s="33" t="s">
        <v>412</v>
      </c>
      <c r="D25" s="33"/>
      <c r="E25" s="33"/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3"/>
      <c r="Q25" s="33"/>
      <c r="R25" s="33"/>
      <c r="S25" s="33"/>
      <c r="T25" s="33"/>
      <c r="U25" s="35"/>
      <c r="V25" s="33"/>
      <c r="W25" s="35"/>
    </row>
    <row r="26" spans="1:23" x14ac:dyDescent="0.3">
      <c r="A26" s="36"/>
      <c r="B26" s="36"/>
      <c r="C26" s="36"/>
      <c r="D26" s="36"/>
      <c r="E26" s="36"/>
      <c r="F26" s="36"/>
      <c r="G26" s="36"/>
      <c r="H26" s="36"/>
      <c r="I26" s="36" t="s">
        <v>672</v>
      </c>
      <c r="J26" s="36"/>
      <c r="K26" s="37">
        <v>44623</v>
      </c>
      <c r="L26" s="36"/>
      <c r="M26" s="36" t="s">
        <v>677</v>
      </c>
      <c r="N26" s="36"/>
      <c r="O26" s="36" t="s">
        <v>312</v>
      </c>
      <c r="P26" s="36"/>
      <c r="Q26" s="36" t="s">
        <v>740</v>
      </c>
      <c r="R26" s="36"/>
      <c r="S26" s="36" t="s">
        <v>68</v>
      </c>
      <c r="T26" s="36"/>
      <c r="U26" s="38">
        <v>-118.53</v>
      </c>
      <c r="V26" s="36"/>
      <c r="W26" s="38">
        <f t="shared" ref="W26:W33" si="0">ROUND(W25+U26,5)</f>
        <v>-118.53</v>
      </c>
    </row>
    <row r="27" spans="1:23" x14ac:dyDescent="0.3">
      <c r="A27" s="36"/>
      <c r="B27" s="36"/>
      <c r="C27" s="36"/>
      <c r="D27" s="36"/>
      <c r="E27" s="36"/>
      <c r="F27" s="36"/>
      <c r="G27" s="36"/>
      <c r="H27" s="36"/>
      <c r="I27" s="36" t="s">
        <v>673</v>
      </c>
      <c r="J27" s="36"/>
      <c r="K27" s="37">
        <v>44627</v>
      </c>
      <c r="L27" s="36"/>
      <c r="M27" s="36"/>
      <c r="N27" s="36"/>
      <c r="O27" s="36" t="s">
        <v>723</v>
      </c>
      <c r="P27" s="36"/>
      <c r="Q27" s="36" t="s">
        <v>741</v>
      </c>
      <c r="R27" s="36"/>
      <c r="S27" s="36" t="s">
        <v>71</v>
      </c>
      <c r="T27" s="36"/>
      <c r="U27" s="38">
        <v>-204.6</v>
      </c>
      <c r="V27" s="36"/>
      <c r="W27" s="38">
        <f t="shared" si="0"/>
        <v>-323.13</v>
      </c>
    </row>
    <row r="28" spans="1:23" x14ac:dyDescent="0.3">
      <c r="A28" s="36"/>
      <c r="B28" s="36"/>
      <c r="C28" s="36"/>
      <c r="D28" s="36"/>
      <c r="E28" s="36"/>
      <c r="F28" s="36"/>
      <c r="G28" s="36"/>
      <c r="H28" s="36"/>
      <c r="I28" s="36" t="s">
        <v>673</v>
      </c>
      <c r="J28" s="36"/>
      <c r="K28" s="37">
        <v>44627</v>
      </c>
      <c r="L28" s="36"/>
      <c r="M28" s="36"/>
      <c r="N28" s="36"/>
      <c r="O28" s="36" t="s">
        <v>724</v>
      </c>
      <c r="P28" s="36"/>
      <c r="Q28" s="36"/>
      <c r="R28" s="36"/>
      <c r="S28" s="36" t="s">
        <v>71</v>
      </c>
      <c r="T28" s="36"/>
      <c r="U28" s="38">
        <v>-18.899999999999999</v>
      </c>
      <c r="V28" s="36"/>
      <c r="W28" s="38">
        <f t="shared" si="0"/>
        <v>-342.03</v>
      </c>
    </row>
    <row r="29" spans="1:23" x14ac:dyDescent="0.3">
      <c r="A29" s="36"/>
      <c r="B29" s="36"/>
      <c r="C29" s="36"/>
      <c r="D29" s="36"/>
      <c r="E29" s="36"/>
      <c r="F29" s="36"/>
      <c r="G29" s="36"/>
      <c r="H29" s="36"/>
      <c r="I29" s="36" t="s">
        <v>673</v>
      </c>
      <c r="J29" s="36"/>
      <c r="K29" s="37">
        <v>44641</v>
      </c>
      <c r="L29" s="36"/>
      <c r="M29" s="36"/>
      <c r="N29" s="36"/>
      <c r="O29" s="36" t="s">
        <v>724</v>
      </c>
      <c r="P29" s="36"/>
      <c r="Q29" s="36" t="s">
        <v>742</v>
      </c>
      <c r="R29" s="36"/>
      <c r="S29" s="36" t="s">
        <v>71</v>
      </c>
      <c r="T29" s="36"/>
      <c r="U29" s="38">
        <v>-41.86</v>
      </c>
      <c r="V29" s="36"/>
      <c r="W29" s="38">
        <f t="shared" si="0"/>
        <v>-383.89</v>
      </c>
    </row>
    <row r="30" spans="1:23" x14ac:dyDescent="0.3">
      <c r="A30" s="36"/>
      <c r="B30" s="36"/>
      <c r="C30" s="36"/>
      <c r="D30" s="36"/>
      <c r="E30" s="36"/>
      <c r="F30" s="36"/>
      <c r="G30" s="36"/>
      <c r="H30" s="36"/>
      <c r="I30" s="36" t="s">
        <v>673</v>
      </c>
      <c r="J30" s="36"/>
      <c r="K30" s="37">
        <v>44641</v>
      </c>
      <c r="L30" s="36"/>
      <c r="M30" s="36"/>
      <c r="N30" s="36"/>
      <c r="O30" s="36" t="s">
        <v>724</v>
      </c>
      <c r="P30" s="36"/>
      <c r="Q30" s="36" t="s">
        <v>743</v>
      </c>
      <c r="R30" s="36"/>
      <c r="S30" s="36" t="s">
        <v>71</v>
      </c>
      <c r="T30" s="36"/>
      <c r="U30" s="38">
        <v>-9.98</v>
      </c>
      <c r="V30" s="36"/>
      <c r="W30" s="38">
        <f t="shared" si="0"/>
        <v>-393.87</v>
      </c>
    </row>
    <row r="31" spans="1:23" x14ac:dyDescent="0.3">
      <c r="A31" s="36"/>
      <c r="B31" s="36"/>
      <c r="C31" s="36"/>
      <c r="D31" s="36"/>
      <c r="E31" s="36"/>
      <c r="F31" s="36"/>
      <c r="G31" s="36"/>
      <c r="H31" s="36"/>
      <c r="I31" s="36" t="s">
        <v>673</v>
      </c>
      <c r="J31" s="36"/>
      <c r="K31" s="37">
        <v>44643</v>
      </c>
      <c r="L31" s="36"/>
      <c r="M31" s="36"/>
      <c r="N31" s="36"/>
      <c r="O31" s="36" t="s">
        <v>724</v>
      </c>
      <c r="P31" s="36"/>
      <c r="Q31" s="36" t="s">
        <v>744</v>
      </c>
      <c r="R31" s="36"/>
      <c r="S31" s="36" t="s">
        <v>71</v>
      </c>
      <c r="T31" s="36"/>
      <c r="U31" s="38">
        <v>-232</v>
      </c>
      <c r="V31" s="36"/>
      <c r="W31" s="38">
        <f t="shared" si="0"/>
        <v>-625.87</v>
      </c>
    </row>
    <row r="32" spans="1:23" x14ac:dyDescent="0.3">
      <c r="A32" s="36"/>
      <c r="B32" s="36"/>
      <c r="C32" s="36"/>
      <c r="D32" s="36"/>
      <c r="E32" s="36"/>
      <c r="F32" s="36"/>
      <c r="G32" s="36"/>
      <c r="H32" s="36"/>
      <c r="I32" s="36" t="s">
        <v>673</v>
      </c>
      <c r="J32" s="36"/>
      <c r="K32" s="37">
        <v>44650</v>
      </c>
      <c r="L32" s="36"/>
      <c r="M32" s="36"/>
      <c r="N32" s="36"/>
      <c r="O32" s="36" t="s">
        <v>723</v>
      </c>
      <c r="P32" s="36"/>
      <c r="Q32" s="36" t="s">
        <v>741</v>
      </c>
      <c r="R32" s="36"/>
      <c r="S32" s="36" t="s">
        <v>71</v>
      </c>
      <c r="T32" s="36"/>
      <c r="U32" s="38">
        <v>-105.85</v>
      </c>
      <c r="V32" s="36"/>
      <c r="W32" s="38">
        <f t="shared" si="0"/>
        <v>-731.72</v>
      </c>
    </row>
    <row r="33" spans="1:23" ht="15" thickBot="1" x14ac:dyDescent="0.35">
      <c r="A33" s="36"/>
      <c r="B33" s="36"/>
      <c r="C33" s="36"/>
      <c r="D33" s="36"/>
      <c r="E33" s="36"/>
      <c r="F33" s="36"/>
      <c r="G33" s="36"/>
      <c r="H33" s="36"/>
      <c r="I33" s="36" t="s">
        <v>672</v>
      </c>
      <c r="J33" s="36"/>
      <c r="K33" s="37">
        <v>44651</v>
      </c>
      <c r="L33" s="36"/>
      <c r="M33" s="36" t="s">
        <v>678</v>
      </c>
      <c r="N33" s="36"/>
      <c r="O33" s="36" t="s">
        <v>292</v>
      </c>
      <c r="P33" s="36"/>
      <c r="Q33" s="36" t="s">
        <v>745</v>
      </c>
      <c r="R33" s="36"/>
      <c r="S33" s="36" t="s">
        <v>68</v>
      </c>
      <c r="T33" s="36"/>
      <c r="U33" s="64">
        <v>-13.18</v>
      </c>
      <c r="V33" s="36"/>
      <c r="W33" s="64">
        <f t="shared" si="0"/>
        <v>-744.9</v>
      </c>
    </row>
    <row r="34" spans="1:23" x14ac:dyDescent="0.3">
      <c r="A34" s="65"/>
      <c r="B34" s="65"/>
      <c r="C34" s="65" t="s">
        <v>614</v>
      </c>
      <c r="D34" s="65"/>
      <c r="E34" s="65"/>
      <c r="F34" s="65"/>
      <c r="G34" s="65"/>
      <c r="H34" s="65"/>
      <c r="I34" s="65"/>
      <c r="J34" s="65"/>
      <c r="K34" s="66"/>
      <c r="L34" s="65"/>
      <c r="M34" s="65"/>
      <c r="N34" s="65"/>
      <c r="O34" s="65"/>
      <c r="P34" s="65"/>
      <c r="Q34" s="65"/>
      <c r="R34" s="65"/>
      <c r="S34" s="65"/>
      <c r="T34" s="65"/>
      <c r="U34" s="21">
        <f>ROUND(SUM(U25:U33),5)</f>
        <v>-744.9</v>
      </c>
      <c r="V34" s="65"/>
      <c r="W34" s="21">
        <f>W33</f>
        <v>-744.9</v>
      </c>
    </row>
    <row r="35" spans="1:23" x14ac:dyDescent="0.3">
      <c r="A35" s="33"/>
      <c r="B35" s="33"/>
      <c r="C35" s="33" t="s">
        <v>413</v>
      </c>
      <c r="D35" s="33"/>
      <c r="E35" s="33"/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3"/>
      <c r="Q35" s="33"/>
      <c r="R35" s="33"/>
      <c r="S35" s="33"/>
      <c r="T35" s="33"/>
      <c r="U35" s="35"/>
      <c r="V35" s="33"/>
      <c r="W35" s="35"/>
    </row>
    <row r="36" spans="1:23" x14ac:dyDescent="0.3">
      <c r="A36" s="36"/>
      <c r="B36" s="36"/>
      <c r="C36" s="36"/>
      <c r="D36" s="36"/>
      <c r="E36" s="36"/>
      <c r="F36" s="36"/>
      <c r="G36" s="36"/>
      <c r="H36" s="36"/>
      <c r="I36" s="36" t="s">
        <v>673</v>
      </c>
      <c r="J36" s="36"/>
      <c r="K36" s="37">
        <v>44621</v>
      </c>
      <c r="L36" s="36"/>
      <c r="M36" s="36"/>
      <c r="N36" s="36"/>
      <c r="O36" s="36" t="s">
        <v>326</v>
      </c>
      <c r="P36" s="36"/>
      <c r="Q36" s="36" t="s">
        <v>746</v>
      </c>
      <c r="R36" s="36"/>
      <c r="S36" s="36" t="s">
        <v>71</v>
      </c>
      <c r="T36" s="36"/>
      <c r="U36" s="38">
        <v>-64.73</v>
      </c>
      <c r="V36" s="36"/>
      <c r="W36" s="38">
        <f t="shared" ref="W36:W50" si="1">ROUND(W35+U36,5)</f>
        <v>-64.73</v>
      </c>
    </row>
    <row r="37" spans="1:23" x14ac:dyDescent="0.3">
      <c r="A37" s="36"/>
      <c r="B37" s="36"/>
      <c r="C37" s="36"/>
      <c r="D37" s="36"/>
      <c r="E37" s="36"/>
      <c r="F37" s="36"/>
      <c r="G37" s="36"/>
      <c r="H37" s="36"/>
      <c r="I37" s="36" t="s">
        <v>673</v>
      </c>
      <c r="J37" s="36"/>
      <c r="K37" s="37">
        <v>44629</v>
      </c>
      <c r="L37" s="36"/>
      <c r="M37" s="36"/>
      <c r="N37" s="36"/>
      <c r="O37" s="36" t="s">
        <v>725</v>
      </c>
      <c r="P37" s="36"/>
      <c r="Q37" s="36"/>
      <c r="R37" s="36"/>
      <c r="S37" s="36" t="s">
        <v>71</v>
      </c>
      <c r="T37" s="36"/>
      <c r="U37" s="38">
        <v>-108.97</v>
      </c>
      <c r="V37" s="36"/>
      <c r="W37" s="38">
        <f t="shared" si="1"/>
        <v>-173.7</v>
      </c>
    </row>
    <row r="38" spans="1:23" x14ac:dyDescent="0.3">
      <c r="A38" s="36"/>
      <c r="B38" s="36"/>
      <c r="C38" s="36"/>
      <c r="D38" s="36"/>
      <c r="E38" s="36"/>
      <c r="F38" s="36"/>
      <c r="G38" s="36"/>
      <c r="H38" s="36"/>
      <c r="I38" s="36" t="s">
        <v>673</v>
      </c>
      <c r="J38" s="36"/>
      <c r="K38" s="37">
        <v>44629</v>
      </c>
      <c r="L38" s="36"/>
      <c r="M38" s="36"/>
      <c r="N38" s="36"/>
      <c r="O38" s="36" t="s">
        <v>725</v>
      </c>
      <c r="P38" s="36"/>
      <c r="Q38" s="36"/>
      <c r="R38" s="36"/>
      <c r="S38" s="36" t="s">
        <v>71</v>
      </c>
      <c r="T38" s="36"/>
      <c r="U38" s="38">
        <v>-65.38</v>
      </c>
      <c r="V38" s="36"/>
      <c r="W38" s="38">
        <f t="shared" si="1"/>
        <v>-239.08</v>
      </c>
    </row>
    <row r="39" spans="1:23" x14ac:dyDescent="0.3">
      <c r="A39" s="36"/>
      <c r="B39" s="36"/>
      <c r="C39" s="36"/>
      <c r="D39" s="36"/>
      <c r="E39" s="36"/>
      <c r="F39" s="36"/>
      <c r="G39" s="36"/>
      <c r="H39" s="36"/>
      <c r="I39" s="36" t="s">
        <v>673</v>
      </c>
      <c r="J39" s="36"/>
      <c r="K39" s="37">
        <v>44629</v>
      </c>
      <c r="L39" s="36"/>
      <c r="M39" s="36"/>
      <c r="N39" s="36"/>
      <c r="O39" s="36" t="s">
        <v>725</v>
      </c>
      <c r="P39" s="36"/>
      <c r="Q39" s="36"/>
      <c r="R39" s="36"/>
      <c r="S39" s="36" t="s">
        <v>71</v>
      </c>
      <c r="T39" s="36"/>
      <c r="U39" s="38">
        <v>-54.48</v>
      </c>
      <c r="V39" s="36"/>
      <c r="W39" s="38">
        <f t="shared" si="1"/>
        <v>-293.56</v>
      </c>
    </row>
    <row r="40" spans="1:23" x14ac:dyDescent="0.3">
      <c r="A40" s="36"/>
      <c r="B40" s="36"/>
      <c r="C40" s="36"/>
      <c r="D40" s="36"/>
      <c r="E40" s="36"/>
      <c r="F40" s="36"/>
      <c r="G40" s="36"/>
      <c r="H40" s="36"/>
      <c r="I40" s="36" t="s">
        <v>673</v>
      </c>
      <c r="J40" s="36"/>
      <c r="K40" s="37">
        <v>44629</v>
      </c>
      <c r="L40" s="36"/>
      <c r="M40" s="36"/>
      <c r="N40" s="36"/>
      <c r="O40" s="36" t="s">
        <v>725</v>
      </c>
      <c r="P40" s="36"/>
      <c r="Q40" s="36"/>
      <c r="R40" s="36"/>
      <c r="S40" s="36" t="s">
        <v>71</v>
      </c>
      <c r="T40" s="36"/>
      <c r="U40" s="38">
        <v>-27.23</v>
      </c>
      <c r="V40" s="36"/>
      <c r="W40" s="38">
        <f t="shared" si="1"/>
        <v>-320.79000000000002</v>
      </c>
    </row>
    <row r="41" spans="1:23" x14ac:dyDescent="0.3">
      <c r="A41" s="36"/>
      <c r="B41" s="36"/>
      <c r="C41" s="36"/>
      <c r="D41" s="36"/>
      <c r="E41" s="36"/>
      <c r="F41" s="36"/>
      <c r="G41" s="36"/>
      <c r="H41" s="36"/>
      <c r="I41" s="36" t="s">
        <v>674</v>
      </c>
      <c r="J41" s="36"/>
      <c r="K41" s="37">
        <v>44630</v>
      </c>
      <c r="L41" s="36"/>
      <c r="M41" s="36"/>
      <c r="N41" s="36"/>
      <c r="O41" s="36" t="s">
        <v>725</v>
      </c>
      <c r="P41" s="36"/>
      <c r="Q41" s="36"/>
      <c r="R41" s="36"/>
      <c r="S41" s="36" t="s">
        <v>71</v>
      </c>
      <c r="T41" s="36"/>
      <c r="U41" s="38">
        <v>108.97</v>
      </c>
      <c r="V41" s="36"/>
      <c r="W41" s="38">
        <f t="shared" si="1"/>
        <v>-211.82</v>
      </c>
    </row>
    <row r="42" spans="1:23" x14ac:dyDescent="0.3">
      <c r="A42" s="36"/>
      <c r="B42" s="36"/>
      <c r="C42" s="36"/>
      <c r="D42" s="36"/>
      <c r="E42" s="36"/>
      <c r="F42" s="36"/>
      <c r="G42" s="36"/>
      <c r="H42" s="36"/>
      <c r="I42" s="36" t="s">
        <v>674</v>
      </c>
      <c r="J42" s="36"/>
      <c r="K42" s="37">
        <v>44631</v>
      </c>
      <c r="L42" s="36"/>
      <c r="M42" s="36"/>
      <c r="N42" s="36"/>
      <c r="O42" s="36" t="s">
        <v>725</v>
      </c>
      <c r="P42" s="36"/>
      <c r="Q42" s="36"/>
      <c r="R42" s="36"/>
      <c r="S42" s="36" t="s">
        <v>71</v>
      </c>
      <c r="T42" s="36"/>
      <c r="U42" s="38">
        <v>65.38</v>
      </c>
      <c r="V42" s="36"/>
      <c r="W42" s="38">
        <f t="shared" si="1"/>
        <v>-146.44</v>
      </c>
    </row>
    <row r="43" spans="1:23" x14ac:dyDescent="0.3">
      <c r="A43" s="36"/>
      <c r="B43" s="36"/>
      <c r="C43" s="36"/>
      <c r="D43" s="36"/>
      <c r="E43" s="36"/>
      <c r="F43" s="36"/>
      <c r="G43" s="36"/>
      <c r="H43" s="36"/>
      <c r="I43" s="36" t="s">
        <v>674</v>
      </c>
      <c r="J43" s="36"/>
      <c r="K43" s="37">
        <v>44631</v>
      </c>
      <c r="L43" s="36"/>
      <c r="M43" s="36"/>
      <c r="N43" s="36"/>
      <c r="O43" s="36" t="s">
        <v>725</v>
      </c>
      <c r="P43" s="36"/>
      <c r="Q43" s="36" t="s">
        <v>747</v>
      </c>
      <c r="R43" s="36"/>
      <c r="S43" s="36" t="s">
        <v>71</v>
      </c>
      <c r="T43" s="36"/>
      <c r="U43" s="38">
        <v>27.23</v>
      </c>
      <c r="V43" s="36"/>
      <c r="W43" s="38">
        <f t="shared" si="1"/>
        <v>-119.21</v>
      </c>
    </row>
    <row r="44" spans="1:23" x14ac:dyDescent="0.3">
      <c r="A44" s="36"/>
      <c r="B44" s="36"/>
      <c r="C44" s="36"/>
      <c r="D44" s="36"/>
      <c r="E44" s="36"/>
      <c r="F44" s="36"/>
      <c r="G44" s="36"/>
      <c r="H44" s="36"/>
      <c r="I44" s="36" t="s">
        <v>672</v>
      </c>
      <c r="J44" s="36"/>
      <c r="K44" s="37">
        <v>44635</v>
      </c>
      <c r="L44" s="36"/>
      <c r="M44" s="36"/>
      <c r="N44" s="36"/>
      <c r="O44" s="36" t="s">
        <v>724</v>
      </c>
      <c r="P44" s="36"/>
      <c r="Q44" s="36" t="s">
        <v>748</v>
      </c>
      <c r="R44" s="36"/>
      <c r="S44" s="36" t="s">
        <v>68</v>
      </c>
      <c r="T44" s="36"/>
      <c r="U44" s="38">
        <v>-128.97999999999999</v>
      </c>
      <c r="V44" s="36"/>
      <c r="W44" s="38">
        <f t="shared" si="1"/>
        <v>-248.19</v>
      </c>
    </row>
    <row r="45" spans="1:23" x14ac:dyDescent="0.3">
      <c r="A45" s="36"/>
      <c r="B45" s="36"/>
      <c r="C45" s="36"/>
      <c r="D45" s="36"/>
      <c r="E45" s="36"/>
      <c r="F45" s="36"/>
      <c r="G45" s="36"/>
      <c r="H45" s="36"/>
      <c r="I45" s="36" t="s">
        <v>674</v>
      </c>
      <c r="J45" s="36"/>
      <c r="K45" s="37">
        <v>44635</v>
      </c>
      <c r="L45" s="36"/>
      <c r="M45" s="36"/>
      <c r="N45" s="36"/>
      <c r="O45" s="36" t="s">
        <v>725</v>
      </c>
      <c r="P45" s="36"/>
      <c r="Q45" s="36" t="s">
        <v>747</v>
      </c>
      <c r="R45" s="36"/>
      <c r="S45" s="36" t="s">
        <v>71</v>
      </c>
      <c r="T45" s="36"/>
      <c r="U45" s="38">
        <v>8.98</v>
      </c>
      <c r="V45" s="36"/>
      <c r="W45" s="38">
        <f t="shared" si="1"/>
        <v>-239.21</v>
      </c>
    </row>
    <row r="46" spans="1:23" x14ac:dyDescent="0.3">
      <c r="A46" s="36"/>
      <c r="B46" s="36"/>
      <c r="C46" s="36"/>
      <c r="D46" s="36"/>
      <c r="E46" s="36"/>
      <c r="F46" s="36"/>
      <c r="G46" s="36"/>
      <c r="H46" s="36"/>
      <c r="I46" s="36" t="s">
        <v>674</v>
      </c>
      <c r="J46" s="36"/>
      <c r="K46" s="37">
        <v>44635</v>
      </c>
      <c r="L46" s="36"/>
      <c r="M46" s="36"/>
      <c r="N46" s="36"/>
      <c r="O46" s="36" t="s">
        <v>725</v>
      </c>
      <c r="P46" s="36"/>
      <c r="Q46" s="36" t="s">
        <v>747</v>
      </c>
      <c r="R46" s="36"/>
      <c r="S46" s="36" t="s">
        <v>71</v>
      </c>
      <c r="T46" s="36"/>
      <c r="U46" s="38">
        <v>5.39</v>
      </c>
      <c r="V46" s="36"/>
      <c r="W46" s="38">
        <f t="shared" si="1"/>
        <v>-233.82</v>
      </c>
    </row>
    <row r="47" spans="1:23" x14ac:dyDescent="0.3">
      <c r="A47" s="36"/>
      <c r="B47" s="36"/>
      <c r="C47" s="36"/>
      <c r="D47" s="36"/>
      <c r="E47" s="36"/>
      <c r="F47" s="36"/>
      <c r="G47" s="36"/>
      <c r="H47" s="36"/>
      <c r="I47" s="36" t="s">
        <v>674</v>
      </c>
      <c r="J47" s="36"/>
      <c r="K47" s="37">
        <v>44635</v>
      </c>
      <c r="L47" s="36"/>
      <c r="M47" s="36"/>
      <c r="N47" s="36"/>
      <c r="O47" s="36" t="s">
        <v>725</v>
      </c>
      <c r="P47" s="36"/>
      <c r="Q47" s="36" t="s">
        <v>747</v>
      </c>
      <c r="R47" s="36"/>
      <c r="S47" s="36" t="s">
        <v>71</v>
      </c>
      <c r="T47" s="36"/>
      <c r="U47" s="38">
        <v>4.49</v>
      </c>
      <c r="V47" s="36"/>
      <c r="W47" s="38">
        <f t="shared" si="1"/>
        <v>-229.33</v>
      </c>
    </row>
    <row r="48" spans="1:23" x14ac:dyDescent="0.3">
      <c r="A48" s="36"/>
      <c r="B48" s="36"/>
      <c r="C48" s="36"/>
      <c r="D48" s="36"/>
      <c r="E48" s="36"/>
      <c r="F48" s="36"/>
      <c r="G48" s="36"/>
      <c r="H48" s="36"/>
      <c r="I48" s="36" t="s">
        <v>674</v>
      </c>
      <c r="J48" s="36"/>
      <c r="K48" s="37">
        <v>44635</v>
      </c>
      <c r="L48" s="36"/>
      <c r="M48" s="36"/>
      <c r="N48" s="36"/>
      <c r="O48" s="36" t="s">
        <v>725</v>
      </c>
      <c r="P48" s="36"/>
      <c r="Q48" s="36" t="s">
        <v>747</v>
      </c>
      <c r="R48" s="36"/>
      <c r="S48" s="36" t="s">
        <v>71</v>
      </c>
      <c r="T48" s="36"/>
      <c r="U48" s="38">
        <v>2.2400000000000002</v>
      </c>
      <c r="V48" s="36"/>
      <c r="W48" s="38">
        <f t="shared" si="1"/>
        <v>-227.09</v>
      </c>
    </row>
    <row r="49" spans="1:23" x14ac:dyDescent="0.3">
      <c r="A49" s="36"/>
      <c r="B49" s="36"/>
      <c r="C49" s="36"/>
      <c r="D49" s="36"/>
      <c r="E49" s="36"/>
      <c r="F49" s="36"/>
      <c r="G49" s="36"/>
      <c r="H49" s="36"/>
      <c r="I49" s="36" t="s">
        <v>673</v>
      </c>
      <c r="J49" s="36"/>
      <c r="K49" s="37">
        <v>44637</v>
      </c>
      <c r="L49" s="36"/>
      <c r="M49" s="36"/>
      <c r="N49" s="36"/>
      <c r="O49" s="36" t="s">
        <v>724</v>
      </c>
      <c r="P49" s="36"/>
      <c r="Q49" s="36" t="s">
        <v>749</v>
      </c>
      <c r="R49" s="36"/>
      <c r="S49" s="36" t="s">
        <v>71</v>
      </c>
      <c r="T49" s="36"/>
      <c r="U49" s="38">
        <v>-199.87</v>
      </c>
      <c r="V49" s="36"/>
      <c r="W49" s="38">
        <f t="shared" si="1"/>
        <v>-426.96</v>
      </c>
    </row>
    <row r="50" spans="1:23" ht="15" thickBot="1" x14ac:dyDescent="0.35">
      <c r="A50" s="36"/>
      <c r="B50" s="36"/>
      <c r="C50" s="36"/>
      <c r="D50" s="36"/>
      <c r="E50" s="36"/>
      <c r="F50" s="36"/>
      <c r="G50" s="36"/>
      <c r="H50" s="36"/>
      <c r="I50" s="36" t="s">
        <v>673</v>
      </c>
      <c r="J50" s="36"/>
      <c r="K50" s="37">
        <v>44645</v>
      </c>
      <c r="L50" s="36"/>
      <c r="M50" s="36"/>
      <c r="N50" s="36"/>
      <c r="O50" s="36" t="s">
        <v>726</v>
      </c>
      <c r="P50" s="36"/>
      <c r="Q50" s="36" t="s">
        <v>750</v>
      </c>
      <c r="R50" s="36"/>
      <c r="S50" s="36" t="s">
        <v>71</v>
      </c>
      <c r="T50" s="36"/>
      <c r="U50" s="64">
        <v>-217.96</v>
      </c>
      <c r="V50" s="36"/>
      <c r="W50" s="64">
        <f t="shared" si="1"/>
        <v>-644.91999999999996</v>
      </c>
    </row>
    <row r="51" spans="1:23" x14ac:dyDescent="0.3">
      <c r="A51" s="65"/>
      <c r="B51" s="65"/>
      <c r="C51" s="65" t="s">
        <v>615</v>
      </c>
      <c r="D51" s="65"/>
      <c r="E51" s="65"/>
      <c r="F51" s="65"/>
      <c r="G51" s="65"/>
      <c r="H51" s="65"/>
      <c r="I51" s="65"/>
      <c r="J51" s="65"/>
      <c r="K51" s="66"/>
      <c r="L51" s="65"/>
      <c r="M51" s="65"/>
      <c r="N51" s="65"/>
      <c r="O51" s="65"/>
      <c r="P51" s="65"/>
      <c r="Q51" s="65"/>
      <c r="R51" s="65"/>
      <c r="S51" s="65"/>
      <c r="T51" s="65"/>
      <c r="U51" s="21">
        <f>ROUND(SUM(U35:U50),5)</f>
        <v>-644.91999999999996</v>
      </c>
      <c r="V51" s="65"/>
      <c r="W51" s="21">
        <f>W50</f>
        <v>-644.91999999999996</v>
      </c>
    </row>
    <row r="52" spans="1:23" x14ac:dyDescent="0.3">
      <c r="A52" s="33"/>
      <c r="B52" s="33"/>
      <c r="C52" s="33" t="s">
        <v>415</v>
      </c>
      <c r="D52" s="33"/>
      <c r="E52" s="33"/>
      <c r="F52" s="33"/>
      <c r="G52" s="33"/>
      <c r="H52" s="33"/>
      <c r="I52" s="33"/>
      <c r="J52" s="33"/>
      <c r="K52" s="34"/>
      <c r="L52" s="33"/>
      <c r="M52" s="33"/>
      <c r="N52" s="33"/>
      <c r="O52" s="33"/>
      <c r="P52" s="33"/>
      <c r="Q52" s="33"/>
      <c r="R52" s="33"/>
      <c r="S52" s="33"/>
      <c r="T52" s="33"/>
      <c r="U52" s="35"/>
      <c r="V52" s="33"/>
      <c r="W52" s="35"/>
    </row>
    <row r="53" spans="1:23" ht="15" thickBot="1" x14ac:dyDescent="0.35">
      <c r="A53" s="63"/>
      <c r="B53" s="63"/>
      <c r="C53" s="63"/>
      <c r="D53" s="63"/>
      <c r="E53" s="63"/>
      <c r="F53" s="63"/>
      <c r="G53" s="36"/>
      <c r="H53" s="36"/>
      <c r="I53" s="36" t="s">
        <v>673</v>
      </c>
      <c r="J53" s="36"/>
      <c r="K53" s="37">
        <v>44649</v>
      </c>
      <c r="L53" s="36"/>
      <c r="M53" s="36"/>
      <c r="N53" s="36"/>
      <c r="O53" s="36" t="s">
        <v>727</v>
      </c>
      <c r="P53" s="36"/>
      <c r="Q53" s="36" t="s">
        <v>751</v>
      </c>
      <c r="R53" s="36"/>
      <c r="S53" s="36" t="s">
        <v>71</v>
      </c>
      <c r="T53" s="36"/>
      <c r="U53" s="64">
        <v>-78.66</v>
      </c>
      <c r="V53" s="36"/>
      <c r="W53" s="64">
        <f>ROUND(W52+U53,5)</f>
        <v>-78.66</v>
      </c>
    </row>
    <row r="54" spans="1:23" x14ac:dyDescent="0.3">
      <c r="A54" s="65"/>
      <c r="B54" s="65"/>
      <c r="C54" s="65" t="s">
        <v>616</v>
      </c>
      <c r="D54" s="65"/>
      <c r="E54" s="65"/>
      <c r="F54" s="65"/>
      <c r="G54" s="65"/>
      <c r="H54" s="65"/>
      <c r="I54" s="65"/>
      <c r="J54" s="65"/>
      <c r="K54" s="66"/>
      <c r="L54" s="65"/>
      <c r="M54" s="65"/>
      <c r="N54" s="65"/>
      <c r="O54" s="65"/>
      <c r="P54" s="65"/>
      <c r="Q54" s="65"/>
      <c r="R54" s="65"/>
      <c r="S54" s="65"/>
      <c r="T54" s="65"/>
      <c r="U54" s="21">
        <f>ROUND(SUM(U52:U53),5)</f>
        <v>-78.66</v>
      </c>
      <c r="V54" s="65"/>
      <c r="W54" s="21">
        <f>W53</f>
        <v>-78.66</v>
      </c>
    </row>
    <row r="55" spans="1:23" x14ac:dyDescent="0.3">
      <c r="A55" s="33"/>
      <c r="B55" s="33"/>
      <c r="C55" s="33" t="s">
        <v>417</v>
      </c>
      <c r="D55" s="33"/>
      <c r="E55" s="33"/>
      <c r="F55" s="33"/>
      <c r="G55" s="33"/>
      <c r="H55" s="33"/>
      <c r="I55" s="33"/>
      <c r="J55" s="33"/>
      <c r="K55" s="34"/>
      <c r="L55" s="33"/>
      <c r="M55" s="33"/>
      <c r="N55" s="33"/>
      <c r="O55" s="33"/>
      <c r="P55" s="33"/>
      <c r="Q55" s="33"/>
      <c r="R55" s="33"/>
      <c r="S55" s="33"/>
      <c r="T55" s="33"/>
      <c r="U55" s="35"/>
      <c r="V55" s="33"/>
      <c r="W55" s="35"/>
    </row>
    <row r="56" spans="1:23" ht="15" thickBot="1" x14ac:dyDescent="0.35">
      <c r="A56" s="63"/>
      <c r="B56" s="63"/>
      <c r="C56" s="63"/>
      <c r="D56" s="63"/>
      <c r="E56" s="63"/>
      <c r="F56" s="63"/>
      <c r="G56" s="36"/>
      <c r="H56" s="36"/>
      <c r="I56" s="36" t="s">
        <v>672</v>
      </c>
      <c r="J56" s="36"/>
      <c r="K56" s="37">
        <v>44651</v>
      </c>
      <c r="L56" s="36"/>
      <c r="M56" s="36" t="s">
        <v>679</v>
      </c>
      <c r="N56" s="36"/>
      <c r="O56" s="36" t="s">
        <v>331</v>
      </c>
      <c r="P56" s="36"/>
      <c r="Q56" s="36" t="s">
        <v>752</v>
      </c>
      <c r="R56" s="36"/>
      <c r="S56" s="36" t="s">
        <v>68</v>
      </c>
      <c r="T56" s="36"/>
      <c r="U56" s="64">
        <v>-108.2</v>
      </c>
      <c r="V56" s="36"/>
      <c r="W56" s="64">
        <f>ROUND(W55+U56,5)</f>
        <v>-108.2</v>
      </c>
    </row>
    <row r="57" spans="1:23" x14ac:dyDescent="0.3">
      <c r="A57" s="65"/>
      <c r="B57" s="65"/>
      <c r="C57" s="65" t="s">
        <v>617</v>
      </c>
      <c r="D57" s="65"/>
      <c r="E57" s="65"/>
      <c r="F57" s="65"/>
      <c r="G57" s="65"/>
      <c r="H57" s="65"/>
      <c r="I57" s="65"/>
      <c r="J57" s="65"/>
      <c r="K57" s="66"/>
      <c r="L57" s="65"/>
      <c r="M57" s="65"/>
      <c r="N57" s="65"/>
      <c r="O57" s="65"/>
      <c r="P57" s="65"/>
      <c r="Q57" s="65"/>
      <c r="R57" s="65"/>
      <c r="S57" s="65"/>
      <c r="T57" s="65"/>
      <c r="U57" s="21">
        <f>ROUND(SUM(U55:U56),5)</f>
        <v>-108.2</v>
      </c>
      <c r="V57" s="65"/>
      <c r="W57" s="21">
        <f>W56</f>
        <v>-108.2</v>
      </c>
    </row>
    <row r="58" spans="1:23" x14ac:dyDescent="0.3">
      <c r="A58" s="33"/>
      <c r="B58" s="33"/>
      <c r="C58" s="33" t="s">
        <v>418</v>
      </c>
      <c r="D58" s="33"/>
      <c r="E58" s="33"/>
      <c r="F58" s="33"/>
      <c r="G58" s="33"/>
      <c r="H58" s="33"/>
      <c r="I58" s="33"/>
      <c r="J58" s="33"/>
      <c r="K58" s="34"/>
      <c r="L58" s="33"/>
      <c r="M58" s="33"/>
      <c r="N58" s="33"/>
      <c r="O58" s="33"/>
      <c r="P58" s="33"/>
      <c r="Q58" s="33"/>
      <c r="R58" s="33"/>
      <c r="S58" s="33"/>
      <c r="T58" s="33"/>
      <c r="U58" s="35"/>
      <c r="V58" s="33"/>
      <c r="W58" s="35"/>
    </row>
    <row r="59" spans="1:23" x14ac:dyDescent="0.3">
      <c r="A59" s="33"/>
      <c r="B59" s="33"/>
      <c r="C59" s="33"/>
      <c r="D59" s="33" t="s">
        <v>419</v>
      </c>
      <c r="E59" s="33"/>
      <c r="F59" s="33"/>
      <c r="G59" s="33"/>
      <c r="H59" s="33"/>
      <c r="I59" s="33"/>
      <c r="J59" s="33"/>
      <c r="K59" s="34"/>
      <c r="L59" s="33"/>
      <c r="M59" s="33"/>
      <c r="N59" s="33"/>
      <c r="O59" s="33"/>
      <c r="P59" s="33"/>
      <c r="Q59" s="33"/>
      <c r="R59" s="33"/>
      <c r="S59" s="33"/>
      <c r="T59" s="33"/>
      <c r="U59" s="35"/>
      <c r="V59" s="33"/>
      <c r="W59" s="35"/>
    </row>
    <row r="60" spans="1:23" ht="15" thickBot="1" x14ac:dyDescent="0.35">
      <c r="A60" s="63"/>
      <c r="B60" s="63"/>
      <c r="C60" s="63"/>
      <c r="D60" s="63"/>
      <c r="E60" s="63"/>
      <c r="F60" s="63"/>
      <c r="G60" s="36"/>
      <c r="H60" s="36"/>
      <c r="I60" s="36" t="s">
        <v>116</v>
      </c>
      <c r="J60" s="36"/>
      <c r="K60" s="37">
        <v>44630</v>
      </c>
      <c r="L60" s="36"/>
      <c r="M60" s="36"/>
      <c r="N60" s="36"/>
      <c r="O60" s="36"/>
      <c r="P60" s="36"/>
      <c r="Q60" s="36" t="s">
        <v>116</v>
      </c>
      <c r="R60" s="36"/>
      <c r="S60" s="36" t="s">
        <v>46</v>
      </c>
      <c r="T60" s="36"/>
      <c r="U60" s="39">
        <v>-5043.82</v>
      </c>
      <c r="V60" s="36"/>
      <c r="W60" s="39">
        <f>ROUND(W59+U60,5)</f>
        <v>-5043.82</v>
      </c>
    </row>
    <row r="61" spans="1:23" ht="15" thickBot="1" x14ac:dyDescent="0.35">
      <c r="A61" s="65"/>
      <c r="B61" s="65"/>
      <c r="C61" s="65"/>
      <c r="D61" s="65" t="s">
        <v>618</v>
      </c>
      <c r="E61" s="65"/>
      <c r="F61" s="65"/>
      <c r="G61" s="65"/>
      <c r="H61" s="65"/>
      <c r="I61" s="65"/>
      <c r="J61" s="65"/>
      <c r="K61" s="66"/>
      <c r="L61" s="65"/>
      <c r="M61" s="65"/>
      <c r="N61" s="65"/>
      <c r="O61" s="65"/>
      <c r="P61" s="65"/>
      <c r="Q61" s="65"/>
      <c r="R61" s="65"/>
      <c r="S61" s="65"/>
      <c r="T61" s="65"/>
      <c r="U61" s="23">
        <f>ROUND(SUM(U59:U60),5)</f>
        <v>-5043.82</v>
      </c>
      <c r="V61" s="65"/>
      <c r="W61" s="23">
        <f>W60</f>
        <v>-5043.82</v>
      </c>
    </row>
    <row r="62" spans="1:23" x14ac:dyDescent="0.3">
      <c r="A62" s="65"/>
      <c r="B62" s="65"/>
      <c r="C62" s="65" t="s">
        <v>421</v>
      </c>
      <c r="D62" s="65"/>
      <c r="E62" s="65"/>
      <c r="F62" s="65"/>
      <c r="G62" s="65"/>
      <c r="H62" s="65"/>
      <c r="I62" s="65"/>
      <c r="J62" s="65"/>
      <c r="K62" s="66"/>
      <c r="L62" s="65"/>
      <c r="M62" s="65"/>
      <c r="N62" s="65"/>
      <c r="O62" s="65"/>
      <c r="P62" s="65"/>
      <c r="Q62" s="65"/>
      <c r="R62" s="65"/>
      <c r="S62" s="65"/>
      <c r="T62" s="65"/>
      <c r="U62" s="21">
        <f>U61</f>
        <v>-5043.82</v>
      </c>
      <c r="V62" s="65"/>
      <c r="W62" s="21">
        <f>W61</f>
        <v>-5043.82</v>
      </c>
    </row>
    <row r="63" spans="1:23" x14ac:dyDescent="0.3">
      <c r="A63" s="33"/>
      <c r="B63" s="33"/>
      <c r="C63" s="33" t="s">
        <v>422</v>
      </c>
      <c r="D63" s="33"/>
      <c r="E63" s="33"/>
      <c r="F63" s="33"/>
      <c r="G63" s="33"/>
      <c r="H63" s="33"/>
      <c r="I63" s="33"/>
      <c r="J63" s="33"/>
      <c r="K63" s="34"/>
      <c r="L63" s="33"/>
      <c r="M63" s="33"/>
      <c r="N63" s="33"/>
      <c r="O63" s="33"/>
      <c r="P63" s="33"/>
      <c r="Q63" s="33"/>
      <c r="R63" s="33"/>
      <c r="S63" s="33"/>
      <c r="T63" s="33"/>
      <c r="U63" s="35"/>
      <c r="V63" s="33"/>
      <c r="W63" s="35"/>
    </row>
    <row r="64" spans="1:23" x14ac:dyDescent="0.3">
      <c r="A64" s="33"/>
      <c r="B64" s="33"/>
      <c r="C64" s="33"/>
      <c r="D64" s="33" t="s">
        <v>426</v>
      </c>
      <c r="E64" s="33"/>
      <c r="F64" s="33"/>
      <c r="G64" s="33"/>
      <c r="H64" s="33"/>
      <c r="I64" s="33"/>
      <c r="J64" s="33"/>
      <c r="K64" s="34"/>
      <c r="L64" s="33"/>
      <c r="M64" s="33"/>
      <c r="N64" s="33"/>
      <c r="O64" s="33"/>
      <c r="P64" s="33"/>
      <c r="Q64" s="33"/>
      <c r="R64" s="33"/>
      <c r="S64" s="33"/>
      <c r="T64" s="33"/>
      <c r="U64" s="35"/>
      <c r="V64" s="33"/>
      <c r="W64" s="35"/>
    </row>
    <row r="65" spans="1:23" x14ac:dyDescent="0.3">
      <c r="A65" s="36"/>
      <c r="B65" s="36"/>
      <c r="C65" s="36"/>
      <c r="D65" s="36"/>
      <c r="E65" s="36"/>
      <c r="F65" s="36"/>
      <c r="G65" s="36"/>
      <c r="H65" s="36"/>
      <c r="I65" s="36" t="s">
        <v>672</v>
      </c>
      <c r="J65" s="36"/>
      <c r="K65" s="37">
        <v>44627</v>
      </c>
      <c r="L65" s="36"/>
      <c r="M65" s="36" t="s">
        <v>680</v>
      </c>
      <c r="N65" s="36"/>
      <c r="O65" s="36" t="s">
        <v>280</v>
      </c>
      <c r="P65" s="36"/>
      <c r="Q65" s="36" t="s">
        <v>753</v>
      </c>
      <c r="R65" s="36"/>
      <c r="S65" s="36" t="s">
        <v>68</v>
      </c>
      <c r="T65" s="36"/>
      <c r="U65" s="38">
        <v>-2781</v>
      </c>
      <c r="V65" s="36"/>
      <c r="W65" s="38">
        <f>ROUND(W64+U65,5)</f>
        <v>-2781</v>
      </c>
    </row>
    <row r="66" spans="1:23" ht="15" thickBot="1" x14ac:dyDescent="0.35">
      <c r="A66" s="36"/>
      <c r="B66" s="36"/>
      <c r="C66" s="36"/>
      <c r="D66" s="36"/>
      <c r="E66" s="36"/>
      <c r="F66" s="36"/>
      <c r="G66" s="36"/>
      <c r="H66" s="36"/>
      <c r="I66" s="36" t="s">
        <v>116</v>
      </c>
      <c r="J66" s="36"/>
      <c r="K66" s="37">
        <v>44651</v>
      </c>
      <c r="L66" s="36"/>
      <c r="M66" s="36" t="s">
        <v>681</v>
      </c>
      <c r="N66" s="36"/>
      <c r="O66" s="36" t="s">
        <v>280</v>
      </c>
      <c r="P66" s="36"/>
      <c r="Q66" s="36" t="s">
        <v>754</v>
      </c>
      <c r="R66" s="36"/>
      <c r="S66" s="36" t="s">
        <v>45</v>
      </c>
      <c r="T66" s="36"/>
      <c r="U66" s="39">
        <v>52</v>
      </c>
      <c r="V66" s="36"/>
      <c r="W66" s="39">
        <f>ROUND(W65+U66,5)</f>
        <v>-2729</v>
      </c>
    </row>
    <row r="67" spans="1:23" ht="15" thickBot="1" x14ac:dyDescent="0.35">
      <c r="A67" s="65"/>
      <c r="B67" s="65"/>
      <c r="C67" s="65"/>
      <c r="D67" s="65" t="s">
        <v>619</v>
      </c>
      <c r="E67" s="65"/>
      <c r="F67" s="65"/>
      <c r="G67" s="65"/>
      <c r="H67" s="65"/>
      <c r="I67" s="65"/>
      <c r="J67" s="65"/>
      <c r="K67" s="66"/>
      <c r="L67" s="65"/>
      <c r="M67" s="65"/>
      <c r="N67" s="65"/>
      <c r="O67" s="65"/>
      <c r="P67" s="65"/>
      <c r="Q67" s="65"/>
      <c r="R67" s="65"/>
      <c r="S67" s="65"/>
      <c r="T67" s="65"/>
      <c r="U67" s="23">
        <f>ROUND(SUM(U64:U66),5)</f>
        <v>-2729</v>
      </c>
      <c r="V67" s="65"/>
      <c r="W67" s="23">
        <f>W66</f>
        <v>-2729</v>
      </c>
    </row>
    <row r="68" spans="1:23" x14ac:dyDescent="0.3">
      <c r="A68" s="65"/>
      <c r="B68" s="65"/>
      <c r="C68" s="65" t="s">
        <v>427</v>
      </c>
      <c r="D68" s="65"/>
      <c r="E68" s="65"/>
      <c r="F68" s="65"/>
      <c r="G68" s="65"/>
      <c r="H68" s="65"/>
      <c r="I68" s="65"/>
      <c r="J68" s="65"/>
      <c r="K68" s="66"/>
      <c r="L68" s="65"/>
      <c r="M68" s="65"/>
      <c r="N68" s="65"/>
      <c r="O68" s="65"/>
      <c r="P68" s="65"/>
      <c r="Q68" s="65"/>
      <c r="R68" s="65"/>
      <c r="S68" s="65"/>
      <c r="T68" s="65"/>
      <c r="U68" s="21">
        <f>U67</f>
        <v>-2729</v>
      </c>
      <c r="V68" s="65"/>
      <c r="W68" s="21">
        <f>W67</f>
        <v>-2729</v>
      </c>
    </row>
    <row r="69" spans="1:23" x14ac:dyDescent="0.3">
      <c r="A69" s="33"/>
      <c r="B69" s="33"/>
      <c r="C69" s="33" t="s">
        <v>428</v>
      </c>
      <c r="D69" s="33"/>
      <c r="E69" s="33"/>
      <c r="F69" s="33"/>
      <c r="G69" s="33"/>
      <c r="H69" s="33"/>
      <c r="I69" s="33"/>
      <c r="J69" s="33"/>
      <c r="K69" s="34"/>
      <c r="L69" s="33"/>
      <c r="M69" s="33"/>
      <c r="N69" s="33"/>
      <c r="O69" s="33"/>
      <c r="P69" s="33"/>
      <c r="Q69" s="33"/>
      <c r="R69" s="33"/>
      <c r="S69" s="33"/>
      <c r="T69" s="33"/>
      <c r="U69" s="35"/>
      <c r="V69" s="33"/>
      <c r="W69" s="35"/>
    </row>
    <row r="70" spans="1:23" x14ac:dyDescent="0.3">
      <c r="A70" s="33"/>
      <c r="B70" s="33"/>
      <c r="C70" s="33"/>
      <c r="D70" s="33" t="s">
        <v>429</v>
      </c>
      <c r="E70" s="33"/>
      <c r="F70" s="33"/>
      <c r="G70" s="33"/>
      <c r="H70" s="33"/>
      <c r="I70" s="33"/>
      <c r="J70" s="33"/>
      <c r="K70" s="34"/>
      <c r="L70" s="33"/>
      <c r="M70" s="33"/>
      <c r="N70" s="33"/>
      <c r="O70" s="33"/>
      <c r="P70" s="33"/>
      <c r="Q70" s="33"/>
      <c r="R70" s="33"/>
      <c r="S70" s="33"/>
      <c r="T70" s="33"/>
      <c r="U70" s="35"/>
      <c r="V70" s="33"/>
      <c r="W70" s="35"/>
    </row>
    <row r="71" spans="1:23" x14ac:dyDescent="0.3">
      <c r="A71" s="36"/>
      <c r="B71" s="36"/>
      <c r="C71" s="36"/>
      <c r="D71" s="36"/>
      <c r="E71" s="36"/>
      <c r="F71" s="36"/>
      <c r="G71" s="36"/>
      <c r="H71" s="36"/>
      <c r="I71" s="36" t="s">
        <v>672</v>
      </c>
      <c r="J71" s="36"/>
      <c r="K71" s="37">
        <v>44621</v>
      </c>
      <c r="L71" s="36"/>
      <c r="M71" s="36" t="s">
        <v>682</v>
      </c>
      <c r="N71" s="36"/>
      <c r="O71" s="36" t="s">
        <v>340</v>
      </c>
      <c r="P71" s="36"/>
      <c r="Q71" s="36"/>
      <c r="R71" s="36"/>
      <c r="S71" s="36" t="s">
        <v>68</v>
      </c>
      <c r="T71" s="36"/>
      <c r="U71" s="38">
        <v>-100</v>
      </c>
      <c r="V71" s="36"/>
      <c r="W71" s="38">
        <f>ROUND(W70+U71,5)</f>
        <v>-100</v>
      </c>
    </row>
    <row r="72" spans="1:23" x14ac:dyDescent="0.3">
      <c r="A72" s="36"/>
      <c r="B72" s="36"/>
      <c r="C72" s="36"/>
      <c r="D72" s="36"/>
      <c r="E72" s="36"/>
      <c r="F72" s="36"/>
      <c r="G72" s="36"/>
      <c r="H72" s="36"/>
      <c r="I72" s="36" t="s">
        <v>673</v>
      </c>
      <c r="J72" s="36"/>
      <c r="K72" s="37">
        <v>44623</v>
      </c>
      <c r="L72" s="36"/>
      <c r="M72" s="36"/>
      <c r="N72" s="36"/>
      <c r="O72" s="36" t="s">
        <v>728</v>
      </c>
      <c r="P72" s="36"/>
      <c r="Q72" s="36" t="s">
        <v>755</v>
      </c>
      <c r="R72" s="36"/>
      <c r="S72" s="36" t="s">
        <v>71</v>
      </c>
      <c r="T72" s="36"/>
      <c r="U72" s="38">
        <v>-50</v>
      </c>
      <c r="V72" s="36"/>
      <c r="W72" s="38">
        <f>ROUND(W71+U72,5)</f>
        <v>-150</v>
      </c>
    </row>
    <row r="73" spans="1:23" ht="15" thickBot="1" x14ac:dyDescent="0.35">
      <c r="A73" s="36"/>
      <c r="B73" s="36"/>
      <c r="C73" s="36"/>
      <c r="D73" s="36"/>
      <c r="E73" s="36"/>
      <c r="F73" s="36"/>
      <c r="G73" s="36"/>
      <c r="H73" s="36"/>
      <c r="I73" s="36" t="s">
        <v>673</v>
      </c>
      <c r="J73" s="36"/>
      <c r="K73" s="37">
        <v>44631</v>
      </c>
      <c r="L73" s="36"/>
      <c r="M73" s="36"/>
      <c r="N73" s="36"/>
      <c r="O73" s="36" t="s">
        <v>729</v>
      </c>
      <c r="P73" s="36"/>
      <c r="Q73" s="36"/>
      <c r="R73" s="36"/>
      <c r="S73" s="36" t="s">
        <v>822</v>
      </c>
      <c r="T73" s="36"/>
      <c r="U73" s="64">
        <v>-14.99</v>
      </c>
      <c r="V73" s="36"/>
      <c r="W73" s="64">
        <f>ROUND(W72+U73,5)</f>
        <v>-164.99</v>
      </c>
    </row>
    <row r="74" spans="1:23" x14ac:dyDescent="0.3">
      <c r="A74" s="65"/>
      <c r="B74" s="65"/>
      <c r="C74" s="65"/>
      <c r="D74" s="65" t="s">
        <v>620</v>
      </c>
      <c r="E74" s="65"/>
      <c r="F74" s="65"/>
      <c r="G74" s="65"/>
      <c r="H74" s="65"/>
      <c r="I74" s="65"/>
      <c r="J74" s="65"/>
      <c r="K74" s="66"/>
      <c r="L74" s="65"/>
      <c r="M74" s="65"/>
      <c r="N74" s="65"/>
      <c r="O74" s="65"/>
      <c r="P74" s="65"/>
      <c r="Q74" s="65"/>
      <c r="R74" s="65"/>
      <c r="S74" s="65"/>
      <c r="T74" s="65"/>
      <c r="U74" s="21">
        <f>ROUND(SUM(U70:U73),5)</f>
        <v>-164.99</v>
      </c>
      <c r="V74" s="65"/>
      <c r="W74" s="21">
        <f>W73</f>
        <v>-164.99</v>
      </c>
    </row>
    <row r="75" spans="1:23" x14ac:dyDescent="0.3">
      <c r="A75" s="33"/>
      <c r="B75" s="33"/>
      <c r="C75" s="33"/>
      <c r="D75" s="33" t="s">
        <v>434</v>
      </c>
      <c r="E75" s="33"/>
      <c r="F75" s="33"/>
      <c r="G75" s="33"/>
      <c r="H75" s="33"/>
      <c r="I75" s="33"/>
      <c r="J75" s="33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5"/>
      <c r="V75" s="33"/>
      <c r="W75" s="35"/>
    </row>
    <row r="76" spans="1:23" x14ac:dyDescent="0.3">
      <c r="A76" s="36"/>
      <c r="B76" s="36"/>
      <c r="C76" s="36"/>
      <c r="D76" s="36"/>
      <c r="E76" s="36"/>
      <c r="F76" s="36"/>
      <c r="G76" s="36"/>
      <c r="H76" s="36"/>
      <c r="I76" s="36" t="s">
        <v>672</v>
      </c>
      <c r="J76" s="36"/>
      <c r="K76" s="37">
        <v>44624</v>
      </c>
      <c r="L76" s="36"/>
      <c r="M76" s="36" t="s">
        <v>683</v>
      </c>
      <c r="N76" s="36"/>
      <c r="O76" s="36" t="s">
        <v>344</v>
      </c>
      <c r="P76" s="36"/>
      <c r="Q76" s="36" t="s">
        <v>389</v>
      </c>
      <c r="R76" s="36"/>
      <c r="S76" s="36" t="s">
        <v>68</v>
      </c>
      <c r="T76" s="36"/>
      <c r="U76" s="38">
        <v>-240</v>
      </c>
      <c r="V76" s="36"/>
      <c r="W76" s="38">
        <f>ROUND(W75+U76,5)</f>
        <v>-240</v>
      </c>
    </row>
    <row r="77" spans="1:23" x14ac:dyDescent="0.3">
      <c r="A77" s="36"/>
      <c r="B77" s="36"/>
      <c r="C77" s="36"/>
      <c r="D77" s="36"/>
      <c r="E77" s="36"/>
      <c r="F77" s="36"/>
      <c r="G77" s="36"/>
      <c r="H77" s="36"/>
      <c r="I77" s="36" t="s">
        <v>673</v>
      </c>
      <c r="J77" s="36"/>
      <c r="K77" s="37">
        <v>44627</v>
      </c>
      <c r="L77" s="36"/>
      <c r="M77" s="36"/>
      <c r="N77" s="36"/>
      <c r="O77" s="36" t="s">
        <v>730</v>
      </c>
      <c r="P77" s="36"/>
      <c r="Q77" s="36" t="s">
        <v>756</v>
      </c>
      <c r="R77" s="36"/>
      <c r="S77" s="36" t="s">
        <v>71</v>
      </c>
      <c r="T77" s="36"/>
      <c r="U77" s="38">
        <v>-176</v>
      </c>
      <c r="V77" s="36"/>
      <c r="W77" s="38">
        <f>ROUND(W76+U77,5)</f>
        <v>-416</v>
      </c>
    </row>
    <row r="78" spans="1:23" x14ac:dyDescent="0.3">
      <c r="A78" s="36"/>
      <c r="B78" s="36"/>
      <c r="C78" s="36"/>
      <c r="D78" s="36"/>
      <c r="E78" s="36"/>
      <c r="F78" s="36"/>
      <c r="G78" s="36"/>
      <c r="H78" s="36"/>
      <c r="I78" s="36" t="s">
        <v>673</v>
      </c>
      <c r="J78" s="36"/>
      <c r="K78" s="37">
        <v>44640</v>
      </c>
      <c r="L78" s="36"/>
      <c r="M78" s="36"/>
      <c r="N78" s="36"/>
      <c r="O78" s="36" t="s">
        <v>724</v>
      </c>
      <c r="P78" s="36"/>
      <c r="Q78" s="36" t="s">
        <v>757</v>
      </c>
      <c r="R78" s="36"/>
      <c r="S78" s="36" t="s">
        <v>71</v>
      </c>
      <c r="T78" s="36"/>
      <c r="U78" s="38">
        <v>-12.99</v>
      </c>
      <c r="V78" s="36"/>
      <c r="W78" s="38">
        <f>ROUND(W77+U78,5)</f>
        <v>-428.99</v>
      </c>
    </row>
    <row r="79" spans="1:23" x14ac:dyDescent="0.3">
      <c r="A79" s="36"/>
      <c r="B79" s="36"/>
      <c r="C79" s="36"/>
      <c r="D79" s="36"/>
      <c r="E79" s="36"/>
      <c r="F79" s="36"/>
      <c r="G79" s="36"/>
      <c r="H79" s="36"/>
      <c r="I79" s="36" t="s">
        <v>672</v>
      </c>
      <c r="J79" s="36"/>
      <c r="K79" s="37">
        <v>44643</v>
      </c>
      <c r="L79" s="36"/>
      <c r="M79" s="36" t="s">
        <v>684</v>
      </c>
      <c r="N79" s="36"/>
      <c r="O79" s="36" t="s">
        <v>339</v>
      </c>
      <c r="P79" s="36"/>
      <c r="Q79" s="36" t="s">
        <v>758</v>
      </c>
      <c r="R79" s="36"/>
      <c r="S79" s="36" t="s">
        <v>68</v>
      </c>
      <c r="T79" s="36"/>
      <c r="U79" s="38">
        <v>-78</v>
      </c>
      <c r="V79" s="36"/>
      <c r="W79" s="38">
        <f>ROUND(W78+U79,5)</f>
        <v>-506.99</v>
      </c>
    </row>
    <row r="80" spans="1:23" ht="15" thickBot="1" x14ac:dyDescent="0.35">
      <c r="A80" s="36"/>
      <c r="B80" s="36"/>
      <c r="C80" s="36"/>
      <c r="D80" s="36"/>
      <c r="E80" s="36"/>
      <c r="F80" s="36"/>
      <c r="G80" s="36"/>
      <c r="H80" s="36"/>
      <c r="I80" s="36" t="s">
        <v>673</v>
      </c>
      <c r="J80" s="36"/>
      <c r="K80" s="37">
        <v>44648</v>
      </c>
      <c r="L80" s="36"/>
      <c r="M80" s="36"/>
      <c r="N80" s="36"/>
      <c r="O80" s="36" t="s">
        <v>731</v>
      </c>
      <c r="P80" s="36"/>
      <c r="Q80" s="36"/>
      <c r="R80" s="36"/>
      <c r="S80" s="36" t="s">
        <v>71</v>
      </c>
      <c r="T80" s="36"/>
      <c r="U80" s="39">
        <v>-34.950000000000003</v>
      </c>
      <c r="V80" s="36"/>
      <c r="W80" s="39">
        <f>ROUND(W79+U80,5)</f>
        <v>-541.94000000000005</v>
      </c>
    </row>
    <row r="81" spans="1:23" ht="15" thickBot="1" x14ac:dyDescent="0.35">
      <c r="A81" s="65"/>
      <c r="B81" s="65"/>
      <c r="C81" s="65"/>
      <c r="D81" s="65" t="s">
        <v>621</v>
      </c>
      <c r="E81" s="65"/>
      <c r="F81" s="65"/>
      <c r="G81" s="65"/>
      <c r="H81" s="65"/>
      <c r="I81" s="65"/>
      <c r="J81" s="65"/>
      <c r="K81" s="66"/>
      <c r="L81" s="65"/>
      <c r="M81" s="65"/>
      <c r="N81" s="65"/>
      <c r="O81" s="65"/>
      <c r="P81" s="65"/>
      <c r="Q81" s="65"/>
      <c r="R81" s="65"/>
      <c r="S81" s="65"/>
      <c r="T81" s="65"/>
      <c r="U81" s="23">
        <f>ROUND(SUM(U75:U80),5)</f>
        <v>-541.94000000000005</v>
      </c>
      <c r="V81" s="65"/>
      <c r="W81" s="23">
        <f>W80</f>
        <v>-541.94000000000005</v>
      </c>
    </row>
    <row r="82" spans="1:23" x14ac:dyDescent="0.3">
      <c r="A82" s="65"/>
      <c r="B82" s="65"/>
      <c r="C82" s="65" t="s">
        <v>435</v>
      </c>
      <c r="D82" s="65"/>
      <c r="E82" s="65"/>
      <c r="F82" s="65"/>
      <c r="G82" s="65"/>
      <c r="H82" s="65"/>
      <c r="I82" s="65"/>
      <c r="J82" s="65"/>
      <c r="K82" s="66"/>
      <c r="L82" s="65"/>
      <c r="M82" s="65"/>
      <c r="N82" s="65"/>
      <c r="O82" s="65"/>
      <c r="P82" s="65"/>
      <c r="Q82" s="65"/>
      <c r="R82" s="65"/>
      <c r="S82" s="65"/>
      <c r="T82" s="65"/>
      <c r="U82" s="21">
        <f>ROUND(U74+U81,5)</f>
        <v>-706.93</v>
      </c>
      <c r="V82" s="65"/>
      <c r="W82" s="21">
        <f>ROUND(W74+W81,5)</f>
        <v>-706.93</v>
      </c>
    </row>
    <row r="83" spans="1:23" x14ac:dyDescent="0.3">
      <c r="A83" s="33"/>
      <c r="B83" s="33"/>
      <c r="C83" s="33" t="s">
        <v>436</v>
      </c>
      <c r="D83" s="33"/>
      <c r="E83" s="33"/>
      <c r="F83" s="33"/>
      <c r="G83" s="33"/>
      <c r="H83" s="33"/>
      <c r="I83" s="33"/>
      <c r="J83" s="33"/>
      <c r="K83" s="34"/>
      <c r="L83" s="33"/>
      <c r="M83" s="33"/>
      <c r="N83" s="33"/>
      <c r="O83" s="33"/>
      <c r="P83" s="33"/>
      <c r="Q83" s="33"/>
      <c r="R83" s="33"/>
      <c r="S83" s="33"/>
      <c r="T83" s="33"/>
      <c r="U83" s="35"/>
      <c r="V83" s="33"/>
      <c r="W83" s="35"/>
    </row>
    <row r="84" spans="1:23" x14ac:dyDescent="0.3">
      <c r="A84" s="33"/>
      <c r="B84" s="33"/>
      <c r="C84" s="33"/>
      <c r="D84" s="33" t="s">
        <v>437</v>
      </c>
      <c r="E84" s="33"/>
      <c r="F84" s="33"/>
      <c r="G84" s="33"/>
      <c r="H84" s="33"/>
      <c r="I84" s="33"/>
      <c r="J84" s="33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5"/>
      <c r="V84" s="33"/>
      <c r="W84" s="35"/>
    </row>
    <row r="85" spans="1:23" x14ac:dyDescent="0.3">
      <c r="A85" s="33"/>
      <c r="B85" s="33"/>
      <c r="C85" s="33"/>
      <c r="D85" s="33"/>
      <c r="E85" s="33" t="s">
        <v>438</v>
      </c>
      <c r="F85" s="33"/>
      <c r="G85" s="33"/>
      <c r="H85" s="33"/>
      <c r="I85" s="33"/>
      <c r="J85" s="33"/>
      <c r="K85" s="34"/>
      <c r="L85" s="33"/>
      <c r="M85" s="33"/>
      <c r="N85" s="33"/>
      <c r="O85" s="33"/>
      <c r="P85" s="33"/>
      <c r="Q85" s="33"/>
      <c r="R85" s="33"/>
      <c r="S85" s="33"/>
      <c r="T85" s="33"/>
      <c r="U85" s="35"/>
      <c r="V85" s="33"/>
      <c r="W85" s="35"/>
    </row>
    <row r="86" spans="1:23" x14ac:dyDescent="0.3">
      <c r="A86" s="33"/>
      <c r="B86" s="33"/>
      <c r="C86" s="33"/>
      <c r="D86" s="33"/>
      <c r="E86" s="33"/>
      <c r="F86" s="33" t="s">
        <v>439</v>
      </c>
      <c r="G86" s="33"/>
      <c r="H86" s="33"/>
      <c r="I86" s="33"/>
      <c r="J86" s="33"/>
      <c r="K86" s="34"/>
      <c r="L86" s="33"/>
      <c r="M86" s="33"/>
      <c r="N86" s="33"/>
      <c r="O86" s="33"/>
      <c r="P86" s="33"/>
      <c r="Q86" s="33"/>
      <c r="R86" s="33"/>
      <c r="S86" s="33"/>
      <c r="T86" s="33"/>
      <c r="U86" s="35"/>
      <c r="V86" s="33"/>
      <c r="W86" s="35"/>
    </row>
    <row r="87" spans="1:23" ht="15" thickBot="1" x14ac:dyDescent="0.35">
      <c r="A87" s="63"/>
      <c r="B87" s="63"/>
      <c r="C87" s="63"/>
      <c r="D87" s="63"/>
      <c r="E87" s="63"/>
      <c r="F87" s="63"/>
      <c r="G87" s="36"/>
      <c r="H87" s="36"/>
      <c r="I87" s="36" t="s">
        <v>121</v>
      </c>
      <c r="J87" s="36"/>
      <c r="K87" s="37">
        <v>44651</v>
      </c>
      <c r="L87" s="36"/>
      <c r="M87" s="36" t="s">
        <v>149</v>
      </c>
      <c r="N87" s="36"/>
      <c r="O87" s="36" t="s">
        <v>291</v>
      </c>
      <c r="P87" s="36"/>
      <c r="Q87" s="36" t="s">
        <v>373</v>
      </c>
      <c r="R87" s="36"/>
      <c r="S87" s="36" t="s">
        <v>45</v>
      </c>
      <c r="T87" s="36"/>
      <c r="U87" s="64">
        <v>-10500</v>
      </c>
      <c r="V87" s="36"/>
      <c r="W87" s="64">
        <f>ROUND(W86+U87,5)</f>
        <v>-10500</v>
      </c>
    </row>
    <row r="88" spans="1:23" x14ac:dyDescent="0.3">
      <c r="A88" s="65"/>
      <c r="B88" s="65"/>
      <c r="C88" s="65"/>
      <c r="D88" s="65"/>
      <c r="E88" s="65"/>
      <c r="F88" s="65" t="s">
        <v>622</v>
      </c>
      <c r="G88" s="65"/>
      <c r="H88" s="65"/>
      <c r="I88" s="65"/>
      <c r="J88" s="65"/>
      <c r="K88" s="66"/>
      <c r="L88" s="65"/>
      <c r="M88" s="65"/>
      <c r="N88" s="65"/>
      <c r="O88" s="65"/>
      <c r="P88" s="65"/>
      <c r="Q88" s="65"/>
      <c r="R88" s="65"/>
      <c r="S88" s="65"/>
      <c r="T88" s="65"/>
      <c r="U88" s="21">
        <f>ROUND(SUM(U86:U87),5)</f>
        <v>-10500</v>
      </c>
      <c r="V88" s="65"/>
      <c r="W88" s="21">
        <f>W87</f>
        <v>-10500</v>
      </c>
    </row>
    <row r="89" spans="1:23" x14ac:dyDescent="0.3">
      <c r="A89" s="33"/>
      <c r="B89" s="33"/>
      <c r="C89" s="33"/>
      <c r="D89" s="33"/>
      <c r="E89" s="33"/>
      <c r="F89" s="33" t="s">
        <v>440</v>
      </c>
      <c r="G89" s="33"/>
      <c r="H89" s="33"/>
      <c r="I89" s="33"/>
      <c r="J89" s="33"/>
      <c r="K89" s="34"/>
      <c r="L89" s="33"/>
      <c r="M89" s="33"/>
      <c r="N89" s="33"/>
      <c r="O89" s="33"/>
      <c r="P89" s="33"/>
      <c r="Q89" s="33"/>
      <c r="R89" s="33"/>
      <c r="S89" s="33"/>
      <c r="T89" s="33"/>
      <c r="U89" s="35"/>
      <c r="V89" s="33"/>
      <c r="W89" s="35"/>
    </row>
    <row r="90" spans="1:23" ht="15" thickBot="1" x14ac:dyDescent="0.35">
      <c r="A90" s="63"/>
      <c r="B90" s="63"/>
      <c r="C90" s="63"/>
      <c r="D90" s="63"/>
      <c r="E90" s="63"/>
      <c r="F90" s="63"/>
      <c r="G90" s="36"/>
      <c r="H90" s="36"/>
      <c r="I90" s="36" t="s">
        <v>121</v>
      </c>
      <c r="J90" s="36"/>
      <c r="K90" s="37">
        <v>44651</v>
      </c>
      <c r="L90" s="36"/>
      <c r="M90" s="36" t="s">
        <v>149</v>
      </c>
      <c r="N90" s="36"/>
      <c r="O90" s="36" t="s">
        <v>291</v>
      </c>
      <c r="P90" s="36"/>
      <c r="Q90" s="36" t="s">
        <v>373</v>
      </c>
      <c r="R90" s="36"/>
      <c r="S90" s="36" t="s">
        <v>45</v>
      </c>
      <c r="T90" s="36"/>
      <c r="U90" s="64">
        <v>-945</v>
      </c>
      <c r="V90" s="36"/>
      <c r="W90" s="64">
        <f>ROUND(W89+U90,5)</f>
        <v>-945</v>
      </c>
    </row>
    <row r="91" spans="1:23" x14ac:dyDescent="0.3">
      <c r="A91" s="65"/>
      <c r="B91" s="65"/>
      <c r="C91" s="65"/>
      <c r="D91" s="65"/>
      <c r="E91" s="65"/>
      <c r="F91" s="65" t="s">
        <v>623</v>
      </c>
      <c r="G91" s="65"/>
      <c r="H91" s="65"/>
      <c r="I91" s="65"/>
      <c r="J91" s="65"/>
      <c r="K91" s="66"/>
      <c r="L91" s="65"/>
      <c r="M91" s="65"/>
      <c r="N91" s="65"/>
      <c r="O91" s="65"/>
      <c r="P91" s="65"/>
      <c r="Q91" s="65"/>
      <c r="R91" s="65"/>
      <c r="S91" s="65"/>
      <c r="T91" s="65"/>
      <c r="U91" s="21">
        <f>ROUND(SUM(U89:U90),5)</f>
        <v>-945</v>
      </c>
      <c r="V91" s="65"/>
      <c r="W91" s="21">
        <f>W90</f>
        <v>-945</v>
      </c>
    </row>
    <row r="92" spans="1:23" x14ac:dyDescent="0.3">
      <c r="A92" s="33"/>
      <c r="B92" s="33"/>
      <c r="C92" s="33"/>
      <c r="D92" s="33"/>
      <c r="E92" s="33"/>
      <c r="F92" s="33" t="s">
        <v>441</v>
      </c>
      <c r="G92" s="33"/>
      <c r="H92" s="33"/>
      <c r="I92" s="33"/>
      <c r="J92" s="33"/>
      <c r="K92" s="34"/>
      <c r="L92" s="33"/>
      <c r="M92" s="33"/>
      <c r="N92" s="33"/>
      <c r="O92" s="33"/>
      <c r="P92" s="33"/>
      <c r="Q92" s="33"/>
      <c r="R92" s="33"/>
      <c r="S92" s="33"/>
      <c r="T92" s="33"/>
      <c r="U92" s="35"/>
      <c r="V92" s="33"/>
      <c r="W92" s="35"/>
    </row>
    <row r="93" spans="1:23" ht="15" thickBot="1" x14ac:dyDescent="0.35">
      <c r="A93" s="63"/>
      <c r="B93" s="63"/>
      <c r="C93" s="63"/>
      <c r="D93" s="63"/>
      <c r="E93" s="63"/>
      <c r="F93" s="63"/>
      <c r="G93" s="36"/>
      <c r="H93" s="36"/>
      <c r="I93" s="36" t="s">
        <v>121</v>
      </c>
      <c r="J93" s="36"/>
      <c r="K93" s="37">
        <v>44651</v>
      </c>
      <c r="L93" s="36"/>
      <c r="M93" s="36" t="s">
        <v>149</v>
      </c>
      <c r="N93" s="36"/>
      <c r="O93" s="36" t="s">
        <v>291</v>
      </c>
      <c r="P93" s="36"/>
      <c r="Q93" s="36" t="s">
        <v>373</v>
      </c>
      <c r="R93" s="36"/>
      <c r="S93" s="36" t="s">
        <v>45</v>
      </c>
      <c r="T93" s="36"/>
      <c r="U93" s="39">
        <v>-336</v>
      </c>
      <c r="V93" s="36"/>
      <c r="W93" s="39">
        <f>ROUND(W92+U93,5)</f>
        <v>-336</v>
      </c>
    </row>
    <row r="94" spans="1:23" ht="15" thickBot="1" x14ac:dyDescent="0.35">
      <c r="A94" s="65"/>
      <c r="B94" s="65"/>
      <c r="C94" s="65"/>
      <c r="D94" s="65"/>
      <c r="E94" s="65"/>
      <c r="F94" s="65" t="s">
        <v>624</v>
      </c>
      <c r="G94" s="65"/>
      <c r="H94" s="65"/>
      <c r="I94" s="65"/>
      <c r="J94" s="65"/>
      <c r="K94" s="66"/>
      <c r="L94" s="65"/>
      <c r="M94" s="65"/>
      <c r="N94" s="65"/>
      <c r="O94" s="65"/>
      <c r="P94" s="65"/>
      <c r="Q94" s="65"/>
      <c r="R94" s="65"/>
      <c r="S94" s="65"/>
      <c r="T94" s="65"/>
      <c r="U94" s="23">
        <f>ROUND(SUM(U92:U93),5)</f>
        <v>-336</v>
      </c>
      <c r="V94" s="65"/>
      <c r="W94" s="23">
        <f>W93</f>
        <v>-336</v>
      </c>
    </row>
    <row r="95" spans="1:23" x14ac:dyDescent="0.3">
      <c r="A95" s="65"/>
      <c r="B95" s="65"/>
      <c r="C95" s="65"/>
      <c r="D95" s="65"/>
      <c r="E95" s="65" t="s">
        <v>444</v>
      </c>
      <c r="F95" s="65"/>
      <c r="G95" s="65"/>
      <c r="H95" s="65"/>
      <c r="I95" s="65"/>
      <c r="J95" s="65"/>
      <c r="K95" s="66"/>
      <c r="L95" s="65"/>
      <c r="M95" s="65"/>
      <c r="N95" s="65"/>
      <c r="O95" s="65"/>
      <c r="P95" s="65"/>
      <c r="Q95" s="65"/>
      <c r="R95" s="65"/>
      <c r="S95" s="65"/>
      <c r="T95" s="65"/>
      <c r="U95" s="21">
        <f>ROUND(U88+U91+U94,5)</f>
        <v>-11781</v>
      </c>
      <c r="V95" s="65"/>
      <c r="W95" s="21">
        <f>ROUND(W88+W91+W94,5)</f>
        <v>-11781</v>
      </c>
    </row>
    <row r="96" spans="1:23" x14ac:dyDescent="0.3">
      <c r="A96" s="33"/>
      <c r="B96" s="33"/>
      <c r="C96" s="33"/>
      <c r="D96" s="33"/>
      <c r="E96" s="33" t="s">
        <v>445</v>
      </c>
      <c r="F96" s="33"/>
      <c r="G96" s="33"/>
      <c r="H96" s="33"/>
      <c r="I96" s="33"/>
      <c r="J96" s="33"/>
      <c r="K96" s="34"/>
      <c r="L96" s="33"/>
      <c r="M96" s="33"/>
      <c r="N96" s="33"/>
      <c r="O96" s="33"/>
      <c r="P96" s="33"/>
      <c r="Q96" s="33"/>
      <c r="R96" s="33"/>
      <c r="S96" s="33"/>
      <c r="T96" s="33"/>
      <c r="U96" s="35"/>
      <c r="V96" s="33"/>
      <c r="W96" s="35"/>
    </row>
    <row r="97" spans="1:23" x14ac:dyDescent="0.3">
      <c r="A97" s="36"/>
      <c r="B97" s="36"/>
      <c r="C97" s="36"/>
      <c r="D97" s="36"/>
      <c r="E97" s="36"/>
      <c r="F97" s="36"/>
      <c r="G97" s="36"/>
      <c r="H97" s="36"/>
      <c r="I97" s="36" t="s">
        <v>121</v>
      </c>
      <c r="J97" s="36"/>
      <c r="K97" s="37">
        <v>44651</v>
      </c>
      <c r="L97" s="36"/>
      <c r="M97" s="36" t="s">
        <v>140</v>
      </c>
      <c r="N97" s="36"/>
      <c r="O97" s="36" t="s">
        <v>288</v>
      </c>
      <c r="P97" s="36"/>
      <c r="Q97" s="36" t="s">
        <v>373</v>
      </c>
      <c r="R97" s="36"/>
      <c r="S97" s="36" t="s">
        <v>45</v>
      </c>
      <c r="T97" s="36"/>
      <c r="U97" s="38">
        <v>-7750</v>
      </c>
      <c r="V97" s="36"/>
      <c r="W97" s="38">
        <f t="shared" ref="W97:W105" si="2">ROUND(W96+U97,5)</f>
        <v>-7750</v>
      </c>
    </row>
    <row r="98" spans="1:23" x14ac:dyDescent="0.3">
      <c r="A98" s="36"/>
      <c r="B98" s="36"/>
      <c r="C98" s="36"/>
      <c r="D98" s="36"/>
      <c r="E98" s="36"/>
      <c r="F98" s="36"/>
      <c r="G98" s="36"/>
      <c r="H98" s="36"/>
      <c r="I98" s="36" t="s">
        <v>121</v>
      </c>
      <c r="J98" s="36"/>
      <c r="K98" s="37">
        <v>44651</v>
      </c>
      <c r="L98" s="36"/>
      <c r="M98" s="36" t="s">
        <v>140</v>
      </c>
      <c r="N98" s="36"/>
      <c r="O98" s="36" t="s">
        <v>288</v>
      </c>
      <c r="P98" s="36"/>
      <c r="Q98" s="36" t="s">
        <v>373</v>
      </c>
      <c r="R98" s="36"/>
      <c r="S98" s="36" t="s">
        <v>45</v>
      </c>
      <c r="T98" s="36"/>
      <c r="U98" s="38">
        <v>0</v>
      </c>
      <c r="V98" s="36"/>
      <c r="W98" s="38">
        <f t="shared" si="2"/>
        <v>-7750</v>
      </c>
    </row>
    <row r="99" spans="1:23" x14ac:dyDescent="0.3">
      <c r="A99" s="36"/>
      <c r="B99" s="36"/>
      <c r="C99" s="36"/>
      <c r="D99" s="36"/>
      <c r="E99" s="36"/>
      <c r="F99" s="36"/>
      <c r="G99" s="36"/>
      <c r="H99" s="36"/>
      <c r="I99" s="36" t="s">
        <v>121</v>
      </c>
      <c r="J99" s="36"/>
      <c r="K99" s="37">
        <v>44651</v>
      </c>
      <c r="L99" s="36"/>
      <c r="M99" s="36" t="s">
        <v>140</v>
      </c>
      <c r="N99" s="36"/>
      <c r="O99" s="36" t="s">
        <v>288</v>
      </c>
      <c r="P99" s="36"/>
      <c r="Q99" s="36" t="s">
        <v>373</v>
      </c>
      <c r="R99" s="36"/>
      <c r="S99" s="36" t="s">
        <v>45</v>
      </c>
      <c r="T99" s="36"/>
      <c r="U99" s="38">
        <v>-139.77000000000001</v>
      </c>
      <c r="V99" s="36"/>
      <c r="W99" s="38">
        <f t="shared" si="2"/>
        <v>-7889.77</v>
      </c>
    </row>
    <row r="100" spans="1:23" x14ac:dyDescent="0.3">
      <c r="A100" s="36"/>
      <c r="B100" s="36"/>
      <c r="C100" s="36"/>
      <c r="D100" s="36"/>
      <c r="E100" s="36"/>
      <c r="F100" s="36"/>
      <c r="G100" s="36"/>
      <c r="H100" s="36"/>
      <c r="I100" s="36" t="s">
        <v>121</v>
      </c>
      <c r="J100" s="36"/>
      <c r="K100" s="37">
        <v>44651</v>
      </c>
      <c r="L100" s="36"/>
      <c r="M100" s="36" t="s">
        <v>143</v>
      </c>
      <c r="N100" s="36"/>
      <c r="O100" s="36" t="s">
        <v>289</v>
      </c>
      <c r="P100" s="36"/>
      <c r="Q100" s="36" t="s">
        <v>373</v>
      </c>
      <c r="R100" s="36"/>
      <c r="S100" s="36" t="s">
        <v>45</v>
      </c>
      <c r="T100" s="36"/>
      <c r="U100" s="38">
        <v>-6916.67</v>
      </c>
      <c r="V100" s="36"/>
      <c r="W100" s="38">
        <f t="shared" si="2"/>
        <v>-14806.44</v>
      </c>
    </row>
    <row r="101" spans="1:23" x14ac:dyDescent="0.3">
      <c r="A101" s="36"/>
      <c r="B101" s="36"/>
      <c r="C101" s="36"/>
      <c r="D101" s="36"/>
      <c r="E101" s="36"/>
      <c r="F101" s="36"/>
      <c r="G101" s="36"/>
      <c r="H101" s="36"/>
      <c r="I101" s="36" t="s">
        <v>121</v>
      </c>
      <c r="J101" s="36"/>
      <c r="K101" s="37">
        <v>44651</v>
      </c>
      <c r="L101" s="36"/>
      <c r="M101" s="36" t="s">
        <v>143</v>
      </c>
      <c r="N101" s="36"/>
      <c r="O101" s="36" t="s">
        <v>289</v>
      </c>
      <c r="P101" s="36"/>
      <c r="Q101" s="36" t="s">
        <v>373</v>
      </c>
      <c r="R101" s="36"/>
      <c r="S101" s="36" t="s">
        <v>45</v>
      </c>
      <c r="T101" s="36"/>
      <c r="U101" s="38">
        <v>0</v>
      </c>
      <c r="V101" s="36"/>
      <c r="W101" s="38">
        <f t="shared" si="2"/>
        <v>-14806.44</v>
      </c>
    </row>
    <row r="102" spans="1:23" x14ac:dyDescent="0.3">
      <c r="A102" s="36"/>
      <c r="B102" s="36"/>
      <c r="C102" s="36"/>
      <c r="D102" s="36"/>
      <c r="E102" s="36"/>
      <c r="F102" s="36"/>
      <c r="G102" s="36"/>
      <c r="H102" s="36"/>
      <c r="I102" s="36" t="s">
        <v>121</v>
      </c>
      <c r="J102" s="36"/>
      <c r="K102" s="37">
        <v>44651</v>
      </c>
      <c r="L102" s="36"/>
      <c r="M102" s="36" t="s">
        <v>143</v>
      </c>
      <c r="N102" s="36"/>
      <c r="O102" s="36" t="s">
        <v>289</v>
      </c>
      <c r="P102" s="36"/>
      <c r="Q102" s="36" t="s">
        <v>373</v>
      </c>
      <c r="R102" s="36"/>
      <c r="S102" s="36" t="s">
        <v>45</v>
      </c>
      <c r="T102" s="36"/>
      <c r="U102" s="38">
        <v>-187.11</v>
      </c>
      <c r="V102" s="36"/>
      <c r="W102" s="38">
        <f t="shared" si="2"/>
        <v>-14993.55</v>
      </c>
    </row>
    <row r="103" spans="1:23" x14ac:dyDescent="0.3">
      <c r="A103" s="36"/>
      <c r="B103" s="36"/>
      <c r="C103" s="36"/>
      <c r="D103" s="36"/>
      <c r="E103" s="36"/>
      <c r="F103" s="36"/>
      <c r="G103" s="36"/>
      <c r="H103" s="36"/>
      <c r="I103" s="36" t="s">
        <v>121</v>
      </c>
      <c r="J103" s="36"/>
      <c r="K103" s="37">
        <v>44651</v>
      </c>
      <c r="L103" s="36"/>
      <c r="M103" s="36" t="s">
        <v>146</v>
      </c>
      <c r="N103" s="36"/>
      <c r="O103" s="36" t="s">
        <v>290</v>
      </c>
      <c r="P103" s="36"/>
      <c r="Q103" s="36" t="s">
        <v>373</v>
      </c>
      <c r="R103" s="36"/>
      <c r="S103" s="36" t="s">
        <v>45</v>
      </c>
      <c r="T103" s="36"/>
      <c r="U103" s="38">
        <v>-7791.67</v>
      </c>
      <c r="V103" s="36"/>
      <c r="W103" s="38">
        <f t="shared" si="2"/>
        <v>-22785.22</v>
      </c>
    </row>
    <row r="104" spans="1:23" x14ac:dyDescent="0.3">
      <c r="A104" s="36"/>
      <c r="B104" s="36"/>
      <c r="C104" s="36"/>
      <c r="D104" s="36"/>
      <c r="E104" s="36"/>
      <c r="F104" s="36"/>
      <c r="G104" s="36"/>
      <c r="H104" s="36"/>
      <c r="I104" s="36" t="s">
        <v>121</v>
      </c>
      <c r="J104" s="36"/>
      <c r="K104" s="37">
        <v>44651</v>
      </c>
      <c r="L104" s="36"/>
      <c r="M104" s="36" t="s">
        <v>146</v>
      </c>
      <c r="N104" s="36"/>
      <c r="O104" s="36" t="s">
        <v>290</v>
      </c>
      <c r="P104" s="36"/>
      <c r="Q104" s="36" t="s">
        <v>373</v>
      </c>
      <c r="R104" s="36"/>
      <c r="S104" s="36" t="s">
        <v>45</v>
      </c>
      <c r="T104" s="36"/>
      <c r="U104" s="38">
        <v>0</v>
      </c>
      <c r="V104" s="36"/>
      <c r="W104" s="38">
        <f t="shared" si="2"/>
        <v>-22785.22</v>
      </c>
    </row>
    <row r="105" spans="1:23" ht="15" thickBot="1" x14ac:dyDescent="0.35">
      <c r="A105" s="36"/>
      <c r="B105" s="36"/>
      <c r="C105" s="36"/>
      <c r="D105" s="36"/>
      <c r="E105" s="36"/>
      <c r="F105" s="36"/>
      <c r="G105" s="36"/>
      <c r="H105" s="36"/>
      <c r="I105" s="36" t="s">
        <v>121</v>
      </c>
      <c r="J105" s="36"/>
      <c r="K105" s="37">
        <v>44651</v>
      </c>
      <c r="L105" s="36"/>
      <c r="M105" s="36" t="s">
        <v>146</v>
      </c>
      <c r="N105" s="36"/>
      <c r="O105" s="36" t="s">
        <v>290</v>
      </c>
      <c r="P105" s="36"/>
      <c r="Q105" s="36" t="s">
        <v>373</v>
      </c>
      <c r="R105" s="36"/>
      <c r="S105" s="36" t="s">
        <v>45</v>
      </c>
      <c r="T105" s="36"/>
      <c r="U105" s="64">
        <v>-1030.26</v>
      </c>
      <c r="V105" s="36"/>
      <c r="W105" s="64">
        <f t="shared" si="2"/>
        <v>-23815.48</v>
      </c>
    </row>
    <row r="106" spans="1:23" x14ac:dyDescent="0.3">
      <c r="A106" s="65"/>
      <c r="B106" s="65"/>
      <c r="C106" s="65"/>
      <c r="D106" s="65"/>
      <c r="E106" s="65" t="s">
        <v>625</v>
      </c>
      <c r="F106" s="65"/>
      <c r="G106" s="65"/>
      <c r="H106" s="65"/>
      <c r="I106" s="65"/>
      <c r="J106" s="65"/>
      <c r="K106" s="66"/>
      <c r="L106" s="65"/>
      <c r="M106" s="65"/>
      <c r="N106" s="65"/>
      <c r="O106" s="65"/>
      <c r="P106" s="65"/>
      <c r="Q106" s="65"/>
      <c r="R106" s="65"/>
      <c r="S106" s="65"/>
      <c r="T106" s="65"/>
      <c r="U106" s="21">
        <f>ROUND(SUM(U96:U105),5)</f>
        <v>-23815.48</v>
      </c>
      <c r="V106" s="65"/>
      <c r="W106" s="21">
        <f>W105</f>
        <v>-23815.48</v>
      </c>
    </row>
    <row r="107" spans="1:23" x14ac:dyDescent="0.3">
      <c r="A107" s="33"/>
      <c r="B107" s="33"/>
      <c r="C107" s="33"/>
      <c r="D107" s="33"/>
      <c r="E107" s="33" t="s">
        <v>446</v>
      </c>
      <c r="F107" s="33"/>
      <c r="G107" s="33"/>
      <c r="H107" s="33"/>
      <c r="I107" s="33"/>
      <c r="J107" s="33"/>
      <c r="K107" s="34"/>
      <c r="L107" s="33"/>
      <c r="M107" s="33"/>
      <c r="N107" s="33"/>
      <c r="O107" s="33"/>
      <c r="P107" s="33"/>
      <c r="Q107" s="33"/>
      <c r="R107" s="33"/>
      <c r="S107" s="33"/>
      <c r="T107" s="33"/>
      <c r="U107" s="35"/>
      <c r="V107" s="33"/>
      <c r="W107" s="35"/>
    </row>
    <row r="108" spans="1:23" x14ac:dyDescent="0.3">
      <c r="A108" s="36"/>
      <c r="B108" s="36"/>
      <c r="C108" s="36"/>
      <c r="D108" s="36"/>
      <c r="E108" s="36"/>
      <c r="F108" s="36"/>
      <c r="G108" s="36"/>
      <c r="H108" s="36"/>
      <c r="I108" s="36" t="s">
        <v>121</v>
      </c>
      <c r="J108" s="36"/>
      <c r="K108" s="37">
        <v>44651</v>
      </c>
      <c r="L108" s="36"/>
      <c r="M108" s="36" t="s">
        <v>134</v>
      </c>
      <c r="N108" s="36"/>
      <c r="O108" s="36" t="s">
        <v>286</v>
      </c>
      <c r="P108" s="36"/>
      <c r="Q108" s="36" t="s">
        <v>373</v>
      </c>
      <c r="R108" s="36"/>
      <c r="S108" s="36" t="s">
        <v>45</v>
      </c>
      <c r="T108" s="36"/>
      <c r="U108" s="38">
        <v>-3314.07</v>
      </c>
      <c r="V108" s="36"/>
      <c r="W108" s="38">
        <f>ROUND(W107+U108,5)</f>
        <v>-3314.07</v>
      </c>
    </row>
    <row r="109" spans="1:23" x14ac:dyDescent="0.3">
      <c r="A109" s="36"/>
      <c r="B109" s="36"/>
      <c r="C109" s="36"/>
      <c r="D109" s="36"/>
      <c r="E109" s="36"/>
      <c r="F109" s="36"/>
      <c r="G109" s="36"/>
      <c r="H109" s="36"/>
      <c r="I109" s="36" t="s">
        <v>121</v>
      </c>
      <c r="J109" s="36"/>
      <c r="K109" s="37">
        <v>44651</v>
      </c>
      <c r="L109" s="36"/>
      <c r="M109" s="36" t="s">
        <v>134</v>
      </c>
      <c r="N109" s="36"/>
      <c r="O109" s="36" t="s">
        <v>286</v>
      </c>
      <c r="P109" s="36"/>
      <c r="Q109" s="36" t="s">
        <v>373</v>
      </c>
      <c r="R109" s="36"/>
      <c r="S109" s="36" t="s">
        <v>45</v>
      </c>
      <c r="T109" s="36"/>
      <c r="U109" s="38">
        <v>-453.39</v>
      </c>
      <c r="V109" s="36"/>
      <c r="W109" s="38">
        <f>ROUND(W108+U109,5)</f>
        <v>-3767.46</v>
      </c>
    </row>
    <row r="110" spans="1:23" ht="15" thickBot="1" x14ac:dyDescent="0.35">
      <c r="A110" s="36"/>
      <c r="B110" s="36"/>
      <c r="C110" s="36"/>
      <c r="D110" s="36"/>
      <c r="E110" s="36"/>
      <c r="F110" s="36"/>
      <c r="G110" s="36"/>
      <c r="H110" s="36"/>
      <c r="I110" s="36" t="s">
        <v>121</v>
      </c>
      <c r="J110" s="36"/>
      <c r="K110" s="37">
        <v>44651</v>
      </c>
      <c r="L110" s="36"/>
      <c r="M110" s="36" t="s">
        <v>134</v>
      </c>
      <c r="N110" s="36"/>
      <c r="O110" s="36" t="s">
        <v>286</v>
      </c>
      <c r="P110" s="36"/>
      <c r="Q110" s="36" t="s">
        <v>373</v>
      </c>
      <c r="R110" s="36"/>
      <c r="S110" s="36" t="s">
        <v>45</v>
      </c>
      <c r="T110" s="36"/>
      <c r="U110" s="64">
        <v>-172.72</v>
      </c>
      <c r="V110" s="36"/>
      <c r="W110" s="64">
        <f>ROUND(W109+U110,5)</f>
        <v>-3940.18</v>
      </c>
    </row>
    <row r="111" spans="1:23" x14ac:dyDescent="0.3">
      <c r="A111" s="65"/>
      <c r="B111" s="65"/>
      <c r="C111" s="65"/>
      <c r="D111" s="65"/>
      <c r="E111" s="65" t="s">
        <v>626</v>
      </c>
      <c r="F111" s="65"/>
      <c r="G111" s="65"/>
      <c r="H111" s="65"/>
      <c r="I111" s="65"/>
      <c r="J111" s="65"/>
      <c r="K111" s="66"/>
      <c r="L111" s="65"/>
      <c r="M111" s="65"/>
      <c r="N111" s="65"/>
      <c r="O111" s="65"/>
      <c r="P111" s="65"/>
      <c r="Q111" s="65"/>
      <c r="R111" s="65"/>
      <c r="S111" s="65"/>
      <c r="T111" s="65"/>
      <c r="U111" s="21">
        <f>ROUND(SUM(U107:U110),5)</f>
        <v>-3940.18</v>
      </c>
      <c r="V111" s="65"/>
      <c r="W111" s="21">
        <f>W110</f>
        <v>-3940.18</v>
      </c>
    </row>
    <row r="112" spans="1:23" x14ac:dyDescent="0.3">
      <c r="A112" s="33"/>
      <c r="B112" s="33"/>
      <c r="C112" s="33"/>
      <c r="D112" s="33"/>
      <c r="E112" s="33" t="s">
        <v>447</v>
      </c>
      <c r="F112" s="33"/>
      <c r="G112" s="33"/>
      <c r="H112" s="33"/>
      <c r="I112" s="33"/>
      <c r="J112" s="33"/>
      <c r="K112" s="34"/>
      <c r="L112" s="33"/>
      <c r="M112" s="33"/>
      <c r="N112" s="33"/>
      <c r="O112" s="33"/>
      <c r="P112" s="33"/>
      <c r="Q112" s="33"/>
      <c r="R112" s="33"/>
      <c r="S112" s="33"/>
      <c r="T112" s="33"/>
      <c r="U112" s="35"/>
      <c r="V112" s="33"/>
      <c r="W112" s="35"/>
    </row>
    <row r="113" spans="1:23" x14ac:dyDescent="0.3">
      <c r="A113" s="36"/>
      <c r="B113" s="36"/>
      <c r="C113" s="36"/>
      <c r="D113" s="36"/>
      <c r="E113" s="36"/>
      <c r="F113" s="36"/>
      <c r="G113" s="36"/>
      <c r="H113" s="36"/>
      <c r="I113" s="36" t="s">
        <v>121</v>
      </c>
      <c r="J113" s="36"/>
      <c r="K113" s="37">
        <v>44650</v>
      </c>
      <c r="L113" s="36"/>
      <c r="M113" s="36" t="s">
        <v>264</v>
      </c>
      <c r="N113" s="36"/>
      <c r="O113" s="36" t="s">
        <v>320</v>
      </c>
      <c r="P113" s="36"/>
      <c r="Q113" s="36"/>
      <c r="R113" s="36"/>
      <c r="S113" s="36" t="s">
        <v>45</v>
      </c>
      <c r="T113" s="36"/>
      <c r="U113" s="38">
        <v>-2730.42</v>
      </c>
      <c r="V113" s="36"/>
      <c r="W113" s="38">
        <f>ROUND(W112+U113,5)</f>
        <v>-2730.42</v>
      </c>
    </row>
    <row r="114" spans="1:23" ht="15" thickBot="1" x14ac:dyDescent="0.35">
      <c r="A114" s="36"/>
      <c r="B114" s="36"/>
      <c r="C114" s="36"/>
      <c r="D114" s="36"/>
      <c r="E114" s="36"/>
      <c r="F114" s="36"/>
      <c r="G114" s="36"/>
      <c r="H114" s="36"/>
      <c r="I114" s="36" t="s">
        <v>121</v>
      </c>
      <c r="J114" s="36"/>
      <c r="K114" s="37">
        <v>44651</v>
      </c>
      <c r="L114" s="36"/>
      <c r="M114" s="36" t="s">
        <v>265</v>
      </c>
      <c r="N114" s="36"/>
      <c r="O114" s="36" t="s">
        <v>320</v>
      </c>
      <c r="P114" s="36"/>
      <c r="Q114" s="36"/>
      <c r="R114" s="36"/>
      <c r="S114" s="36" t="s">
        <v>45</v>
      </c>
      <c r="T114" s="36"/>
      <c r="U114" s="64">
        <v>-2279.9</v>
      </c>
      <c r="V114" s="36"/>
      <c r="W114" s="64">
        <f>ROUND(W113+U114,5)</f>
        <v>-5010.32</v>
      </c>
    </row>
    <row r="115" spans="1:23" x14ac:dyDescent="0.3">
      <c r="A115" s="65"/>
      <c r="B115" s="65"/>
      <c r="C115" s="65"/>
      <c r="D115" s="65"/>
      <c r="E115" s="65" t="s">
        <v>627</v>
      </c>
      <c r="F115" s="65"/>
      <c r="G115" s="65"/>
      <c r="H115" s="65"/>
      <c r="I115" s="65"/>
      <c r="J115" s="65"/>
      <c r="K115" s="66"/>
      <c r="L115" s="65"/>
      <c r="M115" s="65"/>
      <c r="N115" s="65"/>
      <c r="O115" s="65"/>
      <c r="P115" s="65"/>
      <c r="Q115" s="65"/>
      <c r="R115" s="65"/>
      <c r="S115" s="65"/>
      <c r="T115" s="65"/>
      <c r="U115" s="21">
        <f>ROUND(SUM(U112:U114),5)</f>
        <v>-5010.32</v>
      </c>
      <c r="V115" s="65"/>
      <c r="W115" s="21">
        <f>W114</f>
        <v>-5010.32</v>
      </c>
    </row>
    <row r="116" spans="1:23" x14ac:dyDescent="0.3">
      <c r="A116" s="33"/>
      <c r="B116" s="33"/>
      <c r="C116" s="33"/>
      <c r="D116" s="33"/>
      <c r="E116" s="33" t="s">
        <v>448</v>
      </c>
      <c r="F116" s="33"/>
      <c r="G116" s="33"/>
      <c r="H116" s="33"/>
      <c r="I116" s="33"/>
      <c r="J116" s="33"/>
      <c r="K116" s="34"/>
      <c r="L116" s="33"/>
      <c r="M116" s="33"/>
      <c r="N116" s="33"/>
      <c r="O116" s="33"/>
      <c r="P116" s="33"/>
      <c r="Q116" s="33"/>
      <c r="R116" s="33"/>
      <c r="S116" s="33"/>
      <c r="T116" s="33"/>
      <c r="U116" s="35"/>
      <c r="V116" s="33"/>
      <c r="W116" s="35"/>
    </row>
    <row r="117" spans="1:23" ht="15" thickBot="1" x14ac:dyDescent="0.35">
      <c r="A117" s="63"/>
      <c r="B117" s="63"/>
      <c r="C117" s="63"/>
      <c r="D117" s="63"/>
      <c r="E117" s="63"/>
      <c r="F117" s="63"/>
      <c r="G117" s="36"/>
      <c r="H117" s="36"/>
      <c r="I117" s="36" t="s">
        <v>121</v>
      </c>
      <c r="J117" s="36"/>
      <c r="K117" s="37">
        <v>44651</v>
      </c>
      <c r="L117" s="36"/>
      <c r="M117" s="36" t="s">
        <v>131</v>
      </c>
      <c r="N117" s="36"/>
      <c r="O117" s="36" t="s">
        <v>285</v>
      </c>
      <c r="P117" s="36"/>
      <c r="Q117" s="36" t="s">
        <v>373</v>
      </c>
      <c r="R117" s="36"/>
      <c r="S117" s="36" t="s">
        <v>45</v>
      </c>
      <c r="T117" s="36"/>
      <c r="U117" s="64">
        <v>-1908</v>
      </c>
      <c r="V117" s="36"/>
      <c r="W117" s="64">
        <f>ROUND(W116+U117,5)</f>
        <v>-1908</v>
      </c>
    </row>
    <row r="118" spans="1:23" x14ac:dyDescent="0.3">
      <c r="A118" s="65"/>
      <c r="B118" s="65"/>
      <c r="C118" s="65"/>
      <c r="D118" s="65"/>
      <c r="E118" s="65" t="s">
        <v>628</v>
      </c>
      <c r="F118" s="65"/>
      <c r="G118" s="65"/>
      <c r="H118" s="65"/>
      <c r="I118" s="65"/>
      <c r="J118" s="65"/>
      <c r="K118" s="66"/>
      <c r="L118" s="65"/>
      <c r="M118" s="65"/>
      <c r="N118" s="65"/>
      <c r="O118" s="65"/>
      <c r="P118" s="65"/>
      <c r="Q118" s="65"/>
      <c r="R118" s="65"/>
      <c r="S118" s="65"/>
      <c r="T118" s="65"/>
      <c r="U118" s="21">
        <f>ROUND(SUM(U116:U117),5)</f>
        <v>-1908</v>
      </c>
      <c r="V118" s="65"/>
      <c r="W118" s="21">
        <f>W117</f>
        <v>-1908</v>
      </c>
    </row>
    <row r="119" spans="1:23" x14ac:dyDescent="0.3">
      <c r="A119" s="33"/>
      <c r="B119" s="33"/>
      <c r="C119" s="33"/>
      <c r="D119" s="33"/>
      <c r="E119" s="33" t="s">
        <v>449</v>
      </c>
      <c r="F119" s="33"/>
      <c r="G119" s="33"/>
      <c r="H119" s="33"/>
      <c r="I119" s="33"/>
      <c r="J119" s="33"/>
      <c r="K119" s="34"/>
      <c r="L119" s="33"/>
      <c r="M119" s="33"/>
      <c r="N119" s="33"/>
      <c r="O119" s="33"/>
      <c r="P119" s="33"/>
      <c r="Q119" s="33"/>
      <c r="R119" s="33"/>
      <c r="S119" s="33"/>
      <c r="T119" s="33"/>
      <c r="U119" s="35"/>
      <c r="V119" s="33"/>
      <c r="W119" s="35"/>
    </row>
    <row r="120" spans="1:23" ht="15" thickBot="1" x14ac:dyDescent="0.35">
      <c r="A120" s="63"/>
      <c r="B120" s="63"/>
      <c r="C120" s="63"/>
      <c r="D120" s="63"/>
      <c r="E120" s="63"/>
      <c r="F120" s="63"/>
      <c r="G120" s="36"/>
      <c r="H120" s="36"/>
      <c r="I120" s="36" t="s">
        <v>121</v>
      </c>
      <c r="J120" s="36"/>
      <c r="K120" s="37">
        <v>44651</v>
      </c>
      <c r="L120" s="36"/>
      <c r="M120" s="36" t="s">
        <v>137</v>
      </c>
      <c r="N120" s="36"/>
      <c r="O120" s="36" t="s">
        <v>287</v>
      </c>
      <c r="P120" s="36"/>
      <c r="Q120" s="36" t="s">
        <v>373</v>
      </c>
      <c r="R120" s="36"/>
      <c r="S120" s="36" t="s">
        <v>45</v>
      </c>
      <c r="T120" s="36"/>
      <c r="U120" s="39">
        <v>-5917.36</v>
      </c>
      <c r="V120" s="36"/>
      <c r="W120" s="39">
        <f>ROUND(W119+U120,5)</f>
        <v>-5917.36</v>
      </c>
    </row>
    <row r="121" spans="1:23" ht="15" thickBot="1" x14ac:dyDescent="0.35">
      <c r="A121" s="65"/>
      <c r="B121" s="65"/>
      <c r="C121" s="65"/>
      <c r="D121" s="65"/>
      <c r="E121" s="65" t="s">
        <v>629</v>
      </c>
      <c r="F121" s="65"/>
      <c r="G121" s="65"/>
      <c r="H121" s="65"/>
      <c r="I121" s="65"/>
      <c r="J121" s="65"/>
      <c r="K121" s="66"/>
      <c r="L121" s="65"/>
      <c r="M121" s="65"/>
      <c r="N121" s="65"/>
      <c r="O121" s="65"/>
      <c r="P121" s="65"/>
      <c r="Q121" s="65"/>
      <c r="R121" s="65"/>
      <c r="S121" s="65"/>
      <c r="T121" s="65"/>
      <c r="U121" s="23">
        <f>ROUND(SUM(U119:U120),5)</f>
        <v>-5917.36</v>
      </c>
      <c r="V121" s="65"/>
      <c r="W121" s="23">
        <f>W120</f>
        <v>-5917.36</v>
      </c>
    </row>
    <row r="122" spans="1:23" x14ac:dyDescent="0.3">
      <c r="A122" s="65"/>
      <c r="B122" s="65"/>
      <c r="C122" s="65"/>
      <c r="D122" s="65" t="s">
        <v>450</v>
      </c>
      <c r="E122" s="65"/>
      <c r="F122" s="65"/>
      <c r="G122" s="65"/>
      <c r="H122" s="65"/>
      <c r="I122" s="65"/>
      <c r="J122" s="65"/>
      <c r="K122" s="66"/>
      <c r="L122" s="65"/>
      <c r="M122" s="65"/>
      <c r="N122" s="65"/>
      <c r="O122" s="65"/>
      <c r="P122" s="65"/>
      <c r="Q122" s="65"/>
      <c r="R122" s="65"/>
      <c r="S122" s="65"/>
      <c r="T122" s="65"/>
      <c r="U122" s="21">
        <f>ROUND(U95+U106+U111+U115+U118+U121,5)</f>
        <v>-52372.34</v>
      </c>
      <c r="V122" s="65"/>
      <c r="W122" s="21">
        <f>ROUND(W95+W106+W111+W115+W118+W121,5)</f>
        <v>-52372.34</v>
      </c>
    </row>
    <row r="123" spans="1:23" x14ac:dyDescent="0.3">
      <c r="A123" s="33"/>
      <c r="B123" s="33"/>
      <c r="C123" s="33"/>
      <c r="D123" s="33" t="s">
        <v>451</v>
      </c>
      <c r="E123" s="33"/>
      <c r="F123" s="33"/>
      <c r="G123" s="33"/>
      <c r="H123" s="33"/>
      <c r="I123" s="33"/>
      <c r="J123" s="33"/>
      <c r="K123" s="34"/>
      <c r="L123" s="33"/>
      <c r="M123" s="33"/>
      <c r="N123" s="33"/>
      <c r="O123" s="33"/>
      <c r="P123" s="33"/>
      <c r="Q123" s="33"/>
      <c r="R123" s="33"/>
      <c r="S123" s="33"/>
      <c r="T123" s="33"/>
      <c r="U123" s="35"/>
      <c r="V123" s="33"/>
      <c r="W123" s="35"/>
    </row>
    <row r="124" spans="1:23" x14ac:dyDescent="0.3">
      <c r="A124" s="33"/>
      <c r="B124" s="33"/>
      <c r="C124" s="33"/>
      <c r="D124" s="33"/>
      <c r="E124" s="33" t="s">
        <v>452</v>
      </c>
      <c r="F124" s="33"/>
      <c r="G124" s="33"/>
      <c r="H124" s="33"/>
      <c r="I124" s="33"/>
      <c r="J124" s="33"/>
      <c r="K124" s="34"/>
      <c r="L124" s="33"/>
      <c r="M124" s="33"/>
      <c r="N124" s="33"/>
      <c r="O124" s="33"/>
      <c r="P124" s="33"/>
      <c r="Q124" s="33"/>
      <c r="R124" s="33"/>
      <c r="S124" s="33"/>
      <c r="T124" s="33"/>
      <c r="U124" s="35"/>
      <c r="V124" s="33"/>
      <c r="W124" s="35"/>
    </row>
    <row r="125" spans="1:23" x14ac:dyDescent="0.3">
      <c r="A125" s="36"/>
      <c r="B125" s="36"/>
      <c r="C125" s="36"/>
      <c r="D125" s="36"/>
      <c r="E125" s="36"/>
      <c r="F125" s="36"/>
      <c r="G125" s="36"/>
      <c r="H125" s="36"/>
      <c r="I125" s="36" t="s">
        <v>121</v>
      </c>
      <c r="J125" s="36"/>
      <c r="K125" s="37">
        <v>44651</v>
      </c>
      <c r="L125" s="36"/>
      <c r="M125" s="36" t="s">
        <v>137</v>
      </c>
      <c r="N125" s="36"/>
      <c r="O125" s="36" t="s">
        <v>287</v>
      </c>
      <c r="P125" s="36"/>
      <c r="Q125" s="36" t="s">
        <v>373</v>
      </c>
      <c r="R125" s="36"/>
      <c r="S125" s="36" t="s">
        <v>45</v>
      </c>
      <c r="T125" s="36"/>
      <c r="U125" s="38">
        <v>-532.55999999999995</v>
      </c>
      <c r="V125" s="36"/>
      <c r="W125" s="38">
        <f>ROUND(W124+U125,5)</f>
        <v>-532.55999999999995</v>
      </c>
    </row>
    <row r="126" spans="1:23" x14ac:dyDescent="0.3">
      <c r="A126" s="36"/>
      <c r="B126" s="36"/>
      <c r="C126" s="36"/>
      <c r="D126" s="36"/>
      <c r="E126" s="36"/>
      <c r="F126" s="36"/>
      <c r="G126" s="36"/>
      <c r="H126" s="36"/>
      <c r="I126" s="36" t="s">
        <v>121</v>
      </c>
      <c r="J126" s="36"/>
      <c r="K126" s="37">
        <v>44651</v>
      </c>
      <c r="L126" s="36"/>
      <c r="M126" s="36" t="s">
        <v>140</v>
      </c>
      <c r="N126" s="36"/>
      <c r="O126" s="36" t="s">
        <v>288</v>
      </c>
      <c r="P126" s="36"/>
      <c r="Q126" s="36" t="s">
        <v>373</v>
      </c>
      <c r="R126" s="36"/>
      <c r="S126" s="36" t="s">
        <v>45</v>
      </c>
      <c r="T126" s="36"/>
      <c r="U126" s="38">
        <v>-697.5</v>
      </c>
      <c r="V126" s="36"/>
      <c r="W126" s="38">
        <f>ROUND(W125+U126,5)</f>
        <v>-1230.06</v>
      </c>
    </row>
    <row r="127" spans="1:23" x14ac:dyDescent="0.3">
      <c r="A127" s="36"/>
      <c r="B127" s="36"/>
      <c r="C127" s="36"/>
      <c r="D127" s="36"/>
      <c r="E127" s="36"/>
      <c r="F127" s="36"/>
      <c r="G127" s="36"/>
      <c r="H127" s="36"/>
      <c r="I127" s="36" t="s">
        <v>121</v>
      </c>
      <c r="J127" s="36"/>
      <c r="K127" s="37">
        <v>44651</v>
      </c>
      <c r="L127" s="36"/>
      <c r="M127" s="36" t="s">
        <v>143</v>
      </c>
      <c r="N127" s="36"/>
      <c r="O127" s="36" t="s">
        <v>289</v>
      </c>
      <c r="P127" s="36"/>
      <c r="Q127" s="36" t="s">
        <v>373</v>
      </c>
      <c r="R127" s="36"/>
      <c r="S127" s="36" t="s">
        <v>45</v>
      </c>
      <c r="T127" s="36"/>
      <c r="U127" s="38">
        <v>-622.5</v>
      </c>
      <c r="V127" s="36"/>
      <c r="W127" s="38">
        <f>ROUND(W126+U127,5)</f>
        <v>-1852.56</v>
      </c>
    </row>
    <row r="128" spans="1:23" ht="15" thickBot="1" x14ac:dyDescent="0.35">
      <c r="A128" s="36"/>
      <c r="B128" s="36"/>
      <c r="C128" s="36"/>
      <c r="D128" s="36"/>
      <c r="E128" s="36"/>
      <c r="F128" s="36"/>
      <c r="G128" s="36"/>
      <c r="H128" s="36"/>
      <c r="I128" s="36" t="s">
        <v>121</v>
      </c>
      <c r="J128" s="36"/>
      <c r="K128" s="37">
        <v>44651</v>
      </c>
      <c r="L128" s="36"/>
      <c r="M128" s="36" t="s">
        <v>146</v>
      </c>
      <c r="N128" s="36"/>
      <c r="O128" s="36" t="s">
        <v>290</v>
      </c>
      <c r="P128" s="36"/>
      <c r="Q128" s="36" t="s">
        <v>373</v>
      </c>
      <c r="R128" s="36"/>
      <c r="S128" s="36" t="s">
        <v>45</v>
      </c>
      <c r="T128" s="36"/>
      <c r="U128" s="64">
        <v>-701.25</v>
      </c>
      <c r="V128" s="36"/>
      <c r="W128" s="64">
        <f>ROUND(W127+U128,5)</f>
        <v>-2553.81</v>
      </c>
    </row>
    <row r="129" spans="1:23" x14ac:dyDescent="0.3">
      <c r="A129" s="65"/>
      <c r="B129" s="65"/>
      <c r="C129" s="65"/>
      <c r="D129" s="65"/>
      <c r="E129" s="65" t="s">
        <v>630</v>
      </c>
      <c r="F129" s="65"/>
      <c r="G129" s="65"/>
      <c r="H129" s="65"/>
      <c r="I129" s="65"/>
      <c r="J129" s="65"/>
      <c r="K129" s="66"/>
      <c r="L129" s="65"/>
      <c r="M129" s="65"/>
      <c r="N129" s="65"/>
      <c r="O129" s="65"/>
      <c r="P129" s="65"/>
      <c r="Q129" s="65"/>
      <c r="R129" s="65"/>
      <c r="S129" s="65"/>
      <c r="T129" s="65"/>
      <c r="U129" s="21">
        <f>ROUND(SUM(U124:U128),5)</f>
        <v>-2553.81</v>
      </c>
      <c r="V129" s="65"/>
      <c r="W129" s="21">
        <f>W128</f>
        <v>-2553.81</v>
      </c>
    </row>
    <row r="130" spans="1:23" x14ac:dyDescent="0.3">
      <c r="A130" s="33"/>
      <c r="B130" s="33"/>
      <c r="C130" s="33"/>
      <c r="D130" s="33"/>
      <c r="E130" s="33" t="s">
        <v>453</v>
      </c>
      <c r="F130" s="33"/>
      <c r="G130" s="33"/>
      <c r="H130" s="33"/>
      <c r="I130" s="33"/>
      <c r="J130" s="33"/>
      <c r="K130" s="34"/>
      <c r="L130" s="33"/>
      <c r="M130" s="33"/>
      <c r="N130" s="33"/>
      <c r="O130" s="33"/>
      <c r="P130" s="33"/>
      <c r="Q130" s="33"/>
      <c r="R130" s="33"/>
      <c r="S130" s="33"/>
      <c r="T130" s="33"/>
      <c r="U130" s="35"/>
      <c r="V130" s="33"/>
      <c r="W130" s="35"/>
    </row>
    <row r="131" spans="1:23" x14ac:dyDescent="0.3">
      <c r="A131" s="36"/>
      <c r="B131" s="36"/>
      <c r="C131" s="36"/>
      <c r="D131" s="36"/>
      <c r="E131" s="36"/>
      <c r="F131" s="36"/>
      <c r="G131" s="36"/>
      <c r="H131" s="36"/>
      <c r="I131" s="36" t="s">
        <v>121</v>
      </c>
      <c r="J131" s="36"/>
      <c r="K131" s="37">
        <v>44651</v>
      </c>
      <c r="L131" s="36"/>
      <c r="M131" s="36" t="s">
        <v>137</v>
      </c>
      <c r="N131" s="36"/>
      <c r="O131" s="36" t="s">
        <v>287</v>
      </c>
      <c r="P131" s="36"/>
      <c r="Q131" s="36" t="s">
        <v>373</v>
      </c>
      <c r="R131" s="36"/>
      <c r="S131" s="36" t="s">
        <v>45</v>
      </c>
      <c r="T131" s="36"/>
      <c r="U131" s="38">
        <v>-189.36</v>
      </c>
      <c r="V131" s="36"/>
      <c r="W131" s="38">
        <f>ROUND(W130+U131,5)</f>
        <v>-189.36</v>
      </c>
    </row>
    <row r="132" spans="1:23" x14ac:dyDescent="0.3">
      <c r="A132" s="36"/>
      <c r="B132" s="36"/>
      <c r="C132" s="36"/>
      <c r="D132" s="36"/>
      <c r="E132" s="36"/>
      <c r="F132" s="36"/>
      <c r="G132" s="36"/>
      <c r="H132" s="36"/>
      <c r="I132" s="36" t="s">
        <v>121</v>
      </c>
      <c r="J132" s="36"/>
      <c r="K132" s="37">
        <v>44651</v>
      </c>
      <c r="L132" s="36"/>
      <c r="M132" s="36" t="s">
        <v>140</v>
      </c>
      <c r="N132" s="36"/>
      <c r="O132" s="36" t="s">
        <v>288</v>
      </c>
      <c r="P132" s="36"/>
      <c r="Q132" s="36" t="s">
        <v>373</v>
      </c>
      <c r="R132" s="36"/>
      <c r="S132" s="36" t="s">
        <v>45</v>
      </c>
      <c r="T132" s="36"/>
      <c r="U132" s="38">
        <v>-248</v>
      </c>
      <c r="V132" s="36"/>
      <c r="W132" s="38">
        <f>ROUND(W131+U132,5)</f>
        <v>-437.36</v>
      </c>
    </row>
    <row r="133" spans="1:23" x14ac:dyDescent="0.3">
      <c r="A133" s="36"/>
      <c r="B133" s="36"/>
      <c r="C133" s="36"/>
      <c r="D133" s="36"/>
      <c r="E133" s="36"/>
      <c r="F133" s="36"/>
      <c r="G133" s="36"/>
      <c r="H133" s="36"/>
      <c r="I133" s="36" t="s">
        <v>121</v>
      </c>
      <c r="J133" s="36"/>
      <c r="K133" s="37">
        <v>44651</v>
      </c>
      <c r="L133" s="36"/>
      <c r="M133" s="36" t="s">
        <v>143</v>
      </c>
      <c r="N133" s="36"/>
      <c r="O133" s="36" t="s">
        <v>289</v>
      </c>
      <c r="P133" s="36"/>
      <c r="Q133" s="36" t="s">
        <v>373</v>
      </c>
      <c r="R133" s="36"/>
      <c r="S133" s="36" t="s">
        <v>45</v>
      </c>
      <c r="T133" s="36"/>
      <c r="U133" s="38">
        <v>-221.33</v>
      </c>
      <c r="V133" s="36"/>
      <c r="W133" s="38">
        <f>ROUND(W132+U133,5)</f>
        <v>-658.69</v>
      </c>
    </row>
    <row r="134" spans="1:23" ht="15" thickBot="1" x14ac:dyDescent="0.35">
      <c r="A134" s="36"/>
      <c r="B134" s="36"/>
      <c r="C134" s="36"/>
      <c r="D134" s="36"/>
      <c r="E134" s="36"/>
      <c r="F134" s="36"/>
      <c r="G134" s="36"/>
      <c r="H134" s="36"/>
      <c r="I134" s="36" t="s">
        <v>121</v>
      </c>
      <c r="J134" s="36"/>
      <c r="K134" s="37">
        <v>44651</v>
      </c>
      <c r="L134" s="36"/>
      <c r="M134" s="36" t="s">
        <v>146</v>
      </c>
      <c r="N134" s="36"/>
      <c r="O134" s="36" t="s">
        <v>290</v>
      </c>
      <c r="P134" s="36"/>
      <c r="Q134" s="36" t="s">
        <v>373</v>
      </c>
      <c r="R134" s="36"/>
      <c r="S134" s="36" t="s">
        <v>45</v>
      </c>
      <c r="T134" s="36"/>
      <c r="U134" s="64">
        <v>-249.33</v>
      </c>
      <c r="V134" s="36"/>
      <c r="W134" s="64">
        <f>ROUND(W133+U134,5)</f>
        <v>-908.02</v>
      </c>
    </row>
    <row r="135" spans="1:23" x14ac:dyDescent="0.3">
      <c r="A135" s="65"/>
      <c r="B135" s="65"/>
      <c r="C135" s="65"/>
      <c r="D135" s="65"/>
      <c r="E135" s="65" t="s">
        <v>631</v>
      </c>
      <c r="F135" s="65"/>
      <c r="G135" s="65"/>
      <c r="H135" s="65"/>
      <c r="I135" s="65"/>
      <c r="J135" s="65"/>
      <c r="K135" s="66"/>
      <c r="L135" s="65"/>
      <c r="M135" s="65"/>
      <c r="N135" s="65"/>
      <c r="O135" s="65"/>
      <c r="P135" s="65"/>
      <c r="Q135" s="65"/>
      <c r="R135" s="65"/>
      <c r="S135" s="65"/>
      <c r="T135" s="65"/>
      <c r="U135" s="21">
        <f>ROUND(SUM(U130:U134),5)</f>
        <v>-908.02</v>
      </c>
      <c r="V135" s="65"/>
      <c r="W135" s="21">
        <f>W134</f>
        <v>-908.02</v>
      </c>
    </row>
    <row r="136" spans="1:23" x14ac:dyDescent="0.3">
      <c r="A136" s="33"/>
      <c r="B136" s="33"/>
      <c r="C136" s="33"/>
      <c r="D136" s="33"/>
      <c r="E136" s="33" t="s">
        <v>454</v>
      </c>
      <c r="F136" s="33"/>
      <c r="G136" s="33"/>
      <c r="H136" s="33"/>
      <c r="I136" s="33"/>
      <c r="J136" s="33"/>
      <c r="K136" s="34"/>
      <c r="L136" s="33"/>
      <c r="M136" s="33"/>
      <c r="N136" s="33"/>
      <c r="O136" s="33"/>
      <c r="P136" s="33"/>
      <c r="Q136" s="33"/>
      <c r="R136" s="33"/>
      <c r="S136" s="33"/>
      <c r="T136" s="33"/>
      <c r="U136" s="35"/>
      <c r="V136" s="33"/>
      <c r="W136" s="35"/>
    </row>
    <row r="137" spans="1:23" x14ac:dyDescent="0.3">
      <c r="A137" s="36"/>
      <c r="B137" s="36"/>
      <c r="C137" s="36"/>
      <c r="D137" s="36"/>
      <c r="E137" s="36"/>
      <c r="F137" s="36"/>
      <c r="G137" s="36"/>
      <c r="H137" s="36"/>
      <c r="I137" s="36" t="s">
        <v>672</v>
      </c>
      <c r="J137" s="36"/>
      <c r="K137" s="37">
        <v>44621</v>
      </c>
      <c r="L137" s="36"/>
      <c r="M137" s="36" t="s">
        <v>685</v>
      </c>
      <c r="N137" s="36"/>
      <c r="O137" s="36" t="s">
        <v>278</v>
      </c>
      <c r="P137" s="36"/>
      <c r="Q137" s="36" t="s">
        <v>759</v>
      </c>
      <c r="R137" s="36"/>
      <c r="S137" s="36" t="s">
        <v>68</v>
      </c>
      <c r="T137" s="36"/>
      <c r="U137" s="38">
        <v>-1336.36</v>
      </c>
      <c r="V137" s="36"/>
      <c r="W137" s="38">
        <f t="shared" ref="W137:W145" si="3">ROUND(W136+U137,5)</f>
        <v>-1336.36</v>
      </c>
    </row>
    <row r="138" spans="1:23" x14ac:dyDescent="0.3">
      <c r="A138" s="36"/>
      <c r="B138" s="36"/>
      <c r="C138" s="36"/>
      <c r="D138" s="36"/>
      <c r="E138" s="36"/>
      <c r="F138" s="36"/>
      <c r="G138" s="36"/>
      <c r="H138" s="36"/>
      <c r="I138" s="36" t="s">
        <v>672</v>
      </c>
      <c r="J138" s="36"/>
      <c r="K138" s="37">
        <v>44621</v>
      </c>
      <c r="L138" s="36"/>
      <c r="M138" s="36" t="s">
        <v>685</v>
      </c>
      <c r="N138" s="36"/>
      <c r="O138" s="36" t="s">
        <v>278</v>
      </c>
      <c r="P138" s="36"/>
      <c r="Q138" s="36" t="s">
        <v>760</v>
      </c>
      <c r="R138" s="36"/>
      <c r="S138" s="36" t="s">
        <v>68</v>
      </c>
      <c r="T138" s="36"/>
      <c r="U138" s="38">
        <v>-742.67</v>
      </c>
      <c r="V138" s="36"/>
      <c r="W138" s="38">
        <f t="shared" si="3"/>
        <v>-2079.0300000000002</v>
      </c>
    </row>
    <row r="139" spans="1:23" x14ac:dyDescent="0.3">
      <c r="A139" s="36"/>
      <c r="B139" s="36"/>
      <c r="C139" s="36"/>
      <c r="D139" s="36"/>
      <c r="E139" s="36"/>
      <c r="F139" s="36"/>
      <c r="G139" s="36"/>
      <c r="H139" s="36"/>
      <c r="I139" s="36" t="s">
        <v>672</v>
      </c>
      <c r="J139" s="36"/>
      <c r="K139" s="37">
        <v>44621</v>
      </c>
      <c r="L139" s="36"/>
      <c r="M139" s="36" t="s">
        <v>685</v>
      </c>
      <c r="N139" s="36"/>
      <c r="O139" s="36" t="s">
        <v>278</v>
      </c>
      <c r="P139" s="36"/>
      <c r="Q139" s="36" t="s">
        <v>761</v>
      </c>
      <c r="R139" s="36"/>
      <c r="S139" s="36" t="s">
        <v>68</v>
      </c>
      <c r="T139" s="36"/>
      <c r="U139" s="38">
        <v>-587.64</v>
      </c>
      <c r="V139" s="36"/>
      <c r="W139" s="38">
        <f t="shared" si="3"/>
        <v>-2666.67</v>
      </c>
    </row>
    <row r="140" spans="1:23" x14ac:dyDescent="0.3">
      <c r="A140" s="36"/>
      <c r="B140" s="36"/>
      <c r="C140" s="36"/>
      <c r="D140" s="36"/>
      <c r="E140" s="36"/>
      <c r="F140" s="36"/>
      <c r="G140" s="36"/>
      <c r="H140" s="36"/>
      <c r="I140" s="36" t="s">
        <v>672</v>
      </c>
      <c r="J140" s="36"/>
      <c r="K140" s="37">
        <v>44621</v>
      </c>
      <c r="L140" s="36"/>
      <c r="M140" s="36" t="s">
        <v>685</v>
      </c>
      <c r="N140" s="36"/>
      <c r="O140" s="36" t="s">
        <v>278</v>
      </c>
      <c r="P140" s="36"/>
      <c r="Q140" s="36" t="s">
        <v>762</v>
      </c>
      <c r="R140" s="36"/>
      <c r="S140" s="36" t="s">
        <v>68</v>
      </c>
      <c r="T140" s="36"/>
      <c r="U140" s="38">
        <v>-1156.6500000000001</v>
      </c>
      <c r="V140" s="36"/>
      <c r="W140" s="38">
        <f t="shared" si="3"/>
        <v>-3823.32</v>
      </c>
    </row>
    <row r="141" spans="1:23" x14ac:dyDescent="0.3">
      <c r="A141" s="36"/>
      <c r="B141" s="36"/>
      <c r="C141" s="36"/>
      <c r="D141" s="36"/>
      <c r="E141" s="36"/>
      <c r="F141" s="36"/>
      <c r="G141" s="36"/>
      <c r="H141" s="36"/>
      <c r="I141" s="36" t="s">
        <v>672</v>
      </c>
      <c r="J141" s="36"/>
      <c r="K141" s="37">
        <v>44621</v>
      </c>
      <c r="L141" s="36"/>
      <c r="M141" s="36" t="s">
        <v>685</v>
      </c>
      <c r="N141" s="36"/>
      <c r="O141" s="36" t="s">
        <v>278</v>
      </c>
      <c r="P141" s="36"/>
      <c r="Q141" s="36" t="s">
        <v>763</v>
      </c>
      <c r="R141" s="36"/>
      <c r="S141" s="36" t="s">
        <v>68</v>
      </c>
      <c r="T141" s="36"/>
      <c r="U141" s="38">
        <v>-1544.42</v>
      </c>
      <c r="V141" s="36"/>
      <c r="W141" s="38">
        <f t="shared" si="3"/>
        <v>-5367.74</v>
      </c>
    </row>
    <row r="142" spans="1:23" x14ac:dyDescent="0.3">
      <c r="A142" s="36"/>
      <c r="B142" s="36"/>
      <c r="C142" s="36"/>
      <c r="D142" s="36"/>
      <c r="E142" s="36"/>
      <c r="F142" s="36"/>
      <c r="G142" s="36"/>
      <c r="H142" s="36"/>
      <c r="I142" s="36" t="s">
        <v>672</v>
      </c>
      <c r="J142" s="36"/>
      <c r="K142" s="37">
        <v>44621</v>
      </c>
      <c r="L142" s="36"/>
      <c r="M142" s="36" t="s">
        <v>686</v>
      </c>
      <c r="N142" s="36"/>
      <c r="O142" s="36" t="s">
        <v>277</v>
      </c>
      <c r="P142" s="36"/>
      <c r="Q142" s="36" t="s">
        <v>764</v>
      </c>
      <c r="R142" s="36"/>
      <c r="S142" s="36" t="s">
        <v>68</v>
      </c>
      <c r="T142" s="36"/>
      <c r="U142" s="38">
        <v>-59.37</v>
      </c>
      <c r="V142" s="36"/>
      <c r="W142" s="38">
        <f t="shared" si="3"/>
        <v>-5427.11</v>
      </c>
    </row>
    <row r="143" spans="1:23" x14ac:dyDescent="0.3">
      <c r="A143" s="36"/>
      <c r="B143" s="36"/>
      <c r="C143" s="36"/>
      <c r="D143" s="36"/>
      <c r="E143" s="36"/>
      <c r="F143" s="36"/>
      <c r="G143" s="36"/>
      <c r="H143" s="36"/>
      <c r="I143" s="36" t="s">
        <v>672</v>
      </c>
      <c r="J143" s="36"/>
      <c r="K143" s="37">
        <v>44621</v>
      </c>
      <c r="L143" s="36"/>
      <c r="M143" s="36" t="s">
        <v>686</v>
      </c>
      <c r="N143" s="36"/>
      <c r="O143" s="36" t="s">
        <v>277</v>
      </c>
      <c r="P143" s="36"/>
      <c r="Q143" s="36" t="s">
        <v>765</v>
      </c>
      <c r="R143" s="36"/>
      <c r="S143" s="36" t="s">
        <v>68</v>
      </c>
      <c r="T143" s="36"/>
      <c r="U143" s="38">
        <v>-59.37</v>
      </c>
      <c r="V143" s="36"/>
      <c r="W143" s="38">
        <f t="shared" si="3"/>
        <v>-5486.48</v>
      </c>
    </row>
    <row r="144" spans="1:23" x14ac:dyDescent="0.3">
      <c r="A144" s="36"/>
      <c r="B144" s="36"/>
      <c r="C144" s="36"/>
      <c r="D144" s="36"/>
      <c r="E144" s="36"/>
      <c r="F144" s="36"/>
      <c r="G144" s="36"/>
      <c r="H144" s="36"/>
      <c r="I144" s="36" t="s">
        <v>672</v>
      </c>
      <c r="J144" s="36"/>
      <c r="K144" s="37">
        <v>44621</v>
      </c>
      <c r="L144" s="36"/>
      <c r="M144" s="36" t="s">
        <v>686</v>
      </c>
      <c r="N144" s="36"/>
      <c r="O144" s="36" t="s">
        <v>277</v>
      </c>
      <c r="P144" s="36"/>
      <c r="Q144" s="36" t="s">
        <v>766</v>
      </c>
      <c r="R144" s="36"/>
      <c r="S144" s="36" t="s">
        <v>68</v>
      </c>
      <c r="T144" s="36"/>
      <c r="U144" s="38">
        <v>-59.37</v>
      </c>
      <c r="V144" s="36"/>
      <c r="W144" s="38">
        <f t="shared" si="3"/>
        <v>-5545.85</v>
      </c>
    </row>
    <row r="145" spans="1:23" ht="15" thickBot="1" x14ac:dyDescent="0.35">
      <c r="A145" s="36"/>
      <c r="B145" s="36"/>
      <c r="C145" s="36"/>
      <c r="D145" s="36"/>
      <c r="E145" s="36"/>
      <c r="F145" s="36"/>
      <c r="G145" s="36"/>
      <c r="H145" s="36"/>
      <c r="I145" s="36" t="s">
        <v>672</v>
      </c>
      <c r="J145" s="36"/>
      <c r="K145" s="37">
        <v>44621</v>
      </c>
      <c r="L145" s="36"/>
      <c r="M145" s="36" t="s">
        <v>686</v>
      </c>
      <c r="N145" s="36"/>
      <c r="O145" s="36" t="s">
        <v>277</v>
      </c>
      <c r="P145" s="36"/>
      <c r="Q145" s="36" t="s">
        <v>767</v>
      </c>
      <c r="R145" s="36"/>
      <c r="S145" s="36" t="s">
        <v>68</v>
      </c>
      <c r="T145" s="36"/>
      <c r="U145" s="64">
        <v>-193.65</v>
      </c>
      <c r="V145" s="36"/>
      <c r="W145" s="64">
        <f t="shared" si="3"/>
        <v>-5739.5</v>
      </c>
    </row>
    <row r="146" spans="1:23" x14ac:dyDescent="0.3">
      <c r="A146" s="65"/>
      <c r="B146" s="65"/>
      <c r="C146" s="65"/>
      <c r="D146" s="65"/>
      <c r="E146" s="65" t="s">
        <v>632</v>
      </c>
      <c r="F146" s="65"/>
      <c r="G146" s="65"/>
      <c r="H146" s="65"/>
      <c r="I146" s="65"/>
      <c r="J146" s="65"/>
      <c r="K146" s="66"/>
      <c r="L146" s="65"/>
      <c r="M146" s="65"/>
      <c r="N146" s="65"/>
      <c r="O146" s="65"/>
      <c r="P146" s="65"/>
      <c r="Q146" s="65"/>
      <c r="R146" s="65"/>
      <c r="S146" s="65"/>
      <c r="T146" s="65"/>
      <c r="U146" s="21">
        <f>ROUND(SUM(U136:U145),5)</f>
        <v>-5739.5</v>
      </c>
      <c r="V146" s="65"/>
      <c r="W146" s="21">
        <f>W145</f>
        <v>-5739.5</v>
      </c>
    </row>
    <row r="147" spans="1:23" x14ac:dyDescent="0.3">
      <c r="A147" s="33"/>
      <c r="B147" s="33"/>
      <c r="C147" s="33"/>
      <c r="D147" s="33"/>
      <c r="E147" s="33" t="s">
        <v>459</v>
      </c>
      <c r="F147" s="33"/>
      <c r="G147" s="33"/>
      <c r="H147" s="33"/>
      <c r="I147" s="33"/>
      <c r="J147" s="33"/>
      <c r="K147" s="34"/>
      <c r="L147" s="33"/>
      <c r="M147" s="33"/>
      <c r="N147" s="33"/>
      <c r="O147" s="33"/>
      <c r="P147" s="33"/>
      <c r="Q147" s="33"/>
      <c r="R147" s="33"/>
      <c r="S147" s="33"/>
      <c r="T147" s="33"/>
      <c r="U147" s="35"/>
      <c r="V147" s="33"/>
      <c r="W147" s="35"/>
    </row>
    <row r="148" spans="1:23" ht="15" thickBot="1" x14ac:dyDescent="0.35">
      <c r="A148" s="63"/>
      <c r="B148" s="63"/>
      <c r="C148" s="63"/>
      <c r="D148" s="63"/>
      <c r="E148" s="63"/>
      <c r="F148" s="63"/>
      <c r="G148" s="36"/>
      <c r="H148" s="36"/>
      <c r="I148" s="36" t="s">
        <v>118</v>
      </c>
      <c r="J148" s="36"/>
      <c r="K148" s="37">
        <v>44650</v>
      </c>
      <c r="L148" s="36"/>
      <c r="M148" s="36"/>
      <c r="N148" s="36"/>
      <c r="O148" s="36" t="s">
        <v>276</v>
      </c>
      <c r="P148" s="36"/>
      <c r="Q148" s="36" t="s">
        <v>768</v>
      </c>
      <c r="R148" s="36"/>
      <c r="S148" s="36" t="s">
        <v>45</v>
      </c>
      <c r="T148" s="36"/>
      <c r="U148" s="39">
        <v>-12.25</v>
      </c>
      <c r="V148" s="36"/>
      <c r="W148" s="39">
        <f>ROUND(W147+U148,5)</f>
        <v>-12.25</v>
      </c>
    </row>
    <row r="149" spans="1:23" ht="15" thickBot="1" x14ac:dyDescent="0.35">
      <c r="A149" s="65"/>
      <c r="B149" s="65"/>
      <c r="C149" s="65"/>
      <c r="D149" s="65"/>
      <c r="E149" s="65" t="s">
        <v>633</v>
      </c>
      <c r="F149" s="65"/>
      <c r="G149" s="65"/>
      <c r="H149" s="65"/>
      <c r="I149" s="65"/>
      <c r="J149" s="65"/>
      <c r="K149" s="66"/>
      <c r="L149" s="65"/>
      <c r="M149" s="65"/>
      <c r="N149" s="65"/>
      <c r="O149" s="65"/>
      <c r="P149" s="65"/>
      <c r="Q149" s="65"/>
      <c r="R149" s="65"/>
      <c r="S149" s="65"/>
      <c r="T149" s="65"/>
      <c r="U149" s="23">
        <f>ROUND(SUM(U147:U148),5)</f>
        <v>-12.25</v>
      </c>
      <c r="V149" s="65"/>
      <c r="W149" s="23">
        <f>W148</f>
        <v>-12.25</v>
      </c>
    </row>
    <row r="150" spans="1:23" x14ac:dyDescent="0.3">
      <c r="A150" s="65"/>
      <c r="B150" s="65"/>
      <c r="C150" s="65"/>
      <c r="D150" s="65" t="s">
        <v>460</v>
      </c>
      <c r="E150" s="65"/>
      <c r="F150" s="65"/>
      <c r="G150" s="65"/>
      <c r="H150" s="65"/>
      <c r="I150" s="65"/>
      <c r="J150" s="65"/>
      <c r="K150" s="66"/>
      <c r="L150" s="65"/>
      <c r="M150" s="65"/>
      <c r="N150" s="65"/>
      <c r="O150" s="65"/>
      <c r="P150" s="65"/>
      <c r="Q150" s="65"/>
      <c r="R150" s="65"/>
      <c r="S150" s="65"/>
      <c r="T150" s="65"/>
      <c r="U150" s="21">
        <f>ROUND(U129+U135+U146+U149,5)</f>
        <v>-9213.58</v>
      </c>
      <c r="V150" s="65"/>
      <c r="W150" s="21">
        <f>ROUND(W129+W135+W146+W149,5)</f>
        <v>-9213.58</v>
      </c>
    </row>
    <row r="151" spans="1:23" x14ac:dyDescent="0.3">
      <c r="A151" s="33"/>
      <c r="B151" s="33"/>
      <c r="C151" s="33"/>
      <c r="D151" s="33" t="s">
        <v>461</v>
      </c>
      <c r="E151" s="33"/>
      <c r="F151" s="33"/>
      <c r="G151" s="33"/>
      <c r="H151" s="33"/>
      <c r="I151" s="33"/>
      <c r="J151" s="33"/>
      <c r="K151" s="34"/>
      <c r="L151" s="33"/>
      <c r="M151" s="33"/>
      <c r="N151" s="33"/>
      <c r="O151" s="33"/>
      <c r="P151" s="33"/>
      <c r="Q151" s="33"/>
      <c r="R151" s="33"/>
      <c r="S151" s="33"/>
      <c r="T151" s="33"/>
      <c r="U151" s="35"/>
      <c r="V151" s="33"/>
      <c r="W151" s="35"/>
    </row>
    <row r="152" spans="1:23" x14ac:dyDescent="0.3">
      <c r="A152" s="33"/>
      <c r="B152" s="33"/>
      <c r="C152" s="33"/>
      <c r="D152" s="33"/>
      <c r="E152" s="33" t="s">
        <v>462</v>
      </c>
      <c r="F152" s="33"/>
      <c r="G152" s="33"/>
      <c r="H152" s="33"/>
      <c r="I152" s="33"/>
      <c r="J152" s="33"/>
      <c r="K152" s="34"/>
      <c r="L152" s="33"/>
      <c r="M152" s="33"/>
      <c r="N152" s="33"/>
      <c r="O152" s="33"/>
      <c r="P152" s="33"/>
      <c r="Q152" s="33"/>
      <c r="R152" s="33"/>
      <c r="S152" s="33"/>
      <c r="T152" s="33"/>
      <c r="U152" s="35"/>
      <c r="V152" s="33"/>
      <c r="W152" s="35"/>
    </row>
    <row r="153" spans="1:23" x14ac:dyDescent="0.3">
      <c r="A153" s="36"/>
      <c r="B153" s="36"/>
      <c r="C153" s="36"/>
      <c r="D153" s="36"/>
      <c r="E153" s="36"/>
      <c r="F153" s="36"/>
      <c r="G153" s="36"/>
      <c r="H153" s="36"/>
      <c r="I153" s="36" t="s">
        <v>121</v>
      </c>
      <c r="J153" s="36"/>
      <c r="K153" s="37">
        <v>44650</v>
      </c>
      <c r="L153" s="36"/>
      <c r="M153" s="36" t="s">
        <v>264</v>
      </c>
      <c r="N153" s="36"/>
      <c r="O153" s="36" t="s">
        <v>320</v>
      </c>
      <c r="P153" s="36"/>
      <c r="Q153" s="36"/>
      <c r="R153" s="36"/>
      <c r="S153" s="36" t="s">
        <v>45</v>
      </c>
      <c r="T153" s="36"/>
      <c r="U153" s="38">
        <v>-169.28</v>
      </c>
      <c r="V153" s="36"/>
      <c r="W153" s="38">
        <f>ROUND(W152+U153,5)</f>
        <v>-169.28</v>
      </c>
    </row>
    <row r="154" spans="1:23" x14ac:dyDescent="0.3">
      <c r="A154" s="36"/>
      <c r="B154" s="36"/>
      <c r="C154" s="36"/>
      <c r="D154" s="36"/>
      <c r="E154" s="36"/>
      <c r="F154" s="36"/>
      <c r="G154" s="36"/>
      <c r="H154" s="36"/>
      <c r="I154" s="36" t="s">
        <v>121</v>
      </c>
      <c r="J154" s="36"/>
      <c r="K154" s="37">
        <v>44651</v>
      </c>
      <c r="L154" s="36"/>
      <c r="M154" s="36" t="s">
        <v>265</v>
      </c>
      <c r="N154" s="36"/>
      <c r="O154" s="36" t="s">
        <v>320</v>
      </c>
      <c r="P154" s="36"/>
      <c r="Q154" s="36"/>
      <c r="R154" s="36"/>
      <c r="S154" s="36" t="s">
        <v>45</v>
      </c>
      <c r="T154" s="36"/>
      <c r="U154" s="38">
        <v>-141.36000000000001</v>
      </c>
      <c r="V154" s="36"/>
      <c r="W154" s="38">
        <f>ROUND(W153+U154,5)</f>
        <v>-310.64</v>
      </c>
    </row>
    <row r="155" spans="1:23" x14ac:dyDescent="0.3">
      <c r="A155" s="36"/>
      <c r="B155" s="36"/>
      <c r="C155" s="36"/>
      <c r="D155" s="36"/>
      <c r="E155" s="36"/>
      <c r="F155" s="36"/>
      <c r="G155" s="36"/>
      <c r="H155" s="36"/>
      <c r="I155" s="36" t="s">
        <v>121</v>
      </c>
      <c r="J155" s="36"/>
      <c r="K155" s="37">
        <v>44651</v>
      </c>
      <c r="L155" s="36"/>
      <c r="M155" s="36" t="s">
        <v>131</v>
      </c>
      <c r="N155" s="36"/>
      <c r="O155" s="36" t="s">
        <v>285</v>
      </c>
      <c r="P155" s="36"/>
      <c r="Q155" s="36" t="s">
        <v>373</v>
      </c>
      <c r="R155" s="36"/>
      <c r="S155" s="36" t="s">
        <v>45</v>
      </c>
      <c r="T155" s="36"/>
      <c r="U155" s="38">
        <v>-118.3</v>
      </c>
      <c r="V155" s="36"/>
      <c r="W155" s="38">
        <f>ROUND(W154+U155,5)</f>
        <v>-428.94</v>
      </c>
    </row>
    <row r="156" spans="1:23" ht="15" thickBot="1" x14ac:dyDescent="0.35">
      <c r="A156" s="36"/>
      <c r="B156" s="36"/>
      <c r="C156" s="36"/>
      <c r="D156" s="36"/>
      <c r="E156" s="36"/>
      <c r="F156" s="36"/>
      <c r="G156" s="36"/>
      <c r="H156" s="36"/>
      <c r="I156" s="36" t="s">
        <v>121</v>
      </c>
      <c r="J156" s="36"/>
      <c r="K156" s="37">
        <v>44651</v>
      </c>
      <c r="L156" s="36"/>
      <c r="M156" s="36" t="s">
        <v>134</v>
      </c>
      <c r="N156" s="36"/>
      <c r="O156" s="36" t="s">
        <v>286</v>
      </c>
      <c r="P156" s="36"/>
      <c r="Q156" s="36" t="s">
        <v>373</v>
      </c>
      <c r="R156" s="36"/>
      <c r="S156" s="36" t="s">
        <v>45</v>
      </c>
      <c r="T156" s="36"/>
      <c r="U156" s="64">
        <v>-244.29</v>
      </c>
      <c r="V156" s="36"/>
      <c r="W156" s="64">
        <f>ROUND(W155+U156,5)</f>
        <v>-673.23</v>
      </c>
    </row>
    <row r="157" spans="1:23" x14ac:dyDescent="0.3">
      <c r="A157" s="65"/>
      <c r="B157" s="65"/>
      <c r="C157" s="65"/>
      <c r="D157" s="65"/>
      <c r="E157" s="65" t="s">
        <v>634</v>
      </c>
      <c r="F157" s="65"/>
      <c r="G157" s="65"/>
      <c r="H157" s="65"/>
      <c r="I157" s="65"/>
      <c r="J157" s="65"/>
      <c r="K157" s="66"/>
      <c r="L157" s="65"/>
      <c r="M157" s="65"/>
      <c r="N157" s="65"/>
      <c r="O157" s="65"/>
      <c r="P157" s="65"/>
      <c r="Q157" s="65"/>
      <c r="R157" s="65"/>
      <c r="S157" s="65"/>
      <c r="T157" s="65"/>
      <c r="U157" s="21">
        <f>ROUND(SUM(U152:U156),5)</f>
        <v>-673.23</v>
      </c>
      <c r="V157" s="65"/>
      <c r="W157" s="21">
        <f>W156</f>
        <v>-673.23</v>
      </c>
    </row>
    <row r="158" spans="1:23" x14ac:dyDescent="0.3">
      <c r="A158" s="33"/>
      <c r="B158" s="33"/>
      <c r="C158" s="33"/>
      <c r="D158" s="33"/>
      <c r="E158" s="33" t="s">
        <v>463</v>
      </c>
      <c r="F158" s="33"/>
      <c r="G158" s="33"/>
      <c r="H158" s="33"/>
      <c r="I158" s="33"/>
      <c r="J158" s="33"/>
      <c r="K158" s="34"/>
      <c r="L158" s="33"/>
      <c r="M158" s="33"/>
      <c r="N158" s="33"/>
      <c r="O158" s="33"/>
      <c r="P158" s="33"/>
      <c r="Q158" s="33"/>
      <c r="R158" s="33"/>
      <c r="S158" s="33"/>
      <c r="T158" s="33"/>
      <c r="U158" s="35"/>
      <c r="V158" s="33"/>
      <c r="W158" s="35"/>
    </row>
    <row r="159" spans="1:23" x14ac:dyDescent="0.3">
      <c r="A159" s="36"/>
      <c r="B159" s="36"/>
      <c r="C159" s="36"/>
      <c r="D159" s="36"/>
      <c r="E159" s="36"/>
      <c r="F159" s="36"/>
      <c r="G159" s="36"/>
      <c r="H159" s="36"/>
      <c r="I159" s="36" t="s">
        <v>121</v>
      </c>
      <c r="J159" s="36"/>
      <c r="K159" s="37">
        <v>44650</v>
      </c>
      <c r="L159" s="36"/>
      <c r="M159" s="36" t="s">
        <v>264</v>
      </c>
      <c r="N159" s="36"/>
      <c r="O159" s="36" t="s">
        <v>320</v>
      </c>
      <c r="P159" s="36"/>
      <c r="Q159" s="36"/>
      <c r="R159" s="36"/>
      <c r="S159" s="36" t="s">
        <v>45</v>
      </c>
      <c r="T159" s="36"/>
      <c r="U159" s="38">
        <v>-39.590000000000003</v>
      </c>
      <c r="V159" s="36"/>
      <c r="W159" s="38">
        <f t="shared" ref="W159:W167" si="4">ROUND(W158+U159,5)</f>
        <v>-39.590000000000003</v>
      </c>
    </row>
    <row r="160" spans="1:23" x14ac:dyDescent="0.3">
      <c r="A160" s="36"/>
      <c r="B160" s="36"/>
      <c r="C160" s="36"/>
      <c r="D160" s="36"/>
      <c r="E160" s="36"/>
      <c r="F160" s="36"/>
      <c r="G160" s="36"/>
      <c r="H160" s="36"/>
      <c r="I160" s="36" t="s">
        <v>121</v>
      </c>
      <c r="J160" s="36"/>
      <c r="K160" s="37">
        <v>44651</v>
      </c>
      <c r="L160" s="36"/>
      <c r="M160" s="36" t="s">
        <v>265</v>
      </c>
      <c r="N160" s="36"/>
      <c r="O160" s="36" t="s">
        <v>320</v>
      </c>
      <c r="P160" s="36"/>
      <c r="Q160" s="36"/>
      <c r="R160" s="36"/>
      <c r="S160" s="36" t="s">
        <v>45</v>
      </c>
      <c r="T160" s="36"/>
      <c r="U160" s="38">
        <v>-33.06</v>
      </c>
      <c r="V160" s="36"/>
      <c r="W160" s="38">
        <f t="shared" si="4"/>
        <v>-72.650000000000006</v>
      </c>
    </row>
    <row r="161" spans="1:23" x14ac:dyDescent="0.3">
      <c r="A161" s="36"/>
      <c r="B161" s="36"/>
      <c r="C161" s="36"/>
      <c r="D161" s="36"/>
      <c r="E161" s="36"/>
      <c r="F161" s="36"/>
      <c r="G161" s="36"/>
      <c r="H161" s="36"/>
      <c r="I161" s="36" t="s">
        <v>121</v>
      </c>
      <c r="J161" s="36"/>
      <c r="K161" s="37">
        <v>44651</v>
      </c>
      <c r="L161" s="36"/>
      <c r="M161" s="36" t="s">
        <v>131</v>
      </c>
      <c r="N161" s="36"/>
      <c r="O161" s="36" t="s">
        <v>285</v>
      </c>
      <c r="P161" s="36"/>
      <c r="Q161" s="36" t="s">
        <v>373</v>
      </c>
      <c r="R161" s="36"/>
      <c r="S161" s="36" t="s">
        <v>45</v>
      </c>
      <c r="T161" s="36"/>
      <c r="U161" s="38">
        <v>-27.67</v>
      </c>
      <c r="V161" s="36"/>
      <c r="W161" s="38">
        <f t="shared" si="4"/>
        <v>-100.32</v>
      </c>
    </row>
    <row r="162" spans="1:23" x14ac:dyDescent="0.3">
      <c r="A162" s="36"/>
      <c r="B162" s="36"/>
      <c r="C162" s="36"/>
      <c r="D162" s="36"/>
      <c r="E162" s="36"/>
      <c r="F162" s="36"/>
      <c r="G162" s="36"/>
      <c r="H162" s="36"/>
      <c r="I162" s="36" t="s">
        <v>121</v>
      </c>
      <c r="J162" s="36"/>
      <c r="K162" s="37">
        <v>44651</v>
      </c>
      <c r="L162" s="36"/>
      <c r="M162" s="36" t="s">
        <v>134</v>
      </c>
      <c r="N162" s="36"/>
      <c r="O162" s="36" t="s">
        <v>286</v>
      </c>
      <c r="P162" s="36"/>
      <c r="Q162" s="36" t="s">
        <v>373</v>
      </c>
      <c r="R162" s="36"/>
      <c r="S162" s="36" t="s">
        <v>45</v>
      </c>
      <c r="T162" s="36"/>
      <c r="U162" s="38">
        <v>-57.13</v>
      </c>
      <c r="V162" s="36"/>
      <c r="W162" s="38">
        <f t="shared" si="4"/>
        <v>-157.44999999999999</v>
      </c>
    </row>
    <row r="163" spans="1:23" x14ac:dyDescent="0.3">
      <c r="A163" s="36"/>
      <c r="B163" s="36"/>
      <c r="C163" s="36"/>
      <c r="D163" s="36"/>
      <c r="E163" s="36"/>
      <c r="F163" s="36"/>
      <c r="G163" s="36"/>
      <c r="H163" s="36"/>
      <c r="I163" s="36" t="s">
        <v>121</v>
      </c>
      <c r="J163" s="36"/>
      <c r="K163" s="37">
        <v>44651</v>
      </c>
      <c r="L163" s="36"/>
      <c r="M163" s="36" t="s">
        <v>137</v>
      </c>
      <c r="N163" s="36"/>
      <c r="O163" s="36" t="s">
        <v>287</v>
      </c>
      <c r="P163" s="36"/>
      <c r="Q163" s="36" t="s">
        <v>373</v>
      </c>
      <c r="R163" s="36"/>
      <c r="S163" s="36" t="s">
        <v>45</v>
      </c>
      <c r="T163" s="36"/>
      <c r="U163" s="38">
        <v>-85.8</v>
      </c>
      <c r="V163" s="36"/>
      <c r="W163" s="38">
        <f t="shared" si="4"/>
        <v>-243.25</v>
      </c>
    </row>
    <row r="164" spans="1:23" x14ac:dyDescent="0.3">
      <c r="A164" s="36"/>
      <c r="B164" s="36"/>
      <c r="C164" s="36"/>
      <c r="D164" s="36"/>
      <c r="E164" s="36"/>
      <c r="F164" s="36"/>
      <c r="G164" s="36"/>
      <c r="H164" s="36"/>
      <c r="I164" s="36" t="s">
        <v>121</v>
      </c>
      <c r="J164" s="36"/>
      <c r="K164" s="37">
        <v>44651</v>
      </c>
      <c r="L164" s="36"/>
      <c r="M164" s="36" t="s">
        <v>140</v>
      </c>
      <c r="N164" s="36"/>
      <c r="O164" s="36" t="s">
        <v>288</v>
      </c>
      <c r="P164" s="36"/>
      <c r="Q164" s="36" t="s">
        <v>373</v>
      </c>
      <c r="R164" s="36"/>
      <c r="S164" s="36" t="s">
        <v>45</v>
      </c>
      <c r="T164" s="36"/>
      <c r="U164" s="38">
        <v>-114.41</v>
      </c>
      <c r="V164" s="36"/>
      <c r="W164" s="38">
        <f t="shared" si="4"/>
        <v>-357.66</v>
      </c>
    </row>
    <row r="165" spans="1:23" x14ac:dyDescent="0.3">
      <c r="A165" s="36"/>
      <c r="B165" s="36"/>
      <c r="C165" s="36"/>
      <c r="D165" s="36"/>
      <c r="E165" s="36"/>
      <c r="F165" s="36"/>
      <c r="G165" s="36"/>
      <c r="H165" s="36"/>
      <c r="I165" s="36" t="s">
        <v>121</v>
      </c>
      <c r="J165" s="36"/>
      <c r="K165" s="37">
        <v>44651</v>
      </c>
      <c r="L165" s="36"/>
      <c r="M165" s="36" t="s">
        <v>143</v>
      </c>
      <c r="N165" s="36"/>
      <c r="O165" s="36" t="s">
        <v>289</v>
      </c>
      <c r="P165" s="36"/>
      <c r="Q165" s="36" t="s">
        <v>373</v>
      </c>
      <c r="R165" s="36"/>
      <c r="S165" s="36" t="s">
        <v>45</v>
      </c>
      <c r="T165" s="36"/>
      <c r="U165" s="38">
        <v>-66.040000000000006</v>
      </c>
      <c r="V165" s="36"/>
      <c r="W165" s="38">
        <f t="shared" si="4"/>
        <v>-423.7</v>
      </c>
    </row>
    <row r="166" spans="1:23" x14ac:dyDescent="0.3">
      <c r="A166" s="36"/>
      <c r="B166" s="36"/>
      <c r="C166" s="36"/>
      <c r="D166" s="36"/>
      <c r="E166" s="36"/>
      <c r="F166" s="36"/>
      <c r="G166" s="36"/>
      <c r="H166" s="36"/>
      <c r="I166" s="36" t="s">
        <v>121</v>
      </c>
      <c r="J166" s="36"/>
      <c r="K166" s="37">
        <v>44651</v>
      </c>
      <c r="L166" s="36"/>
      <c r="M166" s="36" t="s">
        <v>146</v>
      </c>
      <c r="N166" s="36"/>
      <c r="O166" s="36" t="s">
        <v>290</v>
      </c>
      <c r="P166" s="36"/>
      <c r="Q166" s="36" t="s">
        <v>373</v>
      </c>
      <c r="R166" s="36"/>
      <c r="S166" s="36" t="s">
        <v>45</v>
      </c>
      <c r="T166" s="36"/>
      <c r="U166" s="38">
        <v>-127.92</v>
      </c>
      <c r="V166" s="36"/>
      <c r="W166" s="38">
        <f t="shared" si="4"/>
        <v>-551.62</v>
      </c>
    </row>
    <row r="167" spans="1:23" ht="15" thickBot="1" x14ac:dyDescent="0.35">
      <c r="A167" s="36"/>
      <c r="B167" s="36"/>
      <c r="C167" s="36"/>
      <c r="D167" s="36"/>
      <c r="E167" s="36"/>
      <c r="F167" s="36"/>
      <c r="G167" s="36"/>
      <c r="H167" s="36"/>
      <c r="I167" s="36" t="s">
        <v>121</v>
      </c>
      <c r="J167" s="36"/>
      <c r="K167" s="37">
        <v>44651</v>
      </c>
      <c r="L167" s="36"/>
      <c r="M167" s="36" t="s">
        <v>149</v>
      </c>
      <c r="N167" s="36"/>
      <c r="O167" s="36" t="s">
        <v>291</v>
      </c>
      <c r="P167" s="36"/>
      <c r="Q167" s="36" t="s">
        <v>373</v>
      </c>
      <c r="R167" s="36"/>
      <c r="S167" s="36" t="s">
        <v>45</v>
      </c>
      <c r="T167" s="36"/>
      <c r="U167" s="64">
        <v>-129.19999999999999</v>
      </c>
      <c r="V167" s="36"/>
      <c r="W167" s="64">
        <f t="shared" si="4"/>
        <v>-680.82</v>
      </c>
    </row>
    <row r="168" spans="1:23" x14ac:dyDescent="0.3">
      <c r="A168" s="65"/>
      <c r="B168" s="65"/>
      <c r="C168" s="65"/>
      <c r="D168" s="65"/>
      <c r="E168" s="65" t="s">
        <v>635</v>
      </c>
      <c r="F168" s="65"/>
      <c r="G168" s="65"/>
      <c r="H168" s="65"/>
      <c r="I168" s="65"/>
      <c r="J168" s="65"/>
      <c r="K168" s="66"/>
      <c r="L168" s="65"/>
      <c r="M168" s="65"/>
      <c r="N168" s="65"/>
      <c r="O168" s="65"/>
      <c r="P168" s="65"/>
      <c r="Q168" s="65"/>
      <c r="R168" s="65"/>
      <c r="S168" s="65"/>
      <c r="T168" s="65"/>
      <c r="U168" s="21">
        <f>ROUND(SUM(U158:U167),5)</f>
        <v>-680.82</v>
      </c>
      <c r="V168" s="65"/>
      <c r="W168" s="21">
        <f>W167</f>
        <v>-680.82</v>
      </c>
    </row>
    <row r="169" spans="1:23" x14ac:dyDescent="0.3">
      <c r="A169" s="33"/>
      <c r="B169" s="33"/>
      <c r="C169" s="33"/>
      <c r="D169" s="33"/>
      <c r="E169" s="33" t="s">
        <v>464</v>
      </c>
      <c r="F169" s="33"/>
      <c r="G169" s="33"/>
      <c r="H169" s="33"/>
      <c r="I169" s="33"/>
      <c r="J169" s="33"/>
      <c r="K169" s="34"/>
      <c r="L169" s="33"/>
      <c r="M169" s="33"/>
      <c r="N169" s="33"/>
      <c r="O169" s="33"/>
      <c r="P169" s="33"/>
      <c r="Q169" s="33"/>
      <c r="R169" s="33"/>
      <c r="S169" s="33"/>
      <c r="T169" s="33"/>
      <c r="U169" s="35"/>
      <c r="V169" s="33"/>
      <c r="W169" s="35"/>
    </row>
    <row r="170" spans="1:23" x14ac:dyDescent="0.3">
      <c r="A170" s="36"/>
      <c r="B170" s="36"/>
      <c r="C170" s="36"/>
      <c r="D170" s="36"/>
      <c r="E170" s="36"/>
      <c r="F170" s="36"/>
      <c r="G170" s="36"/>
      <c r="H170" s="36"/>
      <c r="I170" s="36" t="s">
        <v>121</v>
      </c>
      <c r="J170" s="36"/>
      <c r="K170" s="37">
        <v>44650</v>
      </c>
      <c r="L170" s="36"/>
      <c r="M170" s="36" t="s">
        <v>264</v>
      </c>
      <c r="N170" s="36"/>
      <c r="O170" s="36" t="s">
        <v>320</v>
      </c>
      <c r="P170" s="36"/>
      <c r="Q170" s="36"/>
      <c r="R170" s="36"/>
      <c r="S170" s="36" t="s">
        <v>45</v>
      </c>
      <c r="T170" s="36"/>
      <c r="U170" s="38">
        <v>-5.46</v>
      </c>
      <c r="V170" s="36"/>
      <c r="W170" s="38">
        <f t="shared" ref="W170:W178" si="5">ROUND(W169+U170,5)</f>
        <v>-5.46</v>
      </c>
    </row>
    <row r="171" spans="1:23" x14ac:dyDescent="0.3">
      <c r="A171" s="36"/>
      <c r="B171" s="36"/>
      <c r="C171" s="36"/>
      <c r="D171" s="36"/>
      <c r="E171" s="36"/>
      <c r="F171" s="36"/>
      <c r="G171" s="36"/>
      <c r="H171" s="36"/>
      <c r="I171" s="36" t="s">
        <v>121</v>
      </c>
      <c r="J171" s="36"/>
      <c r="K171" s="37">
        <v>44651</v>
      </c>
      <c r="L171" s="36"/>
      <c r="M171" s="36" t="s">
        <v>265</v>
      </c>
      <c r="N171" s="36"/>
      <c r="O171" s="36" t="s">
        <v>320</v>
      </c>
      <c r="P171" s="36"/>
      <c r="Q171" s="36"/>
      <c r="R171" s="36"/>
      <c r="S171" s="36" t="s">
        <v>45</v>
      </c>
      <c r="T171" s="36"/>
      <c r="U171" s="38">
        <v>-4.5599999999999996</v>
      </c>
      <c r="V171" s="36"/>
      <c r="W171" s="38">
        <f t="shared" si="5"/>
        <v>-10.02</v>
      </c>
    </row>
    <row r="172" spans="1:23" x14ac:dyDescent="0.3">
      <c r="A172" s="36"/>
      <c r="B172" s="36"/>
      <c r="C172" s="36"/>
      <c r="D172" s="36"/>
      <c r="E172" s="36"/>
      <c r="F172" s="36"/>
      <c r="G172" s="36"/>
      <c r="H172" s="36"/>
      <c r="I172" s="36" t="s">
        <v>121</v>
      </c>
      <c r="J172" s="36"/>
      <c r="K172" s="37">
        <v>44651</v>
      </c>
      <c r="L172" s="36"/>
      <c r="M172" s="36" t="s">
        <v>131</v>
      </c>
      <c r="N172" s="36"/>
      <c r="O172" s="36" t="s">
        <v>285</v>
      </c>
      <c r="P172" s="36"/>
      <c r="Q172" s="36" t="s">
        <v>373</v>
      </c>
      <c r="R172" s="36"/>
      <c r="S172" s="36" t="s">
        <v>45</v>
      </c>
      <c r="T172" s="36"/>
      <c r="U172" s="38">
        <v>-3.81</v>
      </c>
      <c r="V172" s="36"/>
      <c r="W172" s="38">
        <f t="shared" si="5"/>
        <v>-13.83</v>
      </c>
    </row>
    <row r="173" spans="1:23" x14ac:dyDescent="0.3">
      <c r="A173" s="36"/>
      <c r="B173" s="36"/>
      <c r="C173" s="36"/>
      <c r="D173" s="36"/>
      <c r="E173" s="36"/>
      <c r="F173" s="36"/>
      <c r="G173" s="36"/>
      <c r="H173" s="36"/>
      <c r="I173" s="36" t="s">
        <v>121</v>
      </c>
      <c r="J173" s="36"/>
      <c r="K173" s="37">
        <v>44651</v>
      </c>
      <c r="L173" s="36"/>
      <c r="M173" s="36" t="s">
        <v>134</v>
      </c>
      <c r="N173" s="36"/>
      <c r="O173" s="36" t="s">
        <v>286</v>
      </c>
      <c r="P173" s="36"/>
      <c r="Q173" s="36" t="s">
        <v>373</v>
      </c>
      <c r="R173" s="36"/>
      <c r="S173" s="36" t="s">
        <v>45</v>
      </c>
      <c r="T173" s="36"/>
      <c r="U173" s="38">
        <v>-7.88</v>
      </c>
      <c r="V173" s="36"/>
      <c r="W173" s="38">
        <f t="shared" si="5"/>
        <v>-21.71</v>
      </c>
    </row>
    <row r="174" spans="1:23" x14ac:dyDescent="0.3">
      <c r="A174" s="36"/>
      <c r="B174" s="36"/>
      <c r="C174" s="36"/>
      <c r="D174" s="36"/>
      <c r="E174" s="36"/>
      <c r="F174" s="36"/>
      <c r="G174" s="36"/>
      <c r="H174" s="36"/>
      <c r="I174" s="36" t="s">
        <v>121</v>
      </c>
      <c r="J174" s="36"/>
      <c r="K174" s="37">
        <v>44651</v>
      </c>
      <c r="L174" s="36"/>
      <c r="M174" s="36" t="s">
        <v>137</v>
      </c>
      <c r="N174" s="36"/>
      <c r="O174" s="36" t="s">
        <v>287</v>
      </c>
      <c r="P174" s="36"/>
      <c r="Q174" s="36" t="s">
        <v>373</v>
      </c>
      <c r="R174" s="36"/>
      <c r="S174" s="36" t="s">
        <v>45</v>
      </c>
      <c r="T174" s="36"/>
      <c r="U174" s="38">
        <v>-11.16</v>
      </c>
      <c r="V174" s="36"/>
      <c r="W174" s="38">
        <f t="shared" si="5"/>
        <v>-32.869999999999997</v>
      </c>
    </row>
    <row r="175" spans="1:23" x14ac:dyDescent="0.3">
      <c r="A175" s="36"/>
      <c r="B175" s="36"/>
      <c r="C175" s="36"/>
      <c r="D175" s="36"/>
      <c r="E175" s="36"/>
      <c r="F175" s="36"/>
      <c r="G175" s="36"/>
      <c r="H175" s="36"/>
      <c r="I175" s="36" t="s">
        <v>121</v>
      </c>
      <c r="J175" s="36"/>
      <c r="K175" s="37">
        <v>44651</v>
      </c>
      <c r="L175" s="36"/>
      <c r="M175" s="36" t="s">
        <v>140</v>
      </c>
      <c r="N175" s="36"/>
      <c r="O175" s="36" t="s">
        <v>288</v>
      </c>
      <c r="P175" s="36"/>
      <c r="Q175" s="36" t="s">
        <v>373</v>
      </c>
      <c r="R175" s="36"/>
      <c r="S175" s="36" t="s">
        <v>45</v>
      </c>
      <c r="T175" s="36"/>
      <c r="U175" s="38">
        <v>-15.78</v>
      </c>
      <c r="V175" s="36"/>
      <c r="W175" s="38">
        <f t="shared" si="5"/>
        <v>-48.65</v>
      </c>
    </row>
    <row r="176" spans="1:23" x14ac:dyDescent="0.3">
      <c r="A176" s="36"/>
      <c r="B176" s="36"/>
      <c r="C176" s="36"/>
      <c r="D176" s="36"/>
      <c r="E176" s="36"/>
      <c r="F176" s="36"/>
      <c r="G176" s="36"/>
      <c r="H176" s="36"/>
      <c r="I176" s="36" t="s">
        <v>121</v>
      </c>
      <c r="J176" s="36"/>
      <c r="K176" s="37">
        <v>44651</v>
      </c>
      <c r="L176" s="36"/>
      <c r="M176" s="36" t="s">
        <v>143</v>
      </c>
      <c r="N176" s="36"/>
      <c r="O176" s="36" t="s">
        <v>289</v>
      </c>
      <c r="P176" s="36"/>
      <c r="Q176" s="36" t="s">
        <v>373</v>
      </c>
      <c r="R176" s="36"/>
      <c r="S176" s="36" t="s">
        <v>45</v>
      </c>
      <c r="T176" s="36"/>
      <c r="U176" s="38">
        <v>-14.21</v>
      </c>
      <c r="V176" s="36"/>
      <c r="W176" s="38">
        <f t="shared" si="5"/>
        <v>-62.86</v>
      </c>
    </row>
    <row r="177" spans="1:23" x14ac:dyDescent="0.3">
      <c r="A177" s="36"/>
      <c r="B177" s="36"/>
      <c r="C177" s="36"/>
      <c r="D177" s="36"/>
      <c r="E177" s="36"/>
      <c r="F177" s="36"/>
      <c r="G177" s="36"/>
      <c r="H177" s="36"/>
      <c r="I177" s="36" t="s">
        <v>121</v>
      </c>
      <c r="J177" s="36"/>
      <c r="K177" s="37">
        <v>44651</v>
      </c>
      <c r="L177" s="36"/>
      <c r="M177" s="36" t="s">
        <v>146</v>
      </c>
      <c r="N177" s="36"/>
      <c r="O177" s="36" t="s">
        <v>290</v>
      </c>
      <c r="P177" s="36"/>
      <c r="Q177" s="36" t="s">
        <v>373</v>
      </c>
      <c r="R177" s="36"/>
      <c r="S177" s="36" t="s">
        <v>45</v>
      </c>
      <c r="T177" s="36"/>
      <c r="U177" s="38">
        <v>-26.47</v>
      </c>
      <c r="V177" s="36"/>
      <c r="W177" s="38">
        <f t="shared" si="5"/>
        <v>-89.33</v>
      </c>
    </row>
    <row r="178" spans="1:23" ht="15" thickBot="1" x14ac:dyDescent="0.35">
      <c r="A178" s="36"/>
      <c r="B178" s="36"/>
      <c r="C178" s="36"/>
      <c r="D178" s="36"/>
      <c r="E178" s="36"/>
      <c r="F178" s="36"/>
      <c r="G178" s="36"/>
      <c r="H178" s="36"/>
      <c r="I178" s="36" t="s">
        <v>121</v>
      </c>
      <c r="J178" s="36"/>
      <c r="K178" s="37">
        <v>44651</v>
      </c>
      <c r="L178" s="36"/>
      <c r="M178" s="36" t="s">
        <v>149</v>
      </c>
      <c r="N178" s="36"/>
      <c r="O178" s="36" t="s">
        <v>291</v>
      </c>
      <c r="P178" s="36"/>
      <c r="Q178" s="36" t="s">
        <v>373</v>
      </c>
      <c r="R178" s="36"/>
      <c r="S178" s="36" t="s">
        <v>45</v>
      </c>
      <c r="T178" s="36"/>
      <c r="U178" s="39">
        <v>-21</v>
      </c>
      <c r="V178" s="36"/>
      <c r="W178" s="39">
        <f t="shared" si="5"/>
        <v>-110.33</v>
      </c>
    </row>
    <row r="179" spans="1:23" ht="15" thickBot="1" x14ac:dyDescent="0.35">
      <c r="A179" s="65"/>
      <c r="B179" s="65"/>
      <c r="C179" s="65"/>
      <c r="D179" s="65"/>
      <c r="E179" s="65" t="s">
        <v>636</v>
      </c>
      <c r="F179" s="65"/>
      <c r="G179" s="65"/>
      <c r="H179" s="65"/>
      <c r="I179" s="65"/>
      <c r="J179" s="65"/>
      <c r="K179" s="66"/>
      <c r="L179" s="65"/>
      <c r="M179" s="65"/>
      <c r="N179" s="65"/>
      <c r="O179" s="65"/>
      <c r="P179" s="65"/>
      <c r="Q179" s="65"/>
      <c r="R179" s="65"/>
      <c r="S179" s="65"/>
      <c r="T179" s="65"/>
      <c r="U179" s="24">
        <f>ROUND(SUM(U169:U178),5)</f>
        <v>-110.33</v>
      </c>
      <c r="V179" s="65"/>
      <c r="W179" s="24">
        <f>W178</f>
        <v>-110.33</v>
      </c>
    </row>
    <row r="180" spans="1:23" ht="15" thickBot="1" x14ac:dyDescent="0.35">
      <c r="A180" s="65"/>
      <c r="B180" s="65"/>
      <c r="C180" s="65"/>
      <c r="D180" s="65" t="s">
        <v>465</v>
      </c>
      <c r="E180" s="65"/>
      <c r="F180" s="65"/>
      <c r="G180" s="65"/>
      <c r="H180" s="65"/>
      <c r="I180" s="65"/>
      <c r="J180" s="65"/>
      <c r="K180" s="66"/>
      <c r="L180" s="65"/>
      <c r="M180" s="65"/>
      <c r="N180" s="65"/>
      <c r="O180" s="65"/>
      <c r="P180" s="65"/>
      <c r="Q180" s="65"/>
      <c r="R180" s="65"/>
      <c r="S180" s="65"/>
      <c r="T180" s="65"/>
      <c r="U180" s="23">
        <f>ROUND(U157+U168+U179,5)</f>
        <v>-1464.38</v>
      </c>
      <c r="V180" s="65"/>
      <c r="W180" s="23">
        <f>ROUND(W157+W168+W179,5)</f>
        <v>-1464.38</v>
      </c>
    </row>
    <row r="181" spans="1:23" x14ac:dyDescent="0.3">
      <c r="A181" s="65"/>
      <c r="B181" s="65"/>
      <c r="C181" s="65" t="s">
        <v>466</v>
      </c>
      <c r="D181" s="65"/>
      <c r="E181" s="65"/>
      <c r="F181" s="65"/>
      <c r="G181" s="65"/>
      <c r="H181" s="65"/>
      <c r="I181" s="65"/>
      <c r="J181" s="65"/>
      <c r="K181" s="66"/>
      <c r="L181" s="65"/>
      <c r="M181" s="65"/>
      <c r="N181" s="65"/>
      <c r="O181" s="65"/>
      <c r="P181" s="65"/>
      <c r="Q181" s="65"/>
      <c r="R181" s="65"/>
      <c r="S181" s="65"/>
      <c r="T181" s="65"/>
      <c r="U181" s="21">
        <f>ROUND(U122+U150+U180,5)</f>
        <v>-63050.3</v>
      </c>
      <c r="V181" s="65"/>
      <c r="W181" s="21">
        <f>ROUND(W122+W150+W180,5)</f>
        <v>-63050.3</v>
      </c>
    </row>
    <row r="182" spans="1:23" x14ac:dyDescent="0.3">
      <c r="A182" s="33"/>
      <c r="B182" s="33"/>
      <c r="C182" s="33" t="s">
        <v>467</v>
      </c>
      <c r="D182" s="33"/>
      <c r="E182" s="33"/>
      <c r="F182" s="33"/>
      <c r="G182" s="33"/>
      <c r="H182" s="33"/>
      <c r="I182" s="33"/>
      <c r="J182" s="33"/>
      <c r="K182" s="34"/>
      <c r="L182" s="33"/>
      <c r="M182" s="33"/>
      <c r="N182" s="33"/>
      <c r="O182" s="33"/>
      <c r="P182" s="33"/>
      <c r="Q182" s="33"/>
      <c r="R182" s="33"/>
      <c r="S182" s="33"/>
      <c r="T182" s="33"/>
      <c r="U182" s="35"/>
      <c r="V182" s="33"/>
      <c r="W182" s="35"/>
    </row>
    <row r="183" spans="1:23" x14ac:dyDescent="0.3">
      <c r="A183" s="33"/>
      <c r="B183" s="33"/>
      <c r="C183" s="33"/>
      <c r="D183" s="33" t="s">
        <v>468</v>
      </c>
      <c r="E183" s="33"/>
      <c r="F183" s="33"/>
      <c r="G183" s="33"/>
      <c r="H183" s="33"/>
      <c r="I183" s="33"/>
      <c r="J183" s="33"/>
      <c r="K183" s="34"/>
      <c r="L183" s="33"/>
      <c r="M183" s="33"/>
      <c r="N183" s="33"/>
      <c r="O183" s="33"/>
      <c r="P183" s="33"/>
      <c r="Q183" s="33"/>
      <c r="R183" s="33"/>
      <c r="S183" s="33"/>
      <c r="T183" s="33"/>
      <c r="U183" s="35"/>
      <c r="V183" s="33"/>
      <c r="W183" s="35"/>
    </row>
    <row r="184" spans="1:23" x14ac:dyDescent="0.3">
      <c r="A184" s="36"/>
      <c r="B184" s="36"/>
      <c r="C184" s="36"/>
      <c r="D184" s="36"/>
      <c r="E184" s="36"/>
      <c r="F184" s="36"/>
      <c r="G184" s="36"/>
      <c r="H184" s="36"/>
      <c r="I184" s="36" t="s">
        <v>672</v>
      </c>
      <c r="J184" s="36"/>
      <c r="K184" s="37">
        <v>44624</v>
      </c>
      <c r="L184" s="36"/>
      <c r="M184" s="36" t="s">
        <v>687</v>
      </c>
      <c r="N184" s="36"/>
      <c r="O184" s="36" t="s">
        <v>331</v>
      </c>
      <c r="P184" s="36"/>
      <c r="Q184" s="36" t="s">
        <v>385</v>
      </c>
      <c r="R184" s="36"/>
      <c r="S184" s="36" t="s">
        <v>68</v>
      </c>
      <c r="T184" s="36"/>
      <c r="U184" s="38">
        <v>-294</v>
      </c>
      <c r="V184" s="36"/>
      <c r="W184" s="38">
        <f>ROUND(W183+U184,5)</f>
        <v>-294</v>
      </c>
    </row>
    <row r="185" spans="1:23" ht="15" thickBot="1" x14ac:dyDescent="0.35">
      <c r="A185" s="36"/>
      <c r="B185" s="36"/>
      <c r="C185" s="36"/>
      <c r="D185" s="36"/>
      <c r="E185" s="36"/>
      <c r="F185" s="36"/>
      <c r="G185" s="36"/>
      <c r="H185" s="36"/>
      <c r="I185" s="36" t="s">
        <v>672</v>
      </c>
      <c r="J185" s="36"/>
      <c r="K185" s="37">
        <v>44651</v>
      </c>
      <c r="L185" s="36"/>
      <c r="M185" s="36" t="s">
        <v>688</v>
      </c>
      <c r="N185" s="36"/>
      <c r="O185" s="36" t="s">
        <v>331</v>
      </c>
      <c r="P185" s="36"/>
      <c r="Q185" s="36" t="s">
        <v>769</v>
      </c>
      <c r="R185" s="36"/>
      <c r="S185" s="36" t="s">
        <v>68</v>
      </c>
      <c r="T185" s="36"/>
      <c r="U185" s="64">
        <v>-49</v>
      </c>
      <c r="V185" s="36"/>
      <c r="W185" s="64">
        <f>ROUND(W184+U185,5)</f>
        <v>-343</v>
      </c>
    </row>
    <row r="186" spans="1:23" x14ac:dyDescent="0.3">
      <c r="A186" s="65"/>
      <c r="B186" s="65"/>
      <c r="C186" s="65"/>
      <c r="D186" s="65" t="s">
        <v>637</v>
      </c>
      <c r="E186" s="65"/>
      <c r="F186" s="65"/>
      <c r="G186" s="65"/>
      <c r="H186" s="65"/>
      <c r="I186" s="65"/>
      <c r="J186" s="65"/>
      <c r="K186" s="66"/>
      <c r="L186" s="65"/>
      <c r="M186" s="65"/>
      <c r="N186" s="65"/>
      <c r="O186" s="65"/>
      <c r="P186" s="65"/>
      <c r="Q186" s="65"/>
      <c r="R186" s="65"/>
      <c r="S186" s="65"/>
      <c r="T186" s="65"/>
      <c r="U186" s="21">
        <f>ROUND(SUM(U183:U185),5)</f>
        <v>-343</v>
      </c>
      <c r="V186" s="65"/>
      <c r="W186" s="21">
        <f>W185</f>
        <v>-343</v>
      </c>
    </row>
    <row r="187" spans="1:23" x14ac:dyDescent="0.3">
      <c r="A187" s="33"/>
      <c r="B187" s="33"/>
      <c r="C187" s="33"/>
      <c r="D187" s="33" t="s">
        <v>469</v>
      </c>
      <c r="E187" s="33"/>
      <c r="F187" s="33"/>
      <c r="G187" s="33"/>
      <c r="H187" s="33"/>
      <c r="I187" s="33"/>
      <c r="J187" s="33"/>
      <c r="K187" s="34"/>
      <c r="L187" s="33"/>
      <c r="M187" s="33"/>
      <c r="N187" s="33"/>
      <c r="O187" s="33"/>
      <c r="P187" s="33"/>
      <c r="Q187" s="33"/>
      <c r="R187" s="33"/>
      <c r="S187" s="33"/>
      <c r="T187" s="33"/>
      <c r="U187" s="35"/>
      <c r="V187" s="33"/>
      <c r="W187" s="35"/>
    </row>
    <row r="188" spans="1:23" ht="15" thickBot="1" x14ac:dyDescent="0.35">
      <c r="A188" s="63"/>
      <c r="B188" s="63"/>
      <c r="C188" s="63"/>
      <c r="D188" s="63"/>
      <c r="E188" s="63"/>
      <c r="F188" s="63"/>
      <c r="G188" s="36"/>
      <c r="H188" s="36"/>
      <c r="I188" s="36" t="s">
        <v>672</v>
      </c>
      <c r="J188" s="36"/>
      <c r="K188" s="37">
        <v>44651</v>
      </c>
      <c r="L188" s="36"/>
      <c r="M188" s="36" t="s">
        <v>689</v>
      </c>
      <c r="N188" s="36"/>
      <c r="O188" s="36" t="s">
        <v>351</v>
      </c>
      <c r="P188" s="36"/>
      <c r="Q188" s="36"/>
      <c r="R188" s="36"/>
      <c r="S188" s="36" t="s">
        <v>68</v>
      </c>
      <c r="T188" s="36"/>
      <c r="U188" s="64">
        <v>-2751.67</v>
      </c>
      <c r="V188" s="36"/>
      <c r="W188" s="64">
        <f>ROUND(W187+U188,5)</f>
        <v>-2751.67</v>
      </c>
    </row>
    <row r="189" spans="1:23" x14ac:dyDescent="0.3">
      <c r="A189" s="65"/>
      <c r="B189" s="65"/>
      <c r="C189" s="65"/>
      <c r="D189" s="65" t="s">
        <v>638</v>
      </c>
      <c r="E189" s="65"/>
      <c r="F189" s="65"/>
      <c r="G189" s="65"/>
      <c r="H189" s="65"/>
      <c r="I189" s="65"/>
      <c r="J189" s="65"/>
      <c r="K189" s="66"/>
      <c r="L189" s="65"/>
      <c r="M189" s="65"/>
      <c r="N189" s="65"/>
      <c r="O189" s="65"/>
      <c r="P189" s="65"/>
      <c r="Q189" s="65"/>
      <c r="R189" s="65"/>
      <c r="S189" s="65"/>
      <c r="T189" s="65"/>
      <c r="U189" s="21">
        <f>ROUND(SUM(U187:U188),5)</f>
        <v>-2751.67</v>
      </c>
      <c r="V189" s="65"/>
      <c r="W189" s="21">
        <f>W188</f>
        <v>-2751.67</v>
      </c>
    </row>
    <row r="190" spans="1:23" x14ac:dyDescent="0.3">
      <c r="A190" s="33"/>
      <c r="B190" s="33"/>
      <c r="C190" s="33"/>
      <c r="D190" s="33" t="s">
        <v>471</v>
      </c>
      <c r="E190" s="33"/>
      <c r="F190" s="33"/>
      <c r="G190" s="33"/>
      <c r="H190" s="33"/>
      <c r="I190" s="33"/>
      <c r="J190" s="33"/>
      <c r="K190" s="34"/>
      <c r="L190" s="33"/>
      <c r="M190" s="33"/>
      <c r="N190" s="33"/>
      <c r="O190" s="33"/>
      <c r="P190" s="33"/>
      <c r="Q190" s="33"/>
      <c r="R190" s="33"/>
      <c r="S190" s="33"/>
      <c r="T190" s="33"/>
      <c r="U190" s="35"/>
      <c r="V190" s="33"/>
      <c r="W190" s="35"/>
    </row>
    <row r="191" spans="1:23" x14ac:dyDescent="0.3">
      <c r="A191" s="36"/>
      <c r="B191" s="36"/>
      <c r="C191" s="36"/>
      <c r="D191" s="36"/>
      <c r="E191" s="36"/>
      <c r="F191" s="36"/>
      <c r="G191" s="36"/>
      <c r="H191" s="36"/>
      <c r="I191" s="36" t="s">
        <v>672</v>
      </c>
      <c r="J191" s="36"/>
      <c r="K191" s="37">
        <v>44621</v>
      </c>
      <c r="L191" s="36"/>
      <c r="M191" s="36" t="s">
        <v>690</v>
      </c>
      <c r="N191" s="36"/>
      <c r="O191" s="36" t="s">
        <v>324</v>
      </c>
      <c r="P191" s="36"/>
      <c r="Q191" s="36"/>
      <c r="R191" s="36"/>
      <c r="S191" s="36" t="s">
        <v>68</v>
      </c>
      <c r="T191" s="36"/>
      <c r="U191" s="38">
        <v>-2312.5</v>
      </c>
      <c r="V191" s="36"/>
      <c r="W191" s="38">
        <f>ROUND(W190+U191,5)</f>
        <v>-2312.5</v>
      </c>
    </row>
    <row r="192" spans="1:23" ht="15" thickBot="1" x14ac:dyDescent="0.35">
      <c r="A192" s="36"/>
      <c r="B192" s="36"/>
      <c r="C192" s="36"/>
      <c r="D192" s="36"/>
      <c r="E192" s="36"/>
      <c r="F192" s="36"/>
      <c r="G192" s="36"/>
      <c r="H192" s="36"/>
      <c r="I192" s="36" t="s">
        <v>672</v>
      </c>
      <c r="J192" s="36"/>
      <c r="K192" s="37">
        <v>44651</v>
      </c>
      <c r="L192" s="36"/>
      <c r="M192" s="36" t="s">
        <v>691</v>
      </c>
      <c r="N192" s="36"/>
      <c r="O192" s="36" t="s">
        <v>324</v>
      </c>
      <c r="P192" s="36"/>
      <c r="Q192" s="36"/>
      <c r="R192" s="36"/>
      <c r="S192" s="36" t="s">
        <v>68</v>
      </c>
      <c r="T192" s="36"/>
      <c r="U192" s="39">
        <v>-1600</v>
      </c>
      <c r="V192" s="36"/>
      <c r="W192" s="39">
        <f>ROUND(W191+U192,5)</f>
        <v>-3912.5</v>
      </c>
    </row>
    <row r="193" spans="1:23" ht="15" thickBot="1" x14ac:dyDescent="0.35">
      <c r="A193" s="65"/>
      <c r="B193" s="65"/>
      <c r="C193" s="65"/>
      <c r="D193" s="65" t="s">
        <v>639</v>
      </c>
      <c r="E193" s="65"/>
      <c r="F193" s="65"/>
      <c r="G193" s="65"/>
      <c r="H193" s="65"/>
      <c r="I193" s="65"/>
      <c r="J193" s="65"/>
      <c r="K193" s="66"/>
      <c r="L193" s="65"/>
      <c r="M193" s="65"/>
      <c r="N193" s="65"/>
      <c r="O193" s="65"/>
      <c r="P193" s="65"/>
      <c r="Q193" s="65"/>
      <c r="R193" s="65"/>
      <c r="S193" s="65"/>
      <c r="T193" s="65"/>
      <c r="U193" s="23">
        <f>ROUND(SUM(U190:U192),5)</f>
        <v>-3912.5</v>
      </c>
      <c r="V193" s="65"/>
      <c r="W193" s="23">
        <f>W192</f>
        <v>-3912.5</v>
      </c>
    </row>
    <row r="194" spans="1:23" x14ac:dyDescent="0.3">
      <c r="A194" s="65"/>
      <c r="B194" s="65"/>
      <c r="C194" s="65" t="s">
        <v>472</v>
      </c>
      <c r="D194" s="65"/>
      <c r="E194" s="65"/>
      <c r="F194" s="65"/>
      <c r="G194" s="65"/>
      <c r="H194" s="65"/>
      <c r="I194" s="65"/>
      <c r="J194" s="65"/>
      <c r="K194" s="66"/>
      <c r="L194" s="65"/>
      <c r="M194" s="65"/>
      <c r="N194" s="65"/>
      <c r="O194" s="65"/>
      <c r="P194" s="65"/>
      <c r="Q194" s="65"/>
      <c r="R194" s="65"/>
      <c r="S194" s="65"/>
      <c r="T194" s="65"/>
      <c r="U194" s="21">
        <f>ROUND(U186+U189+U193,5)</f>
        <v>-7007.17</v>
      </c>
      <c r="V194" s="65"/>
      <c r="W194" s="21">
        <f>ROUND(W186+W189+W193,5)</f>
        <v>-7007.17</v>
      </c>
    </row>
    <row r="195" spans="1:23" x14ac:dyDescent="0.3">
      <c r="A195" s="33"/>
      <c r="B195" s="33"/>
      <c r="C195" s="33" t="s">
        <v>473</v>
      </c>
      <c r="D195" s="33"/>
      <c r="E195" s="33"/>
      <c r="F195" s="33"/>
      <c r="G195" s="33"/>
      <c r="H195" s="33"/>
      <c r="I195" s="33"/>
      <c r="J195" s="33"/>
      <c r="K195" s="34"/>
      <c r="L195" s="33"/>
      <c r="M195" s="33"/>
      <c r="N195" s="33"/>
      <c r="O195" s="33"/>
      <c r="P195" s="33"/>
      <c r="Q195" s="33"/>
      <c r="R195" s="33"/>
      <c r="S195" s="33"/>
      <c r="T195" s="33"/>
      <c r="U195" s="35"/>
      <c r="V195" s="33"/>
      <c r="W195" s="35"/>
    </row>
    <row r="196" spans="1:23" x14ac:dyDescent="0.3">
      <c r="A196" s="33"/>
      <c r="B196" s="33"/>
      <c r="C196" s="33"/>
      <c r="D196" s="33" t="s">
        <v>474</v>
      </c>
      <c r="E196" s="33"/>
      <c r="F196" s="33"/>
      <c r="G196" s="33"/>
      <c r="H196" s="33"/>
      <c r="I196" s="33"/>
      <c r="J196" s="33"/>
      <c r="K196" s="34"/>
      <c r="L196" s="33"/>
      <c r="M196" s="33"/>
      <c r="N196" s="33"/>
      <c r="O196" s="33"/>
      <c r="P196" s="33"/>
      <c r="Q196" s="33"/>
      <c r="R196" s="33"/>
      <c r="S196" s="33"/>
      <c r="T196" s="33"/>
      <c r="U196" s="35"/>
      <c r="V196" s="33"/>
      <c r="W196" s="35"/>
    </row>
    <row r="197" spans="1:23" x14ac:dyDescent="0.3">
      <c r="A197" s="33"/>
      <c r="B197" s="33"/>
      <c r="C197" s="33"/>
      <c r="D197" s="33"/>
      <c r="E197" s="33" t="s">
        <v>475</v>
      </c>
      <c r="F197" s="33"/>
      <c r="G197" s="33"/>
      <c r="H197" s="33"/>
      <c r="I197" s="33"/>
      <c r="J197" s="33"/>
      <c r="K197" s="34"/>
      <c r="L197" s="33"/>
      <c r="M197" s="33"/>
      <c r="N197" s="33"/>
      <c r="O197" s="33"/>
      <c r="P197" s="33"/>
      <c r="Q197" s="33"/>
      <c r="R197" s="33"/>
      <c r="S197" s="33"/>
      <c r="T197" s="33"/>
      <c r="U197" s="35"/>
      <c r="V197" s="33"/>
      <c r="W197" s="35"/>
    </row>
    <row r="198" spans="1:23" x14ac:dyDescent="0.3">
      <c r="A198" s="36"/>
      <c r="B198" s="36"/>
      <c r="C198" s="36"/>
      <c r="D198" s="36"/>
      <c r="E198" s="36"/>
      <c r="F198" s="36"/>
      <c r="G198" s="36"/>
      <c r="H198" s="36"/>
      <c r="I198" s="36" t="s">
        <v>673</v>
      </c>
      <c r="J198" s="36"/>
      <c r="K198" s="37">
        <v>44625</v>
      </c>
      <c r="L198" s="36"/>
      <c r="M198" s="36"/>
      <c r="N198" s="36"/>
      <c r="O198" s="36" t="s">
        <v>326</v>
      </c>
      <c r="P198" s="36"/>
      <c r="Q198" s="36" t="s">
        <v>770</v>
      </c>
      <c r="R198" s="36"/>
      <c r="S198" s="36" t="s">
        <v>71</v>
      </c>
      <c r="T198" s="36"/>
      <c r="U198" s="38">
        <v>-276.07</v>
      </c>
      <c r="V198" s="36"/>
      <c r="W198" s="38">
        <f t="shared" ref="W198:W209" si="6">ROUND(W197+U198,5)</f>
        <v>-276.07</v>
      </c>
    </row>
    <row r="199" spans="1:23" x14ac:dyDescent="0.3">
      <c r="A199" s="36"/>
      <c r="B199" s="36"/>
      <c r="C199" s="36"/>
      <c r="D199" s="36"/>
      <c r="E199" s="36"/>
      <c r="F199" s="36"/>
      <c r="G199" s="36"/>
      <c r="H199" s="36"/>
      <c r="I199" s="36" t="s">
        <v>672</v>
      </c>
      <c r="J199" s="36"/>
      <c r="K199" s="37">
        <v>44630</v>
      </c>
      <c r="L199" s="36"/>
      <c r="M199" s="36" t="s">
        <v>692</v>
      </c>
      <c r="N199" s="36"/>
      <c r="O199" s="36" t="s">
        <v>294</v>
      </c>
      <c r="P199" s="36"/>
      <c r="Q199" s="36" t="s">
        <v>771</v>
      </c>
      <c r="R199" s="36"/>
      <c r="S199" s="36" t="s">
        <v>68</v>
      </c>
      <c r="T199" s="36"/>
      <c r="U199" s="38">
        <v>-3480</v>
      </c>
      <c r="V199" s="36"/>
      <c r="W199" s="38">
        <f t="shared" si="6"/>
        <v>-3756.07</v>
      </c>
    </row>
    <row r="200" spans="1:23" x14ac:dyDescent="0.3">
      <c r="A200" s="36"/>
      <c r="B200" s="36"/>
      <c r="C200" s="36"/>
      <c r="D200" s="36"/>
      <c r="E200" s="36"/>
      <c r="F200" s="36"/>
      <c r="G200" s="36"/>
      <c r="H200" s="36"/>
      <c r="I200" s="36" t="s">
        <v>672</v>
      </c>
      <c r="J200" s="36"/>
      <c r="K200" s="37">
        <v>44630</v>
      </c>
      <c r="L200" s="36"/>
      <c r="M200" s="36" t="s">
        <v>693</v>
      </c>
      <c r="N200" s="36"/>
      <c r="O200" s="36" t="s">
        <v>294</v>
      </c>
      <c r="P200" s="36"/>
      <c r="Q200" s="36" t="s">
        <v>772</v>
      </c>
      <c r="R200" s="36"/>
      <c r="S200" s="36" t="s">
        <v>68</v>
      </c>
      <c r="T200" s="36"/>
      <c r="U200" s="38">
        <v>-4080</v>
      </c>
      <c r="V200" s="36"/>
      <c r="W200" s="38">
        <f t="shared" si="6"/>
        <v>-7836.07</v>
      </c>
    </row>
    <row r="201" spans="1:23" x14ac:dyDescent="0.3">
      <c r="A201" s="36"/>
      <c r="B201" s="36"/>
      <c r="C201" s="36"/>
      <c r="D201" s="36"/>
      <c r="E201" s="36"/>
      <c r="F201" s="36"/>
      <c r="G201" s="36"/>
      <c r="H201" s="36"/>
      <c r="I201" s="36" t="s">
        <v>672</v>
      </c>
      <c r="J201" s="36"/>
      <c r="K201" s="37">
        <v>44635</v>
      </c>
      <c r="L201" s="36"/>
      <c r="M201" s="36" t="s">
        <v>694</v>
      </c>
      <c r="N201" s="36"/>
      <c r="O201" s="36" t="s">
        <v>350</v>
      </c>
      <c r="P201" s="36"/>
      <c r="Q201" s="36" t="s">
        <v>773</v>
      </c>
      <c r="R201" s="36"/>
      <c r="S201" s="36" t="s">
        <v>68</v>
      </c>
      <c r="T201" s="36"/>
      <c r="U201" s="38">
        <v>-785.63</v>
      </c>
      <c r="V201" s="36"/>
      <c r="W201" s="38">
        <f t="shared" si="6"/>
        <v>-8621.7000000000007</v>
      </c>
    </row>
    <row r="202" spans="1:23" x14ac:dyDescent="0.3">
      <c r="A202" s="36"/>
      <c r="B202" s="36"/>
      <c r="C202" s="36"/>
      <c r="D202" s="36"/>
      <c r="E202" s="36"/>
      <c r="F202" s="36"/>
      <c r="G202" s="36"/>
      <c r="H202" s="36"/>
      <c r="I202" s="36" t="s">
        <v>672</v>
      </c>
      <c r="J202" s="36"/>
      <c r="K202" s="37">
        <v>44636</v>
      </c>
      <c r="L202" s="36"/>
      <c r="M202" s="36" t="s">
        <v>695</v>
      </c>
      <c r="N202" s="36"/>
      <c r="O202" s="36" t="s">
        <v>723</v>
      </c>
      <c r="P202" s="36"/>
      <c r="Q202" s="36" t="s">
        <v>774</v>
      </c>
      <c r="R202" s="36"/>
      <c r="S202" s="36" t="s">
        <v>68</v>
      </c>
      <c r="T202" s="36"/>
      <c r="U202" s="38">
        <v>-117.75</v>
      </c>
      <c r="V202" s="36"/>
      <c r="W202" s="38">
        <f t="shared" si="6"/>
        <v>-8739.4500000000007</v>
      </c>
    </row>
    <row r="203" spans="1:23" x14ac:dyDescent="0.3">
      <c r="A203" s="36"/>
      <c r="B203" s="36"/>
      <c r="C203" s="36"/>
      <c r="D203" s="36"/>
      <c r="E203" s="36"/>
      <c r="F203" s="36"/>
      <c r="G203" s="36"/>
      <c r="H203" s="36"/>
      <c r="I203" s="36" t="s">
        <v>673</v>
      </c>
      <c r="J203" s="36"/>
      <c r="K203" s="37">
        <v>44642</v>
      </c>
      <c r="L203" s="36"/>
      <c r="M203" s="36"/>
      <c r="N203" s="36"/>
      <c r="O203" s="36" t="s">
        <v>732</v>
      </c>
      <c r="P203" s="36"/>
      <c r="Q203" s="36" t="s">
        <v>775</v>
      </c>
      <c r="R203" s="36"/>
      <c r="S203" s="36" t="s">
        <v>71</v>
      </c>
      <c r="T203" s="36"/>
      <c r="U203" s="38">
        <v>-100.63</v>
      </c>
      <c r="V203" s="36"/>
      <c r="W203" s="38">
        <f t="shared" si="6"/>
        <v>-8840.08</v>
      </c>
    </row>
    <row r="204" spans="1:23" x14ac:dyDescent="0.3">
      <c r="A204" s="36"/>
      <c r="B204" s="36"/>
      <c r="C204" s="36"/>
      <c r="D204" s="36"/>
      <c r="E204" s="36"/>
      <c r="F204" s="36"/>
      <c r="G204" s="36"/>
      <c r="H204" s="36"/>
      <c r="I204" s="36" t="s">
        <v>673</v>
      </c>
      <c r="J204" s="36"/>
      <c r="K204" s="37">
        <v>44644</v>
      </c>
      <c r="L204" s="36"/>
      <c r="M204" s="36"/>
      <c r="N204" s="36"/>
      <c r="O204" s="36" t="s">
        <v>724</v>
      </c>
      <c r="P204" s="36"/>
      <c r="Q204" s="36" t="s">
        <v>776</v>
      </c>
      <c r="R204" s="36"/>
      <c r="S204" s="36" t="s">
        <v>71</v>
      </c>
      <c r="T204" s="36"/>
      <c r="U204" s="38">
        <v>-19.62</v>
      </c>
      <c r="V204" s="36"/>
      <c r="W204" s="38">
        <f t="shared" si="6"/>
        <v>-8859.7000000000007</v>
      </c>
    </row>
    <row r="205" spans="1:23" x14ac:dyDescent="0.3">
      <c r="A205" s="36"/>
      <c r="B205" s="36"/>
      <c r="C205" s="36"/>
      <c r="D205" s="36"/>
      <c r="E205" s="36"/>
      <c r="F205" s="36"/>
      <c r="G205" s="36"/>
      <c r="H205" s="36"/>
      <c r="I205" s="36" t="s">
        <v>673</v>
      </c>
      <c r="J205" s="36"/>
      <c r="K205" s="37">
        <v>44649</v>
      </c>
      <c r="L205" s="36"/>
      <c r="M205" s="36"/>
      <c r="N205" s="36"/>
      <c r="O205" s="36" t="s">
        <v>727</v>
      </c>
      <c r="P205" s="36"/>
      <c r="Q205" s="36" t="s">
        <v>777</v>
      </c>
      <c r="R205" s="36"/>
      <c r="S205" s="36" t="s">
        <v>71</v>
      </c>
      <c r="T205" s="36"/>
      <c r="U205" s="38">
        <v>-201.55</v>
      </c>
      <c r="V205" s="36"/>
      <c r="W205" s="38">
        <f t="shared" si="6"/>
        <v>-9061.25</v>
      </c>
    </row>
    <row r="206" spans="1:23" x14ac:dyDescent="0.3">
      <c r="A206" s="36"/>
      <c r="B206" s="36"/>
      <c r="C206" s="36"/>
      <c r="D206" s="36"/>
      <c r="E206" s="36"/>
      <c r="F206" s="36"/>
      <c r="G206" s="36"/>
      <c r="H206" s="36"/>
      <c r="I206" s="36" t="s">
        <v>673</v>
      </c>
      <c r="J206" s="36"/>
      <c r="K206" s="37">
        <v>44649</v>
      </c>
      <c r="L206" s="36"/>
      <c r="M206" s="36"/>
      <c r="N206" s="36"/>
      <c r="O206" s="36" t="s">
        <v>727</v>
      </c>
      <c r="P206" s="36"/>
      <c r="Q206" s="36"/>
      <c r="R206" s="36"/>
      <c r="S206" s="36" t="s">
        <v>71</v>
      </c>
      <c r="T206" s="36"/>
      <c r="U206" s="38">
        <v>-5.45</v>
      </c>
      <c r="V206" s="36"/>
      <c r="W206" s="38">
        <f t="shared" si="6"/>
        <v>-9066.7000000000007</v>
      </c>
    </row>
    <row r="207" spans="1:23" x14ac:dyDescent="0.3">
      <c r="A207" s="36"/>
      <c r="B207" s="36"/>
      <c r="C207" s="36"/>
      <c r="D207" s="36"/>
      <c r="E207" s="36"/>
      <c r="F207" s="36"/>
      <c r="G207" s="36"/>
      <c r="H207" s="36"/>
      <c r="I207" s="36" t="s">
        <v>672</v>
      </c>
      <c r="J207" s="36"/>
      <c r="K207" s="37">
        <v>44651</v>
      </c>
      <c r="L207" s="36"/>
      <c r="M207" s="36" t="s">
        <v>678</v>
      </c>
      <c r="N207" s="36"/>
      <c r="O207" s="36" t="s">
        <v>292</v>
      </c>
      <c r="P207" s="36"/>
      <c r="Q207" s="36" t="s">
        <v>778</v>
      </c>
      <c r="R207" s="36"/>
      <c r="S207" s="36" t="s">
        <v>68</v>
      </c>
      <c r="T207" s="36"/>
      <c r="U207" s="38">
        <v>-188.22</v>
      </c>
      <c r="V207" s="36"/>
      <c r="W207" s="38">
        <f t="shared" si="6"/>
        <v>-9254.92</v>
      </c>
    </row>
    <row r="208" spans="1:23" x14ac:dyDescent="0.3">
      <c r="A208" s="36"/>
      <c r="B208" s="36"/>
      <c r="C208" s="36"/>
      <c r="D208" s="36"/>
      <c r="E208" s="36"/>
      <c r="F208" s="36"/>
      <c r="G208" s="36"/>
      <c r="H208" s="36"/>
      <c r="I208" s="36" t="s">
        <v>672</v>
      </c>
      <c r="J208" s="36"/>
      <c r="K208" s="37">
        <v>44651</v>
      </c>
      <c r="L208" s="36"/>
      <c r="M208" s="36" t="s">
        <v>678</v>
      </c>
      <c r="N208" s="36"/>
      <c r="O208" s="36" t="s">
        <v>292</v>
      </c>
      <c r="P208" s="36"/>
      <c r="Q208" s="36" t="s">
        <v>779</v>
      </c>
      <c r="R208" s="36"/>
      <c r="S208" s="36" t="s">
        <v>68</v>
      </c>
      <c r="T208" s="36"/>
      <c r="U208" s="38">
        <v>-17.98</v>
      </c>
      <c r="V208" s="36"/>
      <c r="W208" s="38">
        <f t="shared" si="6"/>
        <v>-9272.9</v>
      </c>
    </row>
    <row r="209" spans="1:23" ht="15" thickBot="1" x14ac:dyDescent="0.35">
      <c r="A209" s="36"/>
      <c r="B209" s="36"/>
      <c r="C209" s="36"/>
      <c r="D209" s="36"/>
      <c r="E209" s="36"/>
      <c r="F209" s="36"/>
      <c r="G209" s="36"/>
      <c r="H209" s="36"/>
      <c r="I209" s="36" t="s">
        <v>672</v>
      </c>
      <c r="J209" s="36"/>
      <c r="K209" s="37">
        <v>44651</v>
      </c>
      <c r="L209" s="36"/>
      <c r="M209" s="36" t="s">
        <v>678</v>
      </c>
      <c r="N209" s="36"/>
      <c r="O209" s="36" t="s">
        <v>292</v>
      </c>
      <c r="P209" s="36"/>
      <c r="Q209" s="36" t="s">
        <v>780</v>
      </c>
      <c r="R209" s="36"/>
      <c r="S209" s="36" t="s">
        <v>68</v>
      </c>
      <c r="T209" s="36"/>
      <c r="U209" s="39">
        <v>-235.75</v>
      </c>
      <c r="V209" s="36"/>
      <c r="W209" s="39">
        <f t="shared" si="6"/>
        <v>-9508.65</v>
      </c>
    </row>
    <row r="210" spans="1:23" ht="15" thickBot="1" x14ac:dyDescent="0.35">
      <c r="A210" s="65"/>
      <c r="B210" s="65"/>
      <c r="C210" s="65"/>
      <c r="D210" s="65"/>
      <c r="E210" s="65" t="s">
        <v>640</v>
      </c>
      <c r="F210" s="65"/>
      <c r="G210" s="65"/>
      <c r="H210" s="65"/>
      <c r="I210" s="65"/>
      <c r="J210" s="65"/>
      <c r="K210" s="66"/>
      <c r="L210" s="65"/>
      <c r="M210" s="65"/>
      <c r="N210" s="65"/>
      <c r="O210" s="65"/>
      <c r="P210" s="65"/>
      <c r="Q210" s="65"/>
      <c r="R210" s="65"/>
      <c r="S210" s="65"/>
      <c r="T210" s="65"/>
      <c r="U210" s="23">
        <f>ROUND(SUM(U197:U209),5)</f>
        <v>-9508.65</v>
      </c>
      <c r="V210" s="65"/>
      <c r="W210" s="23">
        <f>W209</f>
        <v>-9508.65</v>
      </c>
    </row>
    <row r="211" spans="1:23" x14ac:dyDescent="0.3">
      <c r="A211" s="65"/>
      <c r="B211" s="65"/>
      <c r="C211" s="65"/>
      <c r="D211" s="65" t="s">
        <v>479</v>
      </c>
      <c r="E211" s="65"/>
      <c r="F211" s="65"/>
      <c r="G211" s="65"/>
      <c r="H211" s="65"/>
      <c r="I211" s="65"/>
      <c r="J211" s="65"/>
      <c r="K211" s="66"/>
      <c r="L211" s="65"/>
      <c r="M211" s="65"/>
      <c r="N211" s="65"/>
      <c r="O211" s="65"/>
      <c r="P211" s="65"/>
      <c r="Q211" s="65"/>
      <c r="R211" s="65"/>
      <c r="S211" s="65"/>
      <c r="T211" s="65"/>
      <c r="U211" s="21">
        <f>U210</f>
        <v>-9508.65</v>
      </c>
      <c r="V211" s="65"/>
      <c r="W211" s="21">
        <f>W210</f>
        <v>-9508.65</v>
      </c>
    </row>
    <row r="212" spans="1:23" x14ac:dyDescent="0.3">
      <c r="A212" s="33"/>
      <c r="B212" s="33"/>
      <c r="C212" s="33"/>
      <c r="D212" s="33" t="s">
        <v>480</v>
      </c>
      <c r="E212" s="33"/>
      <c r="F212" s="33"/>
      <c r="G212" s="33"/>
      <c r="H212" s="33"/>
      <c r="I212" s="33"/>
      <c r="J212" s="33"/>
      <c r="K212" s="34"/>
      <c r="L212" s="33"/>
      <c r="M212" s="33"/>
      <c r="N212" s="33"/>
      <c r="O212" s="33"/>
      <c r="P212" s="33"/>
      <c r="Q212" s="33"/>
      <c r="R212" s="33"/>
      <c r="S212" s="33"/>
      <c r="T212" s="33"/>
      <c r="U212" s="35"/>
      <c r="V212" s="33"/>
      <c r="W212" s="35"/>
    </row>
    <row r="213" spans="1:23" x14ac:dyDescent="0.3">
      <c r="A213" s="33"/>
      <c r="B213" s="33"/>
      <c r="C213" s="33"/>
      <c r="D213" s="33"/>
      <c r="E213" s="33" t="s">
        <v>481</v>
      </c>
      <c r="F213" s="33"/>
      <c r="G213" s="33"/>
      <c r="H213" s="33"/>
      <c r="I213" s="33"/>
      <c r="J213" s="33"/>
      <c r="K213" s="34"/>
      <c r="L213" s="33"/>
      <c r="M213" s="33"/>
      <c r="N213" s="33"/>
      <c r="O213" s="33"/>
      <c r="P213" s="33"/>
      <c r="Q213" s="33"/>
      <c r="R213" s="33"/>
      <c r="S213" s="33"/>
      <c r="T213" s="33"/>
      <c r="U213" s="35"/>
      <c r="V213" s="33"/>
      <c r="W213" s="35"/>
    </row>
    <row r="214" spans="1:23" x14ac:dyDescent="0.3">
      <c r="A214" s="36"/>
      <c r="B214" s="36"/>
      <c r="C214" s="36"/>
      <c r="D214" s="36"/>
      <c r="E214" s="36"/>
      <c r="F214" s="36"/>
      <c r="G214" s="36"/>
      <c r="H214" s="36"/>
      <c r="I214" s="36" t="s">
        <v>672</v>
      </c>
      <c r="J214" s="36"/>
      <c r="K214" s="37">
        <v>44640</v>
      </c>
      <c r="L214" s="36"/>
      <c r="M214" s="36" t="s">
        <v>696</v>
      </c>
      <c r="N214" s="36"/>
      <c r="O214" s="36" t="s">
        <v>319</v>
      </c>
      <c r="P214" s="36"/>
      <c r="Q214" s="36" t="s">
        <v>781</v>
      </c>
      <c r="R214" s="36"/>
      <c r="S214" s="36" t="s">
        <v>68</v>
      </c>
      <c r="T214" s="36"/>
      <c r="U214" s="38">
        <v>-48.92</v>
      </c>
      <c r="V214" s="36"/>
      <c r="W214" s="38">
        <f t="shared" ref="W214:W223" si="7">ROUND(W213+U214,5)</f>
        <v>-48.92</v>
      </c>
    </row>
    <row r="215" spans="1:23" x14ac:dyDescent="0.3">
      <c r="A215" s="36"/>
      <c r="B215" s="36"/>
      <c r="C215" s="36"/>
      <c r="D215" s="36"/>
      <c r="E215" s="36"/>
      <c r="F215" s="36"/>
      <c r="G215" s="36"/>
      <c r="H215" s="36"/>
      <c r="I215" s="36" t="s">
        <v>672</v>
      </c>
      <c r="J215" s="36"/>
      <c r="K215" s="37">
        <v>44640</v>
      </c>
      <c r="L215" s="36"/>
      <c r="M215" s="36" t="s">
        <v>696</v>
      </c>
      <c r="N215" s="36"/>
      <c r="O215" s="36" t="s">
        <v>319</v>
      </c>
      <c r="P215" s="36"/>
      <c r="Q215" s="36" t="s">
        <v>782</v>
      </c>
      <c r="R215" s="36"/>
      <c r="S215" s="36" t="s">
        <v>68</v>
      </c>
      <c r="T215" s="36"/>
      <c r="U215" s="38">
        <v>-61.91</v>
      </c>
      <c r="V215" s="36"/>
      <c r="W215" s="38">
        <f t="shared" si="7"/>
        <v>-110.83</v>
      </c>
    </row>
    <row r="216" spans="1:23" x14ac:dyDescent="0.3">
      <c r="A216" s="36"/>
      <c r="B216" s="36"/>
      <c r="C216" s="36"/>
      <c r="D216" s="36"/>
      <c r="E216" s="36"/>
      <c r="F216" s="36"/>
      <c r="G216" s="36"/>
      <c r="H216" s="36"/>
      <c r="I216" s="36" t="s">
        <v>672</v>
      </c>
      <c r="J216" s="36"/>
      <c r="K216" s="37">
        <v>44640</v>
      </c>
      <c r="L216" s="36"/>
      <c r="M216" s="36" t="s">
        <v>696</v>
      </c>
      <c r="N216" s="36"/>
      <c r="O216" s="36" t="s">
        <v>319</v>
      </c>
      <c r="P216" s="36"/>
      <c r="Q216" s="36" t="s">
        <v>783</v>
      </c>
      <c r="R216" s="36"/>
      <c r="S216" s="36" t="s">
        <v>68</v>
      </c>
      <c r="T216" s="36"/>
      <c r="U216" s="38">
        <v>-48.92</v>
      </c>
      <c r="V216" s="36"/>
      <c r="W216" s="38">
        <f t="shared" si="7"/>
        <v>-159.75</v>
      </c>
    </row>
    <row r="217" spans="1:23" x14ac:dyDescent="0.3">
      <c r="A217" s="36"/>
      <c r="B217" s="36"/>
      <c r="C217" s="36"/>
      <c r="D217" s="36"/>
      <c r="E217" s="36"/>
      <c r="F217" s="36"/>
      <c r="G217" s="36"/>
      <c r="H217" s="36"/>
      <c r="I217" s="36" t="s">
        <v>672</v>
      </c>
      <c r="J217" s="36"/>
      <c r="K217" s="37">
        <v>44640</v>
      </c>
      <c r="L217" s="36"/>
      <c r="M217" s="36" t="s">
        <v>696</v>
      </c>
      <c r="N217" s="36"/>
      <c r="O217" s="36" t="s">
        <v>319</v>
      </c>
      <c r="P217" s="36"/>
      <c r="Q217" s="36" t="s">
        <v>784</v>
      </c>
      <c r="R217" s="36"/>
      <c r="S217" s="36" t="s">
        <v>68</v>
      </c>
      <c r="T217" s="36"/>
      <c r="U217" s="38">
        <v>-44.09</v>
      </c>
      <c r="V217" s="36"/>
      <c r="W217" s="38">
        <f t="shared" si="7"/>
        <v>-203.84</v>
      </c>
    </row>
    <row r="218" spans="1:23" x14ac:dyDescent="0.3">
      <c r="A218" s="36"/>
      <c r="B218" s="36"/>
      <c r="C218" s="36"/>
      <c r="D218" s="36"/>
      <c r="E218" s="36"/>
      <c r="F218" s="36"/>
      <c r="G218" s="36"/>
      <c r="H218" s="36"/>
      <c r="I218" s="36" t="s">
        <v>672</v>
      </c>
      <c r="J218" s="36"/>
      <c r="K218" s="37">
        <v>44640</v>
      </c>
      <c r="L218" s="36"/>
      <c r="M218" s="36" t="s">
        <v>696</v>
      </c>
      <c r="N218" s="36"/>
      <c r="O218" s="36" t="s">
        <v>319</v>
      </c>
      <c r="P218" s="36"/>
      <c r="Q218" s="36" t="s">
        <v>785</v>
      </c>
      <c r="R218" s="36"/>
      <c r="S218" s="36" t="s">
        <v>68</v>
      </c>
      <c r="T218" s="36"/>
      <c r="U218" s="38">
        <v>-40.04</v>
      </c>
      <c r="V218" s="36"/>
      <c r="W218" s="38">
        <f t="shared" si="7"/>
        <v>-243.88</v>
      </c>
    </row>
    <row r="219" spans="1:23" x14ac:dyDescent="0.3">
      <c r="A219" s="36"/>
      <c r="B219" s="36"/>
      <c r="C219" s="36"/>
      <c r="D219" s="36"/>
      <c r="E219" s="36"/>
      <c r="F219" s="36"/>
      <c r="G219" s="36"/>
      <c r="H219" s="36"/>
      <c r="I219" s="36" t="s">
        <v>672</v>
      </c>
      <c r="J219" s="36"/>
      <c r="K219" s="37">
        <v>44640</v>
      </c>
      <c r="L219" s="36"/>
      <c r="M219" s="36" t="s">
        <v>696</v>
      </c>
      <c r="N219" s="36"/>
      <c r="O219" s="36" t="s">
        <v>319</v>
      </c>
      <c r="P219" s="36"/>
      <c r="Q219" s="36" t="s">
        <v>786</v>
      </c>
      <c r="R219" s="36"/>
      <c r="S219" s="36" t="s">
        <v>68</v>
      </c>
      <c r="T219" s="36"/>
      <c r="U219" s="38">
        <v>-43.89</v>
      </c>
      <c r="V219" s="36"/>
      <c r="W219" s="38">
        <f t="shared" si="7"/>
        <v>-287.77</v>
      </c>
    </row>
    <row r="220" spans="1:23" x14ac:dyDescent="0.3">
      <c r="A220" s="36"/>
      <c r="B220" s="36"/>
      <c r="C220" s="36"/>
      <c r="D220" s="36"/>
      <c r="E220" s="36"/>
      <c r="F220" s="36"/>
      <c r="G220" s="36"/>
      <c r="H220" s="36"/>
      <c r="I220" s="36" t="s">
        <v>121</v>
      </c>
      <c r="J220" s="36"/>
      <c r="K220" s="37">
        <v>44651</v>
      </c>
      <c r="L220" s="36"/>
      <c r="M220" s="36" t="s">
        <v>131</v>
      </c>
      <c r="N220" s="36"/>
      <c r="O220" s="36" t="s">
        <v>285</v>
      </c>
      <c r="P220" s="36"/>
      <c r="Q220" s="36" t="s">
        <v>373</v>
      </c>
      <c r="R220" s="36"/>
      <c r="S220" s="36" t="s">
        <v>45</v>
      </c>
      <c r="T220" s="36"/>
      <c r="U220" s="38">
        <v>44.09</v>
      </c>
      <c r="V220" s="36"/>
      <c r="W220" s="38">
        <f t="shared" si="7"/>
        <v>-243.68</v>
      </c>
    </row>
    <row r="221" spans="1:23" x14ac:dyDescent="0.3">
      <c r="A221" s="36"/>
      <c r="B221" s="36"/>
      <c r="C221" s="36"/>
      <c r="D221" s="36"/>
      <c r="E221" s="36"/>
      <c r="F221" s="36"/>
      <c r="G221" s="36"/>
      <c r="H221" s="36"/>
      <c r="I221" s="36" t="s">
        <v>121</v>
      </c>
      <c r="J221" s="36"/>
      <c r="K221" s="37">
        <v>44651</v>
      </c>
      <c r="L221" s="36"/>
      <c r="M221" s="36" t="s">
        <v>146</v>
      </c>
      <c r="N221" s="36"/>
      <c r="O221" s="36" t="s">
        <v>290</v>
      </c>
      <c r="P221" s="36"/>
      <c r="Q221" s="36" t="s">
        <v>373</v>
      </c>
      <c r="R221" s="36"/>
      <c r="S221" s="36" t="s">
        <v>45</v>
      </c>
      <c r="T221" s="36"/>
      <c r="U221" s="38">
        <v>55.97</v>
      </c>
      <c r="V221" s="36"/>
      <c r="W221" s="38">
        <f t="shared" si="7"/>
        <v>-187.71</v>
      </c>
    </row>
    <row r="222" spans="1:23" x14ac:dyDescent="0.3">
      <c r="A222" s="36"/>
      <c r="B222" s="36"/>
      <c r="C222" s="36"/>
      <c r="D222" s="36"/>
      <c r="E222" s="36"/>
      <c r="F222" s="36"/>
      <c r="G222" s="36"/>
      <c r="H222" s="36"/>
      <c r="I222" s="36" t="s">
        <v>121</v>
      </c>
      <c r="J222" s="36"/>
      <c r="K222" s="37">
        <v>44651</v>
      </c>
      <c r="L222" s="36"/>
      <c r="M222" s="36" t="s">
        <v>146</v>
      </c>
      <c r="N222" s="36"/>
      <c r="O222" s="36" t="s">
        <v>290</v>
      </c>
      <c r="P222" s="36"/>
      <c r="Q222" s="36" t="s">
        <v>373</v>
      </c>
      <c r="R222" s="36"/>
      <c r="S222" s="36" t="s">
        <v>45</v>
      </c>
      <c r="T222" s="36"/>
      <c r="U222" s="38">
        <v>48.92</v>
      </c>
      <c r="V222" s="36"/>
      <c r="W222" s="38">
        <f t="shared" si="7"/>
        <v>-138.79</v>
      </c>
    </row>
    <row r="223" spans="1:23" ht="15" thickBot="1" x14ac:dyDescent="0.35">
      <c r="A223" s="36"/>
      <c r="B223" s="36"/>
      <c r="C223" s="36"/>
      <c r="D223" s="36"/>
      <c r="E223" s="36"/>
      <c r="F223" s="36"/>
      <c r="G223" s="36"/>
      <c r="H223" s="36"/>
      <c r="I223" s="36" t="s">
        <v>121</v>
      </c>
      <c r="J223" s="36"/>
      <c r="K223" s="37">
        <v>44651</v>
      </c>
      <c r="L223" s="36"/>
      <c r="M223" s="36" t="s">
        <v>146</v>
      </c>
      <c r="N223" s="36"/>
      <c r="O223" s="36" t="s">
        <v>290</v>
      </c>
      <c r="P223" s="36"/>
      <c r="Q223" s="36" t="s">
        <v>373</v>
      </c>
      <c r="R223" s="36"/>
      <c r="S223" s="36" t="s">
        <v>45</v>
      </c>
      <c r="T223" s="36"/>
      <c r="U223" s="64">
        <v>40.04</v>
      </c>
      <c r="V223" s="36"/>
      <c r="W223" s="64">
        <f t="shared" si="7"/>
        <v>-98.75</v>
      </c>
    </row>
    <row r="224" spans="1:23" x14ac:dyDescent="0.3">
      <c r="A224" s="65"/>
      <c r="B224" s="65"/>
      <c r="C224" s="65"/>
      <c r="D224" s="65"/>
      <c r="E224" s="65" t="s">
        <v>641</v>
      </c>
      <c r="F224" s="65"/>
      <c r="G224" s="65"/>
      <c r="H224" s="65"/>
      <c r="I224" s="65"/>
      <c r="J224" s="65"/>
      <c r="K224" s="66"/>
      <c r="L224" s="65"/>
      <c r="M224" s="65"/>
      <c r="N224" s="65"/>
      <c r="O224" s="65"/>
      <c r="P224" s="65"/>
      <c r="Q224" s="65"/>
      <c r="R224" s="65"/>
      <c r="S224" s="65"/>
      <c r="T224" s="65"/>
      <c r="U224" s="21">
        <f>ROUND(SUM(U213:U223),5)</f>
        <v>-98.75</v>
      </c>
      <c r="V224" s="65"/>
      <c r="W224" s="21">
        <f>W223</f>
        <v>-98.75</v>
      </c>
    </row>
    <row r="225" spans="1:23" x14ac:dyDescent="0.3">
      <c r="A225" s="33"/>
      <c r="B225" s="33"/>
      <c r="C225" s="33"/>
      <c r="D225" s="33"/>
      <c r="E225" s="33" t="s">
        <v>482</v>
      </c>
      <c r="F225" s="33"/>
      <c r="G225" s="33"/>
      <c r="H225" s="33"/>
      <c r="I225" s="33"/>
      <c r="J225" s="33"/>
      <c r="K225" s="34"/>
      <c r="L225" s="33"/>
      <c r="M225" s="33"/>
      <c r="N225" s="33"/>
      <c r="O225" s="33"/>
      <c r="P225" s="33"/>
      <c r="Q225" s="33"/>
      <c r="R225" s="33"/>
      <c r="S225" s="33"/>
      <c r="T225" s="33"/>
      <c r="U225" s="35"/>
      <c r="V225" s="33"/>
      <c r="W225" s="35"/>
    </row>
    <row r="226" spans="1:23" x14ac:dyDescent="0.3">
      <c r="A226" s="36"/>
      <c r="B226" s="36"/>
      <c r="C226" s="36"/>
      <c r="D226" s="36"/>
      <c r="E226" s="36"/>
      <c r="F226" s="36"/>
      <c r="G226" s="36"/>
      <c r="H226" s="36"/>
      <c r="I226" s="36" t="s">
        <v>672</v>
      </c>
      <c r="J226" s="36"/>
      <c r="K226" s="37">
        <v>44640</v>
      </c>
      <c r="L226" s="36"/>
      <c r="M226" s="36" t="s">
        <v>696</v>
      </c>
      <c r="N226" s="36"/>
      <c r="O226" s="36" t="s">
        <v>319</v>
      </c>
      <c r="P226" s="36"/>
      <c r="Q226" s="36" t="s">
        <v>787</v>
      </c>
      <c r="R226" s="36"/>
      <c r="S226" s="36" t="s">
        <v>68</v>
      </c>
      <c r="T226" s="36"/>
      <c r="U226" s="38">
        <v>-40.04</v>
      </c>
      <c r="V226" s="36"/>
      <c r="W226" s="38">
        <f>ROUND(W225+U226,5)</f>
        <v>-40.04</v>
      </c>
    </row>
    <row r="227" spans="1:23" x14ac:dyDescent="0.3">
      <c r="A227" s="36"/>
      <c r="B227" s="36"/>
      <c r="C227" s="36"/>
      <c r="D227" s="36"/>
      <c r="E227" s="36"/>
      <c r="F227" s="36"/>
      <c r="G227" s="36"/>
      <c r="H227" s="36"/>
      <c r="I227" s="36" t="s">
        <v>672</v>
      </c>
      <c r="J227" s="36"/>
      <c r="K227" s="37">
        <v>44640</v>
      </c>
      <c r="L227" s="36"/>
      <c r="M227" s="36" t="s">
        <v>696</v>
      </c>
      <c r="N227" s="36"/>
      <c r="O227" s="36" t="s">
        <v>319</v>
      </c>
      <c r="P227" s="36"/>
      <c r="Q227" s="36" t="s">
        <v>787</v>
      </c>
      <c r="R227" s="36"/>
      <c r="S227" s="36" t="s">
        <v>68</v>
      </c>
      <c r="T227" s="36"/>
      <c r="U227" s="38">
        <v>-40.04</v>
      </c>
      <c r="V227" s="36"/>
      <c r="W227" s="38">
        <f>ROUND(W226+U227,5)</f>
        <v>-80.08</v>
      </c>
    </row>
    <row r="228" spans="1:23" ht="15" thickBot="1" x14ac:dyDescent="0.35">
      <c r="A228" s="36"/>
      <c r="B228" s="36"/>
      <c r="C228" s="36"/>
      <c r="D228" s="36"/>
      <c r="E228" s="36"/>
      <c r="F228" s="36"/>
      <c r="G228" s="36"/>
      <c r="H228" s="36"/>
      <c r="I228" s="36" t="s">
        <v>672</v>
      </c>
      <c r="J228" s="36"/>
      <c r="K228" s="37">
        <v>44640</v>
      </c>
      <c r="L228" s="36"/>
      <c r="M228" s="36" t="s">
        <v>696</v>
      </c>
      <c r="N228" s="36"/>
      <c r="O228" s="36" t="s">
        <v>319</v>
      </c>
      <c r="P228" s="36"/>
      <c r="Q228" s="36" t="s">
        <v>788</v>
      </c>
      <c r="R228" s="36"/>
      <c r="S228" s="36" t="s">
        <v>68</v>
      </c>
      <c r="T228" s="36"/>
      <c r="U228" s="64">
        <v>-35.479999999999997</v>
      </c>
      <c r="V228" s="36"/>
      <c r="W228" s="64">
        <f>ROUND(W227+U228,5)</f>
        <v>-115.56</v>
      </c>
    </row>
    <row r="229" spans="1:23" x14ac:dyDescent="0.3">
      <c r="A229" s="65"/>
      <c r="B229" s="65"/>
      <c r="C229" s="65"/>
      <c r="D229" s="65"/>
      <c r="E229" s="65" t="s">
        <v>642</v>
      </c>
      <c r="F229" s="65"/>
      <c r="G229" s="65"/>
      <c r="H229" s="65"/>
      <c r="I229" s="65"/>
      <c r="J229" s="65"/>
      <c r="K229" s="66"/>
      <c r="L229" s="65"/>
      <c r="M229" s="65"/>
      <c r="N229" s="65"/>
      <c r="O229" s="65"/>
      <c r="P229" s="65"/>
      <c r="Q229" s="65"/>
      <c r="R229" s="65"/>
      <c r="S229" s="65"/>
      <c r="T229" s="65"/>
      <c r="U229" s="21">
        <f>ROUND(SUM(U225:U228),5)</f>
        <v>-115.56</v>
      </c>
      <c r="V229" s="65"/>
      <c r="W229" s="21">
        <f>W228</f>
        <v>-115.56</v>
      </c>
    </row>
    <row r="230" spans="1:23" x14ac:dyDescent="0.3">
      <c r="A230" s="33"/>
      <c r="B230" s="33"/>
      <c r="C230" s="33"/>
      <c r="D230" s="33"/>
      <c r="E230" s="33" t="s">
        <v>483</v>
      </c>
      <c r="F230" s="33"/>
      <c r="G230" s="33"/>
      <c r="H230" s="33"/>
      <c r="I230" s="33"/>
      <c r="J230" s="33"/>
      <c r="K230" s="34"/>
      <c r="L230" s="33"/>
      <c r="M230" s="33"/>
      <c r="N230" s="33"/>
      <c r="O230" s="33"/>
      <c r="P230" s="33"/>
      <c r="Q230" s="33"/>
      <c r="R230" s="33"/>
      <c r="S230" s="33"/>
      <c r="T230" s="33"/>
      <c r="U230" s="35"/>
      <c r="V230" s="33"/>
      <c r="W230" s="35"/>
    </row>
    <row r="231" spans="1:23" x14ac:dyDescent="0.3">
      <c r="A231" s="36"/>
      <c r="B231" s="36"/>
      <c r="C231" s="36"/>
      <c r="D231" s="36"/>
      <c r="E231" s="36"/>
      <c r="F231" s="36"/>
      <c r="G231" s="36"/>
      <c r="H231" s="36"/>
      <c r="I231" s="36" t="s">
        <v>672</v>
      </c>
      <c r="J231" s="36"/>
      <c r="K231" s="37">
        <v>44624</v>
      </c>
      <c r="L231" s="36"/>
      <c r="M231" s="36" t="s">
        <v>697</v>
      </c>
      <c r="N231" s="36"/>
      <c r="O231" s="36" t="s">
        <v>313</v>
      </c>
      <c r="P231" s="36"/>
      <c r="Q231" s="36" t="s">
        <v>789</v>
      </c>
      <c r="R231" s="36"/>
      <c r="S231" s="36" t="s">
        <v>68</v>
      </c>
      <c r="T231" s="36"/>
      <c r="U231" s="38">
        <v>-329.87</v>
      </c>
      <c r="V231" s="36"/>
      <c r="W231" s="38">
        <f>ROUND(W230+U231,5)</f>
        <v>-329.87</v>
      </c>
    </row>
    <row r="232" spans="1:23" x14ac:dyDescent="0.3">
      <c r="A232" s="36"/>
      <c r="B232" s="36"/>
      <c r="C232" s="36"/>
      <c r="D232" s="36"/>
      <c r="E232" s="36"/>
      <c r="F232" s="36"/>
      <c r="G232" s="36"/>
      <c r="H232" s="36"/>
      <c r="I232" s="36" t="s">
        <v>673</v>
      </c>
      <c r="J232" s="36"/>
      <c r="K232" s="37">
        <v>44650</v>
      </c>
      <c r="L232" s="36"/>
      <c r="M232" s="36"/>
      <c r="N232" s="36"/>
      <c r="O232" s="36" t="s">
        <v>724</v>
      </c>
      <c r="P232" s="36"/>
      <c r="Q232" s="36" t="s">
        <v>790</v>
      </c>
      <c r="R232" s="36"/>
      <c r="S232" s="36" t="s">
        <v>71</v>
      </c>
      <c r="T232" s="36"/>
      <c r="U232" s="38">
        <v>-18.670000000000002</v>
      </c>
      <c r="V232" s="36"/>
      <c r="W232" s="38">
        <f>ROUND(W231+U232,5)</f>
        <v>-348.54</v>
      </c>
    </row>
    <row r="233" spans="1:23" ht="15" thickBot="1" x14ac:dyDescent="0.35">
      <c r="A233" s="36"/>
      <c r="B233" s="36"/>
      <c r="C233" s="36"/>
      <c r="D233" s="36"/>
      <c r="E233" s="36"/>
      <c r="F233" s="36"/>
      <c r="G233" s="36"/>
      <c r="H233" s="36"/>
      <c r="I233" s="36" t="s">
        <v>672</v>
      </c>
      <c r="J233" s="36"/>
      <c r="K233" s="37">
        <v>44651</v>
      </c>
      <c r="L233" s="36"/>
      <c r="M233" s="36" t="s">
        <v>678</v>
      </c>
      <c r="N233" s="36"/>
      <c r="O233" s="36" t="s">
        <v>292</v>
      </c>
      <c r="P233" s="36"/>
      <c r="Q233" s="36" t="s">
        <v>791</v>
      </c>
      <c r="R233" s="36"/>
      <c r="S233" s="36" t="s">
        <v>68</v>
      </c>
      <c r="T233" s="36"/>
      <c r="U233" s="64">
        <v>-23.98</v>
      </c>
      <c r="V233" s="36"/>
      <c r="W233" s="64">
        <f>ROUND(W232+U233,5)</f>
        <v>-372.52</v>
      </c>
    </row>
    <row r="234" spans="1:23" x14ac:dyDescent="0.3">
      <c r="A234" s="65"/>
      <c r="B234" s="65"/>
      <c r="C234" s="65"/>
      <c r="D234" s="65"/>
      <c r="E234" s="65" t="s">
        <v>643</v>
      </c>
      <c r="F234" s="65"/>
      <c r="G234" s="65"/>
      <c r="H234" s="65"/>
      <c r="I234" s="65"/>
      <c r="J234" s="65"/>
      <c r="K234" s="66"/>
      <c r="L234" s="65"/>
      <c r="M234" s="65"/>
      <c r="N234" s="65"/>
      <c r="O234" s="65"/>
      <c r="P234" s="65"/>
      <c r="Q234" s="65"/>
      <c r="R234" s="65"/>
      <c r="S234" s="65"/>
      <c r="T234" s="65"/>
      <c r="U234" s="21">
        <f>ROUND(SUM(U230:U233),5)</f>
        <v>-372.52</v>
      </c>
      <c r="V234" s="65"/>
      <c r="W234" s="21">
        <f>W233</f>
        <v>-372.52</v>
      </c>
    </row>
    <row r="235" spans="1:23" x14ac:dyDescent="0.3">
      <c r="A235" s="33"/>
      <c r="B235" s="33"/>
      <c r="C235" s="33"/>
      <c r="D235" s="33"/>
      <c r="E235" s="33" t="s">
        <v>484</v>
      </c>
      <c r="F235" s="33"/>
      <c r="G235" s="33"/>
      <c r="H235" s="33"/>
      <c r="I235" s="33"/>
      <c r="J235" s="33"/>
      <c r="K235" s="34"/>
      <c r="L235" s="33"/>
      <c r="M235" s="33"/>
      <c r="N235" s="33"/>
      <c r="O235" s="33"/>
      <c r="P235" s="33"/>
      <c r="Q235" s="33"/>
      <c r="R235" s="33"/>
      <c r="S235" s="33"/>
      <c r="T235" s="33"/>
      <c r="U235" s="35"/>
      <c r="V235" s="33"/>
      <c r="W235" s="35"/>
    </row>
    <row r="236" spans="1:23" ht="15" thickBot="1" x14ac:dyDescent="0.35">
      <c r="A236" s="63"/>
      <c r="B236" s="63"/>
      <c r="C236" s="63"/>
      <c r="D236" s="63"/>
      <c r="E236" s="63"/>
      <c r="F236" s="63"/>
      <c r="G236" s="36"/>
      <c r="H236" s="36"/>
      <c r="I236" s="36" t="s">
        <v>672</v>
      </c>
      <c r="J236" s="36"/>
      <c r="K236" s="37">
        <v>44624</v>
      </c>
      <c r="L236" s="36"/>
      <c r="M236" s="36" t="s">
        <v>698</v>
      </c>
      <c r="N236" s="36"/>
      <c r="O236" s="36" t="s">
        <v>313</v>
      </c>
      <c r="P236" s="36"/>
      <c r="Q236" s="36" t="s">
        <v>792</v>
      </c>
      <c r="R236" s="36"/>
      <c r="S236" s="36" t="s">
        <v>68</v>
      </c>
      <c r="T236" s="36"/>
      <c r="U236" s="64">
        <v>-80.16</v>
      </c>
      <c r="V236" s="36"/>
      <c r="W236" s="64">
        <f>ROUND(W235+U236,5)</f>
        <v>-80.16</v>
      </c>
    </row>
    <row r="237" spans="1:23" x14ac:dyDescent="0.3">
      <c r="A237" s="65"/>
      <c r="B237" s="65"/>
      <c r="C237" s="65"/>
      <c r="D237" s="65"/>
      <c r="E237" s="65" t="s">
        <v>644</v>
      </c>
      <c r="F237" s="65"/>
      <c r="G237" s="65"/>
      <c r="H237" s="65"/>
      <c r="I237" s="65"/>
      <c r="J237" s="65"/>
      <c r="K237" s="66"/>
      <c r="L237" s="65"/>
      <c r="M237" s="65"/>
      <c r="N237" s="65"/>
      <c r="O237" s="65"/>
      <c r="P237" s="65"/>
      <c r="Q237" s="65"/>
      <c r="R237" s="65"/>
      <c r="S237" s="65"/>
      <c r="T237" s="65"/>
      <c r="U237" s="21">
        <f>ROUND(SUM(U235:U236),5)</f>
        <v>-80.16</v>
      </c>
      <c r="V237" s="65"/>
      <c r="W237" s="21">
        <f>W236</f>
        <v>-80.16</v>
      </c>
    </row>
    <row r="238" spans="1:23" x14ac:dyDescent="0.3">
      <c r="A238" s="33"/>
      <c r="B238" s="33"/>
      <c r="C238" s="33"/>
      <c r="D238" s="33"/>
      <c r="E238" s="33" t="s">
        <v>485</v>
      </c>
      <c r="F238" s="33"/>
      <c r="G238" s="33"/>
      <c r="H238" s="33"/>
      <c r="I238" s="33"/>
      <c r="J238" s="33"/>
      <c r="K238" s="34"/>
      <c r="L238" s="33"/>
      <c r="M238" s="33"/>
      <c r="N238" s="33"/>
      <c r="O238" s="33"/>
      <c r="P238" s="33"/>
      <c r="Q238" s="33"/>
      <c r="R238" s="33"/>
      <c r="S238" s="33"/>
      <c r="T238" s="33"/>
      <c r="U238" s="35"/>
      <c r="V238" s="33"/>
      <c r="W238" s="35"/>
    </row>
    <row r="239" spans="1:23" ht="15" thickBot="1" x14ac:dyDescent="0.35">
      <c r="A239" s="63"/>
      <c r="B239" s="63"/>
      <c r="C239" s="63"/>
      <c r="D239" s="63"/>
      <c r="E239" s="63"/>
      <c r="F239" s="63"/>
      <c r="G239" s="36"/>
      <c r="H239" s="36"/>
      <c r="I239" s="36" t="s">
        <v>672</v>
      </c>
      <c r="J239" s="36"/>
      <c r="K239" s="37">
        <v>44624</v>
      </c>
      <c r="L239" s="36"/>
      <c r="M239" s="36" t="s">
        <v>699</v>
      </c>
      <c r="N239" s="36"/>
      <c r="O239" s="36" t="s">
        <v>313</v>
      </c>
      <c r="P239" s="36"/>
      <c r="Q239" s="36" t="s">
        <v>793</v>
      </c>
      <c r="R239" s="36"/>
      <c r="S239" s="36" t="s">
        <v>68</v>
      </c>
      <c r="T239" s="36"/>
      <c r="U239" s="39">
        <v>-80.16</v>
      </c>
      <c r="V239" s="36"/>
      <c r="W239" s="39">
        <f>ROUND(W238+U239,5)</f>
        <v>-80.16</v>
      </c>
    </row>
    <row r="240" spans="1:23" ht="15" thickBot="1" x14ac:dyDescent="0.35">
      <c r="A240" s="65"/>
      <c r="B240" s="65"/>
      <c r="C240" s="65"/>
      <c r="D240" s="65"/>
      <c r="E240" s="65" t="s">
        <v>645</v>
      </c>
      <c r="F240" s="65"/>
      <c r="G240" s="65"/>
      <c r="H240" s="65"/>
      <c r="I240" s="65"/>
      <c r="J240" s="65"/>
      <c r="K240" s="66"/>
      <c r="L240" s="65"/>
      <c r="M240" s="65"/>
      <c r="N240" s="65"/>
      <c r="O240" s="65"/>
      <c r="P240" s="65"/>
      <c r="Q240" s="65"/>
      <c r="R240" s="65"/>
      <c r="S240" s="65"/>
      <c r="T240" s="65"/>
      <c r="U240" s="23">
        <f>ROUND(SUM(U238:U239),5)</f>
        <v>-80.16</v>
      </c>
      <c r="V240" s="65"/>
      <c r="W240" s="23">
        <f>W239</f>
        <v>-80.16</v>
      </c>
    </row>
    <row r="241" spans="1:23" x14ac:dyDescent="0.3">
      <c r="A241" s="65"/>
      <c r="B241" s="65"/>
      <c r="C241" s="65"/>
      <c r="D241" s="65" t="s">
        <v>486</v>
      </c>
      <c r="E241" s="65"/>
      <c r="F241" s="65"/>
      <c r="G241" s="65"/>
      <c r="H241" s="65"/>
      <c r="I241" s="65"/>
      <c r="J241" s="65"/>
      <c r="K241" s="66"/>
      <c r="L241" s="65"/>
      <c r="M241" s="65"/>
      <c r="N241" s="65"/>
      <c r="O241" s="65"/>
      <c r="P241" s="65"/>
      <c r="Q241" s="65"/>
      <c r="R241" s="65"/>
      <c r="S241" s="65"/>
      <c r="T241" s="65"/>
      <c r="U241" s="21">
        <f>ROUND(U224+U229+U234+U237+U240,5)</f>
        <v>-747.15</v>
      </c>
      <c r="V241" s="65"/>
      <c r="W241" s="21">
        <f>ROUND(W224+W229+W234+W237+W240,5)</f>
        <v>-747.15</v>
      </c>
    </row>
    <row r="242" spans="1:23" x14ac:dyDescent="0.3">
      <c r="A242" s="33"/>
      <c r="B242" s="33"/>
      <c r="C242" s="33"/>
      <c r="D242" s="33" t="s">
        <v>487</v>
      </c>
      <c r="E242" s="33"/>
      <c r="F242" s="33"/>
      <c r="G242" s="33"/>
      <c r="H242" s="33"/>
      <c r="I242" s="33"/>
      <c r="J242" s="33"/>
      <c r="K242" s="34"/>
      <c r="L242" s="33"/>
      <c r="M242" s="33"/>
      <c r="N242" s="33"/>
      <c r="O242" s="33"/>
      <c r="P242" s="33"/>
      <c r="Q242" s="33"/>
      <c r="R242" s="33"/>
      <c r="S242" s="33"/>
      <c r="T242" s="33"/>
      <c r="U242" s="35"/>
      <c r="V242" s="33"/>
      <c r="W242" s="35"/>
    </row>
    <row r="243" spans="1:23" x14ac:dyDescent="0.3">
      <c r="A243" s="33"/>
      <c r="B243" s="33"/>
      <c r="C243" s="33"/>
      <c r="D243" s="33"/>
      <c r="E243" s="33" t="s">
        <v>488</v>
      </c>
      <c r="F243" s="33"/>
      <c r="G243" s="33"/>
      <c r="H243" s="33"/>
      <c r="I243" s="33"/>
      <c r="J243" s="33"/>
      <c r="K243" s="34"/>
      <c r="L243" s="33"/>
      <c r="M243" s="33"/>
      <c r="N243" s="33"/>
      <c r="O243" s="33"/>
      <c r="P243" s="33"/>
      <c r="Q243" s="33"/>
      <c r="R243" s="33"/>
      <c r="S243" s="33"/>
      <c r="T243" s="33"/>
      <c r="U243" s="35"/>
      <c r="V243" s="33"/>
      <c r="W243" s="35"/>
    </row>
    <row r="244" spans="1:23" x14ac:dyDescent="0.3">
      <c r="A244" s="33"/>
      <c r="B244" s="33"/>
      <c r="C244" s="33"/>
      <c r="D244" s="33"/>
      <c r="E244" s="33"/>
      <c r="F244" s="33" t="s">
        <v>489</v>
      </c>
      <c r="G244" s="33"/>
      <c r="H244" s="33"/>
      <c r="I244" s="33"/>
      <c r="J244" s="33"/>
      <c r="K244" s="34"/>
      <c r="L244" s="33"/>
      <c r="M244" s="33"/>
      <c r="N244" s="33"/>
      <c r="O244" s="33"/>
      <c r="P244" s="33"/>
      <c r="Q244" s="33"/>
      <c r="R244" s="33"/>
      <c r="S244" s="33"/>
      <c r="T244" s="33"/>
      <c r="U244" s="35"/>
      <c r="V244" s="33"/>
      <c r="W244" s="35"/>
    </row>
    <row r="245" spans="1:23" ht="15" thickBot="1" x14ac:dyDescent="0.35">
      <c r="A245" s="63"/>
      <c r="B245" s="63"/>
      <c r="C245" s="63"/>
      <c r="D245" s="63"/>
      <c r="E245" s="63"/>
      <c r="F245" s="63"/>
      <c r="G245" s="36"/>
      <c r="H245" s="36"/>
      <c r="I245" s="36" t="s">
        <v>672</v>
      </c>
      <c r="J245" s="36"/>
      <c r="K245" s="37">
        <v>44649</v>
      </c>
      <c r="L245" s="36"/>
      <c r="M245" s="36" t="s">
        <v>700</v>
      </c>
      <c r="N245" s="36"/>
      <c r="O245" s="36" t="s">
        <v>279</v>
      </c>
      <c r="P245" s="36"/>
      <c r="Q245" s="36" t="s">
        <v>360</v>
      </c>
      <c r="R245" s="36"/>
      <c r="S245" s="36" t="s">
        <v>68</v>
      </c>
      <c r="T245" s="36"/>
      <c r="U245" s="64">
        <v>-1671.66</v>
      </c>
      <c r="V245" s="36"/>
      <c r="W245" s="64">
        <f>ROUND(W244+U245,5)</f>
        <v>-1671.66</v>
      </c>
    </row>
    <row r="246" spans="1:23" x14ac:dyDescent="0.3">
      <c r="A246" s="65"/>
      <c r="B246" s="65"/>
      <c r="C246" s="65"/>
      <c r="D246" s="65"/>
      <c r="E246" s="65"/>
      <c r="F246" s="65" t="s">
        <v>646</v>
      </c>
      <c r="G246" s="65"/>
      <c r="H246" s="65"/>
      <c r="I246" s="65"/>
      <c r="J246" s="65"/>
      <c r="K246" s="66"/>
      <c r="L246" s="65"/>
      <c r="M246" s="65"/>
      <c r="N246" s="65"/>
      <c r="O246" s="65"/>
      <c r="P246" s="65"/>
      <c r="Q246" s="65"/>
      <c r="R246" s="65"/>
      <c r="S246" s="65"/>
      <c r="T246" s="65"/>
      <c r="U246" s="21">
        <f>ROUND(SUM(U244:U245),5)</f>
        <v>-1671.66</v>
      </c>
      <c r="V246" s="65"/>
      <c r="W246" s="21">
        <f>W245</f>
        <v>-1671.66</v>
      </c>
    </row>
    <row r="247" spans="1:23" x14ac:dyDescent="0.3">
      <c r="A247" s="33"/>
      <c r="B247" s="33"/>
      <c r="C247" s="33"/>
      <c r="D247" s="33"/>
      <c r="E247" s="33"/>
      <c r="F247" s="33" t="s">
        <v>490</v>
      </c>
      <c r="G247" s="33"/>
      <c r="H247" s="33"/>
      <c r="I247" s="33"/>
      <c r="J247" s="33"/>
      <c r="K247" s="34"/>
      <c r="L247" s="33"/>
      <c r="M247" s="33"/>
      <c r="N247" s="33"/>
      <c r="O247" s="33"/>
      <c r="P247" s="33"/>
      <c r="Q247" s="33"/>
      <c r="R247" s="33"/>
      <c r="S247" s="33"/>
      <c r="T247" s="33"/>
      <c r="U247" s="35"/>
      <c r="V247" s="33"/>
      <c r="W247" s="35"/>
    </row>
    <row r="248" spans="1:23" x14ac:dyDescent="0.3">
      <c r="A248" s="36"/>
      <c r="B248" s="36"/>
      <c r="C248" s="36"/>
      <c r="D248" s="36"/>
      <c r="E248" s="36"/>
      <c r="F248" s="36"/>
      <c r="G248" s="36"/>
      <c r="H248" s="36"/>
      <c r="I248" s="36" t="s">
        <v>672</v>
      </c>
      <c r="J248" s="36"/>
      <c r="K248" s="37">
        <v>44649</v>
      </c>
      <c r="L248" s="36"/>
      <c r="M248" s="36" t="s">
        <v>701</v>
      </c>
      <c r="N248" s="36"/>
      <c r="O248" s="36" t="s">
        <v>317</v>
      </c>
      <c r="P248" s="36"/>
      <c r="Q248" s="36" t="s">
        <v>794</v>
      </c>
      <c r="R248" s="36"/>
      <c r="S248" s="36" t="s">
        <v>68</v>
      </c>
      <c r="T248" s="36"/>
      <c r="U248" s="38">
        <v>-904.7</v>
      </c>
      <c r="V248" s="36"/>
      <c r="W248" s="38">
        <f>ROUND(W247+U248,5)</f>
        <v>-904.7</v>
      </c>
    </row>
    <row r="249" spans="1:23" ht="15" thickBot="1" x14ac:dyDescent="0.35">
      <c r="A249" s="36"/>
      <c r="B249" s="36"/>
      <c r="C249" s="36"/>
      <c r="D249" s="36"/>
      <c r="E249" s="36"/>
      <c r="F249" s="36"/>
      <c r="G249" s="36"/>
      <c r="H249" s="36"/>
      <c r="I249" s="36" t="s">
        <v>672</v>
      </c>
      <c r="J249" s="36"/>
      <c r="K249" s="37">
        <v>44649</v>
      </c>
      <c r="L249" s="36"/>
      <c r="M249" s="36" t="s">
        <v>700</v>
      </c>
      <c r="N249" s="36"/>
      <c r="O249" s="36" t="s">
        <v>279</v>
      </c>
      <c r="P249" s="36"/>
      <c r="Q249" s="36" t="s">
        <v>360</v>
      </c>
      <c r="R249" s="36"/>
      <c r="S249" s="36" t="s">
        <v>68</v>
      </c>
      <c r="T249" s="36"/>
      <c r="U249" s="64">
        <v>-20.99</v>
      </c>
      <c r="V249" s="36"/>
      <c r="W249" s="64">
        <f>ROUND(W248+U249,5)</f>
        <v>-925.69</v>
      </c>
    </row>
    <row r="250" spans="1:23" x14ac:dyDescent="0.3">
      <c r="A250" s="65"/>
      <c r="B250" s="65"/>
      <c r="C250" s="65"/>
      <c r="D250" s="65"/>
      <c r="E250" s="65"/>
      <c r="F250" s="65" t="s">
        <v>647</v>
      </c>
      <c r="G250" s="65"/>
      <c r="H250" s="65"/>
      <c r="I250" s="65"/>
      <c r="J250" s="65"/>
      <c r="K250" s="66"/>
      <c r="L250" s="65"/>
      <c r="M250" s="65"/>
      <c r="N250" s="65"/>
      <c r="O250" s="65"/>
      <c r="P250" s="65"/>
      <c r="Q250" s="65"/>
      <c r="R250" s="65"/>
      <c r="S250" s="65"/>
      <c r="T250" s="65"/>
      <c r="U250" s="21">
        <f>ROUND(SUM(U247:U249),5)</f>
        <v>-925.69</v>
      </c>
      <c r="V250" s="65"/>
      <c r="W250" s="21">
        <f>W249</f>
        <v>-925.69</v>
      </c>
    </row>
    <row r="251" spans="1:23" x14ac:dyDescent="0.3">
      <c r="A251" s="33"/>
      <c r="B251" s="33"/>
      <c r="C251" s="33"/>
      <c r="D251" s="33"/>
      <c r="E251" s="33"/>
      <c r="F251" s="33" t="s">
        <v>491</v>
      </c>
      <c r="G251" s="33"/>
      <c r="H251" s="33"/>
      <c r="I251" s="33"/>
      <c r="J251" s="33"/>
      <c r="K251" s="34"/>
      <c r="L251" s="33"/>
      <c r="M251" s="33"/>
      <c r="N251" s="33"/>
      <c r="O251" s="33"/>
      <c r="P251" s="33"/>
      <c r="Q251" s="33"/>
      <c r="R251" s="33"/>
      <c r="S251" s="33"/>
      <c r="T251" s="33"/>
      <c r="U251" s="35"/>
      <c r="V251" s="33"/>
      <c r="W251" s="35"/>
    </row>
    <row r="252" spans="1:23" x14ac:dyDescent="0.3">
      <c r="A252" s="36"/>
      <c r="B252" s="36"/>
      <c r="C252" s="36"/>
      <c r="D252" s="36"/>
      <c r="E252" s="36"/>
      <c r="F252" s="36"/>
      <c r="G252" s="36"/>
      <c r="H252" s="36"/>
      <c r="I252" s="36" t="s">
        <v>672</v>
      </c>
      <c r="J252" s="36"/>
      <c r="K252" s="37">
        <v>44624</v>
      </c>
      <c r="L252" s="36"/>
      <c r="M252" s="36" t="s">
        <v>702</v>
      </c>
      <c r="N252" s="36"/>
      <c r="O252" s="36" t="s">
        <v>317</v>
      </c>
      <c r="P252" s="36"/>
      <c r="Q252" s="36" t="s">
        <v>795</v>
      </c>
      <c r="R252" s="36"/>
      <c r="S252" s="36" t="s">
        <v>68</v>
      </c>
      <c r="T252" s="36"/>
      <c r="U252" s="38">
        <v>-260.08999999999997</v>
      </c>
      <c r="V252" s="36"/>
      <c r="W252" s="38">
        <f>ROUND(W251+U252,5)</f>
        <v>-260.08999999999997</v>
      </c>
    </row>
    <row r="253" spans="1:23" ht="15" thickBot="1" x14ac:dyDescent="0.35">
      <c r="A253" s="36"/>
      <c r="B253" s="36"/>
      <c r="C253" s="36"/>
      <c r="D253" s="36"/>
      <c r="E253" s="36"/>
      <c r="F253" s="36"/>
      <c r="G253" s="36"/>
      <c r="H253" s="36"/>
      <c r="I253" s="36" t="s">
        <v>672</v>
      </c>
      <c r="J253" s="36"/>
      <c r="K253" s="37">
        <v>44649</v>
      </c>
      <c r="L253" s="36"/>
      <c r="M253" s="36" t="s">
        <v>700</v>
      </c>
      <c r="N253" s="36"/>
      <c r="O253" s="36" t="s">
        <v>279</v>
      </c>
      <c r="P253" s="36"/>
      <c r="Q253" s="36" t="s">
        <v>360</v>
      </c>
      <c r="R253" s="36"/>
      <c r="S253" s="36" t="s">
        <v>68</v>
      </c>
      <c r="T253" s="36"/>
      <c r="U253" s="39">
        <v>-49.81</v>
      </c>
      <c r="V253" s="36"/>
      <c r="W253" s="39">
        <f>ROUND(W252+U253,5)</f>
        <v>-309.89999999999998</v>
      </c>
    </row>
    <row r="254" spans="1:23" ht="15" thickBot="1" x14ac:dyDescent="0.35">
      <c r="A254" s="65"/>
      <c r="B254" s="65"/>
      <c r="C254" s="65"/>
      <c r="D254" s="65"/>
      <c r="E254" s="65"/>
      <c r="F254" s="65" t="s">
        <v>648</v>
      </c>
      <c r="G254" s="65"/>
      <c r="H254" s="65"/>
      <c r="I254" s="65"/>
      <c r="J254" s="65"/>
      <c r="K254" s="66"/>
      <c r="L254" s="65"/>
      <c r="M254" s="65"/>
      <c r="N254" s="65"/>
      <c r="O254" s="65"/>
      <c r="P254" s="65"/>
      <c r="Q254" s="65"/>
      <c r="R254" s="65"/>
      <c r="S254" s="65"/>
      <c r="T254" s="65"/>
      <c r="U254" s="23">
        <f>ROUND(SUM(U251:U253),5)</f>
        <v>-309.89999999999998</v>
      </c>
      <c r="V254" s="65"/>
      <c r="W254" s="23">
        <f>W253</f>
        <v>-309.89999999999998</v>
      </c>
    </row>
    <row r="255" spans="1:23" x14ac:dyDescent="0.3">
      <c r="A255" s="65"/>
      <c r="B255" s="65"/>
      <c r="C255" s="65"/>
      <c r="D255" s="65"/>
      <c r="E255" s="65" t="s">
        <v>492</v>
      </c>
      <c r="F255" s="65"/>
      <c r="G255" s="65"/>
      <c r="H255" s="65"/>
      <c r="I255" s="65"/>
      <c r="J255" s="65"/>
      <c r="K255" s="66"/>
      <c r="L255" s="65"/>
      <c r="M255" s="65"/>
      <c r="N255" s="65"/>
      <c r="O255" s="65"/>
      <c r="P255" s="65"/>
      <c r="Q255" s="65"/>
      <c r="R255" s="65"/>
      <c r="S255" s="65"/>
      <c r="T255" s="65"/>
      <c r="U255" s="21">
        <f>ROUND(U246+U250+U254,5)</f>
        <v>-2907.25</v>
      </c>
      <c r="V255" s="65"/>
      <c r="W255" s="21">
        <f>ROUND(W246+W250+W254,5)</f>
        <v>-2907.25</v>
      </c>
    </row>
    <row r="256" spans="1:23" x14ac:dyDescent="0.3">
      <c r="A256" s="33"/>
      <c r="B256" s="33"/>
      <c r="C256" s="33"/>
      <c r="D256" s="33"/>
      <c r="E256" s="33" t="s">
        <v>493</v>
      </c>
      <c r="F256" s="33"/>
      <c r="G256" s="33"/>
      <c r="H256" s="33"/>
      <c r="I256" s="33"/>
      <c r="J256" s="33"/>
      <c r="K256" s="34"/>
      <c r="L256" s="33"/>
      <c r="M256" s="33"/>
      <c r="N256" s="33"/>
      <c r="O256" s="33"/>
      <c r="P256" s="33"/>
      <c r="Q256" s="33"/>
      <c r="R256" s="33"/>
      <c r="S256" s="33"/>
      <c r="T256" s="33"/>
      <c r="U256" s="35"/>
      <c r="V256" s="33"/>
      <c r="W256" s="35"/>
    </row>
    <row r="257" spans="1:23" x14ac:dyDescent="0.3">
      <c r="A257" s="36"/>
      <c r="B257" s="36"/>
      <c r="C257" s="36"/>
      <c r="D257" s="36"/>
      <c r="E257" s="36"/>
      <c r="F257" s="36"/>
      <c r="G257" s="36"/>
      <c r="H257" s="36"/>
      <c r="I257" s="36" t="s">
        <v>672</v>
      </c>
      <c r="J257" s="36"/>
      <c r="K257" s="37">
        <v>44651</v>
      </c>
      <c r="L257" s="36"/>
      <c r="M257" s="36" t="s">
        <v>678</v>
      </c>
      <c r="N257" s="36"/>
      <c r="O257" s="36" t="s">
        <v>308</v>
      </c>
      <c r="P257" s="36"/>
      <c r="Q257" s="36" t="s">
        <v>796</v>
      </c>
      <c r="R257" s="36"/>
      <c r="S257" s="36" t="s">
        <v>68</v>
      </c>
      <c r="T257" s="36"/>
      <c r="U257" s="38">
        <v>-72.84</v>
      </c>
      <c r="V257" s="36"/>
      <c r="W257" s="38">
        <f>ROUND(W256+U257,5)</f>
        <v>-72.84</v>
      </c>
    </row>
    <row r="258" spans="1:23" ht="15" thickBot="1" x14ac:dyDescent="0.35">
      <c r="A258" s="36"/>
      <c r="B258" s="36"/>
      <c r="C258" s="36"/>
      <c r="D258" s="36"/>
      <c r="E258" s="36"/>
      <c r="F258" s="36"/>
      <c r="G258" s="36"/>
      <c r="H258" s="36"/>
      <c r="I258" s="36" t="s">
        <v>672</v>
      </c>
      <c r="J258" s="36"/>
      <c r="K258" s="37">
        <v>44651</v>
      </c>
      <c r="L258" s="36"/>
      <c r="M258" s="36" t="s">
        <v>678</v>
      </c>
      <c r="N258" s="36"/>
      <c r="O258" s="36" t="s">
        <v>308</v>
      </c>
      <c r="P258" s="36"/>
      <c r="Q258" s="36" t="s">
        <v>797</v>
      </c>
      <c r="R258" s="36"/>
      <c r="S258" s="36" t="s">
        <v>68</v>
      </c>
      <c r="T258" s="36"/>
      <c r="U258" s="39">
        <v>-102.98</v>
      </c>
      <c r="V258" s="36"/>
      <c r="W258" s="39">
        <f>ROUND(W257+U258,5)</f>
        <v>-175.82</v>
      </c>
    </row>
    <row r="259" spans="1:23" ht="15" thickBot="1" x14ac:dyDescent="0.35">
      <c r="A259" s="65"/>
      <c r="B259" s="65"/>
      <c r="C259" s="65"/>
      <c r="D259" s="65"/>
      <c r="E259" s="65" t="s">
        <v>649</v>
      </c>
      <c r="F259" s="65"/>
      <c r="G259" s="65"/>
      <c r="H259" s="65"/>
      <c r="I259" s="65"/>
      <c r="J259" s="65"/>
      <c r="K259" s="66"/>
      <c r="L259" s="65"/>
      <c r="M259" s="65"/>
      <c r="N259" s="65"/>
      <c r="O259" s="65"/>
      <c r="P259" s="65"/>
      <c r="Q259" s="65"/>
      <c r="R259" s="65"/>
      <c r="S259" s="65"/>
      <c r="T259" s="65"/>
      <c r="U259" s="23">
        <f>ROUND(SUM(U256:U258),5)</f>
        <v>-175.82</v>
      </c>
      <c r="V259" s="65"/>
      <c r="W259" s="23">
        <f>W258</f>
        <v>-175.82</v>
      </c>
    </row>
    <row r="260" spans="1:23" x14ac:dyDescent="0.3">
      <c r="A260" s="65"/>
      <c r="B260" s="65"/>
      <c r="C260" s="65"/>
      <c r="D260" s="65" t="s">
        <v>495</v>
      </c>
      <c r="E260" s="65"/>
      <c r="F260" s="65"/>
      <c r="G260" s="65"/>
      <c r="H260" s="65"/>
      <c r="I260" s="65"/>
      <c r="J260" s="65"/>
      <c r="K260" s="66"/>
      <c r="L260" s="65"/>
      <c r="M260" s="65"/>
      <c r="N260" s="65"/>
      <c r="O260" s="65"/>
      <c r="P260" s="65"/>
      <c r="Q260" s="65"/>
      <c r="R260" s="65"/>
      <c r="S260" s="65"/>
      <c r="T260" s="65"/>
      <c r="U260" s="21">
        <f>ROUND(U255+U259,5)</f>
        <v>-3083.07</v>
      </c>
      <c r="V260" s="65"/>
      <c r="W260" s="21">
        <f>ROUND(W255+W259,5)</f>
        <v>-3083.07</v>
      </c>
    </row>
    <row r="261" spans="1:23" x14ac:dyDescent="0.3">
      <c r="A261" s="33"/>
      <c r="B261" s="33"/>
      <c r="C261" s="33"/>
      <c r="D261" s="33" t="s">
        <v>496</v>
      </c>
      <c r="E261" s="33"/>
      <c r="F261" s="33"/>
      <c r="G261" s="33"/>
      <c r="H261" s="33"/>
      <c r="I261" s="33"/>
      <c r="J261" s="33"/>
      <c r="K261" s="34"/>
      <c r="L261" s="33"/>
      <c r="M261" s="33"/>
      <c r="N261" s="33"/>
      <c r="O261" s="33"/>
      <c r="P261" s="33"/>
      <c r="Q261" s="33"/>
      <c r="R261" s="33"/>
      <c r="S261" s="33"/>
      <c r="T261" s="33"/>
      <c r="U261" s="35"/>
      <c r="V261" s="33"/>
      <c r="W261" s="35"/>
    </row>
    <row r="262" spans="1:23" x14ac:dyDescent="0.3">
      <c r="A262" s="36"/>
      <c r="B262" s="36"/>
      <c r="C262" s="36"/>
      <c r="D262" s="36"/>
      <c r="E262" s="36"/>
      <c r="F262" s="36"/>
      <c r="G262" s="36"/>
      <c r="H262" s="36"/>
      <c r="I262" s="36" t="s">
        <v>672</v>
      </c>
      <c r="J262" s="36"/>
      <c r="K262" s="37">
        <v>44645</v>
      </c>
      <c r="L262" s="36"/>
      <c r="M262" s="36" t="s">
        <v>703</v>
      </c>
      <c r="N262" s="36"/>
      <c r="O262" s="36" t="s">
        <v>352</v>
      </c>
      <c r="P262" s="36"/>
      <c r="Q262" s="36"/>
      <c r="R262" s="36"/>
      <c r="S262" s="36" t="s">
        <v>68</v>
      </c>
      <c r="T262" s="36"/>
      <c r="U262" s="38">
        <v>-102.52</v>
      </c>
      <c r="V262" s="36"/>
      <c r="W262" s="38">
        <f>ROUND(W261+U262,5)</f>
        <v>-102.52</v>
      </c>
    </row>
    <row r="263" spans="1:23" ht="15" thickBot="1" x14ac:dyDescent="0.35">
      <c r="A263" s="36"/>
      <c r="B263" s="36"/>
      <c r="C263" s="36"/>
      <c r="D263" s="36"/>
      <c r="E263" s="36"/>
      <c r="F263" s="36"/>
      <c r="G263" s="36"/>
      <c r="H263" s="36"/>
      <c r="I263" s="36" t="s">
        <v>672</v>
      </c>
      <c r="J263" s="36"/>
      <c r="K263" s="37">
        <v>44651</v>
      </c>
      <c r="L263" s="36"/>
      <c r="M263" s="36" t="s">
        <v>678</v>
      </c>
      <c r="N263" s="36"/>
      <c r="O263" s="36" t="s">
        <v>309</v>
      </c>
      <c r="P263" s="36"/>
      <c r="Q263" s="36" t="s">
        <v>798</v>
      </c>
      <c r="R263" s="36"/>
      <c r="S263" s="36" t="s">
        <v>68</v>
      </c>
      <c r="T263" s="36"/>
      <c r="U263" s="39">
        <v>-120</v>
      </c>
      <c r="V263" s="36"/>
      <c r="W263" s="39">
        <f>ROUND(W262+U263,5)</f>
        <v>-222.52</v>
      </c>
    </row>
    <row r="264" spans="1:23" ht="15" thickBot="1" x14ac:dyDescent="0.35">
      <c r="A264" s="65"/>
      <c r="B264" s="65"/>
      <c r="C264" s="65"/>
      <c r="D264" s="65" t="s">
        <v>650</v>
      </c>
      <c r="E264" s="65"/>
      <c r="F264" s="65"/>
      <c r="G264" s="65"/>
      <c r="H264" s="65"/>
      <c r="I264" s="65"/>
      <c r="J264" s="65"/>
      <c r="K264" s="66"/>
      <c r="L264" s="65"/>
      <c r="M264" s="65"/>
      <c r="N264" s="65"/>
      <c r="O264" s="65"/>
      <c r="P264" s="65"/>
      <c r="Q264" s="65"/>
      <c r="R264" s="65"/>
      <c r="S264" s="65"/>
      <c r="T264" s="65"/>
      <c r="U264" s="24">
        <f>ROUND(SUM(U261:U263),5)</f>
        <v>-222.52</v>
      </c>
      <c r="V264" s="65"/>
      <c r="W264" s="24">
        <f>W263</f>
        <v>-222.52</v>
      </c>
    </row>
    <row r="265" spans="1:23" ht="15" thickBot="1" x14ac:dyDescent="0.35">
      <c r="A265" s="65"/>
      <c r="B265" s="65"/>
      <c r="C265" s="65" t="s">
        <v>497</v>
      </c>
      <c r="D265" s="65"/>
      <c r="E265" s="65"/>
      <c r="F265" s="65"/>
      <c r="G265" s="65"/>
      <c r="H265" s="65"/>
      <c r="I265" s="65"/>
      <c r="J265" s="65"/>
      <c r="K265" s="66"/>
      <c r="L265" s="65"/>
      <c r="M265" s="65"/>
      <c r="N265" s="65"/>
      <c r="O265" s="65"/>
      <c r="P265" s="65"/>
      <c r="Q265" s="65"/>
      <c r="R265" s="65"/>
      <c r="S265" s="65"/>
      <c r="T265" s="65"/>
      <c r="U265" s="23">
        <f>ROUND(U211+U241+U260+U264,5)</f>
        <v>-13561.39</v>
      </c>
      <c r="V265" s="65"/>
      <c r="W265" s="23">
        <f>ROUND(W211+W241+W260+W264,5)</f>
        <v>-13561.39</v>
      </c>
    </row>
    <row r="266" spans="1:23" x14ac:dyDescent="0.3">
      <c r="A266" s="65"/>
      <c r="B266" s="65" t="s">
        <v>498</v>
      </c>
      <c r="C266" s="65"/>
      <c r="D266" s="65"/>
      <c r="E266" s="65"/>
      <c r="F266" s="65"/>
      <c r="G266" s="65"/>
      <c r="H266" s="65"/>
      <c r="I266" s="65"/>
      <c r="J266" s="65"/>
      <c r="K266" s="66"/>
      <c r="L266" s="65"/>
      <c r="M266" s="65"/>
      <c r="N266" s="65"/>
      <c r="O266" s="65"/>
      <c r="P266" s="65"/>
      <c r="Q266" s="65"/>
      <c r="R266" s="65"/>
      <c r="S266" s="65"/>
      <c r="T266" s="65"/>
      <c r="U266" s="21">
        <f>ROUND(U34+U51+U54+U57+U62+U68+U82+U181+U194+U265,5)</f>
        <v>-93675.29</v>
      </c>
      <c r="V266" s="65"/>
      <c r="W266" s="21">
        <f>ROUND(W34+W51+W54+W57+W62+W68+W82+W181+W194+W265,5)</f>
        <v>-93675.29</v>
      </c>
    </row>
    <row r="267" spans="1:23" x14ac:dyDescent="0.3">
      <c r="A267" s="33"/>
      <c r="B267" s="33" t="s">
        <v>503</v>
      </c>
      <c r="C267" s="33"/>
      <c r="D267" s="33"/>
      <c r="E267" s="33"/>
      <c r="F267" s="33"/>
      <c r="G267" s="33"/>
      <c r="H267" s="33"/>
      <c r="I267" s="33"/>
      <c r="J267" s="33"/>
      <c r="K267" s="34"/>
      <c r="L267" s="33"/>
      <c r="M267" s="33"/>
      <c r="N267" s="33"/>
      <c r="O267" s="33"/>
      <c r="P267" s="33"/>
      <c r="Q267" s="33"/>
      <c r="R267" s="33"/>
      <c r="S267" s="33"/>
      <c r="T267" s="33"/>
      <c r="U267" s="35"/>
      <c r="V267" s="33"/>
      <c r="W267" s="35"/>
    </row>
    <row r="268" spans="1:23" x14ac:dyDescent="0.3">
      <c r="A268" s="33"/>
      <c r="B268" s="33"/>
      <c r="C268" s="33" t="s">
        <v>506</v>
      </c>
      <c r="D268" s="33"/>
      <c r="E268" s="33"/>
      <c r="F268" s="33"/>
      <c r="G268" s="33"/>
      <c r="H268" s="33"/>
      <c r="I268" s="33"/>
      <c r="J268" s="33"/>
      <c r="K268" s="34"/>
      <c r="L268" s="33"/>
      <c r="M268" s="33"/>
      <c r="N268" s="33"/>
      <c r="O268" s="33"/>
      <c r="P268" s="33"/>
      <c r="Q268" s="33"/>
      <c r="R268" s="33"/>
      <c r="S268" s="33"/>
      <c r="T268" s="33"/>
      <c r="U268" s="35"/>
      <c r="V268" s="33"/>
      <c r="W268" s="35"/>
    </row>
    <row r="269" spans="1:23" x14ac:dyDescent="0.3">
      <c r="A269" s="36"/>
      <c r="B269" s="36"/>
      <c r="C269" s="36"/>
      <c r="D269" s="36"/>
      <c r="E269" s="36"/>
      <c r="F269" s="36"/>
      <c r="G269" s="36"/>
      <c r="H269" s="36"/>
      <c r="I269" s="36" t="s">
        <v>672</v>
      </c>
      <c r="J269" s="36"/>
      <c r="K269" s="37">
        <v>44635</v>
      </c>
      <c r="L269" s="36"/>
      <c r="M269" s="36" t="s">
        <v>704</v>
      </c>
      <c r="N269" s="36"/>
      <c r="O269" s="36" t="s">
        <v>311</v>
      </c>
      <c r="P269" s="36"/>
      <c r="Q269" s="36"/>
      <c r="R269" s="36"/>
      <c r="S269" s="36" t="s">
        <v>68</v>
      </c>
      <c r="T269" s="36"/>
      <c r="U269" s="38">
        <v>-98.75</v>
      </c>
      <c r="V269" s="36"/>
      <c r="W269" s="38">
        <f t="shared" ref="W269:W274" si="8">ROUND(W268+U269,5)</f>
        <v>-98.75</v>
      </c>
    </row>
    <row r="270" spans="1:23" x14ac:dyDescent="0.3">
      <c r="A270" s="36"/>
      <c r="B270" s="36"/>
      <c r="C270" s="36"/>
      <c r="D270" s="36"/>
      <c r="E270" s="36"/>
      <c r="F270" s="36"/>
      <c r="G270" s="36"/>
      <c r="H270" s="36"/>
      <c r="I270" s="36" t="s">
        <v>672</v>
      </c>
      <c r="J270" s="36"/>
      <c r="K270" s="37">
        <v>44636</v>
      </c>
      <c r="L270" s="36"/>
      <c r="M270" s="36" t="s">
        <v>705</v>
      </c>
      <c r="N270" s="36"/>
      <c r="O270" s="36" t="s">
        <v>311</v>
      </c>
      <c r="P270" s="36"/>
      <c r="Q270" s="36"/>
      <c r="R270" s="36"/>
      <c r="S270" s="36" t="s">
        <v>68</v>
      </c>
      <c r="T270" s="36"/>
      <c r="U270" s="38">
        <v>-466.86</v>
      </c>
      <c r="V270" s="36"/>
      <c r="W270" s="38">
        <f t="shared" si="8"/>
        <v>-565.61</v>
      </c>
    </row>
    <row r="271" spans="1:23" x14ac:dyDescent="0.3">
      <c r="A271" s="36"/>
      <c r="B271" s="36"/>
      <c r="C271" s="36"/>
      <c r="D271" s="36"/>
      <c r="E271" s="36"/>
      <c r="F271" s="36"/>
      <c r="G271" s="36"/>
      <c r="H271" s="36"/>
      <c r="I271" s="36" t="s">
        <v>672</v>
      </c>
      <c r="J271" s="36"/>
      <c r="K271" s="37">
        <v>44637</v>
      </c>
      <c r="L271" s="36"/>
      <c r="M271" s="36" t="s">
        <v>706</v>
      </c>
      <c r="N271" s="36"/>
      <c r="O271" s="36" t="s">
        <v>311</v>
      </c>
      <c r="P271" s="36"/>
      <c r="Q271" s="36"/>
      <c r="R271" s="36"/>
      <c r="S271" s="36" t="s">
        <v>68</v>
      </c>
      <c r="T271" s="36"/>
      <c r="U271" s="38">
        <v>-33.450000000000003</v>
      </c>
      <c r="V271" s="36"/>
      <c r="W271" s="38">
        <f t="shared" si="8"/>
        <v>-599.05999999999995</v>
      </c>
    </row>
    <row r="272" spans="1:23" x14ac:dyDescent="0.3">
      <c r="A272" s="36"/>
      <c r="B272" s="36"/>
      <c r="C272" s="36"/>
      <c r="D272" s="36"/>
      <c r="E272" s="36"/>
      <c r="F272" s="36"/>
      <c r="G272" s="36"/>
      <c r="H272" s="36"/>
      <c r="I272" s="36" t="s">
        <v>672</v>
      </c>
      <c r="J272" s="36"/>
      <c r="K272" s="37">
        <v>44638</v>
      </c>
      <c r="L272" s="36"/>
      <c r="M272" s="36" t="s">
        <v>707</v>
      </c>
      <c r="N272" s="36"/>
      <c r="O272" s="36" t="s">
        <v>311</v>
      </c>
      <c r="P272" s="36"/>
      <c r="Q272" s="36"/>
      <c r="R272" s="36"/>
      <c r="S272" s="36" t="s">
        <v>68</v>
      </c>
      <c r="T272" s="36"/>
      <c r="U272" s="38">
        <v>-101.96</v>
      </c>
      <c r="V272" s="36"/>
      <c r="W272" s="38">
        <f t="shared" si="8"/>
        <v>-701.02</v>
      </c>
    </row>
    <row r="273" spans="1:23" x14ac:dyDescent="0.3">
      <c r="A273" s="36"/>
      <c r="B273" s="36"/>
      <c r="C273" s="36"/>
      <c r="D273" s="36"/>
      <c r="E273" s="36"/>
      <c r="F273" s="36"/>
      <c r="G273" s="36"/>
      <c r="H273" s="36"/>
      <c r="I273" s="36" t="s">
        <v>672</v>
      </c>
      <c r="J273" s="36"/>
      <c r="K273" s="37">
        <v>44638</v>
      </c>
      <c r="L273" s="36"/>
      <c r="M273" s="36" t="s">
        <v>708</v>
      </c>
      <c r="N273" s="36"/>
      <c r="O273" s="36" t="s">
        <v>311</v>
      </c>
      <c r="P273" s="36"/>
      <c r="Q273" s="36"/>
      <c r="R273" s="36"/>
      <c r="S273" s="36" t="s">
        <v>68</v>
      </c>
      <c r="T273" s="36"/>
      <c r="U273" s="38">
        <v>-6.64</v>
      </c>
      <c r="V273" s="36"/>
      <c r="W273" s="38">
        <f t="shared" si="8"/>
        <v>-707.66</v>
      </c>
    </row>
    <row r="274" spans="1:23" ht="15" thickBot="1" x14ac:dyDescent="0.35">
      <c r="A274" s="36"/>
      <c r="B274" s="36"/>
      <c r="C274" s="36"/>
      <c r="D274" s="36"/>
      <c r="E274" s="36"/>
      <c r="F274" s="36"/>
      <c r="G274" s="36"/>
      <c r="H274" s="36"/>
      <c r="I274" s="36" t="s">
        <v>672</v>
      </c>
      <c r="J274" s="36"/>
      <c r="K274" s="37">
        <v>44641</v>
      </c>
      <c r="L274" s="36"/>
      <c r="M274" s="36" t="s">
        <v>709</v>
      </c>
      <c r="N274" s="36"/>
      <c r="O274" s="36" t="s">
        <v>311</v>
      </c>
      <c r="P274" s="36"/>
      <c r="Q274" s="36"/>
      <c r="R274" s="36"/>
      <c r="S274" s="36" t="s">
        <v>68</v>
      </c>
      <c r="T274" s="36"/>
      <c r="U274" s="64">
        <v>-71.16</v>
      </c>
      <c r="V274" s="36"/>
      <c r="W274" s="64">
        <f t="shared" si="8"/>
        <v>-778.82</v>
      </c>
    </row>
    <row r="275" spans="1:23" x14ac:dyDescent="0.3">
      <c r="A275" s="65"/>
      <c r="B275" s="65"/>
      <c r="C275" s="65" t="s">
        <v>651</v>
      </c>
      <c r="D275" s="65"/>
      <c r="E275" s="65"/>
      <c r="F275" s="65"/>
      <c r="G275" s="65"/>
      <c r="H275" s="65"/>
      <c r="I275" s="65"/>
      <c r="J275" s="65"/>
      <c r="K275" s="66"/>
      <c r="L275" s="65"/>
      <c r="M275" s="65"/>
      <c r="N275" s="65"/>
      <c r="O275" s="65"/>
      <c r="P275" s="65"/>
      <c r="Q275" s="65"/>
      <c r="R275" s="65"/>
      <c r="S275" s="65"/>
      <c r="T275" s="65"/>
      <c r="U275" s="21">
        <f>ROUND(SUM(U268:U274),5)</f>
        <v>-778.82</v>
      </c>
      <c r="V275" s="65"/>
      <c r="W275" s="21">
        <f>W274</f>
        <v>-778.82</v>
      </c>
    </row>
    <row r="276" spans="1:23" x14ac:dyDescent="0.3">
      <c r="A276" s="33"/>
      <c r="B276" s="33"/>
      <c r="C276" s="33" t="s">
        <v>507</v>
      </c>
      <c r="D276" s="33"/>
      <c r="E276" s="33"/>
      <c r="F276" s="33"/>
      <c r="G276" s="33"/>
      <c r="H276" s="33"/>
      <c r="I276" s="33"/>
      <c r="J276" s="33"/>
      <c r="K276" s="34"/>
      <c r="L276" s="33"/>
      <c r="M276" s="33"/>
      <c r="N276" s="33"/>
      <c r="O276" s="33"/>
      <c r="P276" s="33"/>
      <c r="Q276" s="33"/>
      <c r="R276" s="33"/>
      <c r="S276" s="33"/>
      <c r="T276" s="33"/>
      <c r="U276" s="35"/>
      <c r="V276" s="33"/>
      <c r="W276" s="35"/>
    </row>
    <row r="277" spans="1:23" ht="15" thickBot="1" x14ac:dyDescent="0.35">
      <c r="A277" s="63"/>
      <c r="B277" s="63"/>
      <c r="C277" s="63"/>
      <c r="D277" s="63"/>
      <c r="E277" s="63"/>
      <c r="F277" s="63"/>
      <c r="G277" s="36"/>
      <c r="H277" s="36"/>
      <c r="I277" s="36" t="s">
        <v>672</v>
      </c>
      <c r="J277" s="36"/>
      <c r="K277" s="37">
        <v>44651</v>
      </c>
      <c r="L277" s="36"/>
      <c r="M277" s="36" t="s">
        <v>710</v>
      </c>
      <c r="N277" s="36"/>
      <c r="O277" s="36" t="s">
        <v>307</v>
      </c>
      <c r="P277" s="36"/>
      <c r="Q277" s="36"/>
      <c r="R277" s="36"/>
      <c r="S277" s="36" t="s">
        <v>68</v>
      </c>
      <c r="T277" s="36"/>
      <c r="U277" s="39">
        <v>-120.04</v>
      </c>
      <c r="V277" s="36"/>
      <c r="W277" s="39">
        <f>ROUND(W276+U277,5)</f>
        <v>-120.04</v>
      </c>
    </row>
    <row r="278" spans="1:23" ht="15" thickBot="1" x14ac:dyDescent="0.35">
      <c r="A278" s="65"/>
      <c r="B278" s="65"/>
      <c r="C278" s="65" t="s">
        <v>652</v>
      </c>
      <c r="D278" s="65"/>
      <c r="E278" s="65"/>
      <c r="F278" s="65"/>
      <c r="G278" s="65"/>
      <c r="H278" s="65"/>
      <c r="I278" s="65"/>
      <c r="J278" s="65"/>
      <c r="K278" s="66"/>
      <c r="L278" s="65"/>
      <c r="M278" s="65"/>
      <c r="N278" s="65"/>
      <c r="O278" s="65"/>
      <c r="P278" s="65"/>
      <c r="Q278" s="65"/>
      <c r="R278" s="65"/>
      <c r="S278" s="65"/>
      <c r="T278" s="65"/>
      <c r="U278" s="23">
        <f>ROUND(SUM(U276:U277),5)</f>
        <v>-120.04</v>
      </c>
      <c r="V278" s="65"/>
      <c r="W278" s="23">
        <f>W277</f>
        <v>-120.04</v>
      </c>
    </row>
    <row r="279" spans="1:23" x14ac:dyDescent="0.3">
      <c r="A279" s="65"/>
      <c r="B279" s="65" t="s">
        <v>509</v>
      </c>
      <c r="C279" s="65"/>
      <c r="D279" s="65"/>
      <c r="E279" s="65"/>
      <c r="F279" s="65"/>
      <c r="G279" s="65"/>
      <c r="H279" s="65"/>
      <c r="I279" s="65"/>
      <c r="J279" s="65"/>
      <c r="K279" s="66"/>
      <c r="L279" s="65"/>
      <c r="M279" s="65"/>
      <c r="N279" s="65"/>
      <c r="O279" s="65"/>
      <c r="P279" s="65"/>
      <c r="Q279" s="65"/>
      <c r="R279" s="65"/>
      <c r="S279" s="65"/>
      <c r="T279" s="65"/>
      <c r="U279" s="21">
        <f>ROUND(U275+U278,5)</f>
        <v>-898.86</v>
      </c>
      <c r="V279" s="65"/>
      <c r="W279" s="21">
        <f>ROUND(W275+W278,5)</f>
        <v>-898.86</v>
      </c>
    </row>
    <row r="280" spans="1:23" x14ac:dyDescent="0.3">
      <c r="A280" s="33"/>
      <c r="B280" s="33" t="s">
        <v>510</v>
      </c>
      <c r="C280" s="33"/>
      <c r="D280" s="33"/>
      <c r="E280" s="33"/>
      <c r="F280" s="33"/>
      <c r="G280" s="33"/>
      <c r="H280" s="33"/>
      <c r="I280" s="33"/>
      <c r="J280" s="33"/>
      <c r="K280" s="34"/>
      <c r="L280" s="33"/>
      <c r="M280" s="33"/>
      <c r="N280" s="33"/>
      <c r="O280" s="33"/>
      <c r="P280" s="33"/>
      <c r="Q280" s="33"/>
      <c r="R280" s="33"/>
      <c r="S280" s="33"/>
      <c r="T280" s="33"/>
      <c r="U280" s="35"/>
      <c r="V280" s="33"/>
      <c r="W280" s="35"/>
    </row>
    <row r="281" spans="1:23" x14ac:dyDescent="0.3">
      <c r="A281" s="33"/>
      <c r="B281" s="33"/>
      <c r="C281" s="33" t="s">
        <v>512</v>
      </c>
      <c r="D281" s="33"/>
      <c r="E281" s="33"/>
      <c r="F281" s="33"/>
      <c r="G281" s="33"/>
      <c r="H281" s="33"/>
      <c r="I281" s="33"/>
      <c r="J281" s="33"/>
      <c r="K281" s="34"/>
      <c r="L281" s="33"/>
      <c r="M281" s="33"/>
      <c r="N281" s="33"/>
      <c r="O281" s="33"/>
      <c r="P281" s="33"/>
      <c r="Q281" s="33"/>
      <c r="R281" s="33"/>
      <c r="S281" s="33"/>
      <c r="T281" s="33"/>
      <c r="U281" s="35"/>
      <c r="V281" s="33"/>
      <c r="W281" s="35"/>
    </row>
    <row r="282" spans="1:23" ht="15" thickBot="1" x14ac:dyDescent="0.35">
      <c r="A282" s="63"/>
      <c r="B282" s="63"/>
      <c r="C282" s="63"/>
      <c r="D282" s="63"/>
      <c r="E282" s="63"/>
      <c r="F282" s="63"/>
      <c r="G282" s="36"/>
      <c r="H282" s="36"/>
      <c r="I282" s="36" t="s">
        <v>672</v>
      </c>
      <c r="J282" s="36"/>
      <c r="K282" s="37">
        <v>44651</v>
      </c>
      <c r="L282" s="36"/>
      <c r="M282" s="36" t="s">
        <v>711</v>
      </c>
      <c r="N282" s="36"/>
      <c r="O282" s="36" t="s">
        <v>310</v>
      </c>
      <c r="P282" s="36"/>
      <c r="Q282" s="36" t="s">
        <v>799</v>
      </c>
      <c r="R282" s="36"/>
      <c r="S282" s="36" t="s">
        <v>68</v>
      </c>
      <c r="T282" s="36"/>
      <c r="U282" s="64">
        <v>-1068.3499999999999</v>
      </c>
      <c r="V282" s="36"/>
      <c r="W282" s="64">
        <f>ROUND(W281+U282,5)</f>
        <v>-1068.3499999999999</v>
      </c>
    </row>
    <row r="283" spans="1:23" x14ac:dyDescent="0.3">
      <c r="A283" s="65"/>
      <c r="B283" s="65"/>
      <c r="C283" s="65" t="s">
        <v>653</v>
      </c>
      <c r="D283" s="65"/>
      <c r="E283" s="65"/>
      <c r="F283" s="65"/>
      <c r="G283" s="65"/>
      <c r="H283" s="65"/>
      <c r="I283" s="65"/>
      <c r="J283" s="65"/>
      <c r="K283" s="66"/>
      <c r="L283" s="65"/>
      <c r="M283" s="65"/>
      <c r="N283" s="65"/>
      <c r="O283" s="65"/>
      <c r="P283" s="65"/>
      <c r="Q283" s="65"/>
      <c r="R283" s="65"/>
      <c r="S283" s="65"/>
      <c r="T283" s="65"/>
      <c r="U283" s="21">
        <f>ROUND(SUM(U281:U282),5)</f>
        <v>-1068.3499999999999</v>
      </c>
      <c r="V283" s="65"/>
      <c r="W283" s="21">
        <f>W282</f>
        <v>-1068.3499999999999</v>
      </c>
    </row>
    <row r="284" spans="1:23" x14ac:dyDescent="0.3">
      <c r="A284" s="33"/>
      <c r="B284" s="33"/>
      <c r="C284" s="33" t="s">
        <v>513</v>
      </c>
      <c r="D284" s="33"/>
      <c r="E284" s="33"/>
      <c r="F284" s="33"/>
      <c r="G284" s="33"/>
      <c r="H284" s="33"/>
      <c r="I284" s="33"/>
      <c r="J284" s="33"/>
      <c r="K284" s="34"/>
      <c r="L284" s="33"/>
      <c r="M284" s="33"/>
      <c r="N284" s="33"/>
      <c r="O284" s="33"/>
      <c r="P284" s="33"/>
      <c r="Q284" s="33"/>
      <c r="R284" s="33"/>
      <c r="S284" s="33"/>
      <c r="T284" s="33"/>
      <c r="U284" s="35"/>
      <c r="V284" s="33"/>
      <c r="W284" s="35"/>
    </row>
    <row r="285" spans="1:23" x14ac:dyDescent="0.3">
      <c r="A285" s="33"/>
      <c r="B285" s="33"/>
      <c r="C285" s="33"/>
      <c r="D285" s="33" t="s">
        <v>518</v>
      </c>
      <c r="E285" s="33"/>
      <c r="F285" s="33"/>
      <c r="G285" s="33"/>
      <c r="H285" s="33"/>
      <c r="I285" s="33"/>
      <c r="J285" s="33"/>
      <c r="K285" s="34"/>
      <c r="L285" s="33"/>
      <c r="M285" s="33"/>
      <c r="N285" s="33"/>
      <c r="O285" s="33"/>
      <c r="P285" s="33"/>
      <c r="Q285" s="33"/>
      <c r="R285" s="33"/>
      <c r="S285" s="33"/>
      <c r="T285" s="33"/>
      <c r="U285" s="35"/>
      <c r="V285" s="33"/>
      <c r="W285" s="35"/>
    </row>
    <row r="286" spans="1:23" ht="15" thickBot="1" x14ac:dyDescent="0.35">
      <c r="A286" s="63"/>
      <c r="B286" s="63"/>
      <c r="C286" s="63"/>
      <c r="D286" s="63"/>
      <c r="E286" s="63"/>
      <c r="F286" s="63"/>
      <c r="G286" s="36"/>
      <c r="H286" s="36"/>
      <c r="I286" s="36" t="s">
        <v>673</v>
      </c>
      <c r="J286" s="36"/>
      <c r="K286" s="37">
        <v>44649</v>
      </c>
      <c r="L286" s="36"/>
      <c r="M286" s="36"/>
      <c r="N286" s="36"/>
      <c r="O286" s="36" t="s">
        <v>724</v>
      </c>
      <c r="P286" s="36"/>
      <c r="Q286" s="36" t="s">
        <v>800</v>
      </c>
      <c r="R286" s="36"/>
      <c r="S286" s="36" t="s">
        <v>71</v>
      </c>
      <c r="T286" s="36"/>
      <c r="U286" s="64">
        <v>-146.37</v>
      </c>
      <c r="V286" s="36"/>
      <c r="W286" s="64">
        <f>ROUND(W285+U286,5)</f>
        <v>-146.37</v>
      </c>
    </row>
    <row r="287" spans="1:23" x14ac:dyDescent="0.3">
      <c r="A287" s="65"/>
      <c r="B287" s="65"/>
      <c r="C287" s="65"/>
      <c r="D287" s="65" t="s">
        <v>654</v>
      </c>
      <c r="E287" s="65"/>
      <c r="F287" s="65"/>
      <c r="G287" s="65"/>
      <c r="H287" s="65"/>
      <c r="I287" s="65"/>
      <c r="J287" s="65"/>
      <c r="K287" s="66"/>
      <c r="L287" s="65"/>
      <c r="M287" s="65"/>
      <c r="N287" s="65"/>
      <c r="O287" s="65"/>
      <c r="P287" s="65"/>
      <c r="Q287" s="65"/>
      <c r="R287" s="65"/>
      <c r="S287" s="65"/>
      <c r="T287" s="65"/>
      <c r="U287" s="21">
        <f>ROUND(SUM(U285:U286),5)</f>
        <v>-146.37</v>
      </c>
      <c r="V287" s="65"/>
      <c r="W287" s="21">
        <f>W286</f>
        <v>-146.37</v>
      </c>
    </row>
    <row r="288" spans="1:23" x14ac:dyDescent="0.3">
      <c r="A288" s="33"/>
      <c r="B288" s="33"/>
      <c r="C288" s="33"/>
      <c r="D288" s="33" t="s">
        <v>519</v>
      </c>
      <c r="E288" s="33"/>
      <c r="F288" s="33"/>
      <c r="G288" s="33"/>
      <c r="H288" s="33"/>
      <c r="I288" s="33"/>
      <c r="J288" s="33"/>
      <c r="K288" s="34"/>
      <c r="L288" s="33"/>
      <c r="M288" s="33"/>
      <c r="N288" s="33"/>
      <c r="O288" s="33"/>
      <c r="P288" s="33"/>
      <c r="Q288" s="33"/>
      <c r="R288" s="33"/>
      <c r="S288" s="33"/>
      <c r="T288" s="33"/>
      <c r="U288" s="35"/>
      <c r="V288" s="33"/>
      <c r="W288" s="35"/>
    </row>
    <row r="289" spans="1:23" x14ac:dyDescent="0.3">
      <c r="A289" s="36"/>
      <c r="B289" s="36"/>
      <c r="C289" s="36"/>
      <c r="D289" s="36"/>
      <c r="E289" s="36"/>
      <c r="F289" s="36"/>
      <c r="G289" s="36"/>
      <c r="H289" s="36"/>
      <c r="I289" s="36" t="s">
        <v>673</v>
      </c>
      <c r="J289" s="36"/>
      <c r="K289" s="37">
        <v>44624</v>
      </c>
      <c r="L289" s="36"/>
      <c r="M289" s="36"/>
      <c r="N289" s="36"/>
      <c r="O289" s="36" t="s">
        <v>733</v>
      </c>
      <c r="P289" s="36"/>
      <c r="Q289" s="36" t="s">
        <v>801</v>
      </c>
      <c r="R289" s="36"/>
      <c r="S289" s="36" t="s">
        <v>71</v>
      </c>
      <c r="T289" s="36"/>
      <c r="U289" s="38">
        <v>-2439</v>
      </c>
      <c r="V289" s="36"/>
      <c r="W289" s="38">
        <f>ROUND(W288+U289,5)</f>
        <v>-2439</v>
      </c>
    </row>
    <row r="290" spans="1:23" x14ac:dyDescent="0.3">
      <c r="A290" s="36"/>
      <c r="B290" s="36"/>
      <c r="C290" s="36"/>
      <c r="D290" s="36"/>
      <c r="E290" s="36"/>
      <c r="F290" s="36"/>
      <c r="G290" s="36"/>
      <c r="H290" s="36"/>
      <c r="I290" s="36" t="s">
        <v>672</v>
      </c>
      <c r="J290" s="36"/>
      <c r="K290" s="37">
        <v>44631</v>
      </c>
      <c r="L290" s="36"/>
      <c r="M290" s="36" t="s">
        <v>712</v>
      </c>
      <c r="N290" s="36"/>
      <c r="O290" s="36" t="s">
        <v>302</v>
      </c>
      <c r="P290" s="36"/>
      <c r="Q290" s="36"/>
      <c r="R290" s="36"/>
      <c r="S290" s="36" t="s">
        <v>68</v>
      </c>
      <c r="T290" s="36"/>
      <c r="U290" s="38">
        <v>-264.89</v>
      </c>
      <c r="V290" s="36"/>
      <c r="W290" s="38">
        <f>ROUND(W289+U290,5)</f>
        <v>-2703.89</v>
      </c>
    </row>
    <row r="291" spans="1:23" x14ac:dyDescent="0.3">
      <c r="A291" s="36"/>
      <c r="B291" s="36"/>
      <c r="C291" s="36"/>
      <c r="D291" s="36"/>
      <c r="E291" s="36"/>
      <c r="F291" s="36"/>
      <c r="G291" s="36"/>
      <c r="H291" s="36"/>
      <c r="I291" s="36" t="s">
        <v>672</v>
      </c>
      <c r="J291" s="36"/>
      <c r="K291" s="37">
        <v>44631</v>
      </c>
      <c r="L291" s="36"/>
      <c r="M291" s="36" t="s">
        <v>713</v>
      </c>
      <c r="N291" s="36"/>
      <c r="O291" s="36" t="s">
        <v>348</v>
      </c>
      <c r="P291" s="36"/>
      <c r="Q291" s="36" t="s">
        <v>802</v>
      </c>
      <c r="R291" s="36"/>
      <c r="S291" s="36" t="s">
        <v>68</v>
      </c>
      <c r="T291" s="36"/>
      <c r="U291" s="38">
        <v>-321.75</v>
      </c>
      <c r="V291" s="36"/>
      <c r="W291" s="38">
        <f>ROUND(W290+U291,5)</f>
        <v>-3025.64</v>
      </c>
    </row>
    <row r="292" spans="1:23" ht="15" thickBot="1" x14ac:dyDescent="0.35">
      <c r="A292" s="36"/>
      <c r="B292" s="36"/>
      <c r="C292" s="36"/>
      <c r="D292" s="36"/>
      <c r="E292" s="36"/>
      <c r="F292" s="36"/>
      <c r="G292" s="36"/>
      <c r="H292" s="36"/>
      <c r="I292" s="36" t="s">
        <v>672</v>
      </c>
      <c r="J292" s="36"/>
      <c r="K292" s="37">
        <v>44642</v>
      </c>
      <c r="L292" s="36"/>
      <c r="M292" s="36" t="s">
        <v>714</v>
      </c>
      <c r="N292" s="36"/>
      <c r="O292" s="36" t="s">
        <v>302</v>
      </c>
      <c r="P292" s="36"/>
      <c r="Q292" s="36" t="s">
        <v>803</v>
      </c>
      <c r="R292" s="36"/>
      <c r="S292" s="36" t="s">
        <v>68</v>
      </c>
      <c r="T292" s="36"/>
      <c r="U292" s="39">
        <v>-124.9</v>
      </c>
      <c r="V292" s="36"/>
      <c r="W292" s="39">
        <f>ROUND(W291+U292,5)</f>
        <v>-3150.54</v>
      </c>
    </row>
    <row r="293" spans="1:23" ht="15" thickBot="1" x14ac:dyDescent="0.35">
      <c r="A293" s="65"/>
      <c r="B293" s="65"/>
      <c r="C293" s="65"/>
      <c r="D293" s="65" t="s">
        <v>655</v>
      </c>
      <c r="E293" s="65"/>
      <c r="F293" s="65"/>
      <c r="G293" s="65"/>
      <c r="H293" s="65"/>
      <c r="I293" s="65"/>
      <c r="J293" s="65"/>
      <c r="K293" s="66"/>
      <c r="L293" s="65"/>
      <c r="M293" s="65"/>
      <c r="N293" s="65"/>
      <c r="O293" s="65"/>
      <c r="P293" s="65"/>
      <c r="Q293" s="65"/>
      <c r="R293" s="65"/>
      <c r="S293" s="65"/>
      <c r="T293" s="65"/>
      <c r="U293" s="23">
        <f>ROUND(SUM(U288:U292),5)</f>
        <v>-3150.54</v>
      </c>
      <c r="V293" s="65"/>
      <c r="W293" s="23">
        <f>W292</f>
        <v>-3150.54</v>
      </c>
    </row>
    <row r="294" spans="1:23" x14ac:dyDescent="0.3">
      <c r="A294" s="65"/>
      <c r="B294" s="65"/>
      <c r="C294" s="65" t="s">
        <v>522</v>
      </c>
      <c r="D294" s="65"/>
      <c r="E294" s="65"/>
      <c r="F294" s="65"/>
      <c r="G294" s="65"/>
      <c r="H294" s="65"/>
      <c r="I294" s="65"/>
      <c r="J294" s="65"/>
      <c r="K294" s="66"/>
      <c r="L294" s="65"/>
      <c r="M294" s="65"/>
      <c r="N294" s="65"/>
      <c r="O294" s="65"/>
      <c r="P294" s="65"/>
      <c r="Q294" s="65"/>
      <c r="R294" s="65"/>
      <c r="S294" s="65"/>
      <c r="T294" s="65"/>
      <c r="U294" s="21">
        <f>ROUND(U287+U293,5)</f>
        <v>-3296.91</v>
      </c>
      <c r="V294" s="65"/>
      <c r="W294" s="21">
        <f>ROUND(W287+W293,5)</f>
        <v>-3296.91</v>
      </c>
    </row>
    <row r="295" spans="1:23" x14ac:dyDescent="0.3">
      <c r="A295" s="33"/>
      <c r="B295" s="33"/>
      <c r="C295" s="33" t="s">
        <v>523</v>
      </c>
      <c r="D295" s="33"/>
      <c r="E295" s="33"/>
      <c r="F295" s="33"/>
      <c r="G295" s="33"/>
      <c r="H295" s="33"/>
      <c r="I295" s="33"/>
      <c r="J295" s="33"/>
      <c r="K295" s="34"/>
      <c r="L295" s="33"/>
      <c r="M295" s="33"/>
      <c r="N295" s="33"/>
      <c r="O295" s="33"/>
      <c r="P295" s="33"/>
      <c r="Q295" s="33"/>
      <c r="R295" s="33"/>
      <c r="S295" s="33"/>
      <c r="T295" s="33"/>
      <c r="U295" s="35"/>
      <c r="V295" s="33"/>
      <c r="W295" s="35"/>
    </row>
    <row r="296" spans="1:23" x14ac:dyDescent="0.3">
      <c r="A296" s="33"/>
      <c r="B296" s="33"/>
      <c r="C296" s="33"/>
      <c r="D296" s="33" t="s">
        <v>524</v>
      </c>
      <c r="E296" s="33"/>
      <c r="F296" s="33"/>
      <c r="G296" s="33"/>
      <c r="H296" s="33"/>
      <c r="I296" s="33"/>
      <c r="J296" s="33"/>
      <c r="K296" s="34"/>
      <c r="L296" s="33"/>
      <c r="M296" s="33"/>
      <c r="N296" s="33"/>
      <c r="O296" s="33"/>
      <c r="P296" s="33"/>
      <c r="Q296" s="33"/>
      <c r="R296" s="33"/>
      <c r="S296" s="33"/>
      <c r="T296" s="33"/>
      <c r="U296" s="35"/>
      <c r="V296" s="33"/>
      <c r="W296" s="35"/>
    </row>
    <row r="297" spans="1:23" x14ac:dyDescent="0.3">
      <c r="A297" s="36"/>
      <c r="B297" s="36"/>
      <c r="C297" s="36"/>
      <c r="D297" s="36"/>
      <c r="E297" s="36"/>
      <c r="F297" s="36"/>
      <c r="G297" s="36"/>
      <c r="H297" s="36"/>
      <c r="I297" s="36" t="s">
        <v>672</v>
      </c>
      <c r="J297" s="36"/>
      <c r="K297" s="37">
        <v>44630</v>
      </c>
      <c r="L297" s="36"/>
      <c r="M297" s="36"/>
      <c r="N297" s="36"/>
      <c r="O297" s="36" t="s">
        <v>724</v>
      </c>
      <c r="P297" s="36"/>
      <c r="Q297" s="36" t="s">
        <v>804</v>
      </c>
      <c r="R297" s="36"/>
      <c r="S297" s="36" t="s">
        <v>68</v>
      </c>
      <c r="T297" s="36"/>
      <c r="U297" s="38">
        <v>-37.06</v>
      </c>
      <c r="V297" s="36"/>
      <c r="W297" s="38">
        <f>ROUND(W296+U297,5)</f>
        <v>-37.06</v>
      </c>
    </row>
    <row r="298" spans="1:23" ht="15" thickBot="1" x14ac:dyDescent="0.35">
      <c r="A298" s="36"/>
      <c r="B298" s="36"/>
      <c r="C298" s="36"/>
      <c r="D298" s="36"/>
      <c r="E298" s="36"/>
      <c r="F298" s="36"/>
      <c r="G298" s="36"/>
      <c r="H298" s="36"/>
      <c r="I298" s="36" t="s">
        <v>672</v>
      </c>
      <c r="J298" s="36"/>
      <c r="K298" s="37">
        <v>44636</v>
      </c>
      <c r="L298" s="36"/>
      <c r="M298" s="36" t="s">
        <v>715</v>
      </c>
      <c r="N298" s="36"/>
      <c r="O298" s="36" t="s">
        <v>299</v>
      </c>
      <c r="P298" s="36"/>
      <c r="Q298" s="36" t="s">
        <v>805</v>
      </c>
      <c r="R298" s="36"/>
      <c r="S298" s="36" t="s">
        <v>68</v>
      </c>
      <c r="T298" s="36"/>
      <c r="U298" s="64">
        <v>-349</v>
      </c>
      <c r="V298" s="36"/>
      <c r="W298" s="64">
        <f>ROUND(W297+U298,5)</f>
        <v>-386.06</v>
      </c>
    </row>
    <row r="299" spans="1:23" x14ac:dyDescent="0.3">
      <c r="A299" s="65"/>
      <c r="B299" s="65"/>
      <c r="C299" s="65"/>
      <c r="D299" s="65" t="s">
        <v>656</v>
      </c>
      <c r="E299" s="65"/>
      <c r="F299" s="65"/>
      <c r="G299" s="65"/>
      <c r="H299" s="65"/>
      <c r="I299" s="65"/>
      <c r="J299" s="65"/>
      <c r="K299" s="66"/>
      <c r="L299" s="65"/>
      <c r="M299" s="65"/>
      <c r="N299" s="65"/>
      <c r="O299" s="65"/>
      <c r="P299" s="65"/>
      <c r="Q299" s="65"/>
      <c r="R299" s="65"/>
      <c r="S299" s="65"/>
      <c r="T299" s="65"/>
      <c r="U299" s="21">
        <f>ROUND(SUM(U296:U298),5)</f>
        <v>-386.06</v>
      </c>
      <c r="V299" s="65"/>
      <c r="W299" s="21">
        <f>W298</f>
        <v>-386.06</v>
      </c>
    </row>
    <row r="300" spans="1:23" x14ac:dyDescent="0.3">
      <c r="A300" s="33"/>
      <c r="B300" s="33"/>
      <c r="C300" s="33"/>
      <c r="D300" s="33" t="s">
        <v>525</v>
      </c>
      <c r="E300" s="33"/>
      <c r="F300" s="33"/>
      <c r="G300" s="33"/>
      <c r="H300" s="33"/>
      <c r="I300" s="33"/>
      <c r="J300" s="33"/>
      <c r="K300" s="34"/>
      <c r="L300" s="33"/>
      <c r="M300" s="33"/>
      <c r="N300" s="33"/>
      <c r="O300" s="33"/>
      <c r="P300" s="33"/>
      <c r="Q300" s="33"/>
      <c r="R300" s="33"/>
      <c r="S300" s="33"/>
      <c r="T300" s="33"/>
      <c r="U300" s="35"/>
      <c r="V300" s="33"/>
      <c r="W300" s="35"/>
    </row>
    <row r="301" spans="1:23" ht="15" thickBot="1" x14ac:dyDescent="0.35">
      <c r="A301" s="63"/>
      <c r="B301" s="63"/>
      <c r="C301" s="63"/>
      <c r="D301" s="63"/>
      <c r="E301" s="63"/>
      <c r="F301" s="63"/>
      <c r="G301" s="36"/>
      <c r="H301" s="36"/>
      <c r="I301" s="36" t="s">
        <v>672</v>
      </c>
      <c r="J301" s="36"/>
      <c r="K301" s="37">
        <v>44651</v>
      </c>
      <c r="L301" s="36"/>
      <c r="M301" s="36" t="s">
        <v>678</v>
      </c>
      <c r="N301" s="36"/>
      <c r="O301" s="36" t="s">
        <v>292</v>
      </c>
      <c r="P301" s="36"/>
      <c r="Q301" s="36" t="s">
        <v>806</v>
      </c>
      <c r="R301" s="36"/>
      <c r="S301" s="36" t="s">
        <v>68</v>
      </c>
      <c r="T301" s="36"/>
      <c r="U301" s="64">
        <v>-7.49</v>
      </c>
      <c r="V301" s="36"/>
      <c r="W301" s="64">
        <f>ROUND(W300+U301,5)</f>
        <v>-7.49</v>
      </c>
    </row>
    <row r="302" spans="1:23" x14ac:dyDescent="0.3">
      <c r="A302" s="65"/>
      <c r="B302" s="65"/>
      <c r="C302" s="65"/>
      <c r="D302" s="65" t="s">
        <v>657</v>
      </c>
      <c r="E302" s="65"/>
      <c r="F302" s="65"/>
      <c r="G302" s="65"/>
      <c r="H302" s="65"/>
      <c r="I302" s="65"/>
      <c r="J302" s="65"/>
      <c r="K302" s="66"/>
      <c r="L302" s="65"/>
      <c r="M302" s="65"/>
      <c r="N302" s="65"/>
      <c r="O302" s="65"/>
      <c r="P302" s="65"/>
      <c r="Q302" s="65"/>
      <c r="R302" s="65"/>
      <c r="S302" s="65"/>
      <c r="T302" s="65"/>
      <c r="U302" s="21">
        <f>ROUND(SUM(U300:U301),5)</f>
        <v>-7.49</v>
      </c>
      <c r="V302" s="65"/>
      <c r="W302" s="21">
        <f>W301</f>
        <v>-7.49</v>
      </c>
    </row>
    <row r="303" spans="1:23" x14ac:dyDescent="0.3">
      <c r="A303" s="33"/>
      <c r="B303" s="33"/>
      <c r="C303" s="33"/>
      <c r="D303" s="33" t="s">
        <v>526</v>
      </c>
      <c r="E303" s="33"/>
      <c r="F303" s="33"/>
      <c r="G303" s="33"/>
      <c r="H303" s="33"/>
      <c r="I303" s="33"/>
      <c r="J303" s="33"/>
      <c r="K303" s="34"/>
      <c r="L303" s="33"/>
      <c r="M303" s="33"/>
      <c r="N303" s="33"/>
      <c r="O303" s="33"/>
      <c r="P303" s="33"/>
      <c r="Q303" s="33"/>
      <c r="R303" s="33"/>
      <c r="S303" s="33"/>
      <c r="T303" s="33"/>
      <c r="U303" s="35"/>
      <c r="V303" s="33"/>
      <c r="W303" s="35"/>
    </row>
    <row r="304" spans="1:23" ht="15" thickBot="1" x14ac:dyDescent="0.35">
      <c r="A304" s="63"/>
      <c r="B304" s="63"/>
      <c r="C304" s="63"/>
      <c r="D304" s="63"/>
      <c r="E304" s="63"/>
      <c r="F304" s="63"/>
      <c r="G304" s="36"/>
      <c r="H304" s="36"/>
      <c r="I304" s="36" t="s">
        <v>673</v>
      </c>
      <c r="J304" s="36"/>
      <c r="K304" s="37">
        <v>44630</v>
      </c>
      <c r="L304" s="36"/>
      <c r="M304" s="36"/>
      <c r="N304" s="36"/>
      <c r="O304" s="36" t="s">
        <v>734</v>
      </c>
      <c r="P304" s="36"/>
      <c r="Q304" s="36" t="s">
        <v>807</v>
      </c>
      <c r="R304" s="36"/>
      <c r="S304" s="36" t="s">
        <v>71</v>
      </c>
      <c r="T304" s="36"/>
      <c r="U304" s="64">
        <v>-1233.6300000000001</v>
      </c>
      <c r="V304" s="36"/>
      <c r="W304" s="64">
        <f>ROUND(W303+U304,5)</f>
        <v>-1233.6300000000001</v>
      </c>
    </row>
    <row r="305" spans="1:23" x14ac:dyDescent="0.3">
      <c r="A305" s="65"/>
      <c r="B305" s="65"/>
      <c r="C305" s="65"/>
      <c r="D305" s="65" t="s">
        <v>658</v>
      </c>
      <c r="E305" s="65"/>
      <c r="F305" s="65"/>
      <c r="G305" s="65"/>
      <c r="H305" s="65"/>
      <c r="I305" s="65"/>
      <c r="J305" s="65"/>
      <c r="K305" s="66"/>
      <c r="L305" s="65"/>
      <c r="M305" s="65"/>
      <c r="N305" s="65"/>
      <c r="O305" s="65"/>
      <c r="P305" s="65"/>
      <c r="Q305" s="65"/>
      <c r="R305" s="65"/>
      <c r="S305" s="65"/>
      <c r="T305" s="65"/>
      <c r="U305" s="21">
        <f>ROUND(SUM(U303:U304),5)</f>
        <v>-1233.6300000000001</v>
      </c>
      <c r="V305" s="65"/>
      <c r="W305" s="21">
        <f>W304</f>
        <v>-1233.6300000000001</v>
      </c>
    </row>
    <row r="306" spans="1:23" x14ac:dyDescent="0.3">
      <c r="A306" s="33"/>
      <c r="B306" s="33"/>
      <c r="C306" s="33"/>
      <c r="D306" s="33" t="s">
        <v>527</v>
      </c>
      <c r="E306" s="33"/>
      <c r="F306" s="33"/>
      <c r="G306" s="33"/>
      <c r="H306" s="33"/>
      <c r="I306" s="33"/>
      <c r="J306" s="33"/>
      <c r="K306" s="34"/>
      <c r="L306" s="33"/>
      <c r="M306" s="33"/>
      <c r="N306" s="33"/>
      <c r="O306" s="33"/>
      <c r="P306" s="33"/>
      <c r="Q306" s="33"/>
      <c r="R306" s="33"/>
      <c r="S306" s="33"/>
      <c r="T306" s="33"/>
      <c r="U306" s="35"/>
      <c r="V306" s="33"/>
      <c r="W306" s="35"/>
    </row>
    <row r="307" spans="1:23" ht="15" thickBot="1" x14ac:dyDescent="0.35">
      <c r="A307" s="63"/>
      <c r="B307" s="63"/>
      <c r="C307" s="63"/>
      <c r="D307" s="63"/>
      <c r="E307" s="63"/>
      <c r="F307" s="63"/>
      <c r="G307" s="36"/>
      <c r="H307" s="36"/>
      <c r="I307" s="36" t="s">
        <v>672</v>
      </c>
      <c r="J307" s="36"/>
      <c r="K307" s="37">
        <v>44629</v>
      </c>
      <c r="L307" s="36"/>
      <c r="M307" s="36" t="s">
        <v>716</v>
      </c>
      <c r="N307" s="36"/>
      <c r="O307" s="36" t="s">
        <v>343</v>
      </c>
      <c r="P307" s="36"/>
      <c r="Q307" s="36"/>
      <c r="R307" s="36"/>
      <c r="S307" s="36" t="s">
        <v>68</v>
      </c>
      <c r="T307" s="36"/>
      <c r="U307" s="64">
        <v>-5365.97</v>
      </c>
      <c r="V307" s="36"/>
      <c r="W307" s="64">
        <f>ROUND(W306+U307,5)</f>
        <v>-5365.97</v>
      </c>
    </row>
    <row r="308" spans="1:23" x14ac:dyDescent="0.3">
      <c r="A308" s="65"/>
      <c r="B308" s="65"/>
      <c r="C308" s="65"/>
      <c r="D308" s="65" t="s">
        <v>659</v>
      </c>
      <c r="E308" s="65"/>
      <c r="F308" s="65"/>
      <c r="G308" s="65"/>
      <c r="H308" s="65"/>
      <c r="I308" s="65"/>
      <c r="J308" s="65"/>
      <c r="K308" s="66"/>
      <c r="L308" s="65"/>
      <c r="M308" s="65"/>
      <c r="N308" s="65"/>
      <c r="O308" s="65"/>
      <c r="P308" s="65"/>
      <c r="Q308" s="65"/>
      <c r="R308" s="65"/>
      <c r="S308" s="65"/>
      <c r="T308" s="65"/>
      <c r="U308" s="21">
        <f>ROUND(SUM(U306:U307),5)</f>
        <v>-5365.97</v>
      </c>
      <c r="V308" s="65"/>
      <c r="W308" s="21">
        <f>W307</f>
        <v>-5365.97</v>
      </c>
    </row>
    <row r="309" spans="1:23" x14ac:dyDescent="0.3">
      <c r="A309" s="33"/>
      <c r="B309" s="33"/>
      <c r="C309" s="33"/>
      <c r="D309" s="33" t="s">
        <v>528</v>
      </c>
      <c r="E309" s="33"/>
      <c r="F309" s="33"/>
      <c r="G309" s="33"/>
      <c r="H309" s="33"/>
      <c r="I309" s="33"/>
      <c r="J309" s="33"/>
      <c r="K309" s="34"/>
      <c r="L309" s="33"/>
      <c r="M309" s="33"/>
      <c r="N309" s="33"/>
      <c r="O309" s="33"/>
      <c r="P309" s="33"/>
      <c r="Q309" s="33"/>
      <c r="R309" s="33"/>
      <c r="S309" s="33"/>
      <c r="T309" s="33"/>
      <c r="U309" s="35"/>
      <c r="V309" s="33"/>
      <c r="W309" s="35"/>
    </row>
    <row r="310" spans="1:23" ht="15" thickBot="1" x14ac:dyDescent="0.35">
      <c r="A310" s="63"/>
      <c r="B310" s="63"/>
      <c r="C310" s="63"/>
      <c r="D310" s="63"/>
      <c r="E310" s="63"/>
      <c r="F310" s="63"/>
      <c r="G310" s="36"/>
      <c r="H310" s="36"/>
      <c r="I310" s="36" t="s">
        <v>673</v>
      </c>
      <c r="J310" s="36"/>
      <c r="K310" s="37">
        <v>44645</v>
      </c>
      <c r="L310" s="36"/>
      <c r="M310" s="36"/>
      <c r="N310" s="36"/>
      <c r="O310" s="36" t="s">
        <v>326</v>
      </c>
      <c r="P310" s="36"/>
      <c r="Q310" s="36" t="s">
        <v>808</v>
      </c>
      <c r="R310" s="36"/>
      <c r="S310" s="36" t="s">
        <v>71</v>
      </c>
      <c r="T310" s="36"/>
      <c r="U310" s="64">
        <v>-89.25</v>
      </c>
      <c r="V310" s="36"/>
      <c r="W310" s="64">
        <f>ROUND(W309+U310,5)</f>
        <v>-89.25</v>
      </c>
    </row>
    <row r="311" spans="1:23" x14ac:dyDescent="0.3">
      <c r="A311" s="65"/>
      <c r="B311" s="65"/>
      <c r="C311" s="65"/>
      <c r="D311" s="65" t="s">
        <v>660</v>
      </c>
      <c r="E311" s="65"/>
      <c r="F311" s="65"/>
      <c r="G311" s="65"/>
      <c r="H311" s="65"/>
      <c r="I311" s="65"/>
      <c r="J311" s="65"/>
      <c r="K311" s="66"/>
      <c r="L311" s="65"/>
      <c r="M311" s="65"/>
      <c r="N311" s="65"/>
      <c r="O311" s="65"/>
      <c r="P311" s="65"/>
      <c r="Q311" s="65"/>
      <c r="R311" s="65"/>
      <c r="S311" s="65"/>
      <c r="T311" s="65"/>
      <c r="U311" s="21">
        <f>ROUND(SUM(U309:U310),5)</f>
        <v>-89.25</v>
      </c>
      <c r="V311" s="65"/>
      <c r="W311" s="21">
        <f>W310</f>
        <v>-89.25</v>
      </c>
    </row>
    <row r="312" spans="1:23" x14ac:dyDescent="0.3">
      <c r="A312" s="33"/>
      <c r="B312" s="33"/>
      <c r="C312" s="33"/>
      <c r="D312" s="33" t="s">
        <v>529</v>
      </c>
      <c r="E312" s="33"/>
      <c r="F312" s="33"/>
      <c r="G312" s="33"/>
      <c r="H312" s="33"/>
      <c r="I312" s="33"/>
      <c r="J312" s="33"/>
      <c r="K312" s="34"/>
      <c r="L312" s="33"/>
      <c r="M312" s="33"/>
      <c r="N312" s="33"/>
      <c r="O312" s="33"/>
      <c r="P312" s="33"/>
      <c r="Q312" s="33"/>
      <c r="R312" s="33"/>
      <c r="S312" s="33"/>
      <c r="T312" s="33"/>
      <c r="U312" s="35"/>
      <c r="V312" s="33"/>
      <c r="W312" s="35"/>
    </row>
    <row r="313" spans="1:23" x14ac:dyDescent="0.3">
      <c r="A313" s="36"/>
      <c r="B313" s="36"/>
      <c r="C313" s="36"/>
      <c r="D313" s="36"/>
      <c r="E313" s="36"/>
      <c r="F313" s="36"/>
      <c r="G313" s="36"/>
      <c r="H313" s="36"/>
      <c r="I313" s="36" t="s">
        <v>672</v>
      </c>
      <c r="J313" s="36"/>
      <c r="K313" s="37">
        <v>44651</v>
      </c>
      <c r="L313" s="36"/>
      <c r="M313" s="36" t="s">
        <v>678</v>
      </c>
      <c r="N313" s="36"/>
      <c r="O313" s="36" t="s">
        <v>292</v>
      </c>
      <c r="P313" s="36"/>
      <c r="Q313" s="36" t="s">
        <v>809</v>
      </c>
      <c r="R313" s="36"/>
      <c r="S313" s="36" t="s">
        <v>68</v>
      </c>
      <c r="T313" s="36"/>
      <c r="U313" s="38">
        <v>8.23</v>
      </c>
      <c r="V313" s="36"/>
      <c r="W313" s="38">
        <f>ROUND(W312+U313,5)</f>
        <v>8.23</v>
      </c>
    </row>
    <row r="314" spans="1:23" ht="15" thickBot="1" x14ac:dyDescent="0.35">
      <c r="A314" s="36"/>
      <c r="B314" s="36"/>
      <c r="C314" s="36"/>
      <c r="D314" s="36"/>
      <c r="E314" s="36"/>
      <c r="F314" s="36"/>
      <c r="G314" s="36"/>
      <c r="H314" s="36"/>
      <c r="I314" s="36" t="s">
        <v>672</v>
      </c>
      <c r="J314" s="36"/>
      <c r="K314" s="37">
        <v>44651</v>
      </c>
      <c r="L314" s="36"/>
      <c r="M314" s="36" t="s">
        <v>678</v>
      </c>
      <c r="N314" s="36"/>
      <c r="O314" s="36" t="s">
        <v>292</v>
      </c>
      <c r="P314" s="36"/>
      <c r="Q314" s="36" t="s">
        <v>810</v>
      </c>
      <c r="R314" s="36"/>
      <c r="S314" s="36" t="s">
        <v>68</v>
      </c>
      <c r="T314" s="36"/>
      <c r="U314" s="64">
        <v>-21.99</v>
      </c>
      <c r="V314" s="36"/>
      <c r="W314" s="64">
        <f>ROUND(W313+U314,5)</f>
        <v>-13.76</v>
      </c>
    </row>
    <row r="315" spans="1:23" x14ac:dyDescent="0.3">
      <c r="A315" s="65"/>
      <c r="B315" s="65"/>
      <c r="C315" s="65"/>
      <c r="D315" s="65" t="s">
        <v>661</v>
      </c>
      <c r="E315" s="65"/>
      <c r="F315" s="65"/>
      <c r="G315" s="65"/>
      <c r="H315" s="65"/>
      <c r="I315" s="65"/>
      <c r="J315" s="65"/>
      <c r="K315" s="66"/>
      <c r="L315" s="65"/>
      <c r="M315" s="65"/>
      <c r="N315" s="65"/>
      <c r="O315" s="65"/>
      <c r="P315" s="65"/>
      <c r="Q315" s="65"/>
      <c r="R315" s="65"/>
      <c r="S315" s="65"/>
      <c r="T315" s="65"/>
      <c r="U315" s="21">
        <f>ROUND(SUM(U312:U314),5)</f>
        <v>-13.76</v>
      </c>
      <c r="V315" s="65"/>
      <c r="W315" s="21">
        <f>W314</f>
        <v>-13.76</v>
      </c>
    </row>
    <row r="316" spans="1:23" x14ac:dyDescent="0.3">
      <c r="A316" s="33"/>
      <c r="B316" s="33"/>
      <c r="C316" s="33"/>
      <c r="D316" s="33" t="s">
        <v>530</v>
      </c>
      <c r="E316" s="33"/>
      <c r="F316" s="33"/>
      <c r="G316" s="33"/>
      <c r="H316" s="33"/>
      <c r="I316" s="33"/>
      <c r="J316" s="33"/>
      <c r="K316" s="34"/>
      <c r="L316" s="33"/>
      <c r="M316" s="33"/>
      <c r="N316" s="33"/>
      <c r="O316" s="33"/>
      <c r="P316" s="33"/>
      <c r="Q316" s="33"/>
      <c r="R316" s="33"/>
      <c r="S316" s="33"/>
      <c r="T316" s="33"/>
      <c r="U316" s="35"/>
      <c r="V316" s="33"/>
      <c r="W316" s="35"/>
    </row>
    <row r="317" spans="1:23" x14ac:dyDescent="0.3">
      <c r="A317" s="36"/>
      <c r="B317" s="36"/>
      <c r="C317" s="36"/>
      <c r="D317" s="36"/>
      <c r="E317" s="36"/>
      <c r="F317" s="36"/>
      <c r="G317" s="36"/>
      <c r="H317" s="36"/>
      <c r="I317" s="36" t="s">
        <v>673</v>
      </c>
      <c r="J317" s="36"/>
      <c r="K317" s="37">
        <v>44643</v>
      </c>
      <c r="L317" s="36"/>
      <c r="M317" s="36"/>
      <c r="N317" s="36"/>
      <c r="O317" s="36" t="s">
        <v>735</v>
      </c>
      <c r="P317" s="36"/>
      <c r="Q317" s="36"/>
      <c r="R317" s="36"/>
      <c r="S317" s="36" t="s">
        <v>71</v>
      </c>
      <c r="T317" s="36"/>
      <c r="U317" s="38">
        <v>-15.32</v>
      </c>
      <c r="V317" s="36"/>
      <c r="W317" s="38">
        <f>ROUND(W316+U317,5)</f>
        <v>-15.32</v>
      </c>
    </row>
    <row r="318" spans="1:23" x14ac:dyDescent="0.3">
      <c r="A318" s="36"/>
      <c r="B318" s="36"/>
      <c r="C318" s="36"/>
      <c r="D318" s="36"/>
      <c r="E318" s="36"/>
      <c r="F318" s="36"/>
      <c r="G318" s="36"/>
      <c r="H318" s="36"/>
      <c r="I318" s="36" t="s">
        <v>673</v>
      </c>
      <c r="J318" s="36"/>
      <c r="K318" s="37">
        <v>44649</v>
      </c>
      <c r="L318" s="36"/>
      <c r="M318" s="36"/>
      <c r="N318" s="36"/>
      <c r="O318" s="36" t="s">
        <v>735</v>
      </c>
      <c r="P318" s="36"/>
      <c r="Q318" s="36"/>
      <c r="R318" s="36"/>
      <c r="S318" s="36" t="s">
        <v>71</v>
      </c>
      <c r="T318" s="36"/>
      <c r="U318" s="38">
        <v>-17.7</v>
      </c>
      <c r="V318" s="36"/>
      <c r="W318" s="38">
        <f>ROUND(W317+U318,5)</f>
        <v>-33.020000000000003</v>
      </c>
    </row>
    <row r="319" spans="1:23" x14ac:dyDescent="0.3">
      <c r="A319" s="36"/>
      <c r="B319" s="36"/>
      <c r="C319" s="36"/>
      <c r="D319" s="36"/>
      <c r="E319" s="36"/>
      <c r="F319" s="36"/>
      <c r="G319" s="36"/>
      <c r="H319" s="36"/>
      <c r="I319" s="36" t="s">
        <v>672</v>
      </c>
      <c r="J319" s="36"/>
      <c r="K319" s="37">
        <v>44651</v>
      </c>
      <c r="L319" s="36"/>
      <c r="M319" s="36" t="s">
        <v>678</v>
      </c>
      <c r="N319" s="36"/>
      <c r="O319" s="36" t="s">
        <v>292</v>
      </c>
      <c r="P319" s="36"/>
      <c r="Q319" s="36" t="s">
        <v>811</v>
      </c>
      <c r="R319" s="36"/>
      <c r="S319" s="36" t="s">
        <v>68</v>
      </c>
      <c r="T319" s="36"/>
      <c r="U319" s="38">
        <v>-52.25</v>
      </c>
      <c r="V319" s="36"/>
      <c r="W319" s="38">
        <f>ROUND(W318+U319,5)</f>
        <v>-85.27</v>
      </c>
    </row>
    <row r="320" spans="1:23" ht="15" thickBot="1" x14ac:dyDescent="0.35">
      <c r="A320" s="36"/>
      <c r="B320" s="36"/>
      <c r="C320" s="36"/>
      <c r="D320" s="36"/>
      <c r="E320" s="36"/>
      <c r="F320" s="36"/>
      <c r="G320" s="36"/>
      <c r="H320" s="36"/>
      <c r="I320" s="36" t="s">
        <v>672</v>
      </c>
      <c r="J320" s="36"/>
      <c r="K320" s="37">
        <v>44651</v>
      </c>
      <c r="L320" s="36"/>
      <c r="M320" s="36" t="s">
        <v>678</v>
      </c>
      <c r="N320" s="36"/>
      <c r="O320" s="36" t="s">
        <v>292</v>
      </c>
      <c r="P320" s="36"/>
      <c r="Q320" s="36" t="s">
        <v>812</v>
      </c>
      <c r="R320" s="36"/>
      <c r="S320" s="36" t="s">
        <v>68</v>
      </c>
      <c r="T320" s="36"/>
      <c r="U320" s="39">
        <v>-17.989999999999998</v>
      </c>
      <c r="V320" s="36"/>
      <c r="W320" s="39">
        <f>ROUND(W319+U320,5)</f>
        <v>-103.26</v>
      </c>
    </row>
    <row r="321" spans="1:23" ht="15" thickBot="1" x14ac:dyDescent="0.35">
      <c r="A321" s="65"/>
      <c r="B321" s="65"/>
      <c r="C321" s="65"/>
      <c r="D321" s="65" t="s">
        <v>662</v>
      </c>
      <c r="E321" s="65"/>
      <c r="F321" s="65"/>
      <c r="G321" s="65"/>
      <c r="H321" s="65"/>
      <c r="I321" s="65"/>
      <c r="J321" s="65"/>
      <c r="K321" s="66"/>
      <c r="L321" s="65"/>
      <c r="M321" s="65"/>
      <c r="N321" s="65"/>
      <c r="O321" s="65"/>
      <c r="P321" s="65"/>
      <c r="Q321" s="65"/>
      <c r="R321" s="65"/>
      <c r="S321" s="65"/>
      <c r="T321" s="65"/>
      <c r="U321" s="24">
        <f>ROUND(SUM(U316:U320),5)</f>
        <v>-103.26</v>
      </c>
      <c r="V321" s="65"/>
      <c r="W321" s="24">
        <f>W320</f>
        <v>-103.26</v>
      </c>
    </row>
    <row r="322" spans="1:23" ht="15" thickBot="1" x14ac:dyDescent="0.35">
      <c r="A322" s="65"/>
      <c r="B322" s="65"/>
      <c r="C322" s="65" t="s">
        <v>531</v>
      </c>
      <c r="D322" s="65"/>
      <c r="E322" s="65"/>
      <c r="F322" s="65"/>
      <c r="G322" s="65"/>
      <c r="H322" s="65"/>
      <c r="I322" s="65"/>
      <c r="J322" s="65"/>
      <c r="K322" s="66"/>
      <c r="L322" s="65"/>
      <c r="M322" s="65"/>
      <c r="N322" s="65"/>
      <c r="O322" s="65"/>
      <c r="P322" s="65"/>
      <c r="Q322" s="65"/>
      <c r="R322" s="65"/>
      <c r="S322" s="65"/>
      <c r="T322" s="65"/>
      <c r="U322" s="23">
        <f>ROUND(U299+U302+U305+U308+U311+U315+U321,5)</f>
        <v>-7199.42</v>
      </c>
      <c r="V322" s="65"/>
      <c r="W322" s="23">
        <f>ROUND(W299+W302+W305+W308+W311+W315+W321,5)</f>
        <v>-7199.42</v>
      </c>
    </row>
    <row r="323" spans="1:23" x14ac:dyDescent="0.3">
      <c r="A323" s="65"/>
      <c r="B323" s="65" t="s">
        <v>532</v>
      </c>
      <c r="C323" s="65"/>
      <c r="D323" s="65"/>
      <c r="E323" s="65"/>
      <c r="F323" s="65"/>
      <c r="G323" s="65"/>
      <c r="H323" s="65"/>
      <c r="I323" s="65"/>
      <c r="J323" s="65"/>
      <c r="K323" s="66"/>
      <c r="L323" s="65"/>
      <c r="M323" s="65"/>
      <c r="N323" s="65"/>
      <c r="O323" s="65"/>
      <c r="P323" s="65"/>
      <c r="Q323" s="65"/>
      <c r="R323" s="65"/>
      <c r="S323" s="65"/>
      <c r="T323" s="65"/>
      <c r="U323" s="21">
        <f>ROUND(U283+U294+U322,5)</f>
        <v>-11564.68</v>
      </c>
      <c r="V323" s="65"/>
      <c r="W323" s="21">
        <f>ROUND(W283+W294+W322,5)</f>
        <v>-11564.68</v>
      </c>
    </row>
    <row r="324" spans="1:23" x14ac:dyDescent="0.3">
      <c r="A324" s="33"/>
      <c r="B324" s="33" t="s">
        <v>536</v>
      </c>
      <c r="C324" s="33"/>
      <c r="D324" s="33"/>
      <c r="E324" s="33"/>
      <c r="F324" s="33"/>
      <c r="G324" s="33"/>
      <c r="H324" s="33"/>
      <c r="I324" s="33"/>
      <c r="J324" s="33"/>
      <c r="K324" s="34"/>
      <c r="L324" s="33"/>
      <c r="M324" s="33"/>
      <c r="N324" s="33"/>
      <c r="O324" s="33"/>
      <c r="P324" s="33"/>
      <c r="Q324" s="33"/>
      <c r="R324" s="33"/>
      <c r="S324" s="33"/>
      <c r="T324" s="33"/>
      <c r="U324" s="35"/>
      <c r="V324" s="33"/>
      <c r="W324" s="35"/>
    </row>
    <row r="325" spans="1:23" x14ac:dyDescent="0.3">
      <c r="A325" s="33"/>
      <c r="B325" s="33"/>
      <c r="C325" s="33" t="s">
        <v>537</v>
      </c>
      <c r="D325" s="33"/>
      <c r="E325" s="33"/>
      <c r="F325" s="33"/>
      <c r="G325" s="33"/>
      <c r="H325" s="33"/>
      <c r="I325" s="33"/>
      <c r="J325" s="33"/>
      <c r="K325" s="34"/>
      <c r="L325" s="33"/>
      <c r="M325" s="33"/>
      <c r="N325" s="33"/>
      <c r="O325" s="33"/>
      <c r="P325" s="33"/>
      <c r="Q325" s="33"/>
      <c r="R325" s="33"/>
      <c r="S325" s="33"/>
      <c r="T325" s="33"/>
      <c r="U325" s="35"/>
      <c r="V325" s="33"/>
      <c r="W325" s="35"/>
    </row>
    <row r="326" spans="1:23" ht="15" thickBot="1" x14ac:dyDescent="0.35">
      <c r="A326" s="63"/>
      <c r="B326" s="63"/>
      <c r="C326" s="63"/>
      <c r="D326" s="63"/>
      <c r="E326" s="63"/>
      <c r="F326" s="63"/>
      <c r="G326" s="36"/>
      <c r="H326" s="36"/>
      <c r="I326" s="36" t="s">
        <v>672</v>
      </c>
      <c r="J326" s="36"/>
      <c r="K326" s="37">
        <v>44642</v>
      </c>
      <c r="L326" s="36"/>
      <c r="M326" s="36" t="s">
        <v>717</v>
      </c>
      <c r="N326" s="36"/>
      <c r="O326" s="36" t="s">
        <v>723</v>
      </c>
      <c r="P326" s="36"/>
      <c r="Q326" s="36" t="s">
        <v>813</v>
      </c>
      <c r="R326" s="36"/>
      <c r="S326" s="36" t="s">
        <v>68</v>
      </c>
      <c r="T326" s="36"/>
      <c r="U326" s="64">
        <v>-117</v>
      </c>
      <c r="V326" s="36"/>
      <c r="W326" s="64">
        <f>ROUND(W325+U326,5)</f>
        <v>-117</v>
      </c>
    </row>
    <row r="327" spans="1:23" x14ac:dyDescent="0.3">
      <c r="A327" s="65"/>
      <c r="B327" s="65"/>
      <c r="C327" s="65" t="s">
        <v>663</v>
      </c>
      <c r="D327" s="65"/>
      <c r="E327" s="65"/>
      <c r="F327" s="65"/>
      <c r="G327" s="65"/>
      <c r="H327" s="65"/>
      <c r="I327" s="65"/>
      <c r="J327" s="65"/>
      <c r="K327" s="66"/>
      <c r="L327" s="65"/>
      <c r="M327" s="65"/>
      <c r="N327" s="65"/>
      <c r="O327" s="65"/>
      <c r="P327" s="65"/>
      <c r="Q327" s="65"/>
      <c r="R327" s="65"/>
      <c r="S327" s="65"/>
      <c r="T327" s="65"/>
      <c r="U327" s="21">
        <f>ROUND(SUM(U325:U326),5)</f>
        <v>-117</v>
      </c>
      <c r="V327" s="65"/>
      <c r="W327" s="21">
        <f>W326</f>
        <v>-117</v>
      </c>
    </row>
    <row r="328" spans="1:23" x14ac:dyDescent="0.3">
      <c r="A328" s="33"/>
      <c r="B328" s="33"/>
      <c r="C328" s="33" t="s">
        <v>545</v>
      </c>
      <c r="D328" s="33"/>
      <c r="E328" s="33"/>
      <c r="F328" s="33"/>
      <c r="G328" s="33"/>
      <c r="H328" s="33"/>
      <c r="I328" s="33"/>
      <c r="J328" s="33"/>
      <c r="K328" s="34"/>
      <c r="L328" s="33"/>
      <c r="M328" s="33"/>
      <c r="N328" s="33"/>
      <c r="O328" s="33"/>
      <c r="P328" s="33"/>
      <c r="Q328" s="33"/>
      <c r="R328" s="33"/>
      <c r="S328" s="33"/>
      <c r="T328" s="33"/>
      <c r="U328" s="35"/>
      <c r="V328" s="33"/>
      <c r="W328" s="35"/>
    </row>
    <row r="329" spans="1:23" x14ac:dyDescent="0.3">
      <c r="A329" s="33"/>
      <c r="B329" s="33"/>
      <c r="C329" s="33"/>
      <c r="D329" s="33" t="s">
        <v>546</v>
      </c>
      <c r="E329" s="33"/>
      <c r="F329" s="33"/>
      <c r="G329" s="33"/>
      <c r="H329" s="33"/>
      <c r="I329" s="33"/>
      <c r="J329" s="33"/>
      <c r="K329" s="34"/>
      <c r="L329" s="33"/>
      <c r="M329" s="33"/>
      <c r="N329" s="33"/>
      <c r="O329" s="33"/>
      <c r="P329" s="33"/>
      <c r="Q329" s="33"/>
      <c r="R329" s="33"/>
      <c r="S329" s="33"/>
      <c r="T329" s="33"/>
      <c r="U329" s="35"/>
      <c r="V329" s="33"/>
      <c r="W329" s="35"/>
    </row>
    <row r="330" spans="1:23" x14ac:dyDescent="0.3">
      <c r="A330" s="36"/>
      <c r="B330" s="36"/>
      <c r="C330" s="36"/>
      <c r="D330" s="36"/>
      <c r="E330" s="36"/>
      <c r="F330" s="36"/>
      <c r="G330" s="36"/>
      <c r="H330" s="36"/>
      <c r="I330" s="36" t="s">
        <v>672</v>
      </c>
      <c r="J330" s="36"/>
      <c r="K330" s="37">
        <v>44646</v>
      </c>
      <c r="L330" s="36"/>
      <c r="M330" s="36" t="s">
        <v>718</v>
      </c>
      <c r="N330" s="36"/>
      <c r="O330" s="36" t="s">
        <v>334</v>
      </c>
      <c r="P330" s="36"/>
      <c r="Q330" s="36"/>
      <c r="R330" s="36"/>
      <c r="S330" s="36" t="s">
        <v>68</v>
      </c>
      <c r="T330" s="36"/>
      <c r="U330" s="38">
        <v>-32.229999999999997</v>
      </c>
      <c r="V330" s="36"/>
      <c r="W330" s="38">
        <f>ROUND(W329+U330,5)</f>
        <v>-32.229999999999997</v>
      </c>
    </row>
    <row r="331" spans="1:23" ht="15" thickBot="1" x14ac:dyDescent="0.35">
      <c r="A331" s="36"/>
      <c r="B331" s="36"/>
      <c r="C331" s="36"/>
      <c r="D331" s="36"/>
      <c r="E331" s="36"/>
      <c r="F331" s="36"/>
      <c r="G331" s="36"/>
      <c r="H331" s="36"/>
      <c r="I331" s="36" t="s">
        <v>673</v>
      </c>
      <c r="J331" s="36"/>
      <c r="K331" s="37">
        <v>44649</v>
      </c>
      <c r="L331" s="36"/>
      <c r="M331" s="36"/>
      <c r="N331" s="36"/>
      <c r="O331" s="36" t="s">
        <v>347</v>
      </c>
      <c r="P331" s="36"/>
      <c r="Q331" s="36" t="s">
        <v>814</v>
      </c>
      <c r="R331" s="36"/>
      <c r="S331" s="36" t="s">
        <v>71</v>
      </c>
      <c r="T331" s="36"/>
      <c r="U331" s="39">
        <v>-56.89</v>
      </c>
      <c r="V331" s="36"/>
      <c r="W331" s="39">
        <f>ROUND(W330+U331,5)</f>
        <v>-89.12</v>
      </c>
    </row>
    <row r="332" spans="1:23" ht="15" thickBot="1" x14ac:dyDescent="0.35">
      <c r="A332" s="65"/>
      <c r="B332" s="65"/>
      <c r="C332" s="65"/>
      <c r="D332" s="65" t="s">
        <v>664</v>
      </c>
      <c r="E332" s="65"/>
      <c r="F332" s="65"/>
      <c r="G332" s="65"/>
      <c r="H332" s="65"/>
      <c r="I332" s="65"/>
      <c r="J332" s="65"/>
      <c r="K332" s="66"/>
      <c r="L332" s="65"/>
      <c r="M332" s="65"/>
      <c r="N332" s="65"/>
      <c r="O332" s="65"/>
      <c r="P332" s="65"/>
      <c r="Q332" s="65"/>
      <c r="R332" s="65"/>
      <c r="S332" s="65"/>
      <c r="T332" s="65"/>
      <c r="U332" s="23">
        <f>ROUND(SUM(U329:U331),5)</f>
        <v>-89.12</v>
      </c>
      <c r="V332" s="65"/>
      <c r="W332" s="23">
        <f>W331</f>
        <v>-89.12</v>
      </c>
    </row>
    <row r="333" spans="1:23" x14ac:dyDescent="0.3">
      <c r="A333" s="65"/>
      <c r="B333" s="65"/>
      <c r="C333" s="65" t="s">
        <v>547</v>
      </c>
      <c r="D333" s="65"/>
      <c r="E333" s="65"/>
      <c r="F333" s="65"/>
      <c r="G333" s="65"/>
      <c r="H333" s="65"/>
      <c r="I333" s="65"/>
      <c r="J333" s="65"/>
      <c r="K333" s="66"/>
      <c r="L333" s="65"/>
      <c r="M333" s="65"/>
      <c r="N333" s="65"/>
      <c r="O333" s="65"/>
      <c r="P333" s="65"/>
      <c r="Q333" s="65"/>
      <c r="R333" s="65"/>
      <c r="S333" s="65"/>
      <c r="T333" s="65"/>
      <c r="U333" s="21">
        <f>U332</f>
        <v>-89.12</v>
      </c>
      <c r="V333" s="65"/>
      <c r="W333" s="21">
        <f>W332</f>
        <v>-89.12</v>
      </c>
    </row>
    <row r="334" spans="1:23" x14ac:dyDescent="0.3">
      <c r="A334" s="33"/>
      <c r="B334" s="33"/>
      <c r="C334" s="33" t="s">
        <v>548</v>
      </c>
      <c r="D334" s="33"/>
      <c r="E334" s="33"/>
      <c r="F334" s="33"/>
      <c r="G334" s="33"/>
      <c r="H334" s="33"/>
      <c r="I334" s="33"/>
      <c r="J334" s="33"/>
      <c r="K334" s="34"/>
      <c r="L334" s="33"/>
      <c r="M334" s="33"/>
      <c r="N334" s="33"/>
      <c r="O334" s="33"/>
      <c r="P334" s="33"/>
      <c r="Q334" s="33"/>
      <c r="R334" s="33"/>
      <c r="S334" s="33"/>
      <c r="T334" s="33"/>
      <c r="U334" s="35"/>
      <c r="V334" s="33"/>
      <c r="W334" s="35"/>
    </row>
    <row r="335" spans="1:23" ht="15" thickBot="1" x14ac:dyDescent="0.35">
      <c r="A335" s="63"/>
      <c r="B335" s="63"/>
      <c r="C335" s="63"/>
      <c r="D335" s="63"/>
      <c r="E335" s="63"/>
      <c r="F335" s="63"/>
      <c r="G335" s="36"/>
      <c r="H335" s="36"/>
      <c r="I335" s="36" t="s">
        <v>673</v>
      </c>
      <c r="J335" s="36"/>
      <c r="K335" s="37">
        <v>44651</v>
      </c>
      <c r="L335" s="36"/>
      <c r="M335" s="36"/>
      <c r="N335" s="36"/>
      <c r="O335" s="36" t="s">
        <v>726</v>
      </c>
      <c r="P335" s="36"/>
      <c r="Q335" s="36" t="s">
        <v>815</v>
      </c>
      <c r="R335" s="36"/>
      <c r="S335" s="36" t="s">
        <v>71</v>
      </c>
      <c r="T335" s="36"/>
      <c r="U335" s="39">
        <v>-113.93</v>
      </c>
      <c r="V335" s="36"/>
      <c r="W335" s="39">
        <f>ROUND(W334+U335,5)</f>
        <v>-113.93</v>
      </c>
    </row>
    <row r="336" spans="1:23" ht="15" thickBot="1" x14ac:dyDescent="0.35">
      <c r="A336" s="65"/>
      <c r="B336" s="65"/>
      <c r="C336" s="65" t="s">
        <v>665</v>
      </c>
      <c r="D336" s="65"/>
      <c r="E336" s="65"/>
      <c r="F336" s="65"/>
      <c r="G336" s="65"/>
      <c r="H336" s="65"/>
      <c r="I336" s="65"/>
      <c r="J336" s="65"/>
      <c r="K336" s="66"/>
      <c r="L336" s="65"/>
      <c r="M336" s="65"/>
      <c r="N336" s="65"/>
      <c r="O336" s="65"/>
      <c r="P336" s="65"/>
      <c r="Q336" s="65"/>
      <c r="R336" s="65"/>
      <c r="S336" s="65"/>
      <c r="T336" s="65"/>
      <c r="U336" s="23">
        <f>ROUND(SUM(U334:U335),5)</f>
        <v>-113.93</v>
      </c>
      <c r="V336" s="65"/>
      <c r="W336" s="23">
        <f>W335</f>
        <v>-113.93</v>
      </c>
    </row>
    <row r="337" spans="1:23" x14ac:dyDescent="0.3">
      <c r="A337" s="65"/>
      <c r="B337" s="65" t="s">
        <v>549</v>
      </c>
      <c r="C337" s="65"/>
      <c r="D337" s="65"/>
      <c r="E337" s="65"/>
      <c r="F337" s="65"/>
      <c r="G337" s="65"/>
      <c r="H337" s="65"/>
      <c r="I337" s="65"/>
      <c r="J337" s="65"/>
      <c r="K337" s="66"/>
      <c r="L337" s="65"/>
      <c r="M337" s="65"/>
      <c r="N337" s="65"/>
      <c r="O337" s="65"/>
      <c r="P337" s="65"/>
      <c r="Q337" s="65"/>
      <c r="R337" s="65"/>
      <c r="S337" s="65"/>
      <c r="T337" s="65"/>
      <c r="U337" s="21">
        <f>ROUND(U327+U333+U336,5)</f>
        <v>-320.05</v>
      </c>
      <c r="V337" s="65"/>
      <c r="W337" s="21">
        <f>ROUND(W327+W333+W336,5)</f>
        <v>-320.05</v>
      </c>
    </row>
    <row r="338" spans="1:23" x14ac:dyDescent="0.3">
      <c r="A338" s="33"/>
      <c r="B338" s="33" t="s">
        <v>550</v>
      </c>
      <c r="C338" s="33"/>
      <c r="D338" s="33"/>
      <c r="E338" s="33"/>
      <c r="F338" s="33"/>
      <c r="G338" s="33"/>
      <c r="H338" s="33"/>
      <c r="I338" s="33"/>
      <c r="J338" s="33"/>
      <c r="K338" s="34"/>
      <c r="L338" s="33"/>
      <c r="M338" s="33"/>
      <c r="N338" s="33"/>
      <c r="O338" s="33"/>
      <c r="P338" s="33"/>
      <c r="Q338" s="33"/>
      <c r="R338" s="33"/>
      <c r="S338" s="33"/>
      <c r="T338" s="33"/>
      <c r="U338" s="35"/>
      <c r="V338" s="33"/>
      <c r="W338" s="35"/>
    </row>
    <row r="339" spans="1:23" x14ac:dyDescent="0.3">
      <c r="A339" s="33"/>
      <c r="B339" s="33"/>
      <c r="C339" s="33" t="s">
        <v>551</v>
      </c>
      <c r="D339" s="33"/>
      <c r="E339" s="33"/>
      <c r="F339" s="33"/>
      <c r="G339" s="33"/>
      <c r="H339" s="33"/>
      <c r="I339" s="33"/>
      <c r="J339" s="33"/>
      <c r="K339" s="34"/>
      <c r="L339" s="33"/>
      <c r="M339" s="33"/>
      <c r="N339" s="33"/>
      <c r="O339" s="33"/>
      <c r="P339" s="33"/>
      <c r="Q339" s="33"/>
      <c r="R339" s="33"/>
      <c r="S339" s="33"/>
      <c r="T339" s="33"/>
      <c r="U339" s="35"/>
      <c r="V339" s="33"/>
      <c r="W339" s="35"/>
    </row>
    <row r="340" spans="1:23" ht="15" thickBot="1" x14ac:dyDescent="0.35">
      <c r="A340" s="63"/>
      <c r="B340" s="63"/>
      <c r="C340" s="63"/>
      <c r="D340" s="63"/>
      <c r="E340" s="63"/>
      <c r="F340" s="63"/>
      <c r="G340" s="36"/>
      <c r="H340" s="36"/>
      <c r="I340" s="36" t="s">
        <v>673</v>
      </c>
      <c r="J340" s="36"/>
      <c r="K340" s="37">
        <v>44647</v>
      </c>
      <c r="L340" s="36"/>
      <c r="M340" s="36"/>
      <c r="N340" s="36"/>
      <c r="O340" s="36" t="s">
        <v>333</v>
      </c>
      <c r="P340" s="36"/>
      <c r="Q340" s="36"/>
      <c r="R340" s="36"/>
      <c r="S340" s="36" t="s">
        <v>71</v>
      </c>
      <c r="T340" s="36"/>
      <c r="U340" s="64">
        <v>-36</v>
      </c>
      <c r="V340" s="36"/>
      <c r="W340" s="64">
        <f>ROUND(W339+U340,5)</f>
        <v>-36</v>
      </c>
    </row>
    <row r="341" spans="1:23" x14ac:dyDescent="0.3">
      <c r="A341" s="65"/>
      <c r="B341" s="65"/>
      <c r="C341" s="65" t="s">
        <v>666</v>
      </c>
      <c r="D341" s="65"/>
      <c r="E341" s="65"/>
      <c r="F341" s="65"/>
      <c r="G341" s="65"/>
      <c r="H341" s="65"/>
      <c r="I341" s="65"/>
      <c r="J341" s="65"/>
      <c r="K341" s="66"/>
      <c r="L341" s="65"/>
      <c r="M341" s="65"/>
      <c r="N341" s="65"/>
      <c r="O341" s="65"/>
      <c r="P341" s="65"/>
      <c r="Q341" s="65"/>
      <c r="R341" s="65"/>
      <c r="S341" s="65"/>
      <c r="T341" s="65"/>
      <c r="U341" s="21">
        <f>ROUND(SUM(U339:U340),5)</f>
        <v>-36</v>
      </c>
      <c r="V341" s="65"/>
      <c r="W341" s="21">
        <f>W340</f>
        <v>-36</v>
      </c>
    </row>
    <row r="342" spans="1:23" x14ac:dyDescent="0.3">
      <c r="A342" s="33"/>
      <c r="B342" s="33"/>
      <c r="C342" s="33" t="s">
        <v>552</v>
      </c>
      <c r="D342" s="33"/>
      <c r="E342" s="33"/>
      <c r="F342" s="33"/>
      <c r="G342" s="33"/>
      <c r="H342" s="33"/>
      <c r="I342" s="33"/>
      <c r="J342" s="33"/>
      <c r="K342" s="34"/>
      <c r="L342" s="33"/>
      <c r="M342" s="33"/>
      <c r="N342" s="33"/>
      <c r="O342" s="33"/>
      <c r="P342" s="33"/>
      <c r="Q342" s="33"/>
      <c r="R342" s="33"/>
      <c r="S342" s="33"/>
      <c r="T342" s="33"/>
      <c r="U342" s="35"/>
      <c r="V342" s="33"/>
      <c r="W342" s="35"/>
    </row>
    <row r="343" spans="1:23" x14ac:dyDescent="0.3">
      <c r="A343" s="33"/>
      <c r="B343" s="33"/>
      <c r="C343" s="33"/>
      <c r="D343" s="33" t="s">
        <v>553</v>
      </c>
      <c r="E343" s="33"/>
      <c r="F343" s="33"/>
      <c r="G343" s="33"/>
      <c r="H343" s="33"/>
      <c r="I343" s="33"/>
      <c r="J343" s="33"/>
      <c r="K343" s="34"/>
      <c r="L343" s="33"/>
      <c r="M343" s="33"/>
      <c r="N343" s="33"/>
      <c r="O343" s="33"/>
      <c r="P343" s="33"/>
      <c r="Q343" s="33"/>
      <c r="R343" s="33"/>
      <c r="S343" s="33"/>
      <c r="T343" s="33"/>
      <c r="U343" s="35"/>
      <c r="V343" s="33"/>
      <c r="W343" s="35"/>
    </row>
    <row r="344" spans="1:23" x14ac:dyDescent="0.3">
      <c r="A344" s="36"/>
      <c r="B344" s="36"/>
      <c r="C344" s="36"/>
      <c r="D344" s="36"/>
      <c r="E344" s="36"/>
      <c r="F344" s="36"/>
      <c r="G344" s="36"/>
      <c r="H344" s="36"/>
      <c r="I344" s="36" t="s">
        <v>673</v>
      </c>
      <c r="J344" s="36"/>
      <c r="K344" s="37">
        <v>44621</v>
      </c>
      <c r="L344" s="36"/>
      <c r="M344" s="36"/>
      <c r="N344" s="36"/>
      <c r="O344" s="36" t="s">
        <v>736</v>
      </c>
      <c r="P344" s="36"/>
      <c r="Q344" s="36"/>
      <c r="R344" s="36"/>
      <c r="S344" s="36" t="s">
        <v>71</v>
      </c>
      <c r="T344" s="36"/>
      <c r="U344" s="38">
        <v>-75</v>
      </c>
      <c r="V344" s="36"/>
      <c r="W344" s="38">
        <f t="shared" ref="W344:W353" si="9">ROUND(W343+U344,5)</f>
        <v>-75</v>
      </c>
    </row>
    <row r="345" spans="1:23" x14ac:dyDescent="0.3">
      <c r="A345" s="36"/>
      <c r="B345" s="36"/>
      <c r="C345" s="36"/>
      <c r="D345" s="36"/>
      <c r="E345" s="36"/>
      <c r="F345" s="36"/>
      <c r="G345" s="36"/>
      <c r="H345" s="36"/>
      <c r="I345" s="36" t="s">
        <v>673</v>
      </c>
      <c r="J345" s="36"/>
      <c r="K345" s="37">
        <v>44622</v>
      </c>
      <c r="L345" s="36"/>
      <c r="M345" s="36"/>
      <c r="N345" s="36"/>
      <c r="O345" s="36" t="s">
        <v>347</v>
      </c>
      <c r="P345" s="36"/>
      <c r="Q345" s="36" t="s">
        <v>816</v>
      </c>
      <c r="R345" s="36"/>
      <c r="S345" s="36" t="s">
        <v>71</v>
      </c>
      <c r="T345" s="36"/>
      <c r="U345" s="38">
        <v>-51</v>
      </c>
      <c r="V345" s="36"/>
      <c r="W345" s="38">
        <f t="shared" si="9"/>
        <v>-126</v>
      </c>
    </row>
    <row r="346" spans="1:23" x14ac:dyDescent="0.3">
      <c r="A346" s="36"/>
      <c r="B346" s="36"/>
      <c r="C346" s="36"/>
      <c r="D346" s="36"/>
      <c r="E346" s="36"/>
      <c r="F346" s="36"/>
      <c r="G346" s="36"/>
      <c r="H346" s="36"/>
      <c r="I346" s="36" t="s">
        <v>673</v>
      </c>
      <c r="J346" s="36"/>
      <c r="K346" s="37">
        <v>44623</v>
      </c>
      <c r="L346" s="36"/>
      <c r="M346" s="36"/>
      <c r="N346" s="36"/>
      <c r="O346" s="36" t="s">
        <v>349</v>
      </c>
      <c r="P346" s="36"/>
      <c r="Q346" s="36" t="s">
        <v>817</v>
      </c>
      <c r="R346" s="36"/>
      <c r="S346" s="36" t="s">
        <v>71</v>
      </c>
      <c r="T346" s="36"/>
      <c r="U346" s="38">
        <v>-12.95</v>
      </c>
      <c r="V346" s="36"/>
      <c r="W346" s="38">
        <f t="shared" si="9"/>
        <v>-138.94999999999999</v>
      </c>
    </row>
    <row r="347" spans="1:23" x14ac:dyDescent="0.3">
      <c r="A347" s="36"/>
      <c r="B347" s="36"/>
      <c r="C347" s="36"/>
      <c r="D347" s="36"/>
      <c r="E347" s="36"/>
      <c r="F347" s="36"/>
      <c r="G347" s="36"/>
      <c r="H347" s="36"/>
      <c r="I347" s="36" t="s">
        <v>673</v>
      </c>
      <c r="J347" s="36"/>
      <c r="K347" s="37">
        <v>44623</v>
      </c>
      <c r="L347" s="36"/>
      <c r="M347" s="36"/>
      <c r="N347" s="36"/>
      <c r="O347" s="36" t="s">
        <v>737</v>
      </c>
      <c r="P347" s="36"/>
      <c r="Q347" s="36"/>
      <c r="R347" s="36"/>
      <c r="S347" s="36" t="s">
        <v>71</v>
      </c>
      <c r="T347" s="36"/>
      <c r="U347" s="38">
        <v>-382.95</v>
      </c>
      <c r="V347" s="36"/>
      <c r="W347" s="38">
        <f t="shared" si="9"/>
        <v>-521.9</v>
      </c>
    </row>
    <row r="348" spans="1:23" x14ac:dyDescent="0.3">
      <c r="A348" s="36"/>
      <c r="B348" s="36"/>
      <c r="C348" s="36"/>
      <c r="D348" s="36"/>
      <c r="E348" s="36"/>
      <c r="F348" s="36"/>
      <c r="G348" s="36"/>
      <c r="H348" s="36"/>
      <c r="I348" s="36" t="s">
        <v>672</v>
      </c>
      <c r="J348" s="36"/>
      <c r="K348" s="37">
        <v>44624</v>
      </c>
      <c r="L348" s="36"/>
      <c r="M348" s="36" t="s">
        <v>719</v>
      </c>
      <c r="N348" s="36"/>
      <c r="O348" s="36" t="s">
        <v>336</v>
      </c>
      <c r="P348" s="36"/>
      <c r="Q348" s="36"/>
      <c r="R348" s="36"/>
      <c r="S348" s="36" t="s">
        <v>68</v>
      </c>
      <c r="T348" s="36"/>
      <c r="U348" s="38">
        <v>-13.53</v>
      </c>
      <c r="V348" s="36"/>
      <c r="W348" s="38">
        <f t="shared" si="9"/>
        <v>-535.42999999999995</v>
      </c>
    </row>
    <row r="349" spans="1:23" x14ac:dyDescent="0.3">
      <c r="A349" s="36"/>
      <c r="B349" s="36"/>
      <c r="C349" s="36"/>
      <c r="D349" s="36"/>
      <c r="E349" s="36"/>
      <c r="F349" s="36"/>
      <c r="G349" s="36"/>
      <c r="H349" s="36"/>
      <c r="I349" s="36" t="s">
        <v>672</v>
      </c>
      <c r="J349" s="36"/>
      <c r="K349" s="37">
        <v>44633</v>
      </c>
      <c r="L349" s="36"/>
      <c r="M349" s="36"/>
      <c r="N349" s="36"/>
      <c r="O349" s="36" t="s">
        <v>349</v>
      </c>
      <c r="P349" s="36"/>
      <c r="Q349" s="36" t="s">
        <v>818</v>
      </c>
      <c r="R349" s="36"/>
      <c r="S349" s="36" t="s">
        <v>68</v>
      </c>
      <c r="T349" s="36"/>
      <c r="U349" s="38">
        <v>-120</v>
      </c>
      <c r="V349" s="36"/>
      <c r="W349" s="38">
        <f t="shared" si="9"/>
        <v>-655.43</v>
      </c>
    </row>
    <row r="350" spans="1:23" x14ac:dyDescent="0.3">
      <c r="A350" s="36"/>
      <c r="B350" s="36"/>
      <c r="C350" s="36"/>
      <c r="D350" s="36"/>
      <c r="E350" s="36"/>
      <c r="F350" s="36"/>
      <c r="G350" s="36"/>
      <c r="H350" s="36"/>
      <c r="I350" s="36" t="s">
        <v>672</v>
      </c>
      <c r="J350" s="36"/>
      <c r="K350" s="37">
        <v>44633</v>
      </c>
      <c r="L350" s="36"/>
      <c r="M350" s="36"/>
      <c r="N350" s="36"/>
      <c r="O350" s="36" t="s">
        <v>349</v>
      </c>
      <c r="P350" s="36"/>
      <c r="Q350" s="36" t="s">
        <v>819</v>
      </c>
      <c r="R350" s="36"/>
      <c r="S350" s="36" t="s">
        <v>68</v>
      </c>
      <c r="T350" s="36"/>
      <c r="U350" s="38">
        <v>-61.52</v>
      </c>
      <c r="V350" s="36"/>
      <c r="W350" s="38">
        <f t="shared" si="9"/>
        <v>-716.95</v>
      </c>
    </row>
    <row r="351" spans="1:23" x14ac:dyDescent="0.3">
      <c r="A351" s="36"/>
      <c r="B351" s="36"/>
      <c r="C351" s="36"/>
      <c r="D351" s="36"/>
      <c r="E351" s="36"/>
      <c r="F351" s="36"/>
      <c r="G351" s="36"/>
      <c r="H351" s="36"/>
      <c r="I351" s="36" t="s">
        <v>672</v>
      </c>
      <c r="J351" s="36"/>
      <c r="K351" s="37">
        <v>44633</v>
      </c>
      <c r="L351" s="36"/>
      <c r="M351" s="36"/>
      <c r="N351" s="36"/>
      <c r="O351" s="36" t="s">
        <v>347</v>
      </c>
      <c r="P351" s="36"/>
      <c r="Q351" s="36" t="s">
        <v>820</v>
      </c>
      <c r="R351" s="36"/>
      <c r="S351" s="36" t="s">
        <v>68</v>
      </c>
      <c r="T351" s="36"/>
      <c r="U351" s="38">
        <v>-49.62</v>
      </c>
      <c r="V351" s="36"/>
      <c r="W351" s="38">
        <f t="shared" si="9"/>
        <v>-766.57</v>
      </c>
    </row>
    <row r="352" spans="1:23" x14ac:dyDescent="0.3">
      <c r="A352" s="36"/>
      <c r="B352" s="36"/>
      <c r="C352" s="36"/>
      <c r="D352" s="36"/>
      <c r="E352" s="36"/>
      <c r="F352" s="36"/>
      <c r="G352" s="36"/>
      <c r="H352" s="36"/>
      <c r="I352" s="36" t="s">
        <v>672</v>
      </c>
      <c r="J352" s="36"/>
      <c r="K352" s="37">
        <v>44633</v>
      </c>
      <c r="L352" s="36"/>
      <c r="M352" s="36"/>
      <c r="N352" s="36"/>
      <c r="O352" s="36" t="s">
        <v>349</v>
      </c>
      <c r="P352" s="36"/>
      <c r="Q352" s="36" t="s">
        <v>818</v>
      </c>
      <c r="R352" s="36"/>
      <c r="S352" s="36" t="s">
        <v>68</v>
      </c>
      <c r="T352" s="36"/>
      <c r="U352" s="38">
        <v>-23</v>
      </c>
      <c r="V352" s="36"/>
      <c r="W352" s="38">
        <f t="shared" si="9"/>
        <v>-789.57</v>
      </c>
    </row>
    <row r="353" spans="1:23" ht="15" thickBot="1" x14ac:dyDescent="0.35">
      <c r="A353" s="36"/>
      <c r="B353" s="36"/>
      <c r="C353" s="36"/>
      <c r="D353" s="36"/>
      <c r="E353" s="36"/>
      <c r="F353" s="36"/>
      <c r="G353" s="36"/>
      <c r="H353" s="36"/>
      <c r="I353" s="36" t="s">
        <v>672</v>
      </c>
      <c r="J353" s="36"/>
      <c r="K353" s="37">
        <v>44633</v>
      </c>
      <c r="L353" s="36"/>
      <c r="M353" s="36"/>
      <c r="N353" s="36"/>
      <c r="O353" s="36" t="s">
        <v>349</v>
      </c>
      <c r="P353" s="36"/>
      <c r="Q353" s="36" t="s">
        <v>818</v>
      </c>
      <c r="R353" s="36"/>
      <c r="S353" s="36" t="s">
        <v>68</v>
      </c>
      <c r="T353" s="36"/>
      <c r="U353" s="64">
        <v>-149</v>
      </c>
      <c r="V353" s="36"/>
      <c r="W353" s="64">
        <f t="shared" si="9"/>
        <v>-938.57</v>
      </c>
    </row>
    <row r="354" spans="1:23" x14ac:dyDescent="0.3">
      <c r="A354" s="65"/>
      <c r="B354" s="65"/>
      <c r="C354" s="65"/>
      <c r="D354" s="65" t="s">
        <v>667</v>
      </c>
      <c r="E354" s="65"/>
      <c r="F354" s="65"/>
      <c r="G354" s="65"/>
      <c r="H354" s="65"/>
      <c r="I354" s="65"/>
      <c r="J354" s="65"/>
      <c r="K354" s="66"/>
      <c r="L354" s="65"/>
      <c r="M354" s="65"/>
      <c r="N354" s="65"/>
      <c r="O354" s="65"/>
      <c r="P354" s="65"/>
      <c r="Q354" s="65"/>
      <c r="R354" s="65"/>
      <c r="S354" s="65"/>
      <c r="T354" s="65"/>
      <c r="U354" s="21">
        <f>ROUND(SUM(U343:U353),5)</f>
        <v>-938.57</v>
      </c>
      <c r="V354" s="65"/>
      <c r="W354" s="21">
        <f>W353</f>
        <v>-938.57</v>
      </c>
    </row>
    <row r="355" spans="1:23" x14ac:dyDescent="0.3">
      <c r="A355" s="33"/>
      <c r="B355" s="33"/>
      <c r="C355" s="33"/>
      <c r="D355" s="33" t="s">
        <v>555</v>
      </c>
      <c r="E355" s="33"/>
      <c r="F355" s="33"/>
      <c r="G355" s="33"/>
      <c r="H355" s="33"/>
      <c r="I355" s="33"/>
      <c r="J355" s="33"/>
      <c r="K355" s="34"/>
      <c r="L355" s="33"/>
      <c r="M355" s="33"/>
      <c r="N355" s="33"/>
      <c r="O355" s="33"/>
      <c r="P355" s="33"/>
      <c r="Q355" s="33"/>
      <c r="R355" s="33"/>
      <c r="S355" s="33"/>
      <c r="T355" s="33"/>
      <c r="U355" s="35"/>
      <c r="V355" s="33"/>
      <c r="W355" s="35"/>
    </row>
    <row r="356" spans="1:23" x14ac:dyDescent="0.3">
      <c r="A356" s="36"/>
      <c r="B356" s="36"/>
      <c r="C356" s="36"/>
      <c r="D356" s="36"/>
      <c r="E356" s="36"/>
      <c r="F356" s="36"/>
      <c r="G356" s="36"/>
      <c r="H356" s="36"/>
      <c r="I356" s="36" t="s">
        <v>672</v>
      </c>
      <c r="J356" s="36"/>
      <c r="K356" s="37">
        <v>44624</v>
      </c>
      <c r="L356" s="36"/>
      <c r="M356" s="36" t="s">
        <v>720</v>
      </c>
      <c r="N356" s="36"/>
      <c r="O356" s="36" t="s">
        <v>342</v>
      </c>
      <c r="P356" s="36"/>
      <c r="Q356" s="36"/>
      <c r="R356" s="36"/>
      <c r="S356" s="36" t="s">
        <v>68</v>
      </c>
      <c r="T356" s="36"/>
      <c r="U356" s="38">
        <v>-120</v>
      </c>
      <c r="V356" s="36"/>
      <c r="W356" s="38">
        <f>ROUND(W355+U356,5)</f>
        <v>-120</v>
      </c>
    </row>
    <row r="357" spans="1:23" ht="15" thickBot="1" x14ac:dyDescent="0.35">
      <c r="A357" s="36"/>
      <c r="B357" s="36"/>
      <c r="C357" s="36"/>
      <c r="D357" s="36"/>
      <c r="E357" s="36"/>
      <c r="F357" s="36"/>
      <c r="G357" s="36"/>
      <c r="H357" s="36"/>
      <c r="I357" s="36" t="s">
        <v>672</v>
      </c>
      <c r="J357" s="36"/>
      <c r="K357" s="37">
        <v>44629</v>
      </c>
      <c r="L357" s="36"/>
      <c r="M357" s="36" t="s">
        <v>721</v>
      </c>
      <c r="N357" s="36"/>
      <c r="O357" s="36" t="s">
        <v>312</v>
      </c>
      <c r="P357" s="36"/>
      <c r="Q357" s="36"/>
      <c r="R357" s="36"/>
      <c r="S357" s="36" t="s">
        <v>68</v>
      </c>
      <c r="T357" s="36"/>
      <c r="U357" s="39">
        <v>-185.39</v>
      </c>
      <c r="V357" s="36"/>
      <c r="W357" s="39">
        <f>ROUND(W356+U357,5)</f>
        <v>-305.39</v>
      </c>
    </row>
    <row r="358" spans="1:23" ht="15" thickBot="1" x14ac:dyDescent="0.35">
      <c r="A358" s="65"/>
      <c r="B358" s="65"/>
      <c r="C358" s="65"/>
      <c r="D358" s="65" t="s">
        <v>668</v>
      </c>
      <c r="E358" s="65"/>
      <c r="F358" s="65"/>
      <c r="G358" s="65"/>
      <c r="H358" s="65"/>
      <c r="I358" s="65"/>
      <c r="J358" s="65"/>
      <c r="K358" s="66"/>
      <c r="L358" s="65"/>
      <c r="M358" s="65"/>
      <c r="N358" s="65"/>
      <c r="O358" s="65"/>
      <c r="P358" s="65"/>
      <c r="Q358" s="65"/>
      <c r="R358" s="65"/>
      <c r="S358" s="65"/>
      <c r="T358" s="65"/>
      <c r="U358" s="24">
        <f>ROUND(SUM(U355:U357),5)</f>
        <v>-305.39</v>
      </c>
      <c r="V358" s="65"/>
      <c r="W358" s="24">
        <f>W357</f>
        <v>-305.39</v>
      </c>
    </row>
    <row r="359" spans="1:23" ht="15" thickBot="1" x14ac:dyDescent="0.35">
      <c r="A359" s="65"/>
      <c r="B359" s="65"/>
      <c r="C359" s="65" t="s">
        <v>556</v>
      </c>
      <c r="D359" s="65"/>
      <c r="E359" s="65"/>
      <c r="F359" s="65"/>
      <c r="G359" s="65"/>
      <c r="H359" s="65"/>
      <c r="I359" s="65"/>
      <c r="J359" s="65"/>
      <c r="K359" s="66"/>
      <c r="L359" s="65"/>
      <c r="M359" s="65"/>
      <c r="N359" s="65"/>
      <c r="O359" s="65"/>
      <c r="P359" s="65"/>
      <c r="Q359" s="65"/>
      <c r="R359" s="65"/>
      <c r="S359" s="65"/>
      <c r="T359" s="65"/>
      <c r="U359" s="23">
        <f>ROUND(U354+U358,5)</f>
        <v>-1243.96</v>
      </c>
      <c r="V359" s="65"/>
      <c r="W359" s="23">
        <f>ROUND(W354+W358,5)</f>
        <v>-1243.96</v>
      </c>
    </row>
    <row r="360" spans="1:23" x14ac:dyDescent="0.3">
      <c r="A360" s="65"/>
      <c r="B360" s="65" t="s">
        <v>557</v>
      </c>
      <c r="C360" s="65"/>
      <c r="D360" s="65"/>
      <c r="E360" s="65"/>
      <c r="F360" s="65"/>
      <c r="G360" s="65"/>
      <c r="H360" s="65"/>
      <c r="I360" s="65"/>
      <c r="J360" s="65"/>
      <c r="K360" s="66"/>
      <c r="L360" s="65"/>
      <c r="M360" s="65"/>
      <c r="N360" s="65"/>
      <c r="O360" s="65"/>
      <c r="P360" s="65"/>
      <c r="Q360" s="65"/>
      <c r="R360" s="65"/>
      <c r="S360" s="65"/>
      <c r="T360" s="65"/>
      <c r="U360" s="21">
        <f>ROUND(U341+U359,5)</f>
        <v>-1279.96</v>
      </c>
      <c r="V360" s="65"/>
      <c r="W360" s="21">
        <f>ROUND(W341+W359,5)</f>
        <v>-1279.96</v>
      </c>
    </row>
    <row r="361" spans="1:23" x14ac:dyDescent="0.3">
      <c r="A361" s="33"/>
      <c r="B361" s="33" t="s">
        <v>558</v>
      </c>
      <c r="C361" s="33"/>
      <c r="D361" s="33"/>
      <c r="E361" s="33"/>
      <c r="F361" s="33"/>
      <c r="G361" s="33"/>
      <c r="H361" s="33"/>
      <c r="I361" s="33"/>
      <c r="J361" s="33"/>
      <c r="K361" s="34"/>
      <c r="L361" s="33"/>
      <c r="M361" s="33"/>
      <c r="N361" s="33"/>
      <c r="O361" s="33"/>
      <c r="P361" s="33"/>
      <c r="Q361" s="33"/>
      <c r="R361" s="33"/>
      <c r="S361" s="33"/>
      <c r="T361" s="33"/>
      <c r="U361" s="35"/>
      <c r="V361" s="33"/>
      <c r="W361" s="35"/>
    </row>
    <row r="362" spans="1:23" x14ac:dyDescent="0.3">
      <c r="A362" s="36"/>
      <c r="B362" s="36"/>
      <c r="C362" s="36"/>
      <c r="D362" s="36"/>
      <c r="E362" s="36"/>
      <c r="F362" s="36"/>
      <c r="G362" s="36"/>
      <c r="H362" s="36"/>
      <c r="I362" s="36" t="s">
        <v>673</v>
      </c>
      <c r="J362" s="36"/>
      <c r="K362" s="37">
        <v>44622</v>
      </c>
      <c r="L362" s="36"/>
      <c r="M362" s="36"/>
      <c r="N362" s="36"/>
      <c r="O362" s="36" t="s">
        <v>737</v>
      </c>
      <c r="P362" s="36"/>
      <c r="Q362" s="36"/>
      <c r="R362" s="36"/>
      <c r="S362" s="36" t="s">
        <v>71</v>
      </c>
      <c r="T362" s="36"/>
      <c r="U362" s="38">
        <v>-835.37</v>
      </c>
      <c r="V362" s="36"/>
      <c r="W362" s="38">
        <f>ROUND(W361+U362,5)</f>
        <v>-835.37</v>
      </c>
    </row>
    <row r="363" spans="1:23" x14ac:dyDescent="0.3">
      <c r="A363" s="36"/>
      <c r="B363" s="36"/>
      <c r="C363" s="36"/>
      <c r="D363" s="36"/>
      <c r="E363" s="36"/>
      <c r="F363" s="36"/>
      <c r="G363" s="36"/>
      <c r="H363" s="36"/>
      <c r="I363" s="36" t="s">
        <v>673</v>
      </c>
      <c r="J363" s="36"/>
      <c r="K363" s="37">
        <v>44638</v>
      </c>
      <c r="L363" s="36"/>
      <c r="M363" s="36"/>
      <c r="N363" s="36"/>
      <c r="O363" s="36" t="s">
        <v>724</v>
      </c>
      <c r="P363" s="36"/>
      <c r="Q363" s="36"/>
      <c r="R363" s="36"/>
      <c r="S363" s="36" t="s">
        <v>71</v>
      </c>
      <c r="T363" s="36"/>
      <c r="U363" s="38">
        <v>-9.99</v>
      </c>
      <c r="V363" s="36"/>
      <c r="W363" s="38">
        <f>ROUND(W362+U363,5)</f>
        <v>-845.36</v>
      </c>
    </row>
    <row r="364" spans="1:23" ht="15" thickBot="1" x14ac:dyDescent="0.35">
      <c r="A364" s="36"/>
      <c r="B364" s="36"/>
      <c r="C364" s="36"/>
      <c r="D364" s="36"/>
      <c r="E364" s="36"/>
      <c r="F364" s="36"/>
      <c r="G364" s="36"/>
      <c r="H364" s="36"/>
      <c r="I364" s="36" t="s">
        <v>673</v>
      </c>
      <c r="J364" s="36"/>
      <c r="K364" s="37">
        <v>44638</v>
      </c>
      <c r="L364" s="36"/>
      <c r="M364" s="36"/>
      <c r="N364" s="36"/>
      <c r="O364" s="36" t="s">
        <v>724</v>
      </c>
      <c r="P364" s="36"/>
      <c r="Q364" s="36"/>
      <c r="R364" s="36"/>
      <c r="S364" s="36" t="s">
        <v>71</v>
      </c>
      <c r="T364" s="36"/>
      <c r="U364" s="64">
        <v>-26.58</v>
      </c>
      <c r="V364" s="36"/>
      <c r="W364" s="64">
        <f>ROUND(W363+U364,5)</f>
        <v>-871.94</v>
      </c>
    </row>
    <row r="365" spans="1:23" x14ac:dyDescent="0.3">
      <c r="A365" s="65"/>
      <c r="B365" s="65" t="s">
        <v>669</v>
      </c>
      <c r="C365" s="65"/>
      <c r="D365" s="65"/>
      <c r="E365" s="65"/>
      <c r="F365" s="65"/>
      <c r="G365" s="65"/>
      <c r="H365" s="65"/>
      <c r="I365" s="65"/>
      <c r="J365" s="65"/>
      <c r="K365" s="66"/>
      <c r="L365" s="65"/>
      <c r="M365" s="65"/>
      <c r="N365" s="65"/>
      <c r="O365" s="65"/>
      <c r="P365" s="65"/>
      <c r="Q365" s="65"/>
      <c r="R365" s="65"/>
      <c r="S365" s="65"/>
      <c r="T365" s="65"/>
      <c r="U365" s="21">
        <f>ROUND(SUM(U361:U364),5)</f>
        <v>-871.94</v>
      </c>
      <c r="V365" s="65"/>
      <c r="W365" s="21">
        <f>W364</f>
        <v>-871.94</v>
      </c>
    </row>
    <row r="366" spans="1:23" x14ac:dyDescent="0.3">
      <c r="A366" s="33"/>
      <c r="B366" s="33" t="s">
        <v>563</v>
      </c>
      <c r="C366" s="33"/>
      <c r="D366" s="33"/>
      <c r="E366" s="33"/>
      <c r="F366" s="33"/>
      <c r="G366" s="33"/>
      <c r="H366" s="33"/>
      <c r="I366" s="33"/>
      <c r="J366" s="33"/>
      <c r="K366" s="34"/>
      <c r="L366" s="33"/>
      <c r="M366" s="33"/>
      <c r="N366" s="33"/>
      <c r="O366" s="33"/>
      <c r="P366" s="33"/>
      <c r="Q366" s="33"/>
      <c r="R366" s="33"/>
      <c r="S366" s="33"/>
      <c r="T366" s="33"/>
      <c r="U366" s="35"/>
      <c r="V366" s="33"/>
      <c r="W366" s="35"/>
    </row>
    <row r="367" spans="1:23" x14ac:dyDescent="0.3">
      <c r="A367" s="33"/>
      <c r="B367" s="33"/>
      <c r="C367" s="33" t="s">
        <v>564</v>
      </c>
      <c r="D367" s="33"/>
      <c r="E367" s="33"/>
      <c r="F367" s="33"/>
      <c r="G367" s="33"/>
      <c r="H367" s="33"/>
      <c r="I367" s="33"/>
      <c r="J367" s="33"/>
      <c r="K367" s="34"/>
      <c r="L367" s="33"/>
      <c r="M367" s="33"/>
      <c r="N367" s="33"/>
      <c r="O367" s="33"/>
      <c r="P367" s="33"/>
      <c r="Q367" s="33"/>
      <c r="R367" s="33"/>
      <c r="S367" s="33"/>
      <c r="T367" s="33"/>
      <c r="U367" s="35"/>
      <c r="V367" s="33"/>
      <c r="W367" s="35"/>
    </row>
    <row r="368" spans="1:23" ht="15" thickBot="1" x14ac:dyDescent="0.35">
      <c r="A368" s="63"/>
      <c r="B368" s="63"/>
      <c r="C368" s="63"/>
      <c r="D368" s="63"/>
      <c r="E368" s="63"/>
      <c r="F368" s="63"/>
      <c r="G368" s="36"/>
      <c r="H368" s="36"/>
      <c r="I368" s="36" t="s">
        <v>675</v>
      </c>
      <c r="J368" s="36"/>
      <c r="K368" s="37">
        <v>44621</v>
      </c>
      <c r="L368" s="36"/>
      <c r="M368" s="36" t="s">
        <v>722</v>
      </c>
      <c r="N368" s="36"/>
      <c r="O368" s="36" t="s">
        <v>738</v>
      </c>
      <c r="P368" s="36"/>
      <c r="Q368" s="36" t="s">
        <v>821</v>
      </c>
      <c r="R368" s="36"/>
      <c r="S368" s="36" t="s">
        <v>51</v>
      </c>
      <c r="T368" s="36"/>
      <c r="U368" s="39">
        <v>750</v>
      </c>
      <c r="V368" s="36"/>
      <c r="W368" s="39">
        <f>ROUND(W367+U368,5)</f>
        <v>750</v>
      </c>
    </row>
    <row r="369" spans="1:23" ht="15" thickBot="1" x14ac:dyDescent="0.35">
      <c r="A369" s="65"/>
      <c r="B369" s="65"/>
      <c r="C369" s="65" t="s">
        <v>670</v>
      </c>
      <c r="D369" s="65"/>
      <c r="E369" s="65"/>
      <c r="F369" s="65"/>
      <c r="G369" s="65"/>
      <c r="H369" s="65"/>
      <c r="I369" s="65"/>
      <c r="J369" s="65"/>
      <c r="K369" s="66"/>
      <c r="L369" s="65"/>
      <c r="M369" s="65"/>
      <c r="N369" s="65"/>
      <c r="O369" s="65"/>
      <c r="P369" s="65"/>
      <c r="Q369" s="65"/>
      <c r="R369" s="65"/>
      <c r="S369" s="65"/>
      <c r="T369" s="65"/>
      <c r="U369" s="24">
        <f>ROUND(SUM(U367:U368),5)</f>
        <v>750</v>
      </c>
      <c r="V369" s="65"/>
      <c r="W369" s="24">
        <f>W368</f>
        <v>750</v>
      </c>
    </row>
    <row r="370" spans="1:23" ht="15" thickBot="1" x14ac:dyDescent="0.35">
      <c r="A370" s="65"/>
      <c r="B370" s="65" t="s">
        <v>565</v>
      </c>
      <c r="C370" s="65"/>
      <c r="D370" s="65"/>
      <c r="E370" s="65"/>
      <c r="F370" s="65"/>
      <c r="G370" s="65"/>
      <c r="H370" s="65"/>
      <c r="I370" s="65"/>
      <c r="J370" s="65"/>
      <c r="K370" s="66"/>
      <c r="L370" s="65"/>
      <c r="M370" s="65"/>
      <c r="N370" s="65"/>
      <c r="O370" s="65"/>
      <c r="P370" s="65"/>
      <c r="Q370" s="65"/>
      <c r="R370" s="65"/>
      <c r="S370" s="65"/>
      <c r="T370" s="65"/>
      <c r="U370" s="24">
        <f>U369</f>
        <v>750</v>
      </c>
      <c r="V370" s="65"/>
      <c r="W370" s="24">
        <f>W369</f>
        <v>750</v>
      </c>
    </row>
    <row r="371" spans="1:23" s="26" customFormat="1" ht="10.8" thickBot="1" x14ac:dyDescent="0.25">
      <c r="A371" s="20" t="s">
        <v>671</v>
      </c>
      <c r="B371" s="20"/>
      <c r="C371" s="20"/>
      <c r="D371" s="20"/>
      <c r="E371" s="20"/>
      <c r="F371" s="20"/>
      <c r="G371" s="20"/>
      <c r="H371" s="20"/>
      <c r="I371" s="20"/>
      <c r="J371" s="20"/>
      <c r="K371" s="40"/>
      <c r="L371" s="20"/>
      <c r="M371" s="20"/>
      <c r="N371" s="20"/>
      <c r="O371" s="20"/>
      <c r="P371" s="20"/>
      <c r="Q371" s="20"/>
      <c r="R371" s="20"/>
      <c r="S371" s="20"/>
      <c r="T371" s="20"/>
      <c r="U371" s="25">
        <f>ROUND(U4+U9+U23+U266+U279+U323+U337+U360+U365+U370,5)</f>
        <v>233680.99</v>
      </c>
      <c r="V371" s="20"/>
      <c r="W371" s="25">
        <f>ROUND(W4+W9+W23+W266+W279+W323+W337+W360+W365+W370,5)</f>
        <v>233680.99</v>
      </c>
    </row>
    <row r="372" spans="1:23" ht="15" thickTop="1" x14ac:dyDescent="0.3"/>
  </sheetData>
  <pageMargins left="0.7" right="0.7" top="0.75" bottom="0.75" header="0.1" footer="0.3"/>
  <pageSetup orientation="portrait" r:id="rId1"/>
  <headerFooter>
    <oddHeader>&amp;L&amp;"Arial,Bold"&amp;8 6:07 AM
&amp;"Arial,Bold"&amp;8 04/15/22
&amp;"Arial,Bold"&amp;8 Accrual Basis&amp;C&amp;"Arial,Bold"&amp;12 Nederland Fire Protection District
&amp;"Arial,Bold"&amp;14 Transaction Detail By Account
&amp;"Arial,Bold"&amp;10 March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check register</vt:lpstr>
      <vt:lpstr>Fund Balance Worksheet</vt:lpstr>
      <vt:lpstr>Quickbooks Balance Sheet</vt:lpstr>
      <vt:lpstr>March Balance Sheet</vt:lpstr>
      <vt:lpstr>March I&amp;E</vt:lpstr>
      <vt:lpstr>Jan-March I&amp;E</vt:lpstr>
      <vt:lpstr>BVA</vt:lpstr>
      <vt:lpstr>March Ledger</vt:lpstr>
      <vt:lpstr>BVA!Print_Titles</vt:lpstr>
      <vt:lpstr>'check register'!Print_Titles</vt:lpstr>
      <vt:lpstr>'Jan-March I&amp;E'!Print_Titles</vt:lpstr>
      <vt:lpstr>'March Balance Sheet'!Print_Titles</vt:lpstr>
      <vt:lpstr>'March I&amp;E'!Print_Titles</vt:lpstr>
      <vt:lpstr>'March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 Caponera</cp:lastModifiedBy>
  <dcterms:created xsi:type="dcterms:W3CDTF">2022-04-15T11:22:30Z</dcterms:created>
  <dcterms:modified xsi:type="dcterms:W3CDTF">2022-04-15T12:10:52Z</dcterms:modified>
</cp:coreProperties>
</file>