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ctiveX/activeX2.xml" ContentType="application/vnd.ms-office.activeX+xml"/>
  <Override PartName="/xl/activeX/activeX1.xml" ContentType="application/vnd.ms-office.activeX+xml"/>
  <Override PartName="/xl/activeX/activeX4.xml" ContentType="application/vnd.ms-office.activeX+xml"/>
  <Override PartName="/xl/activeX/activeX3.xml" ContentType="application/vnd.ms-office.activeX+xml"/>
  <Override PartName="/xl/activeX/activeX6.xml" ContentType="application/vnd.ms-office.activeX+xml"/>
  <Override PartName="/xl/activeX/activeX5.xml" ContentType="application/vnd.ms-office.activeX+xml"/>
  <Override PartName="/xl/activeX/activeX8.xml" ContentType="application/vnd.ms-office.activeX+xml"/>
  <Override PartName="/xl/activeX/activeX7.xml" ContentType="application/vnd.ms-office.activeX+xml"/>
  <Override PartName="/xl/activeX/activeX10.xml" ContentType="application/vnd.ms-office.activeX+xml"/>
  <Override PartName="/xl/activeX/activeX9.xml" ContentType="application/vnd.ms-office.activeX+xml"/>
  <Override PartName="/xl/activeX/activeX12.xml" ContentType="application/vnd.ms-office.activeX+xml"/>
  <Override PartName="/xl/activeX/activeX11.xml" ContentType="application/vnd.ms-office.activeX+xml"/>
  <Override PartName="/xl/activeX/activeX2.bin" ContentType="application/vnd.ms-office.activeX"/>
  <Override PartName="/xl/activeX/activeX1.bin" ContentType="application/vnd.ms-office.activeX"/>
  <Override PartName="/xl/activeX/activeX4.bin" ContentType="application/vnd.ms-office.activeX"/>
  <Override PartName="/xl/activeX/activeX3.bin" ContentType="application/vnd.ms-office.activeX"/>
  <Override PartName="/xl/activeX/activeX6.bin" ContentType="application/vnd.ms-office.activeX"/>
  <Override PartName="/xl/activeX/activeX5.bin" ContentType="application/vnd.ms-office.activeX"/>
  <Override PartName="/xl/activeX/activeX8.bin" ContentType="application/vnd.ms-office.activeX"/>
  <Override PartName="/xl/activeX/activeX7.bin" ContentType="application/vnd.ms-office.activeX"/>
  <Override PartName="/xl/activeX/activeX10.bin" ContentType="application/vnd.ms-office.activeX"/>
  <Override PartName="/xl/activeX/activeX9.bin" ContentType="application/vnd.ms-office.activeX"/>
  <Override PartName="/xl/activeX/activeX12.bin" ContentType="application/vnd.ms-office.activeX"/>
  <Override PartName="/xl/activeX/activeX1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scooke_nederlandfire_org/Documents/Board Packets/"/>
    </mc:Choice>
  </mc:AlternateContent>
  <xr:revisionPtr revIDLastSave="131" documentId="8_{B2EEFA13-46B0-405E-8656-D92B5F616C0E}" xr6:coauthVersionLast="47" xr6:coauthVersionMax="47" xr10:uidLastSave="{53D15787-42E2-4873-987E-BF59F84AC6D5}"/>
  <bookViews>
    <workbookView xWindow="-103" yWindow="-103" windowWidth="19543" windowHeight="12497" firstSheet="4" xr2:uid="{9F2E8D09-C6E0-4F2B-9773-390FE893DFC1}"/>
  </bookViews>
  <sheets>
    <sheet name="July Ledger" sheetId="2" r:id="rId1"/>
    <sheet name="July Balance Sheet" sheetId="3" r:id="rId2"/>
    <sheet name="Fund Balance Worksheet" sheetId="8" r:id="rId3"/>
    <sheet name="July I&amp;E" sheetId="5" r:id="rId4"/>
    <sheet name="Jan-July I&amp;E" sheetId="1" r:id="rId5"/>
    <sheet name="BVA" sheetId="6" r:id="rId6"/>
  </sheets>
  <definedNames>
    <definedName name="_xlnm.Print_Titles" localSheetId="5">BVA!$A:$I,BVA!$1:$2</definedName>
    <definedName name="_xlnm.Print_Titles" localSheetId="2">'Fund Balance Worksheet'!#REF!,'Fund Balance Worksheet'!#REF!</definedName>
    <definedName name="_xlnm.Print_Titles" localSheetId="4">'Jan-July I&amp;E'!$A:$I,'Jan-July I&amp;E'!$1:$2</definedName>
    <definedName name="_xlnm.Print_Titles" localSheetId="1">'July Balance Sheet'!$A:$F,'July Balance Sheet'!$1:$1</definedName>
    <definedName name="_xlnm.Print_Titles" localSheetId="3">'July I&amp;E'!$A:$I,'July I&amp;E'!$1:$2</definedName>
    <definedName name="_xlnm.Print_Titles" localSheetId="0">'July Ledger'!$A:$F,'July Ledger'!$1:$1</definedName>
    <definedName name="QB_COLUMN_1" localSheetId="0" hidden="1">'July Ledger'!$G$1</definedName>
    <definedName name="QB_COLUMN_20" localSheetId="0" hidden="1">'July Ledger'!$S$1</definedName>
    <definedName name="QB_COLUMN_29" localSheetId="2" hidden="1">'Fund Balance Worksheet'!#REF!</definedName>
    <definedName name="QB_COLUMN_29" localSheetId="1" hidden="1">'July Balance Sheet'!$G$1</definedName>
    <definedName name="QB_COLUMN_3" localSheetId="0" hidden="1">'July Ledger'!$I$1</definedName>
    <definedName name="QB_COLUMN_30" localSheetId="0" hidden="1">'July Ledger'!$U$1</definedName>
    <definedName name="QB_COLUMN_31" localSheetId="0" hidden="1">'July Ledger'!$W$1</definedName>
    <definedName name="QB_COLUMN_4" localSheetId="0" hidden="1">'July Ledger'!$K$1</definedName>
    <definedName name="QB_COLUMN_5" localSheetId="0" hidden="1">'July Ledger'!$M$1</definedName>
    <definedName name="QB_COLUMN_59200" localSheetId="5" hidden="1">BVA!$J$2</definedName>
    <definedName name="QB_COLUMN_59200" localSheetId="4" hidden="1">'Jan-July I&amp;E'!$J$2</definedName>
    <definedName name="QB_COLUMN_59200" localSheetId="3" hidden="1">'July I&amp;E'!$J$2</definedName>
    <definedName name="QB_COLUMN_63620" localSheetId="5" hidden="1">BVA!$N$2</definedName>
    <definedName name="QB_COLUMN_63620" localSheetId="4" hidden="1">'Jan-July I&amp;E'!$N$2</definedName>
    <definedName name="QB_COLUMN_63620" localSheetId="3" hidden="1">'July I&amp;E'!$N$2</definedName>
    <definedName name="QB_COLUMN_64430" localSheetId="5" hidden="1">BVA!$P$2</definedName>
    <definedName name="QB_COLUMN_64430" localSheetId="4" hidden="1">'Jan-July I&amp;E'!$P$2</definedName>
    <definedName name="QB_COLUMN_64430" localSheetId="3" hidden="1">'July I&amp;E'!$P$2</definedName>
    <definedName name="QB_COLUMN_7" localSheetId="0" hidden="1">'July Ledger'!$O$1</definedName>
    <definedName name="QB_COLUMN_76210" localSheetId="5" hidden="1">BVA!$L$2</definedName>
    <definedName name="QB_COLUMN_76210" localSheetId="4" hidden="1">'Jan-July I&amp;E'!$L$2</definedName>
    <definedName name="QB_COLUMN_76210" localSheetId="3" hidden="1">'July I&amp;E'!$L$2</definedName>
    <definedName name="QB_COLUMN_8" localSheetId="0" hidden="1">'July Ledger'!$Q$1</definedName>
    <definedName name="QB_DATA_0" localSheetId="5" hidden="1">BVA!$5:$5,BVA!$6:$6,BVA!$7:$7,BVA!$8:$8,BVA!$10:$10,BVA!$11:$11,BVA!$12:$12,BVA!$13:$13,BVA!$14:$14,BVA!$15:$15,BVA!$16:$16,BVA!$17:$17,BVA!$18:$18,BVA!$19:$19,BVA!$20:$20,BVA!$26:$26</definedName>
    <definedName name="QB_DATA_0" localSheetId="2" hidden="1">'Fund Balance Worksheet'!$3:$3,'Fund Balance Worksheet'!$4:$4,'Fund Balance Worksheet'!$5:$5,'Fund Balance Worksheet'!$9:$9,'Fund Balance Worksheet'!$13:$13,'Fund Balance Worksheet'!$14:$14,'Fund Balance Worksheet'!$15:$15,'Fund Balance Worksheet'!$16:$16,'Fund Balance Worksheet'!$17:$17,'Fund Balance Worksheet'!$18:$18,'Fund Balance Worksheet'!$19:$19,'Fund Balance Worksheet'!$20:$20,'Fund Balance Worksheet'!$21:$21,'Fund Balance Worksheet'!$28:$28,'Fund Balance Worksheet'!$32:$32,'Fund Balance Worksheet'!$35:$35</definedName>
    <definedName name="QB_DATA_0" localSheetId="4" hidden="1">'Jan-July I&amp;E'!$5:$5,'Jan-July I&amp;E'!$6:$6,'Jan-July I&amp;E'!$7:$7,'Jan-July I&amp;E'!$8:$8,'Jan-July I&amp;E'!$10:$10,'Jan-July I&amp;E'!$11:$11,'Jan-July I&amp;E'!$12:$12,'Jan-July I&amp;E'!$13:$13,'Jan-July I&amp;E'!$14:$14,'Jan-July I&amp;E'!$15:$15,'Jan-July I&amp;E'!$16:$16,'Jan-July I&amp;E'!$17:$17,'Jan-July I&amp;E'!$18:$18,'Jan-July I&amp;E'!$19:$19,'Jan-July I&amp;E'!$20:$20,'Jan-July I&amp;E'!$26:$26</definedName>
    <definedName name="QB_DATA_0" localSheetId="1" hidden="1">'July Balance Sheet'!$6:$6,'July Balance Sheet'!$7:$7,'July Balance Sheet'!$8:$8,'July Balance Sheet'!$12:$12,'July Balance Sheet'!$16:$16,'July Balance Sheet'!$17:$17,'July Balance Sheet'!$18:$18,'July Balance Sheet'!$19:$19,'July Balance Sheet'!$20:$20,'July Balance Sheet'!$21:$21,'July Balance Sheet'!$22:$22,'July Balance Sheet'!$23:$23,'July Balance Sheet'!$24:$24,'July Balance Sheet'!$31:$31,'July Balance Sheet'!$35:$35,'July Balance Sheet'!$38:$38</definedName>
    <definedName name="QB_DATA_0" localSheetId="3" hidden="1">'July I&amp;E'!$5:$5,'July I&amp;E'!$6:$6,'July I&amp;E'!$7:$7,'July I&amp;E'!$9:$9,'July I&amp;E'!$10:$10,'July I&amp;E'!$11:$11,'July I&amp;E'!$12:$12,'July I&amp;E'!$13:$13,'July I&amp;E'!$14:$14,'July I&amp;E'!$15:$15,'July I&amp;E'!$16:$16,'July I&amp;E'!$22:$22,'July I&amp;E'!$23:$23,'July I&amp;E'!$24:$24,'July I&amp;E'!$25:$25,'July I&amp;E'!$26:$26</definedName>
    <definedName name="QB_DATA_0" localSheetId="0" hidden="1">'July Ledger'!$3:$3,'July Ledger'!$4:$4,'July Ledger'!$5:$5,'July Ledger'!$9:$9,'July Ledger'!$10:$10,'July Ledger'!$13:$13,'July Ledger'!$14:$14,'July Ledger'!$17:$17,'July Ledger'!$18:$18,'July Ledger'!$21:$21,'July Ledger'!$24:$24,'July Ledger'!$25:$25,'July Ledger'!$30:$30,'July Ledger'!$31:$31,'July Ledger'!$35:$35,'July Ledger'!$36:$36</definedName>
    <definedName name="QB_DATA_1" localSheetId="5" hidden="1">BVA!$27:$27,BVA!$28:$28,BVA!$29:$29,BVA!$31:$31,BVA!$32:$32,BVA!$34:$34,BVA!$36:$36,BVA!$37:$37,BVA!$38:$38,BVA!$41:$41,BVA!$42:$42,BVA!$43:$43,BVA!$44:$44,BVA!$47:$47,BVA!$48:$48,BVA!$49:$49</definedName>
    <definedName name="QB_DATA_1" localSheetId="2" hidden="1">'Fund Balance Worksheet'!$36:$36,'Fund Balance Worksheet'!$39:$39,'Fund Balance Worksheet'!$45:$45,'Fund Balance Worksheet'!$47:$47,'Fund Balance Worksheet'!$48:$48,'Fund Balance Worksheet'!$49:$49,'Fund Balance Worksheet'!$50:$50,'Fund Balance Worksheet'!$51:$51,'Fund Balance Worksheet'!$52:$52,'Fund Balance Worksheet'!$54:$54,'Fund Balance Worksheet'!$55:$55,'Fund Balance Worksheet'!$56:$56</definedName>
    <definedName name="QB_DATA_1" localSheetId="4" hidden="1">'Jan-July I&amp;E'!$27:$27,'Jan-July I&amp;E'!$28:$28,'Jan-July I&amp;E'!$29:$29,'Jan-July I&amp;E'!$31:$31,'Jan-July I&amp;E'!$32:$32,'Jan-July I&amp;E'!$34:$34,'Jan-July I&amp;E'!$36:$36,'Jan-July I&amp;E'!$37:$37,'Jan-July I&amp;E'!$38:$38,'Jan-July I&amp;E'!$41:$41,'Jan-July I&amp;E'!$42:$42,'Jan-July I&amp;E'!$43:$43,'Jan-July I&amp;E'!$44:$44,'Jan-July I&amp;E'!$47:$47,'Jan-July I&amp;E'!$48:$48,'Jan-July I&amp;E'!$49:$49</definedName>
    <definedName name="QB_DATA_1" localSheetId="1" hidden="1">'July Balance Sheet'!$39:$39,'July Balance Sheet'!$42:$42,'July Balance Sheet'!$48:$48,'July Balance Sheet'!$50:$50,'July Balance Sheet'!$51:$51,'July Balance Sheet'!$52:$52,'July Balance Sheet'!$53:$53,'July Balance Sheet'!$54:$54,'July Balance Sheet'!$55:$55,'July Balance Sheet'!$57:$57,'July Balance Sheet'!$58:$58,'July Balance Sheet'!$59:$59</definedName>
    <definedName name="QB_DATA_1" localSheetId="3" hidden="1">'July I&amp;E'!$27:$27,'July I&amp;E'!$29:$29,'July I&amp;E'!$30:$30,'July I&amp;E'!$33:$33,'July I&amp;E'!$34:$34,'July I&amp;E'!$35:$35,'July I&amp;E'!$36:$36,'July I&amp;E'!$39:$39,'July I&amp;E'!$40:$40,'July I&amp;E'!$41:$41,'July I&amp;E'!$42:$42,'July I&amp;E'!$43:$43,'July I&amp;E'!$44:$44,'July I&amp;E'!$49:$49,'July I&amp;E'!$50:$50,'July I&amp;E'!$51:$51</definedName>
    <definedName name="QB_DATA_1" localSheetId="0" hidden="1">'July Ledger'!$41:$41,'July Ledger'!$46:$46,'July Ledger'!$53:$53,'July Ledger'!$56:$56,'July Ledger'!$59:$59,'July Ledger'!$63:$63,'July Ledger'!$64:$64,'July Ledger'!$65:$65,'July Ledger'!$66:$66,'July Ledger'!$67:$67,'July Ledger'!$68:$68,'July Ledger'!$69:$69,'July Ledger'!$70:$70,'July Ledger'!$71:$71,'July Ledger'!$72:$72,'July Ledger'!$73:$73</definedName>
    <definedName name="QB_DATA_2" localSheetId="5" hidden="1">BVA!$50:$50,BVA!$51:$51,BVA!$52:$52,BVA!$57:$57,BVA!$58:$58,BVA!$59:$59,BVA!$60:$60,BVA!$61:$61,BVA!$62:$62,BVA!$63:$63,BVA!$65:$65,BVA!$66:$66,BVA!$67:$67,BVA!$68:$68,BVA!$69:$69,BVA!$70:$70</definedName>
    <definedName name="QB_DATA_2" localSheetId="4" hidden="1">'Jan-July I&amp;E'!$50:$50,'Jan-July I&amp;E'!$51:$51,'Jan-July I&amp;E'!$52:$52,'Jan-July I&amp;E'!$57:$57,'Jan-July I&amp;E'!$58:$58,'Jan-July I&amp;E'!$59:$59,'Jan-July I&amp;E'!$60:$60,'Jan-July I&amp;E'!$61:$61,'Jan-July I&amp;E'!$62:$62,'Jan-July I&amp;E'!$63:$63,'Jan-July I&amp;E'!$65:$65,'Jan-July I&amp;E'!$66:$66,'Jan-July I&amp;E'!$67:$67,'Jan-July I&amp;E'!$68:$68,'Jan-July I&amp;E'!$69:$69,'Jan-July I&amp;E'!$70:$70</definedName>
    <definedName name="QB_DATA_2" localSheetId="3" hidden="1">'July I&amp;E'!$52:$52,'July I&amp;E'!$53:$53,'July I&amp;E'!$55:$55,'July I&amp;E'!$56:$56,'July I&amp;E'!$57:$57,'July I&amp;E'!$58:$58,'July I&amp;E'!$59:$59,'July I&amp;E'!$61:$61,'July I&amp;E'!$63:$63,'July I&amp;E'!$64:$64,'July I&amp;E'!$65:$65,'July I&amp;E'!$66:$66,'July I&amp;E'!$67:$67,'July I&amp;E'!$68:$68,'July I&amp;E'!$69:$69,'July I&amp;E'!$70:$70</definedName>
    <definedName name="QB_DATA_2" localSheetId="0" hidden="1">'July Ledger'!$74:$74,'July Ledger'!$77:$77,'July Ledger'!$78:$78,'July Ledger'!$81:$81,'July Ledger'!$82:$82,'July Ledger'!$85:$85,'July Ledger'!$86:$86,'July Ledger'!$90:$90,'July Ledger'!$91:$91,'July Ledger'!$92:$92,'July Ledger'!$93:$93,'July Ledger'!$94:$94,'July Ledger'!$95:$95,'July Ledger'!$99:$99,'July Ledger'!$100:$100,'July Ledger'!$101:$101</definedName>
    <definedName name="QB_DATA_3" localSheetId="5" hidden="1">BVA!$72:$72,BVA!$74:$74,BVA!$75:$75,BVA!$76:$76,BVA!$77:$77,BVA!$78:$78,BVA!$79:$79,BVA!$80:$80,BVA!$81:$81,BVA!$84:$84,BVA!$85:$85,BVA!$86:$86,BVA!$90:$90,BVA!$91:$91,BVA!$92:$92,BVA!$93:$93</definedName>
    <definedName name="QB_DATA_3" localSheetId="4" hidden="1">'Jan-July I&amp;E'!$72:$72,'Jan-July I&amp;E'!$74:$74,'Jan-July I&amp;E'!$75:$75,'Jan-July I&amp;E'!$76:$76,'Jan-July I&amp;E'!$77:$77,'Jan-July I&amp;E'!$78:$78,'Jan-July I&amp;E'!$79:$79,'Jan-July I&amp;E'!$80:$80,'Jan-July I&amp;E'!$81:$81,'Jan-July I&amp;E'!$84:$84,'Jan-July I&amp;E'!$85:$85,'Jan-July I&amp;E'!$86:$86,'Jan-July I&amp;E'!$90:$90,'Jan-July I&amp;E'!$91:$91,'Jan-July I&amp;E'!$92:$92,'Jan-July I&amp;E'!$93:$93</definedName>
    <definedName name="QB_DATA_3" localSheetId="3" hidden="1">'July I&amp;E'!$73:$73,'July I&amp;E'!$74:$74,'July I&amp;E'!$75:$75,'July I&amp;E'!$79:$79,'July I&amp;E'!$80:$80,'July I&amp;E'!$81:$81,'July I&amp;E'!$85:$85,'July I&amp;E'!$86:$86,'July I&amp;E'!$87:$87,'July I&amp;E'!$88:$88,'July I&amp;E'!$91:$91,'July I&amp;E'!$92:$92,'July I&amp;E'!$93:$93,'July I&amp;E'!$94:$94,'July I&amp;E'!$95:$95,'July I&amp;E'!$96:$96</definedName>
    <definedName name="QB_DATA_3" localSheetId="0" hidden="1">'July Ledger'!$102:$102,'July Ledger'!$103:$103,'July Ledger'!$106:$106,'July Ledger'!$107:$107,'July Ledger'!$108:$108,'July Ledger'!$109:$109,'July Ledger'!$110:$110,'July Ledger'!$113:$113,'July Ledger'!$114:$114,'July Ledger'!$115:$115,'July Ledger'!$116:$116,'July Ledger'!$117:$117,'July Ledger'!$118:$118,'July Ledger'!$119:$119,'July Ledger'!$120:$120,'July Ledger'!$121:$121</definedName>
    <definedName name="QB_DATA_4" localSheetId="5" hidden="1">BVA!$97:$97,BVA!$98:$98,BVA!$99:$99,BVA!$100:$100,BVA!$102:$102,BVA!$104:$104,BVA!$105:$105,BVA!$106:$106,BVA!$107:$107,BVA!$108:$108,BVA!$109:$109,BVA!$113:$113,BVA!$114:$114,BVA!$115:$115,BVA!$117:$117,BVA!$118:$118</definedName>
    <definedName name="QB_DATA_4" localSheetId="4" hidden="1">'Jan-July I&amp;E'!$97:$97,'Jan-July I&amp;E'!$98:$98,'Jan-July I&amp;E'!$99:$99,'Jan-July I&amp;E'!$100:$100,'Jan-July I&amp;E'!$102:$102,'Jan-July I&amp;E'!$104:$104,'Jan-July I&amp;E'!$105:$105,'Jan-July I&amp;E'!$106:$106,'Jan-July I&amp;E'!$107:$107,'Jan-July I&amp;E'!$108:$108,'Jan-July I&amp;E'!$109:$109,'Jan-July I&amp;E'!$113:$113,'Jan-July I&amp;E'!$114:$114,'Jan-July I&amp;E'!$115:$115,'Jan-July I&amp;E'!$117:$117,'Jan-July I&amp;E'!$118:$118</definedName>
    <definedName name="QB_DATA_4" localSheetId="3" hidden="1">'July I&amp;E'!$100:$100,'July I&amp;E'!$101:$101,'July I&amp;E'!$102:$102,'July I&amp;E'!$104:$104,'July I&amp;E'!$105:$105,'July I&amp;E'!$107:$107,'July I&amp;E'!$111:$111,'July I&amp;E'!$112:$112,'July I&amp;E'!$115:$115,'July I&amp;E'!$116:$116,'July I&amp;E'!$117:$117,'July I&amp;E'!$118:$118,'July I&amp;E'!$119:$119,'July I&amp;E'!$122:$122,'July I&amp;E'!$123:$123,'July I&amp;E'!$125:$125</definedName>
    <definedName name="QB_DATA_4" localSheetId="0" hidden="1">'July Ledger'!$124:$124,'July Ledger'!$125:$125,'July Ledger'!$130:$130,'July Ledger'!$131:$131,'July Ledger'!$132:$132,'July Ledger'!$133:$133,'July Ledger'!$134:$134,'July Ledger'!$135:$135,'July Ledger'!$136:$136,'July Ledger'!$137:$137,'July Ledger'!$140:$140,'July Ledger'!$141:$141,'July Ledger'!$142:$142,'July Ledger'!$143:$143,'July Ledger'!$144:$144,'July Ledger'!$145:$145</definedName>
    <definedName name="QB_DATA_5" localSheetId="5" hidden="1">BVA!$120:$120,BVA!$124:$124,BVA!$125:$125,BVA!$126:$126,BVA!$129:$129,BVA!$130:$130,BVA!$131:$131,BVA!$132:$132,BVA!$133:$133,BVA!$136:$136,BVA!$137:$137,BVA!$139:$139,BVA!$140:$140,BVA!$141:$141,BVA!$142:$142,BVA!$143:$143</definedName>
    <definedName name="QB_DATA_5" localSheetId="4" hidden="1">'Jan-July I&amp;E'!$120:$120,'Jan-July I&amp;E'!$124:$124,'Jan-July I&amp;E'!$125:$125,'Jan-July I&amp;E'!$126:$126,'Jan-July I&amp;E'!$129:$129,'Jan-July I&amp;E'!$130:$130,'Jan-July I&amp;E'!$131:$131,'Jan-July I&amp;E'!$132:$132,'Jan-July I&amp;E'!$133:$133,'Jan-July I&amp;E'!$136:$136,'Jan-July I&amp;E'!$137:$137,'Jan-July I&amp;E'!$139:$139,'Jan-July I&amp;E'!$140:$140,'Jan-July I&amp;E'!$141:$141,'Jan-July I&amp;E'!$142:$142,'Jan-July I&amp;E'!$143:$143</definedName>
    <definedName name="QB_DATA_5" localSheetId="3" hidden="1">'July I&amp;E'!$126:$126,'July I&amp;E'!$127:$127,'July I&amp;E'!$128:$128,'July I&amp;E'!$129:$129,'July I&amp;E'!$130:$130,'July I&amp;E'!$131:$131,'July I&amp;E'!$132:$132,'July I&amp;E'!$135:$135,'July I&amp;E'!$136:$136,'July I&amp;E'!$140:$140,'July I&amp;E'!$143:$143,'July I&amp;E'!$145:$145,'July I&amp;E'!$146:$146,'July I&amp;E'!$148:$148,'July I&amp;E'!$149:$149,'July I&amp;E'!$150:$150</definedName>
    <definedName name="QB_DATA_5" localSheetId="0" hidden="1">'July Ledger'!$146:$146,'July Ledger'!$147:$147,'July Ledger'!$148:$148,'July Ledger'!$149:$149,'July Ledger'!$150:$150,'July Ledger'!$151:$151,'July Ledger'!$152:$152,'July Ledger'!$153:$153,'July Ledger'!$156:$156,'July Ledger'!$157:$157,'July Ledger'!$158:$158,'July Ledger'!$159:$159,'July Ledger'!$160:$160,'July Ledger'!$161:$161,'July Ledger'!$162:$162,'July Ledger'!$163:$163</definedName>
    <definedName name="QB_DATA_6" localSheetId="5" hidden="1">BVA!$144:$144,BVA!$145:$145,BVA!$146:$146,BVA!$147:$147,BVA!$150:$150,BVA!$151:$151,BVA!$152:$152,BVA!$153:$153,BVA!$154:$154,BVA!$155:$155,BVA!$156:$156,BVA!$157:$157,BVA!$158:$158,BVA!$159:$159,BVA!$160:$160,BVA!$161:$161</definedName>
    <definedName name="QB_DATA_6" localSheetId="4" hidden="1">'Jan-July I&amp;E'!$144:$144,'Jan-July I&amp;E'!$145:$145,'Jan-July I&amp;E'!$146:$146,'Jan-July I&amp;E'!$147:$147,'Jan-July I&amp;E'!$150:$150,'Jan-July I&amp;E'!$151:$151,'Jan-July I&amp;E'!$152:$152,'Jan-July I&amp;E'!$153:$153,'Jan-July I&amp;E'!$154:$154,'Jan-July I&amp;E'!$155:$155,'Jan-July I&amp;E'!$156:$156,'Jan-July I&amp;E'!$157:$157,'Jan-July I&amp;E'!$158:$158,'Jan-July I&amp;E'!$159:$159,'Jan-July I&amp;E'!$160:$160,'Jan-July I&amp;E'!$161:$161</definedName>
    <definedName name="QB_DATA_6" localSheetId="3" hidden="1">'July I&amp;E'!$152:$152,'July I&amp;E'!$156:$156,'July I&amp;E'!$158:$158,'July I&amp;E'!$159:$159,'July I&amp;E'!$161:$161,'July I&amp;E'!$169:$169,'July I&amp;E'!$173:$173,'July I&amp;E'!$174:$174,'July I&amp;E'!$175:$175,'July I&amp;E'!$176:$176,'July I&amp;E'!$177:$177,'July I&amp;E'!$178:$178,'July I&amp;E'!$179:$179</definedName>
    <definedName name="QB_DATA_6" localSheetId="0" hidden="1">'July Ledger'!$164:$164,'July Ledger'!$165:$165,'July Ledger'!$166:$166,'July Ledger'!$167:$167,'July Ledger'!$168:$168,'July Ledger'!$169:$169,'July Ledger'!$176:$176,'July Ledger'!$177:$177,'July Ledger'!$178:$178,'July Ledger'!$179:$179,'July Ledger'!$180:$180,'July Ledger'!$183:$183,'July Ledger'!$186:$186,'July Ledger'!$189:$189,'July Ledger'!$190:$190,'July Ledger'!$191:$191</definedName>
    <definedName name="QB_DATA_7" localSheetId="5" hidden="1">BVA!$162:$162,BVA!$163:$163,BVA!$167:$167,BVA!$168:$168,BVA!$171:$171,BVA!$173:$173,BVA!$174:$174,BVA!$176:$176,BVA!$177:$177,BVA!$178:$178,BVA!$180:$180,BVA!$181:$181,BVA!$183:$183,BVA!$186:$186,BVA!$188:$188,BVA!$189:$189</definedName>
    <definedName name="QB_DATA_7" localSheetId="4" hidden="1">'Jan-July I&amp;E'!$162:$162,'Jan-July I&amp;E'!$163:$163,'Jan-July I&amp;E'!$167:$167,'Jan-July I&amp;E'!$168:$168,'Jan-July I&amp;E'!$171:$171,'Jan-July I&amp;E'!$173:$173,'Jan-July I&amp;E'!$174:$174,'Jan-July I&amp;E'!$176:$176,'Jan-July I&amp;E'!$177:$177,'Jan-July I&amp;E'!$178:$178,'Jan-July I&amp;E'!$180:$180,'Jan-July I&amp;E'!$181:$181,'Jan-July I&amp;E'!$183:$183,'Jan-July I&amp;E'!$186:$186,'Jan-July I&amp;E'!$188:$188,'Jan-July I&amp;E'!$189:$189</definedName>
    <definedName name="QB_DATA_7" localSheetId="0" hidden="1">'July Ledger'!$196:$196,'July Ledger'!$197:$197,'July Ledger'!$200:$200,'July Ledger'!$203:$203,'July Ledger'!$206:$206,'July Ledger'!$209:$209,'July Ledger'!$215:$215,'July Ledger'!$216:$216,'July Ledger'!$219:$219,'July Ledger'!$220:$220,'July Ledger'!$221:$221,'July Ledger'!$224:$224,'July Ledger'!$225:$225,'July Ledger'!$229:$229,'July Ledger'!$233:$233,'July Ledger'!$239:$239</definedName>
    <definedName name="QB_DATA_8" localSheetId="5" hidden="1">BVA!$190:$190,BVA!$192:$192,BVA!$194:$194,BVA!$200:$200,BVA!$201:$201,BVA!$204:$204,BVA!$206:$206,BVA!$207:$207,BVA!$208:$208,BVA!$209:$209,BVA!$210:$210,BVA!$212:$212,BVA!$218:$218,BVA!$222:$222,BVA!$223:$223,BVA!$225:$225</definedName>
    <definedName name="QB_DATA_8" localSheetId="4" hidden="1">'Jan-July I&amp;E'!$190:$190,'Jan-July I&amp;E'!$192:$192,'Jan-July I&amp;E'!$194:$194,'Jan-July I&amp;E'!$200:$200,'Jan-July I&amp;E'!$201:$201,'Jan-July I&amp;E'!$204:$204,'Jan-July I&amp;E'!$206:$206,'Jan-July I&amp;E'!$207:$207,'Jan-July I&amp;E'!$208:$208,'Jan-July I&amp;E'!$209:$209,'Jan-July I&amp;E'!$210:$210,'Jan-July I&amp;E'!$212:$212,'Jan-July I&amp;E'!$218:$218,'Jan-July I&amp;E'!$222:$222,'Jan-July I&amp;E'!$223:$223,'Jan-July I&amp;E'!$225:$225</definedName>
    <definedName name="QB_DATA_8" localSheetId="0" hidden="1">'July Ledger'!$240:$240,'July Ledger'!$243:$243,'July Ledger'!$248:$248,'July Ledger'!$249:$249,'July Ledger'!$250:$250,'July Ledger'!$254:$254,'July Ledger'!$259:$259,'July Ledger'!$264:$264,'July Ledger'!$265:$265,'July Ledger'!$269:$269,'July Ledger'!$270:$270</definedName>
    <definedName name="QB_DATA_9" localSheetId="5" hidden="1">BVA!$226:$226,BVA!$227:$227,BVA!$228:$228,BVA!$232:$232,BVA!$233:$233,BVA!$234:$234,BVA!$235:$235,BVA!$236:$236,BVA!$237:$237,BVA!$238:$238</definedName>
    <definedName name="QB_DATA_9" localSheetId="4" hidden="1">'Jan-July I&amp;E'!$226:$226,'Jan-July I&amp;E'!$227:$227,'Jan-July I&amp;E'!$228:$228,'Jan-July I&amp;E'!$232:$232,'Jan-July I&amp;E'!$233:$233,'Jan-July I&amp;E'!$234:$234,'Jan-July I&amp;E'!$235:$235,'Jan-July I&amp;E'!$236:$236,'Jan-July I&amp;E'!$237:$237,'Jan-July I&amp;E'!$238:$238</definedName>
    <definedName name="QB_FORMULA_0" localSheetId="5" hidden="1">BVA!$N$6,BVA!$P$6,BVA!$N$7,BVA!$P$7,BVA!$N$8,BVA!$P$8,BVA!$N$10,BVA!$P$10,BVA!$N$11,BVA!$P$11,BVA!$N$12,BVA!$P$12,BVA!$N$13,BVA!$P$13,BVA!$N$17,BVA!$P$17</definedName>
    <definedName name="QB_FORMULA_0" localSheetId="2" hidden="1">'Fund Balance Worksheet'!#REF!,'Fund Balance Worksheet'!#REF!,'Fund Balance Worksheet'!#REF!,'Fund Balance Worksheet'!#REF!,'Fund Balance Worksheet'!#REF!,'Fund Balance Worksheet'!#REF!,'Fund Balance Worksheet'!#REF!,'Fund Balance Worksheet'!#REF!,'Fund Balance Worksheet'!#REF!,'Fund Balance Worksheet'!#REF!,'Fund Balance Worksheet'!#REF!,'Fund Balance Worksheet'!#REF!,'Fund Balance Worksheet'!#REF!,'Fund Balance Worksheet'!#REF!,'Fund Balance Worksheet'!#REF!,'Fund Balance Worksheet'!#REF!</definedName>
    <definedName name="QB_FORMULA_0" localSheetId="4" hidden="1">'Jan-July I&amp;E'!$N$6,'Jan-July I&amp;E'!$P$6,'Jan-July I&amp;E'!$N$7,'Jan-July I&amp;E'!$P$7,'Jan-July I&amp;E'!$N$8,'Jan-July I&amp;E'!$P$8,'Jan-July I&amp;E'!$N$10,'Jan-July I&amp;E'!$P$10,'Jan-July I&amp;E'!$N$11,'Jan-July I&amp;E'!$P$11,'Jan-July I&amp;E'!$N$12,'Jan-July I&amp;E'!$P$12,'Jan-July I&amp;E'!$N$13,'Jan-July I&amp;E'!$P$13,'Jan-July I&amp;E'!$N$17,'Jan-July I&amp;E'!$P$17</definedName>
    <definedName name="QB_FORMULA_0" localSheetId="1" hidden="1">'July Balance Sheet'!$G$9,'July Balance Sheet'!$G$10,'July Balance Sheet'!$G$13,'July Balance Sheet'!$G$14,'July Balance Sheet'!$G$25,'July Balance Sheet'!$G$26,'July Balance Sheet'!$G$32,'July Balance Sheet'!$G$36,'July Balance Sheet'!$G$40,'July Balance Sheet'!$G$43,'July Balance Sheet'!$G$44,'July Balance Sheet'!$G$45,'July Balance Sheet'!$G$46,'July Balance Sheet'!$G$56,'July Balance Sheet'!$G$60,'July Balance Sheet'!$G$61</definedName>
    <definedName name="QB_FORMULA_0" localSheetId="3" hidden="1">'July I&amp;E'!$N$5,'July I&amp;E'!$P$5,'July I&amp;E'!$N$6,'July I&amp;E'!$P$6,'July I&amp;E'!$N$7,'July I&amp;E'!$P$7,'July I&amp;E'!$N$9,'July I&amp;E'!$P$9,'July I&amp;E'!$N$10,'July I&amp;E'!$P$10,'July I&amp;E'!$N$11,'July I&amp;E'!$P$11,'July I&amp;E'!$N$12,'July I&amp;E'!$P$12,'July I&amp;E'!$N$14,'July I&amp;E'!$P$14</definedName>
    <definedName name="QB_FORMULA_0" localSheetId="0" hidden="1">'July Ledger'!$W$3,'July Ledger'!$W$4,'July Ledger'!$W$5,'July Ledger'!$U$6,'July Ledger'!$W$6,'July Ledger'!$W$9,'July Ledger'!$W$10,'July Ledger'!$U$11,'July Ledger'!$W$11,'July Ledger'!$W$13,'July Ledger'!$W$14,'July Ledger'!$U$15,'July Ledger'!$W$15,'July Ledger'!$W$17,'July Ledger'!$W$18,'July Ledger'!$U$19</definedName>
    <definedName name="QB_FORMULA_1" localSheetId="5" hidden="1">BVA!$N$18,BVA!$P$18,BVA!$J$21,BVA!$L$21,BVA!$N$21,BVA!$P$21,BVA!$J$22,BVA!$L$22,BVA!$N$22,BVA!$P$22,BVA!$J$23,BVA!$L$23,BVA!$N$23,BVA!$P$23,BVA!$N$26,BVA!$P$26</definedName>
    <definedName name="QB_FORMULA_1" localSheetId="4" hidden="1">'Jan-July I&amp;E'!$N$18,'Jan-July I&amp;E'!$P$18,'Jan-July I&amp;E'!$J$21,'Jan-July I&amp;E'!$L$21,'Jan-July I&amp;E'!$N$21,'Jan-July I&amp;E'!$P$21,'Jan-July I&amp;E'!$J$22,'Jan-July I&amp;E'!$L$22,'Jan-July I&amp;E'!$N$22,'Jan-July I&amp;E'!$P$22,'Jan-July I&amp;E'!$J$23,'Jan-July I&amp;E'!$L$23,'Jan-July I&amp;E'!$N$23,'Jan-July I&amp;E'!$P$23,'Jan-July I&amp;E'!$N$26,'Jan-July I&amp;E'!$P$26</definedName>
    <definedName name="QB_FORMULA_1" localSheetId="3" hidden="1">'July I&amp;E'!$N$15,'July I&amp;E'!$P$15,'July I&amp;E'!$J$17,'July I&amp;E'!$L$17,'July I&amp;E'!$N$17,'July I&amp;E'!$P$17,'July I&amp;E'!$J$18,'July I&amp;E'!$L$18,'July I&amp;E'!$N$18,'July I&amp;E'!$P$18,'July I&amp;E'!$J$19,'July I&amp;E'!$L$19,'July I&amp;E'!$N$19,'July I&amp;E'!$P$19,'July I&amp;E'!$N$22,'July I&amp;E'!$P$22</definedName>
    <definedName name="QB_FORMULA_1" localSheetId="0" hidden="1">'July Ledger'!$W$19,'July Ledger'!$W$21,'July Ledger'!$U$22,'July Ledger'!$W$22,'July Ledger'!$W$24,'July Ledger'!$W$25,'July Ledger'!$U$26,'July Ledger'!$W$26,'July Ledger'!$U$27,'July Ledger'!$W$27,'July Ledger'!$W$30,'July Ledger'!$W$31,'July Ledger'!$U$32,'July Ledger'!$W$32,'July Ledger'!$W$35,'July Ledger'!$W$36</definedName>
    <definedName name="QB_FORMULA_10" localSheetId="5" hidden="1">BVA!$N$100,BVA!$P$100,BVA!$J$101,BVA!$L$101,BVA!$N$101,BVA!$P$101,BVA!$N$104,BVA!$P$104,BVA!$N$105,BVA!$P$105,BVA!$N$106,BVA!$P$106,BVA!$N$107,BVA!$P$107,BVA!$N$108,BVA!$P$108</definedName>
    <definedName name="QB_FORMULA_10" localSheetId="4" hidden="1">'Jan-July I&amp;E'!$N$100,'Jan-July I&amp;E'!$P$100,'Jan-July I&amp;E'!$J$101,'Jan-July I&amp;E'!$L$101,'Jan-July I&amp;E'!$N$101,'Jan-July I&amp;E'!$P$101,'Jan-July I&amp;E'!$N$104,'Jan-July I&amp;E'!$P$104,'Jan-July I&amp;E'!$N$105,'Jan-July I&amp;E'!$P$105,'Jan-July I&amp;E'!$N$106,'Jan-July I&amp;E'!$P$106,'Jan-July I&amp;E'!$N$107,'Jan-July I&amp;E'!$P$107,'Jan-July I&amp;E'!$N$108,'Jan-July I&amp;E'!$P$108</definedName>
    <definedName name="QB_FORMULA_10" localSheetId="3" hidden="1">'July I&amp;E'!$N$89,'July I&amp;E'!$P$89,'July I&amp;E'!$N$91,'July I&amp;E'!$P$91,'July I&amp;E'!$N$92,'July I&amp;E'!$P$92,'July I&amp;E'!$N$93,'July I&amp;E'!$P$93,'July I&amp;E'!$N$94,'July I&amp;E'!$P$94,'July I&amp;E'!$N$95,'July I&amp;E'!$P$95,'July I&amp;E'!$J$97,'July I&amp;E'!$L$97,'July I&amp;E'!$N$97,'July I&amp;E'!$P$97</definedName>
    <definedName name="QB_FORMULA_10" localSheetId="0" hidden="1">'July Ledger'!$W$166,'July Ledger'!$W$167,'July Ledger'!$W$168,'July Ledger'!$W$169,'July Ledger'!$U$170,'July Ledger'!$W$170,'July Ledger'!$U$171,'July Ledger'!$W$171,'July Ledger'!$U$172,'July Ledger'!$W$172,'July Ledger'!$W$176,'July Ledger'!$W$177,'July Ledger'!$W$178,'July Ledger'!$W$179,'July Ledger'!$W$180,'July Ledger'!$U$181</definedName>
    <definedName name="QB_FORMULA_11" localSheetId="5" hidden="1">BVA!$J$110,BVA!$L$110,BVA!$N$110,BVA!$P$110,BVA!$N$113,BVA!$P$113,BVA!$N$114,BVA!$P$114,BVA!$N$115,BVA!$P$115,BVA!$J$116,BVA!$L$116,BVA!$N$116,BVA!$P$116,BVA!$N$117,BVA!$P$117</definedName>
    <definedName name="QB_FORMULA_11" localSheetId="4" hidden="1">'Jan-July I&amp;E'!$J$110,'Jan-July I&amp;E'!$L$110,'Jan-July I&amp;E'!$N$110,'Jan-July I&amp;E'!$P$110,'Jan-July I&amp;E'!$N$113,'Jan-July I&amp;E'!$P$113,'Jan-July I&amp;E'!$N$114,'Jan-July I&amp;E'!$P$114,'Jan-July I&amp;E'!$N$115,'Jan-July I&amp;E'!$P$115,'Jan-July I&amp;E'!$J$116,'Jan-July I&amp;E'!$L$116,'Jan-July I&amp;E'!$N$116,'Jan-July I&amp;E'!$P$116,'Jan-July I&amp;E'!$N$117,'Jan-July I&amp;E'!$P$117</definedName>
    <definedName name="QB_FORMULA_11" localSheetId="3" hidden="1">'July I&amp;E'!$N$100,'July I&amp;E'!$P$100,'July I&amp;E'!$N$101,'July I&amp;E'!$P$101,'July I&amp;E'!$N$102,'July I&amp;E'!$P$102,'July I&amp;E'!$J$103,'July I&amp;E'!$L$103,'July I&amp;E'!$N$103,'July I&amp;E'!$P$103,'July I&amp;E'!$N$104,'July I&amp;E'!$P$104,'July I&amp;E'!$N$105,'July I&amp;E'!$P$105,'July I&amp;E'!$J$106,'July I&amp;E'!$L$106</definedName>
    <definedName name="QB_FORMULA_11" localSheetId="0" hidden="1">'July Ledger'!$W$181,'July Ledger'!$W$183,'July Ledger'!$U$184,'July Ledger'!$W$184,'July Ledger'!$W$186,'July Ledger'!$U$187,'July Ledger'!$W$187,'July Ledger'!$W$189,'July Ledger'!$W$190,'July Ledger'!$W$191,'July Ledger'!$U$192,'July Ledger'!$W$192,'July Ledger'!$U$193,'July Ledger'!$W$193,'July Ledger'!$W$196,'July Ledger'!$W$197</definedName>
    <definedName name="QB_FORMULA_12" localSheetId="5" hidden="1">BVA!$N$118,BVA!$P$118,BVA!$J$119,BVA!$L$119,BVA!$N$119,BVA!$P$119,BVA!$N$120,BVA!$P$120,BVA!$J$121,BVA!$L$121,BVA!$N$121,BVA!$P$121,BVA!$J$122,BVA!$L$122,BVA!$N$122,BVA!$P$122</definedName>
    <definedName name="QB_FORMULA_12" localSheetId="4" hidden="1">'Jan-July I&amp;E'!$N$118,'Jan-July I&amp;E'!$P$118,'Jan-July I&amp;E'!$J$119,'Jan-July I&amp;E'!$L$119,'Jan-July I&amp;E'!$N$119,'Jan-July I&amp;E'!$P$119,'Jan-July I&amp;E'!$N$120,'Jan-July I&amp;E'!$P$120,'Jan-July I&amp;E'!$J$121,'Jan-July I&amp;E'!$L$121,'Jan-July I&amp;E'!$N$121,'Jan-July I&amp;E'!$P$121,'Jan-July I&amp;E'!$J$122,'Jan-July I&amp;E'!$L$122,'Jan-July I&amp;E'!$N$122,'Jan-July I&amp;E'!$P$122</definedName>
    <definedName name="QB_FORMULA_12" localSheetId="3" hidden="1">'July I&amp;E'!$N$106,'July I&amp;E'!$P$106,'July I&amp;E'!$N$107,'July I&amp;E'!$P$107,'July I&amp;E'!$J$108,'July I&amp;E'!$L$108,'July I&amp;E'!$N$108,'July I&amp;E'!$P$108,'July I&amp;E'!$J$109,'July I&amp;E'!$L$109,'July I&amp;E'!$N$109,'July I&amp;E'!$P$109,'July I&amp;E'!$N$111,'July I&amp;E'!$P$111,'July I&amp;E'!$N$112,'July I&amp;E'!$P$112</definedName>
    <definedName name="QB_FORMULA_12" localSheetId="0" hidden="1">'July Ledger'!$U$198,'July Ledger'!$W$198,'July Ledger'!$W$200,'July Ledger'!$U$201,'July Ledger'!$W$201,'July Ledger'!$W$203,'July Ledger'!$U$204,'July Ledger'!$W$204,'July Ledger'!$W$206,'July Ledger'!$U$207,'July Ledger'!$W$207,'July Ledger'!$W$209,'July Ledger'!$U$210,'July Ledger'!$W$210,'July Ledger'!$U$211,'July Ledger'!$W$211</definedName>
    <definedName name="QB_FORMULA_13" localSheetId="5" hidden="1">BVA!$N$124,BVA!$P$124,BVA!$N$125,BVA!$P$125,BVA!$J$127,BVA!$L$127,BVA!$N$127,BVA!$P$127,BVA!$N$129,BVA!$P$129,BVA!$N$130,BVA!$P$130,BVA!$N$131,BVA!$P$131,BVA!$N$132,BVA!$P$132</definedName>
    <definedName name="QB_FORMULA_13" localSheetId="4" hidden="1">'Jan-July I&amp;E'!$N$124,'Jan-July I&amp;E'!$P$124,'Jan-July I&amp;E'!$N$125,'Jan-July I&amp;E'!$P$125,'Jan-July I&amp;E'!$J$127,'Jan-July I&amp;E'!$L$127,'Jan-July I&amp;E'!$N$127,'Jan-July I&amp;E'!$P$127,'Jan-July I&amp;E'!$N$129,'Jan-July I&amp;E'!$P$129,'Jan-July I&amp;E'!$N$130,'Jan-July I&amp;E'!$P$130,'Jan-July I&amp;E'!$N$131,'Jan-July I&amp;E'!$P$131,'Jan-July I&amp;E'!$N$132,'Jan-July I&amp;E'!$P$132</definedName>
    <definedName name="QB_FORMULA_13" localSheetId="3" hidden="1">'July I&amp;E'!$J$113,'July I&amp;E'!$L$113,'July I&amp;E'!$N$113,'July I&amp;E'!$P$113,'July I&amp;E'!$N$115,'July I&amp;E'!$P$115,'July I&amp;E'!$N$116,'July I&amp;E'!$P$116,'July I&amp;E'!$N$117,'July I&amp;E'!$P$117,'July I&amp;E'!$N$118,'July I&amp;E'!$P$118,'July I&amp;E'!$N$119,'July I&amp;E'!$P$119,'July I&amp;E'!$J$120,'July I&amp;E'!$L$120</definedName>
    <definedName name="QB_FORMULA_13" localSheetId="0" hidden="1">'July Ledger'!$W$215,'July Ledger'!$W$216,'July Ledger'!$U$217,'July Ledger'!$W$217,'July Ledger'!$W$219,'July Ledger'!$W$220,'July Ledger'!$W$221,'July Ledger'!$U$222,'July Ledger'!$W$222,'July Ledger'!$W$224,'July Ledger'!$W$225,'July Ledger'!$U$226,'July Ledger'!$W$226,'July Ledger'!$U$227,'July Ledger'!$W$227,'July Ledger'!$W$229</definedName>
    <definedName name="QB_FORMULA_14" localSheetId="5" hidden="1">BVA!$N$133,BVA!$P$133,BVA!$J$134,BVA!$L$134,BVA!$N$134,BVA!$P$134,BVA!$N$136,BVA!$P$136,BVA!$N$137,BVA!$P$137,BVA!$N$139,BVA!$P$139,BVA!$N$140,BVA!$P$140,BVA!$N$141,BVA!$P$141</definedName>
    <definedName name="QB_FORMULA_14" localSheetId="4" hidden="1">'Jan-July I&amp;E'!$N$133,'Jan-July I&amp;E'!$P$133,'Jan-July I&amp;E'!$J$134,'Jan-July I&amp;E'!$L$134,'Jan-July I&amp;E'!$N$134,'Jan-July I&amp;E'!$P$134,'Jan-July I&amp;E'!$N$136,'Jan-July I&amp;E'!$P$136,'Jan-July I&amp;E'!$N$137,'Jan-July I&amp;E'!$P$137,'Jan-July I&amp;E'!$N$139,'Jan-July I&amp;E'!$P$139,'Jan-July I&amp;E'!$N$140,'Jan-July I&amp;E'!$P$140,'Jan-July I&amp;E'!$N$141,'Jan-July I&amp;E'!$P$141</definedName>
    <definedName name="QB_FORMULA_14" localSheetId="3" hidden="1">'July I&amp;E'!$N$120,'July I&amp;E'!$P$120,'July I&amp;E'!$N$122,'July I&amp;E'!$P$122,'July I&amp;E'!$N$123,'July I&amp;E'!$P$123,'July I&amp;E'!$N$125,'July I&amp;E'!$P$125,'July I&amp;E'!$N$126,'July I&amp;E'!$P$126,'July I&amp;E'!$N$127,'July I&amp;E'!$P$127,'July I&amp;E'!$N$128,'July I&amp;E'!$P$128,'July I&amp;E'!$N$129,'July I&amp;E'!$P$129</definedName>
    <definedName name="QB_FORMULA_14" localSheetId="0" hidden="1">'July Ledger'!$U$230,'July Ledger'!$W$230,'July Ledger'!$U$231,'July Ledger'!$W$231,'July Ledger'!$W$233,'July Ledger'!$U$234,'July Ledger'!$W$234,'July Ledger'!$U$235,'July Ledger'!$W$235,'July Ledger'!$U$236,'July Ledger'!$W$236,'July Ledger'!$W$239,'July Ledger'!$W$240,'July Ledger'!$U$241,'July Ledger'!$W$241,'July Ledger'!$W$243</definedName>
    <definedName name="QB_FORMULA_15" localSheetId="5" hidden="1">BVA!$N$142,BVA!$P$142,BVA!$N$143,BVA!$P$143,BVA!$N$144,BVA!$P$144,BVA!$N$145,BVA!$P$145,BVA!$N$147,BVA!$P$147,BVA!$J$148,BVA!$L$148,BVA!$N$148,BVA!$P$148,BVA!$N$163,BVA!$P$163</definedName>
    <definedName name="QB_FORMULA_15" localSheetId="4" hidden="1">'Jan-July I&amp;E'!$N$142,'Jan-July I&amp;E'!$P$142,'Jan-July I&amp;E'!$N$143,'Jan-July I&amp;E'!$P$143,'Jan-July I&amp;E'!$N$144,'Jan-July I&amp;E'!$P$144,'Jan-July I&amp;E'!$N$145,'Jan-July I&amp;E'!$P$145,'Jan-July I&amp;E'!$N$147,'Jan-July I&amp;E'!$P$147,'Jan-July I&amp;E'!$J$148,'Jan-July I&amp;E'!$L$148,'Jan-July I&amp;E'!$N$148,'Jan-July I&amp;E'!$P$148,'Jan-July I&amp;E'!$N$163,'Jan-July I&amp;E'!$P$163</definedName>
    <definedName name="QB_FORMULA_15" localSheetId="3" hidden="1">'July I&amp;E'!$N$130,'July I&amp;E'!$P$130,'July I&amp;E'!$N$131,'July I&amp;E'!$P$131,'July I&amp;E'!$N$132,'July I&amp;E'!$P$132,'July I&amp;E'!$J$133,'July I&amp;E'!$L$133,'July I&amp;E'!$N$133,'July I&amp;E'!$P$133,'July I&amp;E'!$N$136,'July I&amp;E'!$P$136,'July I&amp;E'!$J$137,'July I&amp;E'!$L$137,'July I&amp;E'!$N$137,'July I&amp;E'!$P$137</definedName>
    <definedName name="QB_FORMULA_15" localSheetId="0" hidden="1">'July Ledger'!$U$244,'July Ledger'!$W$244,'July Ledger'!$U$245,'July Ledger'!$W$245,'July Ledger'!$W$248,'July Ledger'!$W$249,'July Ledger'!$W$250,'July Ledger'!$U$251,'July Ledger'!$W$251,'July Ledger'!$W$254,'July Ledger'!$U$255,'July Ledger'!$W$255,'July Ledger'!$U$256,'July Ledger'!$W$256,'July Ledger'!$W$259,'July Ledger'!$U$260</definedName>
    <definedName name="QB_FORMULA_16" localSheetId="5" hidden="1">BVA!$J$164,BVA!$L$164,BVA!$N$164,BVA!$P$164,BVA!$J$165,BVA!$L$165,BVA!$N$165,BVA!$P$165,BVA!$N$167,BVA!$P$167,BVA!$J$169,BVA!$L$169,BVA!$N$169,BVA!$P$169,BVA!$N$171,BVA!$P$171</definedName>
    <definedName name="QB_FORMULA_16" localSheetId="4" hidden="1">'Jan-July I&amp;E'!$J$164,'Jan-July I&amp;E'!$L$164,'Jan-July I&amp;E'!$N$164,'Jan-July I&amp;E'!$P$164,'Jan-July I&amp;E'!$J$165,'Jan-July I&amp;E'!$L$165,'Jan-July I&amp;E'!$N$165,'Jan-July I&amp;E'!$P$165,'Jan-July I&amp;E'!$N$167,'Jan-July I&amp;E'!$P$167,'Jan-July I&amp;E'!$J$169,'Jan-July I&amp;E'!$L$169,'Jan-July I&amp;E'!$N$169,'Jan-July I&amp;E'!$P$169,'Jan-July I&amp;E'!$N$171,'Jan-July I&amp;E'!$P$171</definedName>
    <definedName name="QB_FORMULA_16" localSheetId="3" hidden="1">'July I&amp;E'!$J$138,'July I&amp;E'!$L$138,'July I&amp;E'!$N$138,'July I&amp;E'!$P$138,'July I&amp;E'!$N$140,'July I&amp;E'!$P$140,'July I&amp;E'!$J$141,'July I&amp;E'!$L$141,'July I&amp;E'!$N$141,'July I&amp;E'!$P$141,'July I&amp;E'!$N$143,'July I&amp;E'!$P$143,'July I&amp;E'!$N$145,'July I&amp;E'!$P$145,'July I&amp;E'!$N$146,'July I&amp;E'!$P$146</definedName>
    <definedName name="QB_FORMULA_16" localSheetId="0" hidden="1">'July Ledger'!$W$260,'July Ledger'!$U$261,'July Ledger'!$W$261,'July Ledger'!$U$262,'July Ledger'!$W$262,'July Ledger'!$W$264,'July Ledger'!$W$269,'July Ledger'!$W$270,'July Ledger'!$U$271,'July Ledger'!$W$271,'July Ledger'!$U$272,'July Ledger'!$W$272,'July Ledger'!$U$273,'July Ledger'!$W$273,'July Ledger'!$U$274,'July Ledger'!$W$274</definedName>
    <definedName name="QB_FORMULA_17" localSheetId="5" hidden="1">BVA!$N$173,BVA!$P$173,BVA!$N$174,BVA!$P$174,BVA!$J$175,BVA!$L$175,BVA!$N$175,BVA!$P$175,BVA!$N$176,BVA!$P$176,BVA!$N$177,BVA!$P$177,BVA!$N$178,BVA!$P$178,BVA!$N$180,BVA!$P$180</definedName>
    <definedName name="QB_FORMULA_17" localSheetId="4" hidden="1">'Jan-July I&amp;E'!$N$173,'Jan-July I&amp;E'!$P$173,'Jan-July I&amp;E'!$N$174,'Jan-July I&amp;E'!$P$174,'Jan-July I&amp;E'!$J$175,'Jan-July I&amp;E'!$L$175,'Jan-July I&amp;E'!$N$175,'Jan-July I&amp;E'!$P$175,'Jan-July I&amp;E'!$N$176,'Jan-July I&amp;E'!$P$176,'Jan-July I&amp;E'!$N$177,'Jan-July I&amp;E'!$P$177,'Jan-July I&amp;E'!$N$178,'Jan-July I&amp;E'!$P$178,'Jan-July I&amp;E'!$N$180,'Jan-July I&amp;E'!$P$180</definedName>
    <definedName name="QB_FORMULA_17" localSheetId="3" hidden="1">'July I&amp;E'!$J$147,'July I&amp;E'!$L$147,'July I&amp;E'!$N$147,'July I&amp;E'!$P$147,'July I&amp;E'!$N$148,'July I&amp;E'!$P$148,'July I&amp;E'!$N$149,'July I&amp;E'!$P$149,'July I&amp;E'!$N$150,'July I&amp;E'!$P$150,'July I&amp;E'!$N$152,'July I&amp;E'!$P$152,'July I&amp;E'!$J$153,'July I&amp;E'!$L$153,'July I&amp;E'!$N$153,'July I&amp;E'!$P$153</definedName>
    <definedName name="QB_FORMULA_18" localSheetId="5" hidden="1">BVA!$J$182,BVA!$L$182,BVA!$N$182,BVA!$P$182,BVA!$J$184,BVA!$L$184,BVA!$N$184,BVA!$P$184,BVA!$N$186,BVA!$P$186,BVA!$N$189,BVA!$P$189,BVA!$N$190,BVA!$P$190,BVA!$J$191,BVA!$L$191</definedName>
    <definedName name="QB_FORMULA_18" localSheetId="4" hidden="1">'Jan-July I&amp;E'!$J$182,'Jan-July I&amp;E'!$L$182,'Jan-July I&amp;E'!$N$182,'Jan-July I&amp;E'!$P$182,'Jan-July I&amp;E'!$J$184,'Jan-July I&amp;E'!$L$184,'Jan-July I&amp;E'!$N$184,'Jan-July I&amp;E'!$P$184,'Jan-July I&amp;E'!$N$186,'Jan-July I&amp;E'!$P$186,'Jan-July I&amp;E'!$N$189,'Jan-July I&amp;E'!$P$189,'Jan-July I&amp;E'!$N$190,'Jan-July I&amp;E'!$P$190,'Jan-July I&amp;E'!$J$191,'Jan-July I&amp;E'!$L$191</definedName>
    <definedName name="QB_FORMULA_18" localSheetId="3" hidden="1">'July I&amp;E'!$J$154,'July I&amp;E'!$L$154,'July I&amp;E'!$N$154,'July I&amp;E'!$P$154,'July I&amp;E'!$N$156,'July I&amp;E'!$P$156,'July I&amp;E'!$N$158,'July I&amp;E'!$P$158,'July I&amp;E'!$N$159,'July I&amp;E'!$P$159,'July I&amp;E'!$J$160,'July I&amp;E'!$L$160,'July I&amp;E'!$N$160,'July I&amp;E'!$P$160,'July I&amp;E'!$J$162,'July I&amp;E'!$L$162</definedName>
    <definedName name="QB_FORMULA_19" localSheetId="5" hidden="1">BVA!$N$191,BVA!$P$191,BVA!$J$193,BVA!$L$193,BVA!$N$193,BVA!$P$193,BVA!$J$195,BVA!$L$195,BVA!$N$195,BVA!$P$195,BVA!$J$196,BVA!$L$196,BVA!$N$196,BVA!$P$196,BVA!$J$202,BVA!$J$211</definedName>
    <definedName name="QB_FORMULA_19" localSheetId="4" hidden="1">'Jan-July I&amp;E'!$N$191,'Jan-July I&amp;E'!$P$191,'Jan-July I&amp;E'!$J$193,'Jan-July I&amp;E'!$L$193,'Jan-July I&amp;E'!$N$193,'Jan-July I&amp;E'!$P$193,'Jan-July I&amp;E'!$J$195,'Jan-July I&amp;E'!$L$195,'Jan-July I&amp;E'!$N$195,'Jan-July I&amp;E'!$P$195,'Jan-July I&amp;E'!$J$196,'Jan-July I&amp;E'!$L$196,'Jan-July I&amp;E'!$N$196,'Jan-July I&amp;E'!$P$196,'Jan-July I&amp;E'!$J$202,'Jan-July I&amp;E'!$J$211</definedName>
    <definedName name="QB_FORMULA_19" localSheetId="3" hidden="1">'July I&amp;E'!$N$162,'July I&amp;E'!$P$162,'July I&amp;E'!$J$163,'July I&amp;E'!$L$163,'July I&amp;E'!$N$163,'July I&amp;E'!$P$163,'July I&amp;E'!$J$164,'July I&amp;E'!$L$164,'July I&amp;E'!$N$164,'July I&amp;E'!$P$164,'July I&amp;E'!$J$170,'July I&amp;E'!$J$171,'July I&amp;E'!$N$173,'July I&amp;E'!$P$173,'July I&amp;E'!$N$174,'July I&amp;E'!$P$174</definedName>
    <definedName name="QB_FORMULA_2" localSheetId="5" hidden="1">BVA!$N$27,BVA!$P$27,BVA!$N$28,BVA!$P$28,BVA!$N$29,BVA!$P$29,BVA!$N$32,BVA!$P$32,BVA!$J$33,BVA!$L$33,BVA!$N$33,BVA!$P$33,BVA!$N$34,BVA!$P$34,BVA!$N$36,BVA!$P$36</definedName>
    <definedName name="QB_FORMULA_2" localSheetId="4" hidden="1">'Jan-July I&amp;E'!$N$27,'Jan-July I&amp;E'!$P$27,'Jan-July I&amp;E'!$N$28,'Jan-July I&amp;E'!$P$28,'Jan-July I&amp;E'!$N$29,'Jan-July I&amp;E'!$P$29,'Jan-July I&amp;E'!$N$32,'Jan-July I&amp;E'!$P$32,'Jan-July I&amp;E'!$J$33,'Jan-July I&amp;E'!$L$33,'Jan-July I&amp;E'!$N$33,'Jan-July I&amp;E'!$P$33,'Jan-July I&amp;E'!$N$34,'Jan-July I&amp;E'!$P$34,'Jan-July I&amp;E'!$N$36,'Jan-July I&amp;E'!$P$36</definedName>
    <definedName name="QB_FORMULA_2" localSheetId="3" hidden="1">'July I&amp;E'!$N$23,'July I&amp;E'!$P$23,'July I&amp;E'!$N$24,'July I&amp;E'!$P$24,'July I&amp;E'!$N$25,'July I&amp;E'!$P$25,'July I&amp;E'!$N$26,'July I&amp;E'!$P$26,'July I&amp;E'!$N$27,'July I&amp;E'!$P$27,'July I&amp;E'!$N$29,'July I&amp;E'!$P$29,'July I&amp;E'!$N$30,'July I&amp;E'!$P$30,'July I&amp;E'!$J$31,'July I&amp;E'!$L$31</definedName>
    <definedName name="QB_FORMULA_2" localSheetId="0" hidden="1">'July Ledger'!$U$37,'July Ledger'!$W$37,'July Ledger'!$U$38,'July Ledger'!$W$38,'July Ledger'!$W$41,'July Ledger'!$U$42,'July Ledger'!$W$42,'July Ledger'!$U$43,'July Ledger'!$W$43,'July Ledger'!$W$46,'July Ledger'!$U$47,'July Ledger'!$W$47,'July Ledger'!$U$48,'July Ledger'!$W$48,'July Ledger'!$W$53,'July Ledger'!$U$54</definedName>
    <definedName name="QB_FORMULA_20" localSheetId="5" hidden="1">BVA!$J$213,BVA!$J$214,BVA!$J$219,BVA!$J$220,BVA!$J$229,BVA!$J$230,BVA!$N$232,BVA!$P$232,BVA!$N$233,BVA!$P$233,BVA!$N$234,BVA!$P$234,BVA!$N$235,BVA!$P$235,BVA!$N$236,BVA!$P$236</definedName>
    <definedName name="QB_FORMULA_20" localSheetId="4" hidden="1">'Jan-July I&amp;E'!$J$213,'Jan-July I&amp;E'!$J$214,'Jan-July I&amp;E'!$J$219,'Jan-July I&amp;E'!$J$220,'Jan-July I&amp;E'!$J$229,'Jan-July I&amp;E'!$J$230,'Jan-July I&amp;E'!$N$232,'Jan-July I&amp;E'!$P$232,'Jan-July I&amp;E'!$N$233,'Jan-July I&amp;E'!$P$233,'Jan-July I&amp;E'!$N$234,'Jan-July I&amp;E'!$P$234,'Jan-July I&amp;E'!$N$235,'Jan-July I&amp;E'!$P$235,'Jan-July I&amp;E'!$N$236,'Jan-July I&amp;E'!$P$236</definedName>
    <definedName name="QB_FORMULA_20" localSheetId="3" hidden="1">'July I&amp;E'!$N$175,'July I&amp;E'!$P$175,'July I&amp;E'!$N$176,'July I&amp;E'!$P$176,'July I&amp;E'!$N$177,'July I&amp;E'!$P$177,'July I&amp;E'!$N$178,'July I&amp;E'!$P$178,'July I&amp;E'!$N$179,'July I&amp;E'!$P$179,'July I&amp;E'!$J$180,'July I&amp;E'!$L$180,'July I&amp;E'!$N$180,'July I&amp;E'!$P$180,'July I&amp;E'!$J$181,'July I&amp;E'!$L$181</definedName>
    <definedName name="QB_FORMULA_21" localSheetId="5" hidden="1">BVA!$N$237,BVA!$P$237,BVA!$N$238,BVA!$P$238,BVA!$J$239,BVA!$L$239,BVA!$N$239,BVA!$P$239,BVA!$J$240,BVA!$L$240,BVA!$N$240,BVA!$P$240,BVA!$J$241,BVA!$L$241,BVA!$N$241,BVA!$P$241</definedName>
    <definedName name="QB_FORMULA_21" localSheetId="4" hidden="1">'Jan-July I&amp;E'!$N$237,'Jan-July I&amp;E'!$P$237,'Jan-July I&amp;E'!$N$238,'Jan-July I&amp;E'!$P$238,'Jan-July I&amp;E'!$J$239,'Jan-July I&amp;E'!$L$239,'Jan-July I&amp;E'!$N$239,'Jan-July I&amp;E'!$P$239,'Jan-July I&amp;E'!$J$240,'Jan-July I&amp;E'!$L$240,'Jan-July I&amp;E'!$N$240,'Jan-July I&amp;E'!$P$240,'Jan-July I&amp;E'!$J$241,'Jan-July I&amp;E'!$L$241,'Jan-July I&amp;E'!$N$241,'Jan-July I&amp;E'!$P$241</definedName>
    <definedName name="QB_FORMULA_21" localSheetId="3" hidden="1">'July I&amp;E'!$N$181,'July I&amp;E'!$P$181,'July I&amp;E'!$J$182,'July I&amp;E'!$L$182,'July I&amp;E'!$N$182,'July I&amp;E'!$P$182,'July I&amp;E'!$J$183,'July I&amp;E'!$L$183,'July I&amp;E'!$N$183,'July I&amp;E'!$P$183</definedName>
    <definedName name="QB_FORMULA_22" localSheetId="5" hidden="1">BVA!$J$242,BVA!$L$242,BVA!$N$242,BVA!$P$242</definedName>
    <definedName name="QB_FORMULA_22" localSheetId="4" hidden="1">'Jan-July I&amp;E'!$J$242,'Jan-July I&amp;E'!$L$242,'Jan-July I&amp;E'!$N$242,'Jan-July I&amp;E'!$P$242</definedName>
    <definedName name="QB_FORMULA_3" localSheetId="5" hidden="1">BVA!$N$37,BVA!$P$37,BVA!$J$39,BVA!$L$39,BVA!$N$39,BVA!$P$39,BVA!$N$41,BVA!$P$41,BVA!$N$42,BVA!$P$42,BVA!$N$43,BVA!$P$43,BVA!$N$44,BVA!$P$44,BVA!$J$45,BVA!$L$45</definedName>
    <definedName name="QB_FORMULA_3" localSheetId="4" hidden="1">'Jan-July I&amp;E'!$N$37,'Jan-July I&amp;E'!$P$37,'Jan-July I&amp;E'!$J$39,'Jan-July I&amp;E'!$L$39,'Jan-July I&amp;E'!$N$39,'Jan-July I&amp;E'!$P$39,'Jan-July I&amp;E'!$N$41,'Jan-July I&amp;E'!$P$41,'Jan-July I&amp;E'!$N$42,'Jan-July I&amp;E'!$P$42,'Jan-July I&amp;E'!$N$43,'Jan-July I&amp;E'!$P$43,'Jan-July I&amp;E'!$N$44,'Jan-July I&amp;E'!$P$44,'Jan-July I&amp;E'!$J$45,'Jan-July I&amp;E'!$L$45</definedName>
    <definedName name="QB_FORMULA_3" localSheetId="3" hidden="1">'July I&amp;E'!$N$31,'July I&amp;E'!$P$31,'July I&amp;E'!$N$33,'July I&amp;E'!$P$33,'July I&amp;E'!$N$34,'July I&amp;E'!$P$34,'July I&amp;E'!$N$35,'July I&amp;E'!$P$35,'July I&amp;E'!$N$36,'July I&amp;E'!$P$36,'July I&amp;E'!$J$37,'July I&amp;E'!$L$37,'July I&amp;E'!$N$37,'July I&amp;E'!$P$37,'July I&amp;E'!$N$39,'July I&amp;E'!$P$39</definedName>
    <definedName name="QB_FORMULA_3" localSheetId="0" hidden="1">'July Ledger'!$W$54,'July Ledger'!$W$56,'July Ledger'!$U$57,'July Ledger'!$W$57,'July Ledger'!$W$59,'July Ledger'!$U$60,'July Ledger'!$W$60,'July Ledger'!$U$61,'July Ledger'!$W$61,'July Ledger'!$W$63,'July Ledger'!$W$64,'July Ledger'!$W$65,'July Ledger'!$W$66,'July Ledger'!$W$67,'July Ledger'!$W$68,'July Ledger'!$W$69</definedName>
    <definedName name="QB_FORMULA_4" localSheetId="5" hidden="1">BVA!$N$45,BVA!$P$45,BVA!$N$47,BVA!$P$47,BVA!$N$48,BVA!$P$48,BVA!$N$49,BVA!$P$49,BVA!$N$50,BVA!$P$50,BVA!$N$51,BVA!$P$51,BVA!$N$52,BVA!$P$52,BVA!$J$53,BVA!$L$53</definedName>
    <definedName name="QB_FORMULA_4" localSheetId="4" hidden="1">'Jan-July I&amp;E'!$N$45,'Jan-July I&amp;E'!$P$45,'Jan-July I&amp;E'!$N$47,'Jan-July I&amp;E'!$P$47,'Jan-July I&amp;E'!$N$48,'Jan-July I&amp;E'!$P$48,'Jan-July I&amp;E'!$N$49,'Jan-July I&amp;E'!$P$49,'Jan-July I&amp;E'!$N$50,'Jan-July I&amp;E'!$P$50,'Jan-July I&amp;E'!$N$51,'Jan-July I&amp;E'!$P$51,'Jan-July I&amp;E'!$N$52,'Jan-July I&amp;E'!$P$52,'Jan-July I&amp;E'!$J$53,'Jan-July I&amp;E'!$L$53</definedName>
    <definedName name="QB_FORMULA_4" localSheetId="3" hidden="1">'July I&amp;E'!$N$40,'July I&amp;E'!$P$40,'July I&amp;E'!$N$41,'July I&amp;E'!$P$41,'July I&amp;E'!$N$42,'July I&amp;E'!$P$42,'July I&amp;E'!$N$43,'July I&amp;E'!$P$43,'July I&amp;E'!$N$44,'July I&amp;E'!$P$44,'July I&amp;E'!$J$45,'July I&amp;E'!$L$45,'July I&amp;E'!$N$45,'July I&amp;E'!$P$45,'July I&amp;E'!$N$49,'July I&amp;E'!$P$49</definedName>
    <definedName name="QB_FORMULA_4" localSheetId="0" hidden="1">'July Ledger'!$W$70,'July Ledger'!$W$71,'July Ledger'!$W$72,'July Ledger'!$W$73,'July Ledger'!$W$74,'July Ledger'!$U$75,'July Ledger'!$W$75,'July Ledger'!$W$77,'July Ledger'!$W$78,'July Ledger'!$U$79,'July Ledger'!$W$79,'July Ledger'!$W$81,'July Ledger'!$W$82,'July Ledger'!$U$83,'July Ledger'!$W$83,'July Ledger'!$W$85</definedName>
    <definedName name="QB_FORMULA_5" localSheetId="5" hidden="1">BVA!$N$53,BVA!$P$53,BVA!$N$57,BVA!$P$57,BVA!$N$58,BVA!$P$58,BVA!$N$59,BVA!$P$59,BVA!$N$60,BVA!$P$60,BVA!$N$63,BVA!$P$63,BVA!$J$64,BVA!$L$64,BVA!$N$64,BVA!$P$64</definedName>
    <definedName name="QB_FORMULA_5" localSheetId="4" hidden="1">'Jan-July I&amp;E'!$N$53,'Jan-July I&amp;E'!$P$53,'Jan-July I&amp;E'!$N$57,'Jan-July I&amp;E'!$P$57,'Jan-July I&amp;E'!$N$58,'Jan-July I&amp;E'!$P$58,'Jan-July I&amp;E'!$N$59,'Jan-July I&amp;E'!$P$59,'Jan-July I&amp;E'!$N$60,'Jan-July I&amp;E'!$P$60,'Jan-July I&amp;E'!$N$63,'Jan-July I&amp;E'!$P$63,'Jan-July I&amp;E'!$J$64,'Jan-July I&amp;E'!$L$64,'Jan-July I&amp;E'!$N$64,'Jan-July I&amp;E'!$P$64</definedName>
    <definedName name="QB_FORMULA_5" localSheetId="3" hidden="1">'July I&amp;E'!$N$50,'July I&amp;E'!$P$50,'July I&amp;E'!$N$51,'July I&amp;E'!$P$51,'July I&amp;E'!$N$52,'July I&amp;E'!$P$52,'July I&amp;E'!$N$53,'July I&amp;E'!$P$53,'July I&amp;E'!$J$54,'July I&amp;E'!$L$54,'July I&amp;E'!$N$54,'July I&amp;E'!$P$54,'July I&amp;E'!$N$55,'July I&amp;E'!$P$55,'July I&amp;E'!$N$56,'July I&amp;E'!$P$56</definedName>
    <definedName name="QB_FORMULA_5" localSheetId="0" hidden="1">'July Ledger'!$W$86,'July Ledger'!$U$87,'July Ledger'!$W$87,'July Ledger'!$U$88,'July Ledger'!$W$88,'July Ledger'!$W$90,'July Ledger'!$W$91,'July Ledger'!$W$92,'July Ledger'!$W$93,'July Ledger'!$W$94,'July Ledger'!$W$95,'July Ledger'!$U$96,'July Ledger'!$W$96,'July Ledger'!$W$99,'July Ledger'!$W$100,'July Ledger'!$W$101</definedName>
    <definedName name="QB_FORMULA_6" localSheetId="5" hidden="1">BVA!$N$65,BVA!$P$65,BVA!$N$67,BVA!$P$67,BVA!$N$68,BVA!$P$68,BVA!$N$69,BVA!$P$69,BVA!$N$70,BVA!$P$70,BVA!$J$71,BVA!$L$71,BVA!$N$71,BVA!$P$71,BVA!$N$74,BVA!$P$74</definedName>
    <definedName name="QB_FORMULA_6" localSheetId="4" hidden="1">'Jan-July I&amp;E'!$N$65,'Jan-July I&amp;E'!$P$65,'Jan-July I&amp;E'!$N$67,'Jan-July I&amp;E'!$P$67,'Jan-July I&amp;E'!$N$68,'Jan-July I&amp;E'!$P$68,'Jan-July I&amp;E'!$N$69,'Jan-July I&amp;E'!$P$69,'Jan-July I&amp;E'!$N$70,'Jan-July I&amp;E'!$P$70,'Jan-July I&amp;E'!$J$71,'Jan-July I&amp;E'!$L$71,'Jan-July I&amp;E'!$N$71,'Jan-July I&amp;E'!$P$71,'Jan-July I&amp;E'!$N$74,'Jan-July I&amp;E'!$P$74</definedName>
    <definedName name="QB_FORMULA_6" localSheetId="3" hidden="1">'July I&amp;E'!$N$57,'July I&amp;E'!$P$57,'July I&amp;E'!$N$58,'July I&amp;E'!$P$58,'July I&amp;E'!$N$59,'July I&amp;E'!$P$59,'July I&amp;E'!$J$60,'July I&amp;E'!$L$60,'July I&amp;E'!$N$60,'July I&amp;E'!$P$60,'July I&amp;E'!$N$63,'July I&amp;E'!$P$63,'July I&amp;E'!$N$64,'July I&amp;E'!$P$64,'July I&amp;E'!$N$65,'July I&amp;E'!$P$65</definedName>
    <definedName name="QB_FORMULA_6" localSheetId="0" hidden="1">'July Ledger'!$W$102,'July Ledger'!$W$103,'July Ledger'!$U$104,'July Ledger'!$W$104,'July Ledger'!$W$106,'July Ledger'!$W$107,'July Ledger'!$W$108,'July Ledger'!$W$109,'July Ledger'!$W$110,'July Ledger'!$U$111,'July Ledger'!$W$111,'July Ledger'!$W$113,'July Ledger'!$W$114,'July Ledger'!$W$115,'July Ledger'!$W$116,'July Ledger'!$W$117</definedName>
    <definedName name="QB_FORMULA_7" localSheetId="5" hidden="1">BVA!$N$75,BVA!$P$75,BVA!$N$76,BVA!$P$76,BVA!$N$77,BVA!$P$77,BVA!$N$78,BVA!$P$78,BVA!$N$79,BVA!$P$79,BVA!$N$80,BVA!$P$80,BVA!$N$81,BVA!$P$81,BVA!$J$82,BVA!$L$82</definedName>
    <definedName name="QB_FORMULA_7" localSheetId="4" hidden="1">'Jan-July I&amp;E'!$N$75,'Jan-July I&amp;E'!$P$75,'Jan-July I&amp;E'!$N$76,'Jan-July I&amp;E'!$P$76,'Jan-July I&amp;E'!$N$77,'Jan-July I&amp;E'!$P$77,'Jan-July I&amp;E'!$N$78,'Jan-July I&amp;E'!$P$78,'Jan-July I&amp;E'!$N$79,'Jan-July I&amp;E'!$P$79,'Jan-July I&amp;E'!$N$80,'Jan-July I&amp;E'!$P$80,'Jan-July I&amp;E'!$N$81,'Jan-July I&amp;E'!$P$81,'Jan-July I&amp;E'!$J$82,'Jan-July I&amp;E'!$L$82</definedName>
    <definedName name="QB_FORMULA_7" localSheetId="3" hidden="1">'July I&amp;E'!$N$66,'July I&amp;E'!$P$66,'July I&amp;E'!$N$67,'July I&amp;E'!$P$67,'July I&amp;E'!$N$68,'July I&amp;E'!$P$68,'July I&amp;E'!$N$69,'July I&amp;E'!$P$69,'July I&amp;E'!$N$70,'July I&amp;E'!$P$70,'July I&amp;E'!$J$71,'July I&amp;E'!$L$71,'July I&amp;E'!$N$71,'July I&amp;E'!$P$71,'July I&amp;E'!$N$73,'July I&amp;E'!$P$73</definedName>
    <definedName name="QB_FORMULA_7" localSheetId="0" hidden="1">'July Ledger'!$W$118,'July Ledger'!$W$119,'July Ledger'!$W$120,'July Ledger'!$W$121,'July Ledger'!$U$122,'July Ledger'!$W$122,'July Ledger'!$W$124,'July Ledger'!$W$125,'July Ledger'!$U$126,'July Ledger'!$W$126,'July Ledger'!$U$127,'July Ledger'!$W$127,'July Ledger'!$W$130,'July Ledger'!$W$131,'July Ledger'!$W$132,'July Ledger'!$W$133</definedName>
    <definedName name="QB_FORMULA_8" localSheetId="5" hidden="1">BVA!$N$82,BVA!$P$82,BVA!$N$84,BVA!$P$84,BVA!$N$85,BVA!$P$85,BVA!$N$86,BVA!$P$86,BVA!$J$87,BVA!$L$87,BVA!$N$87,BVA!$P$87,BVA!$J$88,BVA!$L$88,BVA!$N$88,BVA!$P$88</definedName>
    <definedName name="QB_FORMULA_8" localSheetId="4" hidden="1">'Jan-July I&amp;E'!$N$82,'Jan-July I&amp;E'!$P$82,'Jan-July I&amp;E'!$N$84,'Jan-July I&amp;E'!$P$84,'Jan-July I&amp;E'!$N$85,'Jan-July I&amp;E'!$P$85,'Jan-July I&amp;E'!$N$86,'Jan-July I&amp;E'!$P$86,'Jan-July I&amp;E'!$J$87,'Jan-July I&amp;E'!$L$87,'Jan-July I&amp;E'!$N$87,'Jan-July I&amp;E'!$P$87,'Jan-July I&amp;E'!$J$88,'Jan-July I&amp;E'!$L$88,'Jan-July I&amp;E'!$N$88,'Jan-July I&amp;E'!$P$88</definedName>
    <definedName name="QB_FORMULA_8" localSheetId="3" hidden="1">'July I&amp;E'!$N$74,'July I&amp;E'!$P$74,'July I&amp;E'!$N$75,'July I&amp;E'!$P$75,'July I&amp;E'!$J$76,'July I&amp;E'!$L$76,'July I&amp;E'!$N$76,'July I&amp;E'!$P$76,'July I&amp;E'!$J$77,'July I&amp;E'!$L$77,'July I&amp;E'!$N$77,'July I&amp;E'!$P$77,'July I&amp;E'!$N$79,'July I&amp;E'!$P$79,'July I&amp;E'!$N$80,'July I&amp;E'!$P$80</definedName>
    <definedName name="QB_FORMULA_8" localSheetId="0" hidden="1">'July Ledger'!$W$134,'July Ledger'!$W$135,'July Ledger'!$W$136,'July Ledger'!$W$137,'July Ledger'!$U$138,'July Ledger'!$W$138,'July Ledger'!$W$140,'July Ledger'!$W$141,'July Ledger'!$W$142,'July Ledger'!$W$143,'July Ledger'!$W$144,'July Ledger'!$W$145,'July Ledger'!$W$146,'July Ledger'!$W$147,'July Ledger'!$W$148,'July Ledger'!$W$149</definedName>
    <definedName name="QB_FORMULA_9" localSheetId="5" hidden="1">BVA!$N$90,BVA!$P$90,BVA!$N$91,BVA!$P$91,BVA!$N$92,BVA!$P$92,BVA!$J$94,BVA!$L$94,BVA!$N$94,BVA!$P$94,BVA!$N$97,BVA!$P$97,BVA!$N$98,BVA!$P$98,BVA!$N$99,BVA!$P$99</definedName>
    <definedName name="QB_FORMULA_9" localSheetId="4" hidden="1">'Jan-July I&amp;E'!$N$90,'Jan-July I&amp;E'!$P$90,'Jan-July I&amp;E'!$N$91,'Jan-July I&amp;E'!$P$91,'Jan-July I&amp;E'!$N$92,'Jan-July I&amp;E'!$P$92,'Jan-July I&amp;E'!$J$94,'Jan-July I&amp;E'!$L$94,'Jan-July I&amp;E'!$N$94,'Jan-July I&amp;E'!$P$94,'Jan-July I&amp;E'!$N$97,'Jan-July I&amp;E'!$P$97,'Jan-July I&amp;E'!$N$98,'Jan-July I&amp;E'!$P$98,'Jan-July I&amp;E'!$N$99,'Jan-July I&amp;E'!$P$99</definedName>
    <definedName name="QB_FORMULA_9" localSheetId="3" hidden="1">'July I&amp;E'!$N$81,'July I&amp;E'!$P$81,'July I&amp;E'!$J$82,'July I&amp;E'!$L$82,'July I&amp;E'!$N$82,'July I&amp;E'!$P$82,'July I&amp;E'!$N$85,'July I&amp;E'!$P$85,'July I&amp;E'!$N$86,'July I&amp;E'!$P$86,'July I&amp;E'!$N$87,'July I&amp;E'!$P$87,'July I&amp;E'!$N$88,'July I&amp;E'!$P$88,'July I&amp;E'!$J$89,'July I&amp;E'!$L$89</definedName>
    <definedName name="QB_FORMULA_9" localSheetId="0" hidden="1">'July Ledger'!$W$150,'July Ledger'!$W$151,'July Ledger'!$W$152,'July Ledger'!$W$153,'July Ledger'!$U$154,'July Ledger'!$W$154,'July Ledger'!$W$156,'July Ledger'!$W$157,'July Ledger'!$W$158,'July Ledger'!$W$159,'July Ledger'!$W$160,'July Ledger'!$W$161,'July Ledger'!$W$162,'July Ledger'!$W$163,'July Ledger'!$W$164,'July Ledger'!$W$165</definedName>
    <definedName name="QB_ROW_1" localSheetId="2" hidden="1">'Fund Balance Worksheet'!#REF!</definedName>
    <definedName name="QB_ROW_1" localSheetId="1" hidden="1">'July Balance Sheet'!$A$2</definedName>
    <definedName name="QB_ROW_1011" localSheetId="2" hidden="1">'Fund Balance Worksheet'!#REF!</definedName>
    <definedName name="QB_ROW_1011" localSheetId="1" hidden="1">'July Balance Sheet'!$B$3</definedName>
    <definedName name="QB_ROW_105250" localSheetId="5" hidden="1">BVA!$F$167</definedName>
    <definedName name="QB_ROW_105250" localSheetId="4" hidden="1">'Jan-July I&amp;E'!$F$167</definedName>
    <definedName name="QB_ROW_105250" localSheetId="3" hidden="1">'July I&amp;E'!$F$140</definedName>
    <definedName name="QB_ROW_106250" localSheetId="5" hidden="1">BVA!$F$186</definedName>
    <definedName name="QB_ROW_106250" localSheetId="4" hidden="1">'Jan-July I&amp;E'!$F$186</definedName>
    <definedName name="QB_ROW_106250" localSheetId="3" hidden="1">'July I&amp;E'!$F$156</definedName>
    <definedName name="QB_ROW_107050" localSheetId="5" hidden="1">BVA!$F$187</definedName>
    <definedName name="QB_ROW_107050" localSheetId="4" hidden="1">'Jan-July I&amp;E'!$F$187</definedName>
    <definedName name="QB_ROW_107050" localSheetId="3" hidden="1">'July I&amp;E'!$F$157</definedName>
    <definedName name="QB_ROW_107260" localSheetId="5" hidden="1">BVA!$G$190</definedName>
    <definedName name="QB_ROW_107260" localSheetId="4" hidden="1">'Jan-July I&amp;E'!$G$190</definedName>
    <definedName name="QB_ROW_107260" localSheetId="3" hidden="1">'July I&amp;E'!$G$159</definedName>
    <definedName name="QB_ROW_107350" localSheetId="5" hidden="1">BVA!$F$191</definedName>
    <definedName name="QB_ROW_107350" localSheetId="4" hidden="1">'Jan-July I&amp;E'!$F$191</definedName>
    <definedName name="QB_ROW_107350" localSheetId="3" hidden="1">'July I&amp;E'!$F$160</definedName>
    <definedName name="QB_ROW_108260" localSheetId="5" hidden="1">BVA!$G$143</definedName>
    <definedName name="QB_ROW_108260" localSheetId="4" hidden="1">'Jan-July I&amp;E'!$G$143</definedName>
    <definedName name="QB_ROW_108260" localSheetId="3" hidden="1">'July I&amp;E'!$G$129</definedName>
    <definedName name="QB_ROW_109260" localSheetId="5" hidden="1">BVA!$G$31</definedName>
    <definedName name="QB_ROW_109260" localSheetId="4" hidden="1">'Jan-July I&amp;E'!$G$31</definedName>
    <definedName name="QB_ROW_11031" localSheetId="2" hidden="1">'Fund Balance Worksheet'!#REF!</definedName>
    <definedName name="QB_ROW_11031" localSheetId="1" hidden="1">'July Balance Sheet'!$D$30</definedName>
    <definedName name="QB_ROW_112250" localSheetId="5" hidden="1">BVA!$F$130</definedName>
    <definedName name="QB_ROW_112250" localSheetId="4" hidden="1">'Jan-July I&amp;E'!$F$130</definedName>
    <definedName name="QB_ROW_112250" localSheetId="3" hidden="1">'July I&amp;E'!$F$116</definedName>
    <definedName name="QB_ROW_113240" localSheetId="5" hidden="1">BVA!$E$7</definedName>
    <definedName name="QB_ROW_113240" localSheetId="4" hidden="1">'Jan-July I&amp;E'!$E$7</definedName>
    <definedName name="QB_ROW_113240" localSheetId="3" hidden="1">'July I&amp;E'!$E$6</definedName>
    <definedName name="QB_ROW_11331" localSheetId="2" hidden="1">'Fund Balance Worksheet'!#REF!</definedName>
    <definedName name="QB_ROW_11331" localSheetId="1" hidden="1">'July Balance Sheet'!$D$32</definedName>
    <definedName name="QB_ROW_114030" localSheetId="5" hidden="1">BVA!$D$199</definedName>
    <definedName name="QB_ROW_114030" localSheetId="4" hidden="1">'Jan-July I&amp;E'!$D$199</definedName>
    <definedName name="QB_ROW_114330" localSheetId="5" hidden="1">BVA!$D$202</definedName>
    <definedName name="QB_ROW_114330" localSheetId="4" hidden="1">'Jan-July I&amp;E'!$D$202</definedName>
    <definedName name="QB_ROW_117220" localSheetId="2" hidden="1">'Fund Balance Worksheet'!#REF!</definedName>
    <definedName name="QB_ROW_117220" localSheetId="1" hidden="1">'July Balance Sheet'!$C$16</definedName>
    <definedName name="QB_ROW_118220" localSheetId="2" hidden="1">'Fund Balance Worksheet'!#REF!</definedName>
    <definedName name="QB_ROW_118220" localSheetId="1" hidden="1">'July Balance Sheet'!$C$22</definedName>
    <definedName name="QB_ROW_12031" localSheetId="2" hidden="1">'Fund Balance Worksheet'!#REF!</definedName>
    <definedName name="QB_ROW_12031" localSheetId="1" hidden="1">'July Balance Sheet'!$D$33</definedName>
    <definedName name="QB_ROW_1220" localSheetId="2" hidden="1">'Fund Balance Worksheet'!#REF!</definedName>
    <definedName name="QB_ROW_1220" localSheetId="1" hidden="1">'July Balance Sheet'!$C$57</definedName>
    <definedName name="QB_ROW_12331" localSheetId="2" hidden="1">'Fund Balance Worksheet'!#REF!</definedName>
    <definedName name="QB_ROW_12331" localSheetId="1" hidden="1">'July Balance Sheet'!$D$44</definedName>
    <definedName name="QB_ROW_124040" localSheetId="0" hidden="1">'July Ledger'!$E$80</definedName>
    <definedName name="QB_ROW_124270" localSheetId="5" hidden="1">BVA!$H$69</definedName>
    <definedName name="QB_ROW_124270" localSheetId="4" hidden="1">'Jan-July I&amp;E'!$H$69</definedName>
    <definedName name="QB_ROW_124270" localSheetId="3" hidden="1">'July I&amp;E'!$H$58</definedName>
    <definedName name="QB_ROW_124340" localSheetId="0" hidden="1">'July Ledger'!$E$83</definedName>
    <definedName name="QB_ROW_125260" localSheetId="5" hidden="1">BVA!$G$156</definedName>
    <definedName name="QB_ROW_125260" localSheetId="4" hidden="1">'Jan-July I&amp;E'!$G$156</definedName>
    <definedName name="QB_ROW_127220" localSheetId="2" hidden="1">'Fund Balance Worksheet'!#REF!</definedName>
    <definedName name="QB_ROW_127220" localSheetId="1" hidden="1">'July Balance Sheet'!$C$24</definedName>
    <definedName name="QB_ROW_128260" localSheetId="5" hidden="1">BVA!$G$159</definedName>
    <definedName name="QB_ROW_128260" localSheetId="4" hidden="1">'Jan-July I&amp;E'!$G$159</definedName>
    <definedName name="QB_ROW_129220" localSheetId="2" hidden="1">'Fund Balance Worksheet'!#REF!</definedName>
    <definedName name="QB_ROW_129220" localSheetId="1" hidden="1">'July Balance Sheet'!$C$58</definedName>
    <definedName name="QB_ROW_130010" localSheetId="0" hidden="1">'July Ledger'!$B$28</definedName>
    <definedName name="QB_ROW_130040" localSheetId="5" hidden="1">BVA!$E$25</definedName>
    <definedName name="QB_ROW_130040" localSheetId="4" hidden="1">'Jan-July I&amp;E'!$E$25</definedName>
    <definedName name="QB_ROW_130040" localSheetId="3" hidden="1">'July I&amp;E'!$E$21</definedName>
    <definedName name="QB_ROW_130310" localSheetId="0" hidden="1">'July Ledger'!$B$236</definedName>
    <definedName name="QB_ROW_130340" localSheetId="5" hidden="1">BVA!$E$122</definedName>
    <definedName name="QB_ROW_130340" localSheetId="4" hidden="1">'Jan-July I&amp;E'!$E$122</definedName>
    <definedName name="QB_ROW_130340" localSheetId="3" hidden="1">'July I&amp;E'!$E$109</definedName>
    <definedName name="QB_ROW_131020" localSheetId="0" hidden="1">'July Ledger'!$C$173</definedName>
    <definedName name="QB_ROW_131050" localSheetId="5" hidden="1">BVA!$F$95</definedName>
    <definedName name="QB_ROW_131050" localSheetId="4" hidden="1">'Jan-July I&amp;E'!$F$95</definedName>
    <definedName name="QB_ROW_131050" localSheetId="3" hidden="1">'July I&amp;E'!$F$83</definedName>
    <definedName name="QB_ROW_1311" localSheetId="2" hidden="1">'Fund Balance Worksheet'!#REF!</definedName>
    <definedName name="QB_ROW_1311" localSheetId="1" hidden="1">'July Balance Sheet'!$B$14</definedName>
    <definedName name="QB_ROW_131320" localSheetId="0" hidden="1">'July Ledger'!$C$235</definedName>
    <definedName name="QB_ROW_131350" localSheetId="5" hidden="1">BVA!$F$121</definedName>
    <definedName name="QB_ROW_131350" localSheetId="4" hidden="1">'Jan-July I&amp;E'!$F$121</definedName>
    <definedName name="QB_ROW_131350" localSheetId="3" hidden="1">'July I&amp;E'!$F$108</definedName>
    <definedName name="QB_ROW_132040" localSheetId="5" hidden="1">BVA!$E$123</definedName>
    <definedName name="QB_ROW_132040" localSheetId="4" hidden="1">'Jan-July I&amp;E'!$E$123</definedName>
    <definedName name="QB_ROW_132040" localSheetId="3" hidden="1">'July I&amp;E'!$E$110</definedName>
    <definedName name="QB_ROW_132250" localSheetId="5" hidden="1">BVA!$F$126</definedName>
    <definedName name="QB_ROW_132250" localSheetId="4" hidden="1">'Jan-July I&amp;E'!$F$126</definedName>
    <definedName name="QB_ROW_132340" localSheetId="5" hidden="1">BVA!$E$127</definedName>
    <definedName name="QB_ROW_132340" localSheetId="4" hidden="1">'Jan-July I&amp;E'!$E$127</definedName>
    <definedName name="QB_ROW_132340" localSheetId="3" hidden="1">'July I&amp;E'!$E$113</definedName>
    <definedName name="QB_ROW_133010" localSheetId="0" hidden="1">'July Ledger'!$B$237</definedName>
    <definedName name="QB_ROW_133040" localSheetId="5" hidden="1">BVA!$E$128</definedName>
    <definedName name="QB_ROW_133040" localSheetId="4" hidden="1">'Jan-July I&amp;E'!$E$128</definedName>
    <definedName name="QB_ROW_133040" localSheetId="3" hidden="1">'July I&amp;E'!$E$114</definedName>
    <definedName name="QB_ROW_133310" localSheetId="0" hidden="1">'July Ledger'!$B$245</definedName>
    <definedName name="QB_ROW_133340" localSheetId="5" hidden="1">BVA!$E$134</definedName>
    <definedName name="QB_ROW_133340" localSheetId="4" hidden="1">'Jan-July I&amp;E'!$E$134</definedName>
    <definedName name="QB_ROW_133340" localSheetId="3" hidden="1">'July I&amp;E'!$E$120</definedName>
    <definedName name="QB_ROW_134010" localSheetId="0" hidden="1">'July Ledger'!$B$246</definedName>
    <definedName name="QB_ROW_134040" localSheetId="5" hidden="1">BVA!$E$135</definedName>
    <definedName name="QB_ROW_134040" localSheetId="4" hidden="1">'Jan-July I&amp;E'!$E$135</definedName>
    <definedName name="QB_ROW_134040" localSheetId="3" hidden="1">'July I&amp;E'!$E$121</definedName>
    <definedName name="QB_ROW_134310" localSheetId="0" hidden="1">'July Ledger'!$B$262</definedName>
    <definedName name="QB_ROW_134340" localSheetId="5" hidden="1">BVA!$E$165</definedName>
    <definedName name="QB_ROW_134340" localSheetId="4" hidden="1">'Jan-July I&amp;E'!$E$165</definedName>
    <definedName name="QB_ROW_134340" localSheetId="3" hidden="1">'July I&amp;E'!$E$138</definedName>
    <definedName name="QB_ROW_136030" localSheetId="0" hidden="1">'July Ledger'!$D$34</definedName>
    <definedName name="QB_ROW_136260" localSheetId="5" hidden="1">BVA!$G$36</definedName>
    <definedName name="QB_ROW_136260" localSheetId="4" hidden="1">'Jan-July I&amp;E'!$G$36</definedName>
    <definedName name="QB_ROW_136260" localSheetId="3" hidden="1">'July I&amp;E'!$G$29</definedName>
    <definedName name="QB_ROW_136330" localSheetId="0" hidden="1">'July Ledger'!$D$37</definedName>
    <definedName name="QB_ROW_137040" localSheetId="0" hidden="1">'July Ledger'!$E$182</definedName>
    <definedName name="QB_ROW_137270" localSheetId="5" hidden="1">BVA!$H$98</definedName>
    <definedName name="QB_ROW_137270" localSheetId="4" hidden="1">'Jan-July I&amp;E'!$H$98</definedName>
    <definedName name="QB_ROW_137270" localSheetId="3" hidden="1">'July I&amp;E'!$H$86</definedName>
    <definedName name="QB_ROW_137340" localSheetId="0" hidden="1">'July Ledger'!$E$184</definedName>
    <definedName name="QB_ROW_139030" localSheetId="0" hidden="1">'July Ledger'!$D$89</definedName>
    <definedName name="QB_ROW_139260" localSheetId="5" hidden="1">BVA!$G$72</definedName>
    <definedName name="QB_ROW_139260" localSheetId="4" hidden="1">'Jan-July I&amp;E'!$G$72</definedName>
    <definedName name="QB_ROW_139260" localSheetId="3" hidden="1">'July I&amp;E'!$G$61</definedName>
    <definedName name="QB_ROW_139330" localSheetId="0" hidden="1">'July Ledger'!$D$96</definedName>
    <definedName name="QB_ROW_14011" localSheetId="2" hidden="1">'Fund Balance Worksheet'!#REF!</definedName>
    <definedName name="QB_ROW_14011" localSheetId="1" hidden="1">'July Balance Sheet'!$B$47</definedName>
    <definedName name="QB_ROW_14250" localSheetId="2" hidden="1">'Fund Balance Worksheet'!#REF!</definedName>
    <definedName name="QB_ROW_14250" localSheetId="1" hidden="1">'July Balance Sheet'!$F$39</definedName>
    <definedName name="QB_ROW_143030" localSheetId="0" hidden="1">'July Ledger'!$D$40</definedName>
    <definedName name="QB_ROW_14311" localSheetId="2" hidden="1">'Fund Balance Worksheet'!#REF!</definedName>
    <definedName name="QB_ROW_14311" localSheetId="1" hidden="1">'July Balance Sheet'!$B$60</definedName>
    <definedName name="QB_ROW_143260" localSheetId="5" hidden="1">BVA!$G$44</definedName>
    <definedName name="QB_ROW_143260" localSheetId="4" hidden="1">'Jan-July I&amp;E'!$G$44</definedName>
    <definedName name="QB_ROW_143260" localSheetId="3" hidden="1">'July I&amp;E'!$G$36</definedName>
    <definedName name="QB_ROW_143330" localSheetId="0" hidden="1">'July Ledger'!$D$42</definedName>
    <definedName name="QB_ROW_144030" localSheetId="0" hidden="1">'July Ledger'!$D$258</definedName>
    <definedName name="QB_ROW_144260" localSheetId="5" hidden="1">BVA!$G$150</definedName>
    <definedName name="QB_ROW_144260" localSheetId="4" hidden="1">'Jan-July I&amp;E'!$G$150</definedName>
    <definedName name="QB_ROW_144260" localSheetId="3" hidden="1">'July I&amp;E'!$G$135</definedName>
    <definedName name="QB_ROW_144330" localSheetId="0" hidden="1">'July Ledger'!$D$260</definedName>
    <definedName name="QB_ROW_148030" localSheetId="2" hidden="1">'Fund Balance Worksheet'!#REF!</definedName>
    <definedName name="QB_ROW_148030" localSheetId="1" hidden="1">'July Balance Sheet'!$D$5</definedName>
    <definedName name="QB_ROW_148330" localSheetId="2" hidden="1">'Fund Balance Worksheet'!#REF!</definedName>
    <definedName name="QB_ROW_148330" localSheetId="1" hidden="1">'July Balance Sheet'!$D$9</definedName>
    <definedName name="QB_ROW_149260" localSheetId="5" hidden="1">BVA!$G$158</definedName>
    <definedName name="QB_ROW_149260" localSheetId="4" hidden="1">'Jan-July I&amp;E'!$G$158</definedName>
    <definedName name="QB_ROW_153260" localSheetId="5" hidden="1">BVA!$G$155</definedName>
    <definedName name="QB_ROW_153260" localSheetId="4" hidden="1">'Jan-July I&amp;E'!$G$155</definedName>
    <definedName name="QB_ROW_154260" localSheetId="5" hidden="1">BVA!$G$153</definedName>
    <definedName name="QB_ROW_154260" localSheetId="4" hidden="1">'Jan-July I&amp;E'!$G$153</definedName>
    <definedName name="QB_ROW_155260" localSheetId="5" hidden="1">BVA!$G$154</definedName>
    <definedName name="QB_ROW_155260" localSheetId="4" hidden="1">'Jan-July I&amp;E'!$G$154</definedName>
    <definedName name="QB_ROW_156040" localSheetId="0" hidden="1">'July Ledger'!$E$175</definedName>
    <definedName name="QB_ROW_156270" localSheetId="5" hidden="1">BVA!$H$97</definedName>
    <definedName name="QB_ROW_156270" localSheetId="4" hidden="1">'Jan-July I&amp;E'!$H$97</definedName>
    <definedName name="QB_ROW_156270" localSheetId="3" hidden="1">'July I&amp;E'!$H$85</definedName>
    <definedName name="QB_ROW_156340" localSheetId="0" hidden="1">'July Ledger'!$E$181</definedName>
    <definedName name="QB_ROW_157040" localSheetId="0" hidden="1">'July Ledger'!$E$185</definedName>
    <definedName name="QB_ROW_157270" localSheetId="5" hidden="1">BVA!$H$99</definedName>
    <definedName name="QB_ROW_157270" localSheetId="4" hidden="1">'Jan-July I&amp;E'!$H$99</definedName>
    <definedName name="QB_ROW_157270" localSheetId="3" hidden="1">'July I&amp;E'!$H$87</definedName>
    <definedName name="QB_ROW_157340" localSheetId="0" hidden="1">'July Ledger'!$E$187</definedName>
    <definedName name="QB_ROW_161250" localSheetId="5" hidden="1">BVA!$F$168</definedName>
    <definedName name="QB_ROW_161250" localSheetId="4" hidden="1">'Jan-July I&amp;E'!$F$168</definedName>
    <definedName name="QB_ROW_164040" localSheetId="0" hidden="1">'July Ledger'!$E$199</definedName>
    <definedName name="QB_ROW_164270" localSheetId="5" hidden="1">BVA!$H$106</definedName>
    <definedName name="QB_ROW_164270" localSheetId="4" hidden="1">'Jan-July I&amp;E'!$H$106</definedName>
    <definedName name="QB_ROW_164270" localSheetId="3" hidden="1">'July I&amp;E'!$H$93</definedName>
    <definedName name="QB_ROW_164340" localSheetId="0" hidden="1">'July Ledger'!$E$201</definedName>
    <definedName name="QB_ROW_165040" localSheetId="0" hidden="1">'July Ledger'!$E$76</definedName>
    <definedName name="QB_ROW_165270" localSheetId="5" hidden="1">BVA!$H$67</definedName>
    <definedName name="QB_ROW_165270" localSheetId="4" hidden="1">'Jan-July I&amp;E'!$H$67</definedName>
    <definedName name="QB_ROW_165270" localSheetId="3" hidden="1">'July I&amp;E'!$H$56</definedName>
    <definedName name="QB_ROW_165340" localSheetId="0" hidden="1">'July Ledger'!$E$79</definedName>
    <definedName name="QB_ROW_167050" localSheetId="0" hidden="1">'July Ledger'!$F$218</definedName>
    <definedName name="QB_ROW_167280" localSheetId="5" hidden="1">BVA!$I$114</definedName>
    <definedName name="QB_ROW_167280" localSheetId="4" hidden="1">'Jan-July I&amp;E'!$I$114</definedName>
    <definedName name="QB_ROW_167280" localSheetId="3" hidden="1">'July I&amp;E'!$I$101</definedName>
    <definedName name="QB_ROW_167350" localSheetId="0" hidden="1">'July Ledger'!$F$222</definedName>
    <definedName name="QB_ROW_17221" localSheetId="2" hidden="1">'Fund Balance Worksheet'!#REF!</definedName>
    <definedName name="QB_ROW_17221" localSheetId="1" hidden="1">'July Balance Sheet'!$C$59</definedName>
    <definedName name="QB_ROW_174230" localSheetId="2" hidden="1">'Fund Balance Worksheet'!#REF!</definedName>
    <definedName name="QB_ROW_174230" localSheetId="1" hidden="1">'July Balance Sheet'!$D$54</definedName>
    <definedName name="QB_ROW_177260" localSheetId="5" hidden="1">BVA!$G$41</definedName>
    <definedName name="QB_ROW_177260" localSheetId="4" hidden="1">'Jan-July I&amp;E'!$G$41</definedName>
    <definedName name="QB_ROW_177260" localSheetId="3" hidden="1">'July I&amp;E'!$G$33</definedName>
    <definedName name="QB_ROW_178260" localSheetId="5" hidden="1">BVA!$G$37</definedName>
    <definedName name="QB_ROW_178260" localSheetId="4" hidden="1">'Jan-July I&amp;E'!$G$37</definedName>
    <definedName name="QB_ROW_178260" localSheetId="3" hidden="1">'July I&amp;E'!$G$30</definedName>
    <definedName name="QB_ROW_18220" localSheetId="2" hidden="1">'Fund Balance Worksheet'!#REF!</definedName>
    <definedName name="QB_ROW_18220" localSheetId="1" hidden="1">'July Balance Sheet'!$C$21</definedName>
    <definedName name="QB_ROW_18301" localSheetId="5" hidden="1">BVA!$A$242</definedName>
    <definedName name="QB_ROW_18301" localSheetId="4" hidden="1">'Jan-July I&amp;E'!$A$242</definedName>
    <definedName name="QB_ROW_18301" localSheetId="3" hidden="1">'July I&amp;E'!$A$183</definedName>
    <definedName name="QB_ROW_185040" localSheetId="0" hidden="1">'July Ledger'!$E$202</definedName>
    <definedName name="QB_ROW_185270" localSheetId="5" hidden="1">BVA!$H$107</definedName>
    <definedName name="QB_ROW_185270" localSheetId="4" hidden="1">'Jan-July I&amp;E'!$H$107</definedName>
    <definedName name="QB_ROW_185270" localSheetId="3" hidden="1">'July I&amp;E'!$H$94</definedName>
    <definedName name="QB_ROW_185340" localSheetId="0" hidden="1">'July Ledger'!$E$204</definedName>
    <definedName name="QB_ROW_187020" localSheetId="2" hidden="1">'Fund Balance Worksheet'!#REF!</definedName>
    <definedName name="QB_ROW_187020" localSheetId="1" hidden="1">'July Balance Sheet'!$C$49</definedName>
    <definedName name="QB_ROW_187320" localSheetId="2" hidden="1">'Fund Balance Worksheet'!#REF!</definedName>
    <definedName name="QB_ROW_187320" localSheetId="1" hidden="1">'July Balance Sheet'!$C$56</definedName>
    <definedName name="QB_ROW_190040" localSheetId="5" hidden="1">BVA!$E$170</definedName>
    <definedName name="QB_ROW_190040" localSheetId="4" hidden="1">'Jan-July I&amp;E'!$E$170</definedName>
    <definedName name="QB_ROW_190040" localSheetId="3" hidden="1">'July I&amp;E'!$E$142</definedName>
    <definedName name="QB_ROW_19011" localSheetId="5" hidden="1">BVA!$B$3</definedName>
    <definedName name="QB_ROW_19011" localSheetId="4" hidden="1">'Jan-July I&amp;E'!$B$3</definedName>
    <definedName name="QB_ROW_19011" localSheetId="3" hidden="1">'July I&amp;E'!$B$3</definedName>
    <definedName name="QB_ROW_190250" localSheetId="5" hidden="1">BVA!$F$183</definedName>
    <definedName name="QB_ROW_190250" localSheetId="4" hidden="1">'Jan-July I&amp;E'!$F$183</definedName>
    <definedName name="QB_ROW_190340" localSheetId="5" hidden="1">BVA!$E$184</definedName>
    <definedName name="QB_ROW_190340" localSheetId="4" hidden="1">'Jan-July I&amp;E'!$E$184</definedName>
    <definedName name="QB_ROW_190340" localSheetId="3" hidden="1">'July I&amp;E'!$E$154</definedName>
    <definedName name="QB_ROW_19050" localSheetId="5" hidden="1">BVA!$F$30</definedName>
    <definedName name="QB_ROW_19050" localSheetId="4" hidden="1">'Jan-July I&amp;E'!$F$30</definedName>
    <definedName name="QB_ROW_191250" localSheetId="5" hidden="1">BVA!$F$178</definedName>
    <definedName name="QB_ROW_191250" localSheetId="4" hidden="1">'Jan-July I&amp;E'!$F$178</definedName>
    <definedName name="QB_ROW_191250" localSheetId="3" hidden="1">'July I&amp;E'!$F$150</definedName>
    <definedName name="QB_ROW_19260" localSheetId="5" hidden="1">BVA!$G$32</definedName>
    <definedName name="QB_ROW_19260" localSheetId="4" hidden="1">'Jan-July I&amp;E'!$G$32</definedName>
    <definedName name="QB_ROW_19311" localSheetId="5" hidden="1">BVA!$B$196</definedName>
    <definedName name="QB_ROW_19311" localSheetId="4" hidden="1">'Jan-July I&amp;E'!$B$196</definedName>
    <definedName name="QB_ROW_19311" localSheetId="3" hidden="1">'July I&amp;E'!$B$164</definedName>
    <definedName name="QB_ROW_193220" localSheetId="2" hidden="1">'Fund Balance Worksheet'!#REF!</definedName>
    <definedName name="QB_ROW_193220" localSheetId="1" hidden="1">'July Balance Sheet'!$C$48</definedName>
    <definedName name="QB_ROW_19350" localSheetId="5" hidden="1">BVA!$F$33</definedName>
    <definedName name="QB_ROW_19350" localSheetId="4" hidden="1">'Jan-July I&amp;E'!$F$33</definedName>
    <definedName name="QB_ROW_19350" localSheetId="3" hidden="1">'July I&amp;E'!$F$26</definedName>
    <definedName name="QB_ROW_198040" localSheetId="0" hidden="1">'July Ledger'!$E$51</definedName>
    <definedName name="QB_ROW_198070" localSheetId="5" hidden="1">BVA!$H$56</definedName>
    <definedName name="QB_ROW_198070" localSheetId="4" hidden="1">'Jan-July I&amp;E'!$H$56</definedName>
    <definedName name="QB_ROW_198070" localSheetId="3" hidden="1">'July I&amp;E'!$H$48</definedName>
    <definedName name="QB_ROW_198340" localSheetId="0" hidden="1">'July Ledger'!$E$61</definedName>
    <definedName name="QB_ROW_198370" localSheetId="5" hidden="1">BVA!$H$64</definedName>
    <definedName name="QB_ROW_198370" localSheetId="4" hidden="1">'Jan-July I&amp;E'!$H$64</definedName>
    <definedName name="QB_ROW_198370" localSheetId="3" hidden="1">'July I&amp;E'!$H$54</definedName>
    <definedName name="QB_ROW_199250" localSheetId="5" hidden="1">BVA!$F$177</definedName>
    <definedName name="QB_ROW_199250" localSheetId="4" hidden="1">'Jan-July I&amp;E'!$F$177</definedName>
    <definedName name="QB_ROW_199250" localSheetId="3" hidden="1">'July I&amp;E'!$F$149</definedName>
    <definedName name="QB_ROW_200040" localSheetId="0" hidden="1">'July Ledger'!$E$228</definedName>
    <definedName name="QB_ROW_200270" localSheetId="5" hidden="1">BVA!$H$117</definedName>
    <definedName name="QB_ROW_200270" localSheetId="4" hidden="1">'Jan-July I&amp;E'!$H$117</definedName>
    <definedName name="QB_ROW_200270" localSheetId="3" hidden="1">'July I&amp;E'!$H$104</definedName>
    <definedName name="QB_ROW_20031" localSheetId="5" hidden="1">BVA!$D$4</definedName>
    <definedName name="QB_ROW_20031" localSheetId="4" hidden="1">'Jan-July I&amp;E'!$D$4</definedName>
    <definedName name="QB_ROW_20031" localSheetId="3" hidden="1">'July I&amp;E'!$D$4</definedName>
    <definedName name="QB_ROW_200340" localSheetId="0" hidden="1">'July Ledger'!$E$230</definedName>
    <definedName name="QB_ROW_2021" localSheetId="2" hidden="1">'Fund Balance Worksheet'!#REF!</definedName>
    <definedName name="QB_ROW_2021" localSheetId="1" hidden="1">'July Balance Sheet'!$C$4</definedName>
    <definedName name="QB_ROW_202240" localSheetId="5" hidden="1">BVA!$E$194</definedName>
    <definedName name="QB_ROW_202240" localSheetId="4" hidden="1">'Jan-July I&amp;E'!$E$194</definedName>
    <definedName name="QB_ROW_20331" localSheetId="5" hidden="1">BVA!$D$22</definedName>
    <definedName name="QB_ROW_20331" localSheetId="4" hidden="1">'Jan-July I&amp;E'!$D$22</definedName>
    <definedName name="QB_ROW_20331" localSheetId="3" hidden="1">'July I&amp;E'!$D$18</definedName>
    <definedName name="QB_ROW_206050" localSheetId="0" hidden="1">'July Ledger'!$F$58</definedName>
    <definedName name="QB_ROW_206280" localSheetId="5" hidden="1">BVA!$I$59</definedName>
    <definedName name="QB_ROW_206280" localSheetId="4" hidden="1">'Jan-July I&amp;E'!$I$59</definedName>
    <definedName name="QB_ROW_206280" localSheetId="3" hidden="1">'July I&amp;E'!$I$51</definedName>
    <definedName name="QB_ROW_206350" localSheetId="0" hidden="1">'July Ledger'!$F$60</definedName>
    <definedName name="QB_ROW_207050" localSheetId="5" hidden="1">BVA!$F$172</definedName>
    <definedName name="QB_ROW_207050" localSheetId="4" hidden="1">'Jan-July I&amp;E'!$F$172</definedName>
    <definedName name="QB_ROW_207050" localSheetId="3" hidden="1">'July I&amp;E'!$F$144</definedName>
    <definedName name="QB_ROW_207260" localSheetId="5" hidden="1">BVA!$G$174</definedName>
    <definedName name="QB_ROW_207260" localSheetId="4" hidden="1">'Jan-July I&amp;E'!$G$174</definedName>
    <definedName name="QB_ROW_207260" localSheetId="3" hidden="1">'July I&amp;E'!$G$146</definedName>
    <definedName name="QB_ROW_207350" localSheetId="5" hidden="1">BVA!$F$175</definedName>
    <definedName name="QB_ROW_207350" localSheetId="4" hidden="1">'Jan-July I&amp;E'!$F$175</definedName>
    <definedName name="QB_ROW_207350" localSheetId="3" hidden="1">'July I&amp;E'!$F$147</definedName>
    <definedName name="QB_ROW_208250" localSheetId="5" hidden="1">BVA!$F$171</definedName>
    <definedName name="QB_ROW_208250" localSheetId="4" hidden="1">'Jan-July I&amp;E'!$F$171</definedName>
    <definedName name="QB_ROW_208250" localSheetId="3" hidden="1">'July I&amp;E'!$F$143</definedName>
    <definedName name="QB_ROW_210040" localSheetId="5" hidden="1">BVA!$E$166</definedName>
    <definedName name="QB_ROW_210040" localSheetId="4" hidden="1">'Jan-July I&amp;E'!$E$166</definedName>
    <definedName name="QB_ROW_210040" localSheetId="3" hidden="1">'July I&amp;E'!$E$139</definedName>
    <definedName name="QB_ROW_21031" localSheetId="5" hidden="1">BVA!$D$24</definedName>
    <definedName name="QB_ROW_21031" localSheetId="4" hidden="1">'Jan-July I&amp;E'!$D$24</definedName>
    <definedName name="QB_ROW_21031" localSheetId="3" hidden="1">'July I&amp;E'!$D$20</definedName>
    <definedName name="QB_ROW_210340" localSheetId="5" hidden="1">BVA!$E$169</definedName>
    <definedName name="QB_ROW_210340" localSheetId="4" hidden="1">'Jan-July I&amp;E'!$E$169</definedName>
    <definedName name="QB_ROW_210340" localSheetId="3" hidden="1">'July I&amp;E'!$E$141</definedName>
    <definedName name="QB_ROW_212250" localSheetId="5" hidden="1">BVA!$F$16</definedName>
    <definedName name="QB_ROW_212250" localSheetId="4" hidden="1">'Jan-July I&amp;E'!$F$16</definedName>
    <definedName name="QB_ROW_21331" localSheetId="5" hidden="1">BVA!$D$195</definedName>
    <definedName name="QB_ROW_21331" localSheetId="4" hidden="1">'Jan-July I&amp;E'!$D$195</definedName>
    <definedName name="QB_ROW_21331" localSheetId="3" hidden="1">'July I&amp;E'!$D$163</definedName>
    <definedName name="QB_ROW_214260" localSheetId="5" hidden="1">BVA!$G$146</definedName>
    <definedName name="QB_ROW_214260" localSheetId="4" hidden="1">'Jan-July I&amp;E'!$G$146</definedName>
    <definedName name="QB_ROW_217280" localSheetId="5" hidden="1">BVA!$I$61</definedName>
    <definedName name="QB_ROW_217280" localSheetId="4" hidden="1">'Jan-July I&amp;E'!$I$61</definedName>
    <definedName name="QB_ROW_218050" localSheetId="0" hidden="1">'July Ledger'!$F$55</definedName>
    <definedName name="QB_ROW_218280" localSheetId="5" hidden="1">BVA!$I$58</definedName>
    <definedName name="QB_ROW_218280" localSheetId="4" hidden="1">'Jan-July I&amp;E'!$I$58</definedName>
    <definedName name="QB_ROW_218280" localSheetId="3" hidden="1">'July I&amp;E'!$I$50</definedName>
    <definedName name="QB_ROW_218350" localSheetId="0" hidden="1">'July Ledger'!$F$57</definedName>
    <definedName name="QB_ROW_220040" localSheetId="0" hidden="1">'July Ledger'!$E$205</definedName>
    <definedName name="QB_ROW_22011" localSheetId="5" hidden="1">BVA!$B$197</definedName>
    <definedName name="QB_ROW_22011" localSheetId="4" hidden="1">'Jan-July I&amp;E'!$B$197</definedName>
    <definedName name="QB_ROW_22011" localSheetId="3" hidden="1">'July I&amp;E'!$B$165</definedName>
    <definedName name="QB_ROW_220270" localSheetId="5" hidden="1">BVA!$H$108</definedName>
    <definedName name="QB_ROW_220270" localSheetId="4" hidden="1">'Jan-July I&amp;E'!$H$108</definedName>
    <definedName name="QB_ROW_220270" localSheetId="3" hidden="1">'July I&amp;E'!$H$95</definedName>
    <definedName name="QB_ROW_220340" localSheetId="0" hidden="1">'July Ledger'!$E$207</definedName>
    <definedName name="QB_ROW_221040" localSheetId="0" hidden="1">'July Ledger'!$E$195</definedName>
    <definedName name="QB_ROW_221270" localSheetId="5" hidden="1">BVA!$H$104</definedName>
    <definedName name="QB_ROW_221270" localSheetId="4" hidden="1">'Jan-July I&amp;E'!$H$104</definedName>
    <definedName name="QB_ROW_221270" localSheetId="3" hidden="1">'July I&amp;E'!$H$91</definedName>
    <definedName name="QB_ROW_221340" localSheetId="0" hidden="1">'July Ledger'!$E$198</definedName>
    <definedName name="QB_ROW_222020" localSheetId="0" hidden="1">'July Ledger'!$C$20</definedName>
    <definedName name="QB_ROW_222250" localSheetId="5" hidden="1">BVA!$F$17</definedName>
    <definedName name="QB_ROW_222250" localSheetId="4" hidden="1">'Jan-July I&amp;E'!$F$17</definedName>
    <definedName name="QB_ROW_222250" localSheetId="3" hidden="1">'July I&amp;E'!$F$14</definedName>
    <definedName name="QB_ROW_222320" localSheetId="0" hidden="1">'July Ledger'!$C$22</definedName>
    <definedName name="QB_ROW_22311" localSheetId="5" hidden="1">BVA!$B$241</definedName>
    <definedName name="QB_ROW_22311" localSheetId="4" hidden="1">'Jan-July I&amp;E'!$B$241</definedName>
    <definedName name="QB_ROW_22311" localSheetId="3" hidden="1">'July I&amp;E'!$B$182</definedName>
    <definedName name="QB_ROW_2240" localSheetId="2" hidden="1">'Fund Balance Worksheet'!#REF!</definedName>
    <definedName name="QB_ROW_2240" localSheetId="1" hidden="1">'July Balance Sheet'!$E$6</definedName>
    <definedName name="QB_ROW_226260" localSheetId="5" hidden="1">BVA!$G$157</definedName>
    <definedName name="QB_ROW_226260" localSheetId="4" hidden="1">'Jan-July I&amp;E'!$G$157</definedName>
    <definedName name="QB_ROW_227250" localSheetId="5" hidden="1">BVA!$F$133</definedName>
    <definedName name="QB_ROW_227250" localSheetId="4" hidden="1">'Jan-July I&amp;E'!$F$133</definedName>
    <definedName name="QB_ROW_227250" localSheetId="3" hidden="1">'July I&amp;E'!$F$119</definedName>
    <definedName name="QB_ROW_23021" localSheetId="5" hidden="1">BVA!$C$198</definedName>
    <definedName name="QB_ROW_23021" localSheetId="4" hidden="1">'Jan-July I&amp;E'!$C$198</definedName>
    <definedName name="QB_ROW_2321" localSheetId="2" hidden="1">'Fund Balance Worksheet'!#REF!</definedName>
    <definedName name="QB_ROW_2321" localSheetId="1" hidden="1">'July Balance Sheet'!$C$10</definedName>
    <definedName name="QB_ROW_23250" localSheetId="5" hidden="1">BVA!$F$12</definedName>
    <definedName name="QB_ROW_23250" localSheetId="4" hidden="1">'Jan-July I&amp;E'!$F$12</definedName>
    <definedName name="QB_ROW_23250" localSheetId="3" hidden="1">'July I&amp;E'!$F$11</definedName>
    <definedName name="QB_ROW_23321" localSheetId="5" hidden="1">BVA!$C$214</definedName>
    <definedName name="QB_ROW_23321" localSheetId="4" hidden="1">'Jan-July I&amp;E'!$C$214</definedName>
    <definedName name="QB_ROW_233260" localSheetId="5" hidden="1">BVA!$G$50</definedName>
    <definedName name="QB_ROW_233260" localSheetId="4" hidden="1">'Jan-July I&amp;E'!$G$50</definedName>
    <definedName name="QB_ROW_233260" localSheetId="3" hidden="1">'July I&amp;E'!$G$42</definedName>
    <definedName name="QB_ROW_24021" localSheetId="5" hidden="1">BVA!$C$215</definedName>
    <definedName name="QB_ROW_24021" localSheetId="4" hidden="1">'Jan-July I&amp;E'!$C$215</definedName>
    <definedName name="QB_ROW_24021" localSheetId="3" hidden="1">'July I&amp;E'!$C$166</definedName>
    <definedName name="QB_ROW_24250" localSheetId="5" hidden="1">BVA!$F$13</definedName>
    <definedName name="QB_ROW_24250" localSheetId="4" hidden="1">'Jan-July I&amp;E'!$F$13</definedName>
    <definedName name="QB_ROW_24250" localSheetId="3" hidden="1">'July I&amp;E'!$F$12</definedName>
    <definedName name="QB_ROW_24321" localSheetId="5" hidden="1">BVA!$C$240</definedName>
    <definedName name="QB_ROW_24321" localSheetId="4" hidden="1">'Jan-July I&amp;E'!$C$240</definedName>
    <definedName name="QB_ROW_24321" localSheetId="3" hidden="1">'July I&amp;E'!$C$181</definedName>
    <definedName name="QB_ROW_244230" localSheetId="2" hidden="1">'Fund Balance Worksheet'!#REF!</definedName>
    <definedName name="QB_ROW_244230" localSheetId="1" hidden="1">'July Balance Sheet'!$D$55</definedName>
    <definedName name="QB_ROW_25020" localSheetId="0" hidden="1">'July Ledger'!$C$44</definedName>
    <definedName name="QB_ROW_25050" localSheetId="5" hidden="1">BVA!$F$46</definedName>
    <definedName name="QB_ROW_25050" localSheetId="4" hidden="1">'Jan-July I&amp;E'!$F$46</definedName>
    <definedName name="QB_ROW_25050" localSheetId="3" hidden="1">'July I&amp;E'!$F$38</definedName>
    <definedName name="QB_ROW_251220" localSheetId="2" hidden="1">'Fund Balance Worksheet'!#REF!</definedName>
    <definedName name="QB_ROW_251220" localSheetId="1" hidden="1">'July Balance Sheet'!$C$17</definedName>
    <definedName name="QB_ROW_25260" localSheetId="5" hidden="1">BVA!$G$52</definedName>
    <definedName name="QB_ROW_25260" localSheetId="4" hidden="1">'Jan-July I&amp;E'!$G$52</definedName>
    <definedName name="QB_ROW_25260" localSheetId="3" hidden="1">'July I&amp;E'!$G$44</definedName>
    <definedName name="QB_ROW_25301" localSheetId="0" hidden="1">'July Ledger'!$A$274</definedName>
    <definedName name="QB_ROW_25320" localSheetId="0" hidden="1">'July Ledger'!$C$48</definedName>
    <definedName name="QB_ROW_25350" localSheetId="5" hidden="1">BVA!$F$53</definedName>
    <definedName name="QB_ROW_25350" localSheetId="4" hidden="1">'Jan-July I&amp;E'!$F$53</definedName>
    <definedName name="QB_ROW_25350" localSheetId="3" hidden="1">'July I&amp;E'!$F$45</definedName>
    <definedName name="QB_ROW_259270" localSheetId="5" hidden="1">BVA!$H$68</definedName>
    <definedName name="QB_ROW_259270" localSheetId="4" hidden="1">'Jan-July I&amp;E'!$H$68</definedName>
    <definedName name="QB_ROW_259270" localSheetId="3" hidden="1">'July I&amp;E'!$H$57</definedName>
    <definedName name="QB_ROW_260040" localSheetId="0" hidden="1">'July Ledger'!$E$84</definedName>
    <definedName name="QB_ROW_260270" localSheetId="5" hidden="1">BVA!$H$70</definedName>
    <definedName name="QB_ROW_260270" localSheetId="4" hidden="1">'Jan-July I&amp;E'!$H$70</definedName>
    <definedName name="QB_ROW_260270" localSheetId="3" hidden="1">'July I&amp;E'!$H$59</definedName>
    <definedName name="QB_ROW_260340" localSheetId="0" hidden="1">'July Ledger'!$E$87</definedName>
    <definedName name="QB_ROW_261260" localSheetId="5" hidden="1">BVA!$G$189</definedName>
    <definedName name="QB_ROW_261260" localSheetId="4" hidden="1">'Jan-July I&amp;E'!$G$189</definedName>
    <definedName name="QB_ROW_261260" localSheetId="3" hidden="1">'July I&amp;E'!$G$158</definedName>
    <definedName name="QB_ROW_264250" localSheetId="5" hidden="1">BVA!$F$176</definedName>
    <definedName name="QB_ROW_264250" localSheetId="4" hidden="1">'Jan-July I&amp;E'!$F$176</definedName>
    <definedName name="QB_ROW_264250" localSheetId="3" hidden="1">'July I&amp;E'!$F$148</definedName>
    <definedName name="QB_ROW_27020" localSheetId="0" hidden="1">'July Ledger'!$C$39</definedName>
    <definedName name="QB_ROW_270220" localSheetId="2" hidden="1">'Fund Balance Worksheet'!#REF!</definedName>
    <definedName name="QB_ROW_270220" localSheetId="1" hidden="1">'July Balance Sheet'!$C$19</definedName>
    <definedName name="QB_ROW_27050" localSheetId="5" hidden="1">BVA!$F$40</definedName>
    <definedName name="QB_ROW_27050" localSheetId="4" hidden="1">'Jan-July I&amp;E'!$F$40</definedName>
    <definedName name="QB_ROW_27050" localSheetId="3" hidden="1">'July I&amp;E'!$F$32</definedName>
    <definedName name="QB_ROW_272220" localSheetId="2" hidden="1">'Fund Balance Worksheet'!#REF!</definedName>
    <definedName name="QB_ROW_272220" localSheetId="1" hidden="1">'July Balance Sheet'!$C$23</definedName>
    <definedName name="QB_ROW_27320" localSheetId="0" hidden="1">'July Ledger'!$C$43</definedName>
    <definedName name="QB_ROW_27350" localSheetId="5" hidden="1">BVA!$F$45</definedName>
    <definedName name="QB_ROW_27350" localSheetId="4" hidden="1">'Jan-July I&amp;E'!$F$45</definedName>
    <definedName name="QB_ROW_27350" localSheetId="3" hidden="1">'July I&amp;E'!$F$37</definedName>
    <definedName name="QB_ROW_278270" localSheetId="5" hidden="1">BVA!$H$79</definedName>
    <definedName name="QB_ROW_278270" localSheetId="4" hidden="1">'Jan-July I&amp;E'!$H$79</definedName>
    <definedName name="QB_ROW_278270" localSheetId="3" hidden="1">'July I&amp;E'!$H$68</definedName>
    <definedName name="QB_ROW_287280" localSheetId="5" hidden="1">BVA!$I$63</definedName>
    <definedName name="QB_ROW_287280" localSheetId="4" hidden="1">'Jan-July I&amp;E'!$I$63</definedName>
    <definedName name="QB_ROW_287280" localSheetId="3" hidden="1">'July I&amp;E'!$I$53</definedName>
    <definedName name="QB_ROW_290220" localSheetId="2" hidden="1">'Fund Balance Worksheet'!#REF!</definedName>
    <definedName name="QB_ROW_290220" localSheetId="1" hidden="1">'July Balance Sheet'!$C$18</definedName>
    <definedName name="QB_ROW_293230" localSheetId="2" hidden="1">'Fund Balance Worksheet'!#REF!</definedName>
    <definedName name="QB_ROW_293230" localSheetId="1" hidden="1">'July Balance Sheet'!$D$52</definedName>
    <definedName name="QB_ROW_294250" localSheetId="5" hidden="1">BVA!$F$136</definedName>
    <definedName name="QB_ROW_294250" localSheetId="4" hidden="1">'Jan-July I&amp;E'!$F$136</definedName>
    <definedName name="QB_ROW_294250" localSheetId="3" hidden="1">'July I&amp;E'!$F$122</definedName>
    <definedName name="QB_ROW_301" localSheetId="2" hidden="1">'Fund Balance Worksheet'!#REF!</definedName>
    <definedName name="QB_ROW_301" localSheetId="1" hidden="1">'July Balance Sheet'!$A$26</definedName>
    <definedName name="QB_ROW_301240" localSheetId="5" hidden="1">BVA!$E$201</definedName>
    <definedName name="QB_ROW_301240" localSheetId="4" hidden="1">'Jan-July I&amp;E'!$E$201</definedName>
    <definedName name="QB_ROW_3021" localSheetId="2" hidden="1">'Fund Balance Worksheet'!#REF!</definedName>
    <definedName name="QB_ROW_3021" localSheetId="1" hidden="1">'July Balance Sheet'!$C$11</definedName>
    <definedName name="QB_ROW_305020" localSheetId="0" hidden="1">'July Ledger'!$C$23</definedName>
    <definedName name="QB_ROW_305250" localSheetId="5" hidden="1">BVA!$F$19</definedName>
    <definedName name="QB_ROW_305250" localSheetId="4" hidden="1">'Jan-July I&amp;E'!$F$19</definedName>
    <definedName name="QB_ROW_305250" localSheetId="3" hidden="1">'July I&amp;E'!$F$16</definedName>
    <definedName name="QB_ROW_305320" localSheetId="0" hidden="1">'July Ledger'!$C$26</definedName>
    <definedName name="QB_ROW_306030" localSheetId="0" hidden="1">'July Ledger'!$D$45</definedName>
    <definedName name="QB_ROW_306260" localSheetId="5" hidden="1">BVA!$G$47</definedName>
    <definedName name="QB_ROW_306260" localSheetId="4" hidden="1">'Jan-July I&amp;E'!$G$47</definedName>
    <definedName name="QB_ROW_306260" localSheetId="3" hidden="1">'July I&amp;E'!$G$39</definedName>
    <definedName name="QB_ROW_306330" localSheetId="0" hidden="1">'July Ledger'!$D$47</definedName>
    <definedName name="QB_ROW_307030" localSheetId="5" hidden="1">BVA!$D$216</definedName>
    <definedName name="QB_ROW_307030" localSheetId="4" hidden="1">'Jan-July I&amp;E'!$D$216</definedName>
    <definedName name="QB_ROW_307330" localSheetId="5" hidden="1">BVA!$D$220</definedName>
    <definedName name="QB_ROW_307330" localSheetId="4" hidden="1">'Jan-July I&amp;E'!$D$220</definedName>
    <definedName name="QB_ROW_308020" localSheetId="0" hidden="1">'July Ledger'!$C$29</definedName>
    <definedName name="QB_ROW_308250" localSheetId="5" hidden="1">BVA!$F$34</definedName>
    <definedName name="QB_ROW_308250" localSheetId="4" hidden="1">'Jan-July I&amp;E'!$F$34</definedName>
    <definedName name="QB_ROW_308250" localSheetId="3" hidden="1">'July I&amp;E'!$F$27</definedName>
    <definedName name="QB_ROW_308320" localSheetId="0" hidden="1">'July Ledger'!$C$32</definedName>
    <definedName name="QB_ROW_316230" localSheetId="2" hidden="1">'Fund Balance Worksheet'!#REF!</definedName>
    <definedName name="QB_ROW_316230" localSheetId="1" hidden="1">'July Balance Sheet'!$D$51</definedName>
    <definedName name="QB_ROW_318240" localSheetId="5" hidden="1">BVA!$E$232</definedName>
    <definedName name="QB_ROW_318240" localSheetId="4" hidden="1">'Jan-July I&amp;E'!$E$232</definedName>
    <definedName name="QB_ROW_318240" localSheetId="3" hidden="1">'July I&amp;E'!$E$173</definedName>
    <definedName name="QB_ROW_319040" localSheetId="0" hidden="1">'July Ledger'!$E$62</definedName>
    <definedName name="QB_ROW_319270" localSheetId="5" hidden="1">BVA!$H$65</definedName>
    <definedName name="QB_ROW_319270" localSheetId="4" hidden="1">'Jan-July I&amp;E'!$H$65</definedName>
    <definedName name="QB_ROW_319270" localSheetId="3" hidden="1">'July I&amp;E'!$H$55</definedName>
    <definedName name="QB_ROW_319340" localSheetId="0" hidden="1">'July Ledger'!$E$75</definedName>
    <definedName name="QB_ROW_321030" localSheetId="0" hidden="1">'July Ledger'!$D$97</definedName>
    <definedName name="QB_ROW_321060" localSheetId="5" hidden="1">BVA!$G$73</definedName>
    <definedName name="QB_ROW_321060" localSheetId="4" hidden="1">'Jan-July I&amp;E'!$G$73</definedName>
    <definedName name="QB_ROW_321060" localSheetId="3" hidden="1">'July I&amp;E'!$G$62</definedName>
    <definedName name="QB_ROW_321330" localSheetId="0" hidden="1">'July Ledger'!$D$127</definedName>
    <definedName name="QB_ROW_321360" localSheetId="5" hidden="1">BVA!$G$82</definedName>
    <definedName name="QB_ROW_321360" localSheetId="4" hidden="1">'Jan-July I&amp;E'!$G$82</definedName>
    <definedName name="QB_ROW_321360" localSheetId="3" hidden="1">'July I&amp;E'!$G$71</definedName>
    <definedName name="QB_ROW_322040" localSheetId="0" hidden="1">'July Ledger'!$E$105</definedName>
    <definedName name="QB_ROW_322270" localSheetId="5" hidden="1">BVA!$H$75</definedName>
    <definedName name="QB_ROW_322270" localSheetId="4" hidden="1">'Jan-July I&amp;E'!$H$75</definedName>
    <definedName name="QB_ROW_322270" localSheetId="3" hidden="1">'July I&amp;E'!$H$64</definedName>
    <definedName name="QB_ROW_322340" localSheetId="0" hidden="1">'July Ledger'!$E$111</definedName>
    <definedName name="QB_ROW_32260" localSheetId="5" hidden="1">BVA!$G$102</definedName>
    <definedName name="QB_ROW_32260" localSheetId="4" hidden="1">'Jan-July I&amp;E'!$G$102</definedName>
    <definedName name="QB_ROW_323040" localSheetId="0" hidden="1">'July Ledger'!$E$112</definedName>
    <definedName name="QB_ROW_323270" localSheetId="5" hidden="1">BVA!$H$76</definedName>
    <definedName name="QB_ROW_323270" localSheetId="4" hidden="1">'Jan-July I&amp;E'!$H$76</definedName>
    <definedName name="QB_ROW_323270" localSheetId="3" hidden="1">'July I&amp;E'!$H$65</definedName>
    <definedName name="QB_ROW_323340" localSheetId="0" hidden="1">'July Ledger'!$E$122</definedName>
    <definedName name="QB_ROW_324040" localSheetId="0" hidden="1">'July Ledger'!$E$98</definedName>
    <definedName name="QB_ROW_324270" localSheetId="5" hidden="1">BVA!$H$74</definedName>
    <definedName name="QB_ROW_324270" localSheetId="4" hidden="1">'Jan-July I&amp;E'!$H$74</definedName>
    <definedName name="QB_ROW_324270" localSheetId="3" hidden="1">'July I&amp;E'!$H$63</definedName>
    <definedName name="QB_ROW_324340" localSheetId="0" hidden="1">'July Ledger'!$E$104</definedName>
    <definedName name="QB_ROW_325250" localSheetId="2" hidden="1">'Fund Balance Worksheet'!#REF!</definedName>
    <definedName name="QB_ROW_325250" localSheetId="1" hidden="1">'July Balance Sheet'!$F$42</definedName>
    <definedName name="QB_ROW_327040" localSheetId="2" hidden="1">'Fund Balance Worksheet'!#REF!</definedName>
    <definedName name="QB_ROW_327040" localSheetId="1" hidden="1">'July Balance Sheet'!$E$41</definedName>
    <definedName name="QB_ROW_327340" localSheetId="2" hidden="1">'Fund Balance Worksheet'!#REF!</definedName>
    <definedName name="QB_ROW_327340" localSheetId="1" hidden="1">'July Balance Sheet'!$E$43</definedName>
    <definedName name="QB_ROW_329030" localSheetId="0" hidden="1">'July Ledger'!$D$253</definedName>
    <definedName name="QB_ROW_329260" localSheetId="5" hidden="1">BVA!$G$144</definedName>
    <definedName name="QB_ROW_329260" localSheetId="4" hidden="1">'Jan-July I&amp;E'!$G$144</definedName>
    <definedName name="QB_ROW_329260" localSheetId="3" hidden="1">'July I&amp;E'!$G$130</definedName>
    <definedName name="QB_ROW_329330" localSheetId="0" hidden="1">'July Ledger'!$D$255</definedName>
    <definedName name="QB_ROW_33020" localSheetId="0" hidden="1">'July Ledger'!$C$16</definedName>
    <definedName name="QB_ROW_3321" localSheetId="2" hidden="1">'Fund Balance Worksheet'!#REF!</definedName>
    <definedName name="QB_ROW_3321" localSheetId="1" hidden="1">'July Balance Sheet'!$C$13</definedName>
    <definedName name="QB_ROW_33250" localSheetId="5" hidden="1">BVA!$F$14</definedName>
    <definedName name="QB_ROW_33250" localSheetId="4" hidden="1">'Jan-July I&amp;E'!$F$14</definedName>
    <definedName name="QB_ROW_33250" localSheetId="3" hidden="1">'July I&amp;E'!$F$13</definedName>
    <definedName name="QB_ROW_33320" localSheetId="0" hidden="1">'July Ledger'!$C$19</definedName>
    <definedName name="QB_ROW_336230" localSheetId="2" hidden="1">'Fund Balance Worksheet'!#REF!</definedName>
    <definedName name="QB_ROW_336230" localSheetId="1" hidden="1">'July Balance Sheet'!$D$53</definedName>
    <definedName name="QB_ROW_339040" localSheetId="2" hidden="1">'Fund Balance Worksheet'!#REF!</definedName>
    <definedName name="QB_ROW_339040" localSheetId="1" hidden="1">'July Balance Sheet'!$E$34</definedName>
    <definedName name="QB_ROW_339340" localSheetId="2" hidden="1">'Fund Balance Worksheet'!#REF!</definedName>
    <definedName name="QB_ROW_339340" localSheetId="1" hidden="1">'July Balance Sheet'!$E$36</definedName>
    <definedName name="QB_ROW_34020" localSheetId="0" hidden="1">'July Ledger'!$C$49</definedName>
    <definedName name="QB_ROW_34050" localSheetId="5" hidden="1">BVA!$F$54</definedName>
    <definedName name="QB_ROW_34050" localSheetId="4" hidden="1">'Jan-July I&amp;E'!$F$54</definedName>
    <definedName name="QB_ROW_34050" localSheetId="3" hidden="1">'July I&amp;E'!$F$46</definedName>
    <definedName name="QB_ROW_341270" localSheetId="5" hidden="1">BVA!$H$80</definedName>
    <definedName name="QB_ROW_341270" localSheetId="4" hidden="1">'Jan-July I&amp;E'!$H$80</definedName>
    <definedName name="QB_ROW_341270" localSheetId="3" hidden="1">'July I&amp;E'!$H$69</definedName>
    <definedName name="QB_ROW_34320" localSheetId="0" hidden="1">'July Ledger'!$C$172</definedName>
    <definedName name="QB_ROW_34350" localSheetId="5" hidden="1">BVA!$F$88</definedName>
    <definedName name="QB_ROW_34350" localSheetId="4" hidden="1">'Jan-July I&amp;E'!$F$88</definedName>
    <definedName name="QB_ROW_34350" localSheetId="3" hidden="1">'July I&amp;E'!$F$77</definedName>
    <definedName name="QB_ROW_353260" localSheetId="5" hidden="1">BVA!$G$161</definedName>
    <definedName name="QB_ROW_353260" localSheetId="4" hidden="1">'Jan-July I&amp;E'!$G$161</definedName>
    <definedName name="QB_ROW_354040" localSheetId="0" hidden="1">'July Ledger'!$E$123</definedName>
    <definedName name="QB_ROW_354270" localSheetId="5" hidden="1">BVA!$H$81</definedName>
    <definedName name="QB_ROW_354270" localSheetId="4" hidden="1">'Jan-July I&amp;E'!$H$81</definedName>
    <definedName name="QB_ROW_354270" localSheetId="3" hidden="1">'July I&amp;E'!$H$70</definedName>
    <definedName name="QB_ROW_354340" localSheetId="0" hidden="1">'July Ledger'!$E$126</definedName>
    <definedName name="QB_ROW_355220" localSheetId="2" hidden="1">'Fund Balance Worksheet'!#REF!</definedName>
    <definedName name="QB_ROW_355220" localSheetId="1" hidden="1">'July Balance Sheet'!$C$20</definedName>
    <definedName name="QB_ROW_356280" localSheetId="5" hidden="1">BVA!$I$62</definedName>
    <definedName name="QB_ROW_356280" localSheetId="4" hidden="1">'Jan-July I&amp;E'!$I$62</definedName>
    <definedName name="QB_ROW_365260" localSheetId="5" hidden="1">BVA!$G$152</definedName>
    <definedName name="QB_ROW_365260" localSheetId="4" hidden="1">'Jan-July I&amp;E'!$G$152</definedName>
    <definedName name="QB_ROW_369010" localSheetId="0" hidden="1">'July Ledger'!$B$263</definedName>
    <definedName name="QB_ROW_369040" localSheetId="5" hidden="1">BVA!$E$185</definedName>
    <definedName name="QB_ROW_369040" localSheetId="4" hidden="1">'Jan-July I&amp;E'!$E$185</definedName>
    <definedName name="QB_ROW_369040" localSheetId="3" hidden="1">'July I&amp;E'!$E$155</definedName>
    <definedName name="QB_ROW_369250" localSheetId="5" hidden="1">BVA!$F$192</definedName>
    <definedName name="QB_ROW_369250" localSheetId="4" hidden="1">'Jan-July I&amp;E'!$F$192</definedName>
    <definedName name="QB_ROW_369250" localSheetId="3" hidden="1">'July I&amp;E'!$F$161</definedName>
    <definedName name="QB_ROW_369310" localSheetId="0" hidden="1">'July Ledger'!$B$265</definedName>
    <definedName name="QB_ROW_369340" localSheetId="5" hidden="1">BVA!$E$193</definedName>
    <definedName name="QB_ROW_369340" localSheetId="4" hidden="1">'Jan-July I&amp;E'!$E$193</definedName>
    <definedName name="QB_ROW_369340" localSheetId="3" hidden="1">'July I&amp;E'!$E$162</definedName>
    <definedName name="QB_ROW_370020" localSheetId="0" hidden="1">'July Ledger'!$C$33</definedName>
    <definedName name="QB_ROW_370050" localSheetId="5" hidden="1">BVA!$F$35</definedName>
    <definedName name="QB_ROW_370050" localSheetId="4" hidden="1">'Jan-July I&amp;E'!$F$35</definedName>
    <definedName name="QB_ROW_370050" localSheetId="3" hidden="1">'July I&amp;E'!$F$28</definedName>
    <definedName name="QB_ROW_370260" localSheetId="5" hidden="1">BVA!$G$38</definedName>
    <definedName name="QB_ROW_370260" localSheetId="4" hidden="1">'Jan-July I&amp;E'!$G$38</definedName>
    <definedName name="QB_ROW_370320" localSheetId="0" hidden="1">'July Ledger'!$C$38</definedName>
    <definedName name="QB_ROW_370350" localSheetId="5" hidden="1">BVA!$F$39</definedName>
    <definedName name="QB_ROW_370350" localSheetId="4" hidden="1">'Jan-July I&amp;E'!$F$39</definedName>
    <definedName name="QB_ROW_370350" localSheetId="3" hidden="1">'July I&amp;E'!$F$31</definedName>
    <definedName name="QB_ROW_374030" localSheetId="0" hidden="1">'July Ledger'!$D$268</definedName>
    <definedName name="QB_ROW_374250" localSheetId="5" hidden="1">BVA!$F$226</definedName>
    <definedName name="QB_ROW_374250" localSheetId="4" hidden="1">'Jan-July I&amp;E'!$F$226</definedName>
    <definedName name="QB_ROW_374250" localSheetId="3" hidden="1">'July I&amp;E'!$F$169</definedName>
    <definedName name="QB_ROW_374330" localSheetId="0" hidden="1">'July Ledger'!$D$271</definedName>
    <definedName name="QB_ROW_375040" localSheetId="5" hidden="1">BVA!$E$205</definedName>
    <definedName name="QB_ROW_375040" localSheetId="4" hidden="1">'Jan-July I&amp;E'!$E$205</definedName>
    <definedName name="QB_ROW_375340" localSheetId="5" hidden="1">BVA!$E$211</definedName>
    <definedName name="QB_ROW_375340" localSheetId="4" hidden="1">'Jan-July I&amp;E'!$E$211</definedName>
    <definedName name="QB_ROW_38030" localSheetId="0" hidden="1">'July Ledger'!$D$128</definedName>
    <definedName name="QB_ROW_38060" localSheetId="5" hidden="1">BVA!$G$83</definedName>
    <definedName name="QB_ROW_38060" localSheetId="4" hidden="1">'Jan-July I&amp;E'!$G$83</definedName>
    <definedName name="QB_ROW_38060" localSheetId="3" hidden="1">'July I&amp;E'!$G$72</definedName>
    <definedName name="QB_ROW_383260" localSheetId="5" hidden="1">BVA!$G$162</definedName>
    <definedName name="QB_ROW_383260" localSheetId="4" hidden="1">'Jan-July I&amp;E'!$G$162</definedName>
    <definedName name="QB_ROW_38330" localSheetId="0" hidden="1">'July Ledger'!$D$171</definedName>
    <definedName name="QB_ROW_38360" localSheetId="5" hidden="1">BVA!$G$87</definedName>
    <definedName name="QB_ROW_38360" localSheetId="4" hidden="1">'Jan-July I&amp;E'!$G$87</definedName>
    <definedName name="QB_ROW_38360" localSheetId="3" hidden="1">'July I&amp;E'!$G$76</definedName>
    <definedName name="QB_ROW_384250" localSheetId="5" hidden="1">BVA!$F$225</definedName>
    <definedName name="QB_ROW_384250" localSheetId="4" hidden="1">'Jan-July I&amp;E'!$F$225</definedName>
    <definedName name="QB_ROW_386270" localSheetId="5" hidden="1">BVA!$H$66</definedName>
    <definedName name="QB_ROW_386270" localSheetId="4" hidden="1">'Jan-July I&amp;E'!$H$66</definedName>
    <definedName name="QB_ROW_387270" localSheetId="5" hidden="1">BVA!$H$78</definedName>
    <definedName name="QB_ROW_387270" localSheetId="4" hidden="1">'Jan-July I&amp;E'!$H$78</definedName>
    <definedName name="QB_ROW_387270" localSheetId="3" hidden="1">'July I&amp;E'!$H$67</definedName>
    <definedName name="QB_ROW_388260" localSheetId="5" hidden="1">BVA!$G$173</definedName>
    <definedName name="QB_ROW_388260" localSheetId="4" hidden="1">'Jan-July I&amp;E'!$G$173</definedName>
    <definedName name="QB_ROW_388260" localSheetId="3" hidden="1">'July I&amp;E'!$G$145</definedName>
    <definedName name="QB_ROW_390270" localSheetId="5" hidden="1">BVA!$H$118</definedName>
    <definedName name="QB_ROW_390270" localSheetId="4" hidden="1">'Jan-July I&amp;E'!$H$118</definedName>
    <definedName name="QB_ROW_390270" localSheetId="3" hidden="1">'July I&amp;E'!$H$105</definedName>
    <definedName name="QB_ROW_39040" localSheetId="0" hidden="1">'July Ledger'!$E$129</definedName>
    <definedName name="QB_ROW_391250" localSheetId="5" hidden="1">BVA!$F$20</definedName>
    <definedName name="QB_ROW_391250" localSheetId="4" hidden="1">'Jan-July I&amp;E'!$F$20</definedName>
    <definedName name="QB_ROW_39270" localSheetId="5" hidden="1">BVA!$H$84</definedName>
    <definedName name="QB_ROW_39270" localSheetId="4" hidden="1">'Jan-July I&amp;E'!$H$84</definedName>
    <definedName name="QB_ROW_39270" localSheetId="3" hidden="1">'July I&amp;E'!$H$73</definedName>
    <definedName name="QB_ROW_39340" localSheetId="0" hidden="1">'July Ledger'!$E$138</definedName>
    <definedName name="QB_ROW_394260" localSheetId="5" hidden="1">BVA!$G$42</definedName>
    <definedName name="QB_ROW_394260" localSheetId="4" hidden="1">'Jan-July I&amp;E'!$G$42</definedName>
    <definedName name="QB_ROW_394260" localSheetId="3" hidden="1">'July I&amp;E'!$G$34</definedName>
    <definedName name="QB_ROW_397250" localSheetId="5" hidden="1">BVA!$F$218</definedName>
    <definedName name="QB_ROW_397250" localSheetId="4" hidden="1">'Jan-July I&amp;E'!$F$218</definedName>
    <definedName name="QB_ROW_403040" localSheetId="5" hidden="1">BVA!$E$217</definedName>
    <definedName name="QB_ROW_403040" localSheetId="4" hidden="1">'Jan-July I&amp;E'!$E$217</definedName>
    <definedName name="QB_ROW_403340" localSheetId="5" hidden="1">BVA!$E$219</definedName>
    <definedName name="QB_ROW_403340" localSheetId="4" hidden="1">'Jan-July I&amp;E'!$E$219</definedName>
    <definedName name="QB_ROW_404260" localSheetId="5" hidden="1">BVA!$G$160</definedName>
    <definedName name="QB_ROW_404260" localSheetId="4" hidden="1">'Jan-July I&amp;E'!$G$160</definedName>
    <definedName name="QB_ROW_409250" localSheetId="2" hidden="1">'Fund Balance Worksheet'!#REF!</definedName>
    <definedName name="QB_ROW_409250" localSheetId="1" hidden="1">'July Balance Sheet'!$F$35</definedName>
    <definedName name="QB_ROW_41040" localSheetId="0" hidden="1">'July Ledger'!$E$139</definedName>
    <definedName name="QB_ROW_412260" localSheetId="5" hidden="1">BVA!$G$151</definedName>
    <definedName name="QB_ROW_412260" localSheetId="4" hidden="1">'Jan-July I&amp;E'!$G$151</definedName>
    <definedName name="QB_ROW_41270" localSheetId="5" hidden="1">BVA!$H$85</definedName>
    <definedName name="QB_ROW_41270" localSheetId="4" hidden="1">'Jan-July I&amp;E'!$H$85</definedName>
    <definedName name="QB_ROW_41270" localSheetId="3" hidden="1">'July I&amp;E'!$H$74</definedName>
    <definedName name="QB_ROW_41340" localSheetId="0" hidden="1">'July Ledger'!$E$154</definedName>
    <definedName name="QB_ROW_415270" localSheetId="5" hidden="1">BVA!$H$105</definedName>
    <definedName name="QB_ROW_415270" localSheetId="4" hidden="1">'Jan-July I&amp;E'!$H$105</definedName>
    <definedName name="QB_ROW_415270" localSheetId="3" hidden="1">'July I&amp;E'!$H$92</definedName>
    <definedName name="QB_ROW_417280" localSheetId="5" hidden="1">BVA!$I$60</definedName>
    <definedName name="QB_ROW_417280" localSheetId="4" hidden="1">'Jan-July I&amp;E'!$I$60</definedName>
    <definedName name="QB_ROW_417280" localSheetId="3" hidden="1">'July I&amp;E'!$I$52</definedName>
    <definedName name="QB_ROW_418250" localSheetId="5" hidden="1">BVA!$F$129</definedName>
    <definedName name="QB_ROW_418250" localSheetId="4" hidden="1">'Jan-July I&amp;E'!$F$129</definedName>
    <definedName name="QB_ROW_418250" localSheetId="3" hidden="1">'July I&amp;E'!$F$115</definedName>
    <definedName name="QB_ROW_421250" localSheetId="2" hidden="1">'Fund Balance Worksheet'!#REF!</definedName>
    <definedName name="QB_ROW_421250" localSheetId="1" hidden="1">'July Balance Sheet'!$F$38</definedName>
    <definedName name="QB_ROW_423230" localSheetId="2" hidden="1">'Fund Balance Worksheet'!#REF!</definedName>
    <definedName name="QB_ROW_423230" localSheetId="1" hidden="1">'July Balance Sheet'!$D$50</definedName>
    <definedName name="QB_ROW_424240" localSheetId="2" hidden="1">'Fund Balance Worksheet'!#REF!</definedName>
    <definedName name="QB_ROW_424240" localSheetId="1" hidden="1">'July Balance Sheet'!$E$8</definedName>
    <definedName name="QB_ROW_427240" localSheetId="5" hidden="1">BVA!$E$6</definedName>
    <definedName name="QB_ROW_427240" localSheetId="4" hidden="1">'Jan-July I&amp;E'!$E$6</definedName>
    <definedName name="QB_ROW_427240" localSheetId="3" hidden="1">'July I&amp;E'!$E$5</definedName>
    <definedName name="QB_ROW_43040" localSheetId="0" hidden="1">'July Ledger'!$E$155</definedName>
    <definedName name="QB_ROW_43270" localSheetId="5" hidden="1">BVA!$H$86</definedName>
    <definedName name="QB_ROW_43270" localSheetId="4" hidden="1">'Jan-July I&amp;E'!$H$86</definedName>
    <definedName name="QB_ROW_43270" localSheetId="3" hidden="1">'July I&amp;E'!$H$75</definedName>
    <definedName name="QB_ROW_43340" localSheetId="0" hidden="1">'July Ledger'!$E$170</definedName>
    <definedName name="QB_ROW_436250" localSheetId="5" hidden="1">BVA!$F$210</definedName>
    <definedName name="QB_ROW_436250" localSheetId="4" hidden="1">'Jan-July I&amp;E'!$F$210</definedName>
    <definedName name="QB_ROW_437020" localSheetId="0" hidden="1">'July Ledger'!$C$267</definedName>
    <definedName name="QB_ROW_437040" localSheetId="5" hidden="1">BVA!$E$224</definedName>
    <definedName name="QB_ROW_437040" localSheetId="4" hidden="1">'Jan-July I&amp;E'!$E$224</definedName>
    <definedName name="QB_ROW_437040" localSheetId="3" hidden="1">'July I&amp;E'!$E$168</definedName>
    <definedName name="QB_ROW_437250" localSheetId="5" hidden="1">BVA!$F$228</definedName>
    <definedName name="QB_ROW_437250" localSheetId="4" hidden="1">'Jan-July I&amp;E'!$F$228</definedName>
    <definedName name="QB_ROW_437320" localSheetId="0" hidden="1">'July Ledger'!$C$272</definedName>
    <definedName name="QB_ROW_437340" localSheetId="5" hidden="1">BVA!$E$229</definedName>
    <definedName name="QB_ROW_437340" localSheetId="4" hidden="1">'Jan-July I&amp;E'!$E$229</definedName>
    <definedName name="QB_ROW_437340" localSheetId="3" hidden="1">'July I&amp;E'!$E$170</definedName>
    <definedName name="QB_ROW_438250" localSheetId="5" hidden="1">BVA!$F$227</definedName>
    <definedName name="QB_ROW_438250" localSheetId="4" hidden="1">'Jan-July I&amp;E'!$F$227</definedName>
    <definedName name="QB_ROW_441250" localSheetId="5" hidden="1">BVA!$F$18</definedName>
    <definedName name="QB_ROW_441250" localSheetId="4" hidden="1">'Jan-July I&amp;E'!$F$18</definedName>
    <definedName name="QB_ROW_441250" localSheetId="3" hidden="1">'July I&amp;E'!$F$15</definedName>
    <definedName name="QB_ROW_44250" localSheetId="5" hidden="1">BVA!$F$28</definedName>
    <definedName name="QB_ROW_44250" localSheetId="4" hidden="1">'Jan-July I&amp;E'!$F$28</definedName>
    <definedName name="QB_ROW_44250" localSheetId="3" hidden="1">'July I&amp;E'!$F$24</definedName>
    <definedName name="QB_ROW_443240" localSheetId="5" hidden="1">BVA!$E$204</definedName>
    <definedName name="QB_ROW_443240" localSheetId="4" hidden="1">'Jan-July I&amp;E'!$E$204</definedName>
    <definedName name="QB_ROW_445260" localSheetId="5" hidden="1">BVA!$G$91</definedName>
    <definedName name="QB_ROW_445260" localSheetId="4" hidden="1">'Jan-July I&amp;E'!$G$91</definedName>
    <definedName name="QB_ROW_445260" localSheetId="3" hidden="1">'July I&amp;E'!$G$80</definedName>
    <definedName name="QB_ROW_446230" localSheetId="2" hidden="1">'Fund Balance Worksheet'!#REF!</definedName>
    <definedName name="QB_ROW_446230" localSheetId="1" hidden="1">'July Balance Sheet'!$D$12</definedName>
    <definedName name="QB_ROW_447260" localSheetId="5" hidden="1">BVA!$G$48</definedName>
    <definedName name="QB_ROW_447260" localSheetId="4" hidden="1">'Jan-July I&amp;E'!$G$48</definedName>
    <definedName name="QB_ROW_447260" localSheetId="3" hidden="1">'July I&amp;E'!$G$40</definedName>
    <definedName name="QB_ROW_448270" localSheetId="5" hidden="1">BVA!$H$77</definedName>
    <definedName name="QB_ROW_448270" localSheetId="4" hidden="1">'Jan-July I&amp;E'!$H$77</definedName>
    <definedName name="QB_ROW_448270" localSheetId="3" hidden="1">'July I&amp;E'!$H$66</definedName>
    <definedName name="QB_ROW_449030" localSheetId="5" hidden="1">BVA!$D$231</definedName>
    <definedName name="QB_ROW_449030" localSheetId="4" hidden="1">'Jan-July I&amp;E'!$D$231</definedName>
    <definedName name="QB_ROW_449030" localSheetId="3" hidden="1">'July I&amp;E'!$D$172</definedName>
    <definedName name="QB_ROW_449330" localSheetId="5" hidden="1">BVA!$D$239</definedName>
    <definedName name="QB_ROW_449330" localSheetId="4" hidden="1">'Jan-July I&amp;E'!$D$239</definedName>
    <definedName name="QB_ROW_449330" localSheetId="3" hidden="1">'July I&amp;E'!$D$180</definedName>
    <definedName name="QB_ROW_450240" localSheetId="5" hidden="1">BVA!$E$235</definedName>
    <definedName name="QB_ROW_450240" localSheetId="4" hidden="1">'Jan-July I&amp;E'!$E$235</definedName>
    <definedName name="QB_ROW_450240" localSheetId="3" hidden="1">'July I&amp;E'!$E$176</definedName>
    <definedName name="QB_ROW_451240" localSheetId="5" hidden="1">BVA!$E$236</definedName>
    <definedName name="QB_ROW_451240" localSheetId="4" hidden="1">'Jan-July I&amp;E'!$E$236</definedName>
    <definedName name="QB_ROW_451240" localSheetId="3" hidden="1">'July I&amp;E'!$E$177</definedName>
    <definedName name="QB_ROW_452240" localSheetId="5" hidden="1">BVA!$E$237</definedName>
    <definedName name="QB_ROW_452240" localSheetId="4" hidden="1">'Jan-July I&amp;E'!$E$237</definedName>
    <definedName name="QB_ROW_452240" localSheetId="3" hidden="1">'July I&amp;E'!$E$178</definedName>
    <definedName name="QB_ROW_45250" localSheetId="5" hidden="1">BVA!$F$29</definedName>
    <definedName name="QB_ROW_45250" localSheetId="4" hidden="1">'Jan-July I&amp;E'!$F$29</definedName>
    <definedName name="QB_ROW_45250" localSheetId="3" hidden="1">'July I&amp;E'!$F$25</definedName>
    <definedName name="QB_ROW_455260" localSheetId="5" hidden="1">BVA!$G$142</definedName>
    <definedName name="QB_ROW_455260" localSheetId="4" hidden="1">'Jan-July I&amp;E'!$G$142</definedName>
    <definedName name="QB_ROW_455260" localSheetId="3" hidden="1">'July I&amp;E'!$G$128</definedName>
    <definedName name="QB_ROW_457260" localSheetId="5" hidden="1">BVA!$G$141</definedName>
    <definedName name="QB_ROW_457260" localSheetId="4" hidden="1">'Jan-July I&amp;E'!$G$141</definedName>
    <definedName name="QB_ROW_457260" localSheetId="3" hidden="1">'July I&amp;E'!$G$127</definedName>
    <definedName name="QB_ROW_458260" localSheetId="5" hidden="1">BVA!$G$140</definedName>
    <definedName name="QB_ROW_458260" localSheetId="4" hidden="1">'Jan-July I&amp;E'!$G$140</definedName>
    <definedName name="QB_ROW_458260" localSheetId="3" hidden="1">'July I&amp;E'!$G$126</definedName>
    <definedName name="QB_ROW_46050" localSheetId="5" hidden="1">BVA!$F$89</definedName>
    <definedName name="QB_ROW_46050" localSheetId="4" hidden="1">'Jan-July I&amp;E'!$F$89</definedName>
    <definedName name="QB_ROW_46050" localSheetId="3" hidden="1">'July I&amp;E'!$F$78</definedName>
    <definedName name="QB_ROW_463250" localSheetId="5" hidden="1">BVA!$F$206</definedName>
    <definedName name="QB_ROW_463250" localSheetId="4" hidden="1">'Jan-July I&amp;E'!$F$206</definedName>
    <definedName name="QB_ROW_46350" localSheetId="5" hidden="1">BVA!$F$94</definedName>
    <definedName name="QB_ROW_46350" localSheetId="4" hidden="1">'Jan-July I&amp;E'!$F$94</definedName>
    <definedName name="QB_ROW_46350" localSheetId="3" hidden="1">'July I&amp;E'!$F$82</definedName>
    <definedName name="QB_ROW_464250" localSheetId="5" hidden="1">BVA!$F$208</definedName>
    <definedName name="QB_ROW_464250" localSheetId="4" hidden="1">'Jan-July I&amp;E'!$F$208</definedName>
    <definedName name="QB_ROW_466250" localSheetId="5" hidden="1">BVA!$F$207</definedName>
    <definedName name="QB_ROW_466250" localSheetId="4" hidden="1">'Jan-July I&amp;E'!$F$207</definedName>
    <definedName name="QB_ROW_467250" localSheetId="5" hidden="1">BVA!$F$209</definedName>
    <definedName name="QB_ROW_467250" localSheetId="4" hidden="1">'Jan-July I&amp;E'!$F$209</definedName>
    <definedName name="QB_ROW_47260" localSheetId="5" hidden="1">BVA!$G$90</definedName>
    <definedName name="QB_ROW_47260" localSheetId="4" hidden="1">'Jan-July I&amp;E'!$G$90</definedName>
    <definedName name="QB_ROW_47260" localSheetId="3" hidden="1">'July I&amp;E'!$G$79</definedName>
    <definedName name="QB_ROW_477260" localSheetId="5" hidden="1">BVA!$G$49</definedName>
    <definedName name="QB_ROW_477260" localSheetId="4" hidden="1">'Jan-July I&amp;E'!$G$49</definedName>
    <definedName name="QB_ROW_477260" localSheetId="3" hidden="1">'July I&amp;E'!$G$41</definedName>
    <definedName name="QB_ROW_478250" localSheetId="5" hidden="1">BVA!$F$27</definedName>
    <definedName name="QB_ROW_478250" localSheetId="4" hidden="1">'Jan-July I&amp;E'!$F$27</definedName>
    <definedName name="QB_ROW_478250" localSheetId="3" hidden="1">'July I&amp;E'!$F$23</definedName>
    <definedName name="QB_ROW_479240" localSheetId="5" hidden="1">BVA!$E$234</definedName>
    <definedName name="QB_ROW_479240" localSheetId="4" hidden="1">'Jan-July I&amp;E'!$E$234</definedName>
    <definedName name="QB_ROW_479240" localSheetId="3" hidden="1">'July I&amp;E'!$E$175</definedName>
    <definedName name="QB_ROW_480240" localSheetId="5" hidden="1">BVA!$E$233</definedName>
    <definedName name="QB_ROW_480240" localSheetId="4" hidden="1">'Jan-July I&amp;E'!$E$233</definedName>
    <definedName name="QB_ROW_480240" localSheetId="3" hidden="1">'July I&amp;E'!$E$174</definedName>
    <definedName name="QB_ROW_482260" localSheetId="5" hidden="1">BVA!$G$139</definedName>
    <definedName name="QB_ROW_482260" localSheetId="4" hidden="1">'Jan-July I&amp;E'!$G$139</definedName>
    <definedName name="QB_ROW_482260" localSheetId="3" hidden="1">'July I&amp;E'!$G$125</definedName>
    <definedName name="QB_ROW_485260" localSheetId="5" hidden="1">BVA!$G$188</definedName>
    <definedName name="QB_ROW_485260" localSheetId="4" hidden="1">'Jan-July I&amp;E'!$G$188</definedName>
    <definedName name="QB_ROW_486240" localSheetId="5" hidden="1">BVA!$E$223</definedName>
    <definedName name="QB_ROW_486240" localSheetId="4" hidden="1">'Jan-July I&amp;E'!$E$223</definedName>
    <definedName name="QB_ROW_487240" localSheetId="5" hidden="1">BVA!$E$200</definedName>
    <definedName name="QB_ROW_487240" localSheetId="4" hidden="1">'Jan-July I&amp;E'!$E$200</definedName>
    <definedName name="QB_ROW_488240" localSheetId="5" hidden="1">BVA!$E$222</definedName>
    <definedName name="QB_ROW_488240" localSheetId="4" hidden="1">'Jan-July I&amp;E'!$E$222</definedName>
    <definedName name="QB_ROW_489240" localSheetId="5" hidden="1">BVA!$E$5</definedName>
    <definedName name="QB_ROW_489240" localSheetId="4" hidden="1">'Jan-July I&amp;E'!$E$5</definedName>
    <definedName name="QB_ROW_490260" localSheetId="5" hidden="1">BVA!$G$145</definedName>
    <definedName name="QB_ROW_490260" localSheetId="4" hidden="1">'Jan-July I&amp;E'!$G$145</definedName>
    <definedName name="QB_ROW_490260" localSheetId="3" hidden="1">'July I&amp;E'!$G$131</definedName>
    <definedName name="QB_ROW_491240" localSheetId="5" hidden="1">BVA!$E$238</definedName>
    <definedName name="QB_ROW_491240" localSheetId="4" hidden="1">'Jan-July I&amp;E'!$E$238</definedName>
    <definedName name="QB_ROW_491240" localSheetId="3" hidden="1">'July I&amp;E'!$E$179</definedName>
    <definedName name="QB_ROW_492240" localSheetId="2" hidden="1">'Fund Balance Worksheet'!#REF!</definedName>
    <definedName name="QB_ROW_492240" localSheetId="1" hidden="1">'July Balance Sheet'!$E$31</definedName>
    <definedName name="QB_ROW_5011" localSheetId="2" hidden="1">'Fund Balance Worksheet'!#REF!</definedName>
    <definedName name="QB_ROW_5011" localSheetId="1" hidden="1">'July Balance Sheet'!$B$15</definedName>
    <definedName name="QB_ROW_51250" localSheetId="5" hidden="1">BVA!$F$15</definedName>
    <definedName name="QB_ROW_51250" localSheetId="4" hidden="1">'Jan-July I&amp;E'!$F$15</definedName>
    <definedName name="QB_ROW_5260" localSheetId="5" hidden="1">BVA!$G$51</definedName>
    <definedName name="QB_ROW_5260" localSheetId="4" hidden="1">'Jan-July I&amp;E'!$G$51</definedName>
    <definedName name="QB_ROW_5260" localSheetId="3" hidden="1">'July I&amp;E'!$G$43</definedName>
    <definedName name="QB_ROW_53030" localSheetId="0" hidden="1">'July Ledger'!$D$194</definedName>
    <definedName name="QB_ROW_53040" localSheetId="0" hidden="1">'July Ledger'!$E$208</definedName>
    <definedName name="QB_ROW_53060" localSheetId="5" hidden="1">BVA!$G$103</definedName>
    <definedName name="QB_ROW_53060" localSheetId="4" hidden="1">'Jan-July I&amp;E'!$G$103</definedName>
    <definedName name="QB_ROW_53060" localSheetId="3" hidden="1">'July I&amp;E'!$G$90</definedName>
    <definedName name="QB_ROW_5311" localSheetId="2" hidden="1">'Fund Balance Worksheet'!#REF!</definedName>
    <definedName name="QB_ROW_5311" localSheetId="1" hidden="1">'July Balance Sheet'!$B$25</definedName>
    <definedName name="QB_ROW_53270" localSheetId="5" hidden="1">BVA!$H$109</definedName>
    <definedName name="QB_ROW_53270" localSheetId="4" hidden="1">'Jan-July I&amp;E'!$H$109</definedName>
    <definedName name="QB_ROW_53270" localSheetId="3" hidden="1">'July I&amp;E'!$H$96</definedName>
    <definedName name="QB_ROW_53330" localSheetId="0" hidden="1">'July Ledger'!$D$211</definedName>
    <definedName name="QB_ROW_53340" localSheetId="0" hidden="1">'July Ledger'!$E$210</definedName>
    <definedName name="QB_ROW_53360" localSheetId="5" hidden="1">BVA!$G$110</definedName>
    <definedName name="QB_ROW_53360" localSheetId="4" hidden="1">'Jan-July I&amp;E'!$G$110</definedName>
    <definedName name="QB_ROW_53360" localSheetId="3" hidden="1">'July I&amp;E'!$G$97</definedName>
    <definedName name="QB_ROW_54050" localSheetId="5" hidden="1">BVA!$F$179</definedName>
    <definedName name="QB_ROW_54050" localSheetId="4" hidden="1">'Jan-July I&amp;E'!$F$179</definedName>
    <definedName name="QB_ROW_54050" localSheetId="3" hidden="1">'July I&amp;E'!$F$151</definedName>
    <definedName name="QB_ROW_54260" localSheetId="5" hidden="1">BVA!$G$181</definedName>
    <definedName name="QB_ROW_54260" localSheetId="4" hidden="1">'Jan-July I&amp;E'!$G$181</definedName>
    <definedName name="QB_ROW_54350" localSheetId="5" hidden="1">BVA!$F$182</definedName>
    <definedName name="QB_ROW_54350" localSheetId="4" hidden="1">'Jan-July I&amp;E'!$F$182</definedName>
    <definedName name="QB_ROW_54350" localSheetId="3" hidden="1">'July I&amp;E'!$F$153</definedName>
    <definedName name="QB_ROW_55020" localSheetId="0" hidden="1">'July Ledger'!$C$12</definedName>
    <definedName name="QB_ROW_55250" localSheetId="5" hidden="1">BVA!$F$11</definedName>
    <definedName name="QB_ROW_55250" localSheetId="4" hidden="1">'Jan-July I&amp;E'!$F$11</definedName>
    <definedName name="QB_ROW_55250" localSheetId="3" hidden="1">'July I&amp;E'!$F$10</definedName>
    <definedName name="QB_ROW_55320" localSheetId="0" hidden="1">'July Ledger'!$C$15</definedName>
    <definedName name="QB_ROW_56260" localSheetId="5" hidden="1">BVA!$G$180</definedName>
    <definedName name="QB_ROW_56260" localSheetId="4" hidden="1">'Jan-July I&amp;E'!$G$180</definedName>
    <definedName name="QB_ROW_56260" localSheetId="3" hidden="1">'July I&amp;E'!$G$152</definedName>
    <definedName name="QB_ROW_58030" localSheetId="0" hidden="1">'July Ledger'!$D$212</definedName>
    <definedName name="QB_ROW_58060" localSheetId="5" hidden="1">BVA!$G$111</definedName>
    <definedName name="QB_ROW_58060" localSheetId="4" hidden="1">'Jan-July I&amp;E'!$G$111</definedName>
    <definedName name="QB_ROW_58060" localSheetId="3" hidden="1">'July I&amp;E'!$G$98</definedName>
    <definedName name="QB_ROW_58330" localSheetId="0" hidden="1">'July Ledger'!$D$231</definedName>
    <definedName name="QB_ROW_58360" localSheetId="5" hidden="1">BVA!$G$119</definedName>
    <definedName name="QB_ROW_58360" localSheetId="4" hidden="1">'Jan-July I&amp;E'!$G$119</definedName>
    <definedName name="QB_ROW_58360" localSheetId="3" hidden="1">'July I&amp;E'!$G$106</definedName>
    <definedName name="QB_ROW_59040" localSheetId="0" hidden="1">'July Ledger'!$E$213</definedName>
    <definedName name="QB_ROW_59070" localSheetId="5" hidden="1">BVA!$H$112</definedName>
    <definedName name="QB_ROW_59070" localSheetId="4" hidden="1">'Jan-July I&amp;E'!$H$112</definedName>
    <definedName name="QB_ROW_59070" localSheetId="3" hidden="1">'July I&amp;E'!$H$99</definedName>
    <definedName name="QB_ROW_59340" localSheetId="0" hidden="1">'July Ledger'!$E$227</definedName>
    <definedName name="QB_ROW_59370" localSheetId="5" hidden="1">BVA!$H$116</definedName>
    <definedName name="QB_ROW_59370" localSheetId="4" hidden="1">'Jan-July I&amp;E'!$H$116</definedName>
    <definedName name="QB_ROW_59370" localSheetId="3" hidden="1">'July I&amp;E'!$H$103</definedName>
    <definedName name="QB_ROW_6040" localSheetId="2" hidden="1">'Fund Balance Worksheet'!#REF!</definedName>
    <definedName name="QB_ROW_6040" localSheetId="1" hidden="1">'July Balance Sheet'!$E$37</definedName>
    <definedName name="QB_ROW_61010" localSheetId="0" hidden="1">'July Ledger'!$B$2</definedName>
    <definedName name="QB_ROW_61240" localSheetId="5" hidden="1">BVA!$E$8</definedName>
    <definedName name="QB_ROW_61240" localSheetId="4" hidden="1">'Jan-July I&amp;E'!$E$8</definedName>
    <definedName name="QB_ROW_61240" localSheetId="3" hidden="1">'July I&amp;E'!$E$7</definedName>
    <definedName name="QB_ROW_61310" localSheetId="0" hidden="1">'July Ledger'!$B$6</definedName>
    <definedName name="QB_ROW_62030" localSheetId="5" hidden="1">BVA!$D$203</definedName>
    <definedName name="QB_ROW_62030" localSheetId="4" hidden="1">'Jan-July I&amp;E'!$D$203</definedName>
    <definedName name="QB_ROW_62240" localSheetId="5" hidden="1">BVA!$E$212</definedName>
    <definedName name="QB_ROW_62240" localSheetId="4" hidden="1">'Jan-July I&amp;E'!$E$212</definedName>
    <definedName name="QB_ROW_62330" localSheetId="5" hidden="1">BVA!$D$213</definedName>
    <definedName name="QB_ROW_62330" localSheetId="4" hidden="1">'Jan-July I&amp;E'!$D$213</definedName>
    <definedName name="QB_ROW_63010" localSheetId="0" hidden="1">'July Ledger'!$B$266</definedName>
    <definedName name="QB_ROW_63030" localSheetId="5" hidden="1">BVA!$D$221</definedName>
    <definedName name="QB_ROW_63030" localSheetId="4" hidden="1">'Jan-July I&amp;E'!$D$221</definedName>
    <definedName name="QB_ROW_63030" localSheetId="3" hidden="1">'July I&amp;E'!$D$167</definedName>
    <definedName name="QB_ROW_63310" localSheetId="0" hidden="1">'July Ledger'!$B$273</definedName>
    <definedName name="QB_ROW_63330" localSheetId="5" hidden="1">BVA!$D$230</definedName>
    <definedName name="QB_ROW_63330" localSheetId="4" hidden="1">'Jan-July I&amp;E'!$D$230</definedName>
    <definedName name="QB_ROW_63330" localSheetId="3" hidden="1">'July I&amp;E'!$D$171</definedName>
    <definedName name="QB_ROW_6340" localSheetId="2" hidden="1">'Fund Balance Worksheet'!#REF!</definedName>
    <definedName name="QB_ROW_6340" localSheetId="1" hidden="1">'July Balance Sheet'!$E$40</definedName>
    <definedName name="QB_ROW_7001" localSheetId="2" hidden="1">'Fund Balance Worksheet'!#REF!</definedName>
    <definedName name="QB_ROW_7001" localSheetId="1" hidden="1">'July Balance Sheet'!$A$27</definedName>
    <definedName name="QB_ROW_70010" localSheetId="0" hidden="1">'July Ledger'!$B$7</definedName>
    <definedName name="QB_ROW_70040" localSheetId="5" hidden="1">BVA!$E$9</definedName>
    <definedName name="QB_ROW_70040" localSheetId="4" hidden="1">'Jan-July I&amp;E'!$E$9</definedName>
    <definedName name="QB_ROW_70040" localSheetId="3" hidden="1">'July I&amp;E'!$E$8</definedName>
    <definedName name="QB_ROW_70310" localSheetId="0" hidden="1">'July Ledger'!$B$27</definedName>
    <definedName name="QB_ROW_70340" localSheetId="5" hidden="1">BVA!$E$21</definedName>
    <definedName name="QB_ROW_70340" localSheetId="4" hidden="1">'Jan-July I&amp;E'!$E$21</definedName>
    <definedName name="QB_ROW_70340" localSheetId="3" hidden="1">'July I&amp;E'!$E$17</definedName>
    <definedName name="QB_ROW_72020" localSheetId="0" hidden="1">'July Ledger'!$C$8</definedName>
    <definedName name="QB_ROW_72250" localSheetId="5" hidden="1">BVA!$F$10</definedName>
    <definedName name="QB_ROW_72250" localSheetId="4" hidden="1">'Jan-July I&amp;E'!$F$10</definedName>
    <definedName name="QB_ROW_72250" localSheetId="3" hidden="1">'July I&amp;E'!$F$9</definedName>
    <definedName name="QB_ROW_72320" localSheetId="0" hidden="1">'July Ledger'!$C$11</definedName>
    <definedName name="QB_ROW_7301" localSheetId="2" hidden="1">'Fund Balance Worksheet'!#REF!</definedName>
    <definedName name="QB_ROW_7301" localSheetId="1" hidden="1">'July Balance Sheet'!$A$61</definedName>
    <definedName name="QB_ROW_74260" localSheetId="5" hidden="1">BVA!$G$93</definedName>
    <definedName name="QB_ROW_74260" localSheetId="4" hidden="1">'Jan-July I&amp;E'!$G$93</definedName>
    <definedName name="QB_ROW_75260" localSheetId="5" hidden="1">BVA!$G$43</definedName>
    <definedName name="QB_ROW_75260" localSheetId="4" hidden="1">'Jan-July I&amp;E'!$G$43</definedName>
    <definedName name="QB_ROW_75260" localSheetId="3" hidden="1">'July I&amp;E'!$G$35</definedName>
    <definedName name="QB_ROW_76250" localSheetId="5" hidden="1">BVA!$F$26</definedName>
    <definedName name="QB_ROW_76250" localSheetId="4" hidden="1">'Jan-July I&amp;E'!$F$26</definedName>
    <definedName name="QB_ROW_76250" localSheetId="3" hidden="1">'July I&amp;E'!$F$22</definedName>
    <definedName name="QB_ROW_77260" localSheetId="5" hidden="1">BVA!$G$92</definedName>
    <definedName name="QB_ROW_77260" localSheetId="4" hidden="1">'Jan-July I&amp;E'!$G$92</definedName>
    <definedName name="QB_ROW_77260" localSheetId="3" hidden="1">'July I&amp;E'!$G$81</definedName>
    <definedName name="QB_ROW_80050" localSheetId="0" hidden="1">'July Ledger'!$F$52</definedName>
    <definedName name="QB_ROW_8011" localSheetId="2" hidden="1">'Fund Balance Worksheet'!#REF!</definedName>
    <definedName name="QB_ROW_8011" localSheetId="1" hidden="1">'July Balance Sheet'!$B$28</definedName>
    <definedName name="QB_ROW_80280" localSheetId="5" hidden="1">BVA!$I$57</definedName>
    <definedName name="QB_ROW_80280" localSheetId="4" hidden="1">'Jan-July I&amp;E'!$I$57</definedName>
    <definedName name="QB_ROW_80280" localSheetId="3" hidden="1">'July I&amp;E'!$I$49</definedName>
    <definedName name="QB_ROW_80350" localSheetId="0" hidden="1">'July Ledger'!$F$54</definedName>
    <definedName name="QB_ROW_82030" localSheetId="0" hidden="1">'July Ledger'!$D$50</definedName>
    <definedName name="QB_ROW_82060" localSheetId="5" hidden="1">BVA!$G$55</definedName>
    <definedName name="QB_ROW_82060" localSheetId="4" hidden="1">'Jan-July I&amp;E'!$G$55</definedName>
    <definedName name="QB_ROW_82060" localSheetId="3" hidden="1">'July I&amp;E'!$G$47</definedName>
    <definedName name="QB_ROW_82330" localSheetId="0" hidden="1">'July Ledger'!$D$88</definedName>
    <definedName name="QB_ROW_82360" localSheetId="5" hidden="1">BVA!$G$71</definedName>
    <definedName name="QB_ROW_82360" localSheetId="4" hidden="1">'Jan-July I&amp;E'!$G$71</definedName>
    <definedName name="QB_ROW_82360" localSheetId="3" hidden="1">'July I&amp;E'!$G$60</definedName>
    <definedName name="QB_ROW_83050" localSheetId="0" hidden="1">'July Ledger'!$F$223</definedName>
    <definedName name="QB_ROW_8311" localSheetId="2" hidden="1">'Fund Balance Worksheet'!#REF!</definedName>
    <definedName name="QB_ROW_8311" localSheetId="1" hidden="1">'July Balance Sheet'!$B$46</definedName>
    <definedName name="QB_ROW_83280" localSheetId="5" hidden="1">BVA!$I$115</definedName>
    <definedName name="QB_ROW_83280" localSheetId="4" hidden="1">'Jan-July I&amp;E'!$I$115</definedName>
    <definedName name="QB_ROW_83280" localSheetId="3" hidden="1">'July I&amp;E'!$I$102</definedName>
    <definedName name="QB_ROW_83350" localSheetId="0" hidden="1">'July Ledger'!$F$226</definedName>
    <definedName name="QB_ROW_84050" localSheetId="0" hidden="1">'July Ledger'!$F$214</definedName>
    <definedName name="QB_ROW_84280" localSheetId="5" hidden="1">BVA!$I$113</definedName>
    <definedName name="QB_ROW_84280" localSheetId="4" hidden="1">'Jan-July I&amp;E'!$I$113</definedName>
    <definedName name="QB_ROW_84280" localSheetId="3" hidden="1">'July I&amp;E'!$I$100</definedName>
    <definedName name="QB_ROW_84350" localSheetId="0" hidden="1">'July Ledger'!$F$217</definedName>
    <definedName name="QB_ROW_86030" localSheetId="0" hidden="1">'July Ledger'!$D$232</definedName>
    <definedName name="QB_ROW_86260" localSheetId="5" hidden="1">BVA!$G$120</definedName>
    <definedName name="QB_ROW_86260" localSheetId="4" hidden="1">'Jan-July I&amp;E'!$G$120</definedName>
    <definedName name="QB_ROW_86260" localSheetId="3" hidden="1">'July I&amp;E'!$G$107</definedName>
    <definedName name="QB_ROW_86321" localSheetId="5" hidden="1">BVA!$C$23</definedName>
    <definedName name="QB_ROW_86321" localSheetId="4" hidden="1">'Jan-July I&amp;E'!$C$23</definedName>
    <definedName name="QB_ROW_86321" localSheetId="3" hidden="1">'July I&amp;E'!$C$19</definedName>
    <definedName name="QB_ROW_86330" localSheetId="0" hidden="1">'July Ledger'!$D$234</definedName>
    <definedName name="QB_ROW_87250" localSheetId="5" hidden="1">BVA!$F$124</definedName>
    <definedName name="QB_ROW_87250" localSheetId="4" hidden="1">'Jan-July I&amp;E'!$F$124</definedName>
    <definedName name="QB_ROW_87250" localSheetId="3" hidden="1">'July I&amp;E'!$F$111</definedName>
    <definedName name="QB_ROW_88250" localSheetId="5" hidden="1">BVA!$F$125</definedName>
    <definedName name="QB_ROW_88250" localSheetId="4" hidden="1">'Jan-July I&amp;E'!$F$125</definedName>
    <definedName name="QB_ROW_88250" localSheetId="3" hidden="1">'July I&amp;E'!$F$112</definedName>
    <definedName name="QB_ROW_90020" localSheetId="0" hidden="1">'July Ledger'!$C$238</definedName>
    <definedName name="QB_ROW_9021" localSheetId="2" hidden="1">'Fund Balance Worksheet'!#REF!</definedName>
    <definedName name="QB_ROW_9021" localSheetId="1" hidden="1">'July Balance Sheet'!$C$29</definedName>
    <definedName name="QB_ROW_90250" localSheetId="5" hidden="1">BVA!$F$131</definedName>
    <definedName name="QB_ROW_90250" localSheetId="4" hidden="1">'Jan-July I&amp;E'!$F$131</definedName>
    <definedName name="QB_ROW_90250" localSheetId="3" hidden="1">'July I&amp;E'!$F$117</definedName>
    <definedName name="QB_ROW_90320" localSheetId="0" hidden="1">'July Ledger'!$C$241</definedName>
    <definedName name="QB_ROW_91020" localSheetId="0" hidden="1">'July Ledger'!$C$257</definedName>
    <definedName name="QB_ROW_91050" localSheetId="5" hidden="1">BVA!$F$149</definedName>
    <definedName name="QB_ROW_91050" localSheetId="4" hidden="1">'Jan-July I&amp;E'!$F$149</definedName>
    <definedName name="QB_ROW_91050" localSheetId="3" hidden="1">'July I&amp;E'!$F$134</definedName>
    <definedName name="QB_ROW_91260" localSheetId="5" hidden="1">BVA!$G$163</definedName>
    <definedName name="QB_ROW_91260" localSheetId="4" hidden="1">'Jan-July I&amp;E'!$G$163</definedName>
    <definedName name="QB_ROW_91260" localSheetId="3" hidden="1">'July I&amp;E'!$G$136</definedName>
    <definedName name="QB_ROW_91320" localSheetId="0" hidden="1">'July Ledger'!$C$261</definedName>
    <definedName name="QB_ROW_91350" localSheetId="5" hidden="1">BVA!$F$164</definedName>
    <definedName name="QB_ROW_91350" localSheetId="4" hidden="1">'Jan-July I&amp;E'!$F$164</definedName>
    <definedName name="QB_ROW_91350" localSheetId="3" hidden="1">'July I&amp;E'!$F$137</definedName>
    <definedName name="QB_ROW_92030" localSheetId="0" hidden="1">'July Ledger'!$D$174</definedName>
    <definedName name="QB_ROW_92040" localSheetId="0" hidden="1">'July Ledger'!$E$188</definedName>
    <definedName name="QB_ROW_92060" localSheetId="5" hidden="1">BVA!$G$96</definedName>
    <definedName name="QB_ROW_92060" localSheetId="4" hidden="1">'Jan-July I&amp;E'!$G$96</definedName>
    <definedName name="QB_ROW_92060" localSheetId="3" hidden="1">'July I&amp;E'!$G$84</definedName>
    <definedName name="QB_ROW_92270" localSheetId="5" hidden="1">BVA!$H$100</definedName>
    <definedName name="QB_ROW_92270" localSheetId="4" hidden="1">'Jan-July I&amp;E'!$H$100</definedName>
    <definedName name="QB_ROW_92270" localSheetId="3" hidden="1">'July I&amp;E'!$H$88</definedName>
    <definedName name="QB_ROW_92330" localSheetId="0" hidden="1">'July Ledger'!$D$193</definedName>
    <definedName name="QB_ROW_92340" localSheetId="0" hidden="1">'July Ledger'!$E$192</definedName>
    <definedName name="QB_ROW_92360" localSheetId="5" hidden="1">BVA!$G$101</definedName>
    <definedName name="QB_ROW_92360" localSheetId="4" hidden="1">'Jan-July I&amp;E'!$G$101</definedName>
    <definedName name="QB_ROW_92360" localSheetId="3" hidden="1">'July I&amp;E'!$G$89</definedName>
    <definedName name="QB_ROW_9321" localSheetId="2" hidden="1">'Fund Balance Worksheet'!#REF!</definedName>
    <definedName name="QB_ROW_9321" localSheetId="1" hidden="1">'July Balance Sheet'!$C$45</definedName>
    <definedName name="QB_ROW_93240" localSheetId="2" hidden="1">'Fund Balance Worksheet'!#REF!</definedName>
    <definedName name="QB_ROW_93240" localSheetId="1" hidden="1">'July Balance Sheet'!$E$7</definedName>
    <definedName name="QB_ROW_94020" localSheetId="0" hidden="1">'July Ledger'!$C$247</definedName>
    <definedName name="QB_ROW_94250" localSheetId="5" hidden="1">BVA!$F$137</definedName>
    <definedName name="QB_ROW_94250" localSheetId="4" hidden="1">'Jan-July I&amp;E'!$F$137</definedName>
    <definedName name="QB_ROW_94250" localSheetId="3" hidden="1">'July I&amp;E'!$F$123</definedName>
    <definedName name="QB_ROW_94320" localSheetId="0" hidden="1">'July Ledger'!$C$251</definedName>
    <definedName name="QB_ROW_96020" localSheetId="0" hidden="1">'July Ledger'!$C$242</definedName>
    <definedName name="QB_ROW_96250" localSheetId="5" hidden="1">BVA!$F$132</definedName>
    <definedName name="QB_ROW_96250" localSheetId="4" hidden="1">'Jan-July I&amp;E'!$F$132</definedName>
    <definedName name="QB_ROW_96250" localSheetId="3" hidden="1">'July I&amp;E'!$F$118</definedName>
    <definedName name="QB_ROW_96320" localSheetId="0" hidden="1">'July Ledger'!$C$244</definedName>
    <definedName name="QB_ROW_97020" localSheetId="0" hidden="1">'July Ledger'!$C$252</definedName>
    <definedName name="QB_ROW_97050" localSheetId="5" hidden="1">BVA!$F$138</definedName>
    <definedName name="QB_ROW_97050" localSheetId="4" hidden="1">'Jan-July I&amp;E'!$F$138</definedName>
    <definedName name="QB_ROW_97050" localSheetId="3" hidden="1">'July I&amp;E'!$F$124</definedName>
    <definedName name="QB_ROW_97260" localSheetId="5" hidden="1">BVA!$G$147</definedName>
    <definedName name="QB_ROW_97260" localSheetId="4" hidden="1">'Jan-July I&amp;E'!$G$147</definedName>
    <definedName name="QB_ROW_97260" localSheetId="3" hidden="1">'July I&amp;E'!$G$132</definedName>
    <definedName name="QB_ROW_97320" localSheetId="0" hidden="1">'July Ledger'!$C$256</definedName>
    <definedName name="QB_ROW_97350" localSheetId="5" hidden="1">BVA!$F$148</definedName>
    <definedName name="QB_ROW_97350" localSheetId="4" hidden="1">'Jan-July I&amp;E'!$F$148</definedName>
    <definedName name="QB_ROW_97350" localSheetId="3" hidden="1">'July I&amp;E'!$F$133</definedName>
    <definedName name="QBCANSUPPORTUPDATE" localSheetId="5">TRUE</definedName>
    <definedName name="QBCANSUPPORTUPDATE" localSheetId="2">TRUE</definedName>
    <definedName name="QBCANSUPPORTUPDATE" localSheetId="4">TRUE</definedName>
    <definedName name="QBCANSUPPORTUPDATE" localSheetId="1">TRUE</definedName>
    <definedName name="QBCANSUPPORTUPDATE" localSheetId="3">TRUE</definedName>
    <definedName name="QBCANSUPPORTUPDATE" localSheetId="0">TRUE</definedName>
    <definedName name="QBCOMPANYFILENAME" localSheetId="5">"C:\Users\scook\OneDrive - Nederland Fire\Quickbooks\NFPD - USE THIS ONE ONLY.QBW"</definedName>
    <definedName name="QBCOMPANYFILENAME" localSheetId="2">"C:\Users\scook\OneDrive - Nederland Fire\Quickbooks\NFPD - USE THIS ONE ONLY.QBW"</definedName>
    <definedName name="QBCOMPANYFILENAME" localSheetId="4">"C:\Users\scook\OneDrive - Nederland Fire\Quickbooks\NFPD - USE THIS ONE ONLY.QBW"</definedName>
    <definedName name="QBCOMPANYFILENAME" localSheetId="1">"C:\Users\scook\OneDrive - Nederland Fire\Quickbooks\NFPD - USE THIS ONE ONLY.QBW"</definedName>
    <definedName name="QBCOMPANYFILENAME" localSheetId="3">"C:\Users\scook\OneDrive - Nederland Fire\Quickbooks\NFPD - USE THIS ONE ONLY.QBW"</definedName>
    <definedName name="QBCOMPANYFILENAME" localSheetId="0">"C:\Users\scook\OneDrive - Nederland Fire\Quickbooks\NFPD - USE THIS ONE ONLY.QBW"</definedName>
    <definedName name="QBENDDATE" localSheetId="5">20221231</definedName>
    <definedName name="QBENDDATE" localSheetId="2">20220731</definedName>
    <definedName name="QBENDDATE" localSheetId="4">20220731</definedName>
    <definedName name="QBENDDATE" localSheetId="1">20220731</definedName>
    <definedName name="QBENDDATE" localSheetId="3">20220731</definedName>
    <definedName name="QBENDDATE" localSheetId="0">20220731</definedName>
    <definedName name="QBHEADERSONSCREEN" localSheetId="5">FALSE</definedName>
    <definedName name="QBHEADERSONSCREEN" localSheetId="2">FALSE</definedName>
    <definedName name="QBHEADERSONSCREEN" localSheetId="4">FALSE</definedName>
    <definedName name="QBHEADERSONSCREEN" localSheetId="1">FALSE</definedName>
    <definedName name="QBHEADERSONSCREEN" localSheetId="3">FALSE</definedName>
    <definedName name="QBHEADERSONSCREEN" localSheetId="0">FALSE</definedName>
    <definedName name="QBMETADATASIZE" localSheetId="5">5924</definedName>
    <definedName name="QBMETADATASIZE" localSheetId="2">5924</definedName>
    <definedName name="QBMETADATASIZE" localSheetId="4">5924</definedName>
    <definedName name="QBMETADATASIZE" localSheetId="1">5924</definedName>
    <definedName name="QBMETADATASIZE" localSheetId="3">5924</definedName>
    <definedName name="QBMETADATASIZE" localSheetId="0">7592</definedName>
    <definedName name="QBPRESERVECOLOR" localSheetId="5">TRUE</definedName>
    <definedName name="QBPRESERVECOLOR" localSheetId="2">TRUE</definedName>
    <definedName name="QBPRESERVECOLOR" localSheetId="4">TRUE</definedName>
    <definedName name="QBPRESERVECOLOR" localSheetId="1">TRUE</definedName>
    <definedName name="QBPRESERVECOLOR" localSheetId="3">TRUE</definedName>
    <definedName name="QBPRESERVECOLOR" localSheetId="0">TRUE</definedName>
    <definedName name="QBPRESERVEFONT" localSheetId="5">TRUE</definedName>
    <definedName name="QBPRESERVEFONT" localSheetId="2">TRUE</definedName>
    <definedName name="QBPRESERVEFONT" localSheetId="4">TRUE</definedName>
    <definedName name="QBPRESERVEFONT" localSheetId="1">TRUE</definedName>
    <definedName name="QBPRESERVEFONT" localSheetId="3">TRUE</definedName>
    <definedName name="QBPRESERVEFONT" localSheetId="0">TRUE</definedName>
    <definedName name="QBPRESERVEROWHEIGHT" localSheetId="5">TRUE</definedName>
    <definedName name="QBPRESERVEROWHEIGHT" localSheetId="2">TRUE</definedName>
    <definedName name="QBPRESERVEROWHEIGHT" localSheetId="4">TRUE</definedName>
    <definedName name="QBPRESERVEROWHEIGHT" localSheetId="1">TRUE</definedName>
    <definedName name="QBPRESERVEROWHEIGHT" localSheetId="3">TRUE</definedName>
    <definedName name="QBPRESERVEROWHEIGHT" localSheetId="0">TRUE</definedName>
    <definedName name="QBPRESERVESPACE" localSheetId="5">TRUE</definedName>
    <definedName name="QBPRESERVESPACE" localSheetId="2">TRUE</definedName>
    <definedName name="QBPRESERVESPACE" localSheetId="4">TRUE</definedName>
    <definedName name="QBPRESERVESPACE" localSheetId="1">TRUE</definedName>
    <definedName name="QBPRESERVESPACE" localSheetId="3">TRUE</definedName>
    <definedName name="QBPRESERVESPACE" localSheetId="0">TRUE</definedName>
    <definedName name="QBREPORTCOLAXIS" localSheetId="5">0</definedName>
    <definedName name="QBREPORTCOLAXIS" localSheetId="2">0</definedName>
    <definedName name="QBREPORTCOLAXIS" localSheetId="4">0</definedName>
    <definedName name="QBREPORTCOLAXIS" localSheetId="1">0</definedName>
    <definedName name="QBREPORTCOLAXIS" localSheetId="3">0</definedName>
    <definedName name="QBREPORTCOLAXIS" localSheetId="0">0</definedName>
    <definedName name="QBREPORTCOMPANYID" localSheetId="5">"8485c3b05ade4270975b6060e7430806"</definedName>
    <definedName name="QBREPORTCOMPANYID" localSheetId="2">"8485c3b05ade4270975b6060e7430806"</definedName>
    <definedName name="QBREPORTCOMPANYID" localSheetId="4">"8485c3b05ade4270975b6060e7430806"</definedName>
    <definedName name="QBREPORTCOMPANYID" localSheetId="1">"8485c3b05ade4270975b6060e7430806"</definedName>
    <definedName name="QBREPORTCOMPANYID" localSheetId="3">"8485c3b05ade4270975b6060e7430806"</definedName>
    <definedName name="QBREPORTCOMPANYID" localSheetId="0">"8485c3b05ade4270975b6060e7430806"</definedName>
    <definedName name="QBREPORTCOMPARECOL_ANNUALBUDGET" localSheetId="5">FALSE</definedName>
    <definedName name="QBREPORTCOMPARECOL_ANNUALBUDGET" localSheetId="2">FALSE</definedName>
    <definedName name="QBREPORTCOMPARECOL_ANNUALBUDGET" localSheetId="4">FALSE</definedName>
    <definedName name="QBREPORTCOMPARECOL_ANNUALBUDGET" localSheetId="1">FALSE</definedName>
    <definedName name="QBREPORTCOMPARECOL_ANNUALBUDGET" localSheetId="3">FALSE</definedName>
    <definedName name="QBREPORTCOMPARECOL_ANNUALBUDGET" localSheetId="0">FALSE</definedName>
    <definedName name="QBREPORTCOMPARECOL_AVGCOGS" localSheetId="5">FALSE</definedName>
    <definedName name="QBREPORTCOMPARECOL_AVGCOGS" localSheetId="2">FALSE</definedName>
    <definedName name="QBREPORTCOMPARECOL_AVGCOGS" localSheetId="4">FALSE</definedName>
    <definedName name="QBREPORTCOMPARECOL_AVGCOGS" localSheetId="1">FALSE</definedName>
    <definedName name="QBREPORTCOMPARECOL_AVGCOGS" localSheetId="3">FALSE</definedName>
    <definedName name="QBREPORTCOMPARECOL_AVGCOGS" localSheetId="0">FALSE</definedName>
    <definedName name="QBREPORTCOMPARECOL_AVGPRICE" localSheetId="5">FALSE</definedName>
    <definedName name="QBREPORTCOMPARECOL_AVGPRICE" localSheetId="2">FALSE</definedName>
    <definedName name="QBREPORTCOMPARECOL_AVGPRICE" localSheetId="4">FALSE</definedName>
    <definedName name="QBREPORTCOMPARECOL_AVGPRICE" localSheetId="1">FALSE</definedName>
    <definedName name="QBREPORTCOMPARECOL_AVGPRICE" localSheetId="3">FALSE</definedName>
    <definedName name="QBREPORTCOMPARECOL_AVGPRICE" localSheetId="0">FALSE</definedName>
    <definedName name="QBREPORTCOMPARECOL_BUDDIFF" localSheetId="5">TRUE</definedName>
    <definedName name="QBREPORTCOMPARECOL_BUDDIFF" localSheetId="2">FALSE</definedName>
    <definedName name="QBREPORTCOMPARECOL_BUDDIFF" localSheetId="4">TRUE</definedName>
    <definedName name="QBREPORTCOMPARECOL_BUDDIFF" localSheetId="1">FALSE</definedName>
    <definedName name="QBREPORTCOMPARECOL_BUDDIFF" localSheetId="3">TRUE</definedName>
    <definedName name="QBREPORTCOMPARECOL_BUDDIFF" localSheetId="0">FALSE</definedName>
    <definedName name="QBREPORTCOMPARECOL_BUDGET" localSheetId="5">TRUE</definedName>
    <definedName name="QBREPORTCOMPARECOL_BUDGET" localSheetId="2">FALSE</definedName>
    <definedName name="QBREPORTCOMPARECOL_BUDGET" localSheetId="4">TRUE</definedName>
    <definedName name="QBREPORTCOMPARECOL_BUDGET" localSheetId="1">FALSE</definedName>
    <definedName name="QBREPORTCOMPARECOL_BUDGET" localSheetId="3">TRUE</definedName>
    <definedName name="QBREPORTCOMPARECOL_BUDGET" localSheetId="0">FALSE</definedName>
    <definedName name="QBREPORTCOMPARECOL_BUDPCT" localSheetId="5">TRUE</definedName>
    <definedName name="QBREPORTCOMPARECOL_BUDPCT" localSheetId="2">FALSE</definedName>
    <definedName name="QBREPORTCOMPARECOL_BUDPCT" localSheetId="4">TRUE</definedName>
    <definedName name="QBREPORTCOMPARECOL_BUDPCT" localSheetId="1">FALSE</definedName>
    <definedName name="QBREPORTCOMPARECOL_BUDPCT" localSheetId="3">TRUE</definedName>
    <definedName name="QBREPORTCOMPARECOL_BUDPCT" localSheetId="0">FALSE</definedName>
    <definedName name="QBREPORTCOMPARECOL_COGS" localSheetId="5">FALSE</definedName>
    <definedName name="QBREPORTCOMPARECOL_COGS" localSheetId="2">FALSE</definedName>
    <definedName name="QBREPORTCOMPARECOL_COGS" localSheetId="4">FALSE</definedName>
    <definedName name="QBREPORTCOMPARECOL_COGS" localSheetId="1">FALSE</definedName>
    <definedName name="QBREPORTCOMPARECOL_COGS" localSheetId="3">FALSE</definedName>
    <definedName name="QBREPORTCOMPARECOL_COGS" localSheetId="0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4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0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4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0">FALSE</definedName>
    <definedName name="QBREPORTCOMPARECOL_FORECAST" localSheetId="5">FALSE</definedName>
    <definedName name="QBREPORTCOMPARECOL_FORECAST" localSheetId="2">FALSE</definedName>
    <definedName name="QBREPORTCOMPARECOL_FORECAST" localSheetId="4">FALSE</definedName>
    <definedName name="QBREPORTCOMPARECOL_FORECAST" localSheetId="1">FALSE</definedName>
    <definedName name="QBREPORTCOMPARECOL_FORECAST" localSheetId="3">FALSE</definedName>
    <definedName name="QBREPORTCOMPARECOL_FORECAST" localSheetId="0">FALSE</definedName>
    <definedName name="QBREPORTCOMPARECOL_GROSSMARGIN" localSheetId="5">FALSE</definedName>
    <definedName name="QBREPORTCOMPARECOL_GROSSMARGIN" localSheetId="2">FALSE</definedName>
    <definedName name="QBREPORTCOMPARECOL_GROSSMARGIN" localSheetId="4">FALSE</definedName>
    <definedName name="QBREPORTCOMPARECOL_GROSSMARGIN" localSheetId="1">FALSE</definedName>
    <definedName name="QBREPORTCOMPARECOL_GROSSMARGIN" localSheetId="3">FALSE</definedName>
    <definedName name="QBREPORTCOMPARECOL_GROSSMARGIN" localSheetId="0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4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0">FALSE</definedName>
    <definedName name="QBREPORTCOMPARECOL_HOURS" localSheetId="5">FALSE</definedName>
    <definedName name="QBREPORTCOMPARECOL_HOURS" localSheetId="2">FALSE</definedName>
    <definedName name="QBREPORTCOMPARECOL_HOURS" localSheetId="4">FALSE</definedName>
    <definedName name="QBREPORTCOMPARECOL_HOURS" localSheetId="1">FALSE</definedName>
    <definedName name="QBREPORTCOMPARECOL_HOURS" localSheetId="3">FALSE</definedName>
    <definedName name="QBREPORTCOMPARECOL_HOURS" localSheetId="0">FALSE</definedName>
    <definedName name="QBREPORTCOMPARECOL_PCTCOL" localSheetId="5">FALSE</definedName>
    <definedName name="QBREPORTCOMPARECOL_PCTCOL" localSheetId="2">FALSE</definedName>
    <definedName name="QBREPORTCOMPARECOL_PCTCOL" localSheetId="4">FALSE</definedName>
    <definedName name="QBREPORTCOMPARECOL_PCTCOL" localSheetId="1">FALSE</definedName>
    <definedName name="QBREPORTCOMPARECOL_PCTCOL" localSheetId="3">FALSE</definedName>
    <definedName name="QBREPORTCOMPARECOL_PCTCOL" localSheetId="0">FALSE</definedName>
    <definedName name="QBREPORTCOMPARECOL_PCTEXPENSE" localSheetId="5">FALSE</definedName>
    <definedName name="QBREPORTCOMPARECOL_PCTEXPENSE" localSheetId="2">FALSE</definedName>
    <definedName name="QBREPORTCOMPARECOL_PCTEXPENSE" localSheetId="4">FALSE</definedName>
    <definedName name="QBREPORTCOMPARECOL_PCTEXPENSE" localSheetId="1">FALSE</definedName>
    <definedName name="QBREPORTCOMPARECOL_PCTEXPENSE" localSheetId="3">FALSE</definedName>
    <definedName name="QBREPORTCOMPARECOL_PCTEXPENSE" localSheetId="0">FALSE</definedName>
    <definedName name="QBREPORTCOMPARECOL_PCTINCOME" localSheetId="5">FALSE</definedName>
    <definedName name="QBREPORTCOMPARECOL_PCTINCOME" localSheetId="2">FALSE</definedName>
    <definedName name="QBREPORTCOMPARECOL_PCTINCOME" localSheetId="4">FALSE</definedName>
    <definedName name="QBREPORTCOMPARECOL_PCTINCOME" localSheetId="1">FALSE</definedName>
    <definedName name="QBREPORTCOMPARECOL_PCTINCOME" localSheetId="3">FALSE</definedName>
    <definedName name="QBREPORTCOMPARECOL_PCTINCOME" localSheetId="0">FALSE</definedName>
    <definedName name="QBREPORTCOMPARECOL_PCTOFSALES" localSheetId="5">FALSE</definedName>
    <definedName name="QBREPORTCOMPARECOL_PCTOFSALES" localSheetId="2">FALSE</definedName>
    <definedName name="QBREPORTCOMPARECOL_PCTOFSALES" localSheetId="4">FALSE</definedName>
    <definedName name="QBREPORTCOMPARECOL_PCTOFSALES" localSheetId="1">FALSE</definedName>
    <definedName name="QBREPORTCOMPARECOL_PCTOFSALES" localSheetId="3">FALSE</definedName>
    <definedName name="QBREPORTCOMPARECOL_PCTOFSALES" localSheetId="0">FALSE</definedName>
    <definedName name="QBREPORTCOMPARECOL_PCTROW" localSheetId="5">FALSE</definedName>
    <definedName name="QBREPORTCOMPARECOL_PCTROW" localSheetId="2">FALSE</definedName>
    <definedName name="QBREPORTCOMPARECOL_PCTROW" localSheetId="4">FALSE</definedName>
    <definedName name="QBREPORTCOMPARECOL_PCTROW" localSheetId="1">FALSE</definedName>
    <definedName name="QBREPORTCOMPARECOL_PCTROW" localSheetId="3">FALSE</definedName>
    <definedName name="QBREPORTCOMPARECOL_PCTROW" localSheetId="0">FALSE</definedName>
    <definedName name="QBREPORTCOMPARECOL_PPDIFF" localSheetId="5">FALSE</definedName>
    <definedName name="QBREPORTCOMPARECOL_PPDIFF" localSheetId="2">FALSE</definedName>
    <definedName name="QBREPORTCOMPARECOL_PPDIFF" localSheetId="4">FALSE</definedName>
    <definedName name="QBREPORTCOMPARECOL_PPDIFF" localSheetId="1">FALSE</definedName>
    <definedName name="QBREPORTCOMPARECOL_PPDIFF" localSheetId="3">FALSE</definedName>
    <definedName name="QBREPORTCOMPARECOL_PPDIFF" localSheetId="0">FALSE</definedName>
    <definedName name="QBREPORTCOMPARECOL_PPPCT" localSheetId="5">FALSE</definedName>
    <definedName name="QBREPORTCOMPARECOL_PPPCT" localSheetId="2">FALSE</definedName>
    <definedName name="QBREPORTCOMPARECOL_PPPCT" localSheetId="4">FALSE</definedName>
    <definedName name="QBREPORTCOMPARECOL_PPPCT" localSheetId="1">FALSE</definedName>
    <definedName name="QBREPORTCOMPARECOL_PPPCT" localSheetId="3">FALSE</definedName>
    <definedName name="QBREPORTCOMPARECOL_PPPCT" localSheetId="0">FALSE</definedName>
    <definedName name="QBREPORTCOMPARECOL_PREVPERIOD" localSheetId="5">FALSE</definedName>
    <definedName name="QBREPORTCOMPARECOL_PREVPERIOD" localSheetId="2">FALSE</definedName>
    <definedName name="QBREPORTCOMPARECOL_PREVPERIOD" localSheetId="4">FALSE</definedName>
    <definedName name="QBREPORTCOMPARECOL_PREVPERIOD" localSheetId="1">FALSE</definedName>
    <definedName name="QBREPORTCOMPARECOL_PREVPERIOD" localSheetId="3">FALSE</definedName>
    <definedName name="QBREPORTCOMPARECOL_PREVPERIOD" localSheetId="0">FALSE</definedName>
    <definedName name="QBREPORTCOMPARECOL_PREVYEAR" localSheetId="5">FALSE</definedName>
    <definedName name="QBREPORTCOMPARECOL_PREVYEAR" localSheetId="2">FALSE</definedName>
    <definedName name="QBREPORTCOMPARECOL_PREVYEAR" localSheetId="4">FALSE</definedName>
    <definedName name="QBREPORTCOMPARECOL_PREVYEAR" localSheetId="1">FALSE</definedName>
    <definedName name="QBREPORTCOMPARECOL_PREVYEAR" localSheetId="3">FALSE</definedName>
    <definedName name="QBREPORTCOMPARECOL_PREVYEAR" localSheetId="0">FALSE</definedName>
    <definedName name="QBREPORTCOMPARECOL_PYDIFF" localSheetId="5">FALSE</definedName>
    <definedName name="QBREPORTCOMPARECOL_PYDIFF" localSheetId="2">FALSE</definedName>
    <definedName name="QBREPORTCOMPARECOL_PYDIFF" localSheetId="4">FALSE</definedName>
    <definedName name="QBREPORTCOMPARECOL_PYDIFF" localSheetId="1">FALSE</definedName>
    <definedName name="QBREPORTCOMPARECOL_PYDIFF" localSheetId="3">FALSE</definedName>
    <definedName name="QBREPORTCOMPARECOL_PYDIFF" localSheetId="0">FALSE</definedName>
    <definedName name="QBREPORTCOMPARECOL_PYPCT" localSheetId="5">FALSE</definedName>
    <definedName name="QBREPORTCOMPARECOL_PYPCT" localSheetId="2">FALSE</definedName>
    <definedName name="QBREPORTCOMPARECOL_PYPCT" localSheetId="4">FALSE</definedName>
    <definedName name="QBREPORTCOMPARECOL_PYPCT" localSheetId="1">FALSE</definedName>
    <definedName name="QBREPORTCOMPARECOL_PYPCT" localSheetId="3">FALSE</definedName>
    <definedName name="QBREPORTCOMPARECOL_PYPCT" localSheetId="0">FALSE</definedName>
    <definedName name="QBREPORTCOMPARECOL_QTY" localSheetId="5">FALSE</definedName>
    <definedName name="QBREPORTCOMPARECOL_QTY" localSheetId="2">FALSE</definedName>
    <definedName name="QBREPORTCOMPARECOL_QTY" localSheetId="4">FALSE</definedName>
    <definedName name="QBREPORTCOMPARECOL_QTY" localSheetId="1">FALSE</definedName>
    <definedName name="QBREPORTCOMPARECOL_QTY" localSheetId="3">FALSE</definedName>
    <definedName name="QBREPORTCOMPARECOL_QTY" localSheetId="0">FALSE</definedName>
    <definedName name="QBREPORTCOMPARECOL_RATE" localSheetId="5">FALSE</definedName>
    <definedName name="QBREPORTCOMPARECOL_RATE" localSheetId="2">FALSE</definedName>
    <definedName name="QBREPORTCOMPARECOL_RATE" localSheetId="4">FALSE</definedName>
    <definedName name="QBREPORTCOMPARECOL_RATE" localSheetId="1">FALSE</definedName>
    <definedName name="QBREPORTCOMPARECOL_RATE" localSheetId="3">FALSE</definedName>
    <definedName name="QBREPORTCOMPARECOL_RATE" localSheetId="0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4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0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4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0">FALSE</definedName>
    <definedName name="QBREPORTCOMPARECOL_TRIPMILES" localSheetId="5">FALSE</definedName>
    <definedName name="QBREPORTCOMPARECOL_TRIPMILES" localSheetId="2">FALSE</definedName>
    <definedName name="QBREPORTCOMPARECOL_TRIPMILES" localSheetId="4">FALSE</definedName>
    <definedName name="QBREPORTCOMPARECOL_TRIPMILES" localSheetId="1">FALSE</definedName>
    <definedName name="QBREPORTCOMPARECOL_TRIPMILES" localSheetId="3">FALSE</definedName>
    <definedName name="QBREPORTCOMPARECOL_TRIPMILES" localSheetId="0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4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0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4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0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4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0">FALSE</definedName>
    <definedName name="QBREPORTCOMPARECOL_YTD" localSheetId="5">FALSE</definedName>
    <definedName name="QBREPORTCOMPARECOL_YTD" localSheetId="2">FALSE</definedName>
    <definedName name="QBREPORTCOMPARECOL_YTD" localSheetId="4">FALSE</definedName>
    <definedName name="QBREPORTCOMPARECOL_YTD" localSheetId="1">FALSE</definedName>
    <definedName name="QBREPORTCOMPARECOL_YTD" localSheetId="3">FALSE</definedName>
    <definedName name="QBREPORTCOMPARECOL_YTD" localSheetId="0">FALSE</definedName>
    <definedName name="QBREPORTCOMPARECOL_YTDBUDGET" localSheetId="5">FALSE</definedName>
    <definedName name="QBREPORTCOMPARECOL_YTDBUDGET" localSheetId="2">FALSE</definedName>
    <definedName name="QBREPORTCOMPARECOL_YTDBUDGET" localSheetId="4">FALSE</definedName>
    <definedName name="QBREPORTCOMPARECOL_YTDBUDGET" localSheetId="1">FALSE</definedName>
    <definedName name="QBREPORTCOMPARECOL_YTDBUDGET" localSheetId="3">FALSE</definedName>
    <definedName name="QBREPORTCOMPARECOL_YTDBUDGET" localSheetId="0">FALSE</definedName>
    <definedName name="QBREPORTCOMPARECOL_YTDPCT" localSheetId="5">FALSE</definedName>
    <definedName name="QBREPORTCOMPARECOL_YTDPCT" localSheetId="2">FALSE</definedName>
    <definedName name="QBREPORTCOMPARECOL_YTDPCT" localSheetId="4">FALSE</definedName>
    <definedName name="QBREPORTCOMPARECOL_YTDPCT" localSheetId="1">FALSE</definedName>
    <definedName name="QBREPORTCOMPARECOL_YTDPCT" localSheetId="3">FALSE</definedName>
    <definedName name="QBREPORTCOMPARECOL_YTDPCT" localSheetId="0">FALSE</definedName>
    <definedName name="QBREPORTROWAXIS" localSheetId="5">11</definedName>
    <definedName name="QBREPORTROWAXIS" localSheetId="2">9</definedName>
    <definedName name="QBREPORTROWAXIS" localSheetId="4">11</definedName>
    <definedName name="QBREPORTROWAXIS" localSheetId="1">9</definedName>
    <definedName name="QBREPORTROWAXIS" localSheetId="3">11</definedName>
    <definedName name="QBREPORTROWAXIS" localSheetId="0">12</definedName>
    <definedName name="QBREPORTSUBCOLAXIS" localSheetId="5">24</definedName>
    <definedName name="QBREPORTSUBCOLAXIS" localSheetId="2">0</definedName>
    <definedName name="QBREPORTSUBCOLAXIS" localSheetId="4">24</definedName>
    <definedName name="QBREPORTSUBCOLAXIS" localSheetId="1">0</definedName>
    <definedName name="QBREPORTSUBCOLAXIS" localSheetId="3">24</definedName>
    <definedName name="QBREPORTSUBCOLAXIS" localSheetId="0">0</definedName>
    <definedName name="QBREPORTTYPE" localSheetId="5">288</definedName>
    <definedName name="QBREPORTTYPE" localSheetId="2">5</definedName>
    <definedName name="QBREPORTTYPE" localSheetId="4">288</definedName>
    <definedName name="QBREPORTTYPE" localSheetId="1">5</definedName>
    <definedName name="QBREPORTTYPE" localSheetId="3">288</definedName>
    <definedName name="QBREPORTTYPE" localSheetId="0">230</definedName>
    <definedName name="QBROWHEADERS" localSheetId="5">9</definedName>
    <definedName name="QBROWHEADERS" localSheetId="2">6</definedName>
    <definedName name="QBROWHEADERS" localSheetId="4">9</definedName>
    <definedName name="QBROWHEADERS" localSheetId="1">6</definedName>
    <definedName name="QBROWHEADERS" localSheetId="3">9</definedName>
    <definedName name="QBROWHEADERS" localSheetId="0">6</definedName>
    <definedName name="QBSTARTDATE" localSheetId="5">20220101</definedName>
    <definedName name="QBSTARTDATE" localSheetId="2">20220701</definedName>
    <definedName name="QBSTARTDATE" localSheetId="4">20220101</definedName>
    <definedName name="QBSTARTDATE" localSheetId="1">20220701</definedName>
    <definedName name="QBSTARTDATE" localSheetId="3">20220701</definedName>
    <definedName name="QBSTARTDATE" localSheetId="0">20220701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8" l="1"/>
  <c r="C18" i="8"/>
  <c r="C6" i="8"/>
  <c r="C14" i="8"/>
  <c r="N6" i="6"/>
  <c r="P6" i="6"/>
  <c r="N7" i="6"/>
  <c r="P7" i="6"/>
  <c r="N8" i="6"/>
  <c r="P8" i="6"/>
  <c r="N10" i="6"/>
  <c r="P10" i="6"/>
  <c r="N11" i="6"/>
  <c r="P11" i="6"/>
  <c r="N12" i="6"/>
  <c r="P12" i="6"/>
  <c r="N13" i="6"/>
  <c r="P13" i="6"/>
  <c r="N17" i="6"/>
  <c r="P17" i="6"/>
  <c r="N18" i="6"/>
  <c r="P18" i="6"/>
  <c r="J21" i="6"/>
  <c r="L21" i="6"/>
  <c r="P21" i="6" s="1"/>
  <c r="N21" i="6"/>
  <c r="J22" i="6"/>
  <c r="L22" i="6"/>
  <c r="P22" i="6" s="1"/>
  <c r="N26" i="6"/>
  <c r="P26" i="6"/>
  <c r="N27" i="6"/>
  <c r="P27" i="6"/>
  <c r="N28" i="6"/>
  <c r="P28" i="6"/>
  <c r="N29" i="6"/>
  <c r="P29" i="6"/>
  <c r="N32" i="6"/>
  <c r="P32" i="6"/>
  <c r="J33" i="6"/>
  <c r="L33" i="6"/>
  <c r="N34" i="6"/>
  <c r="P34" i="6"/>
  <c r="N36" i="6"/>
  <c r="P36" i="6"/>
  <c r="N37" i="6"/>
  <c r="P37" i="6"/>
  <c r="J39" i="6"/>
  <c r="L39" i="6"/>
  <c r="P39" i="6" s="1"/>
  <c r="N39" i="6"/>
  <c r="N41" i="6"/>
  <c r="P41" i="6"/>
  <c r="N42" i="6"/>
  <c r="P42" i="6"/>
  <c r="N43" i="6"/>
  <c r="P43" i="6"/>
  <c r="N44" i="6"/>
  <c r="P44" i="6"/>
  <c r="J45" i="6"/>
  <c r="L45" i="6"/>
  <c r="N45" i="6" s="1"/>
  <c r="N47" i="6"/>
  <c r="P47" i="6"/>
  <c r="N48" i="6"/>
  <c r="P48" i="6"/>
  <c r="N49" i="6"/>
  <c r="P49" i="6"/>
  <c r="N50" i="6"/>
  <c r="P50" i="6"/>
  <c r="N51" i="6"/>
  <c r="P51" i="6"/>
  <c r="N52" i="6"/>
  <c r="P52" i="6"/>
  <c r="J53" i="6"/>
  <c r="L53" i="6"/>
  <c r="N53" i="6" s="1"/>
  <c r="N57" i="6"/>
  <c r="P57" i="6"/>
  <c r="N58" i="6"/>
  <c r="P58" i="6"/>
  <c r="N59" i="6"/>
  <c r="P59" i="6"/>
  <c r="N60" i="6"/>
  <c r="P60" i="6"/>
  <c r="N63" i="6"/>
  <c r="P63" i="6"/>
  <c r="J64" i="6"/>
  <c r="J71" i="6" s="1"/>
  <c r="L64" i="6"/>
  <c r="P64" i="6"/>
  <c r="N65" i="6"/>
  <c r="P65" i="6"/>
  <c r="N67" i="6"/>
  <c r="P67" i="6"/>
  <c r="N68" i="6"/>
  <c r="P68" i="6"/>
  <c r="N69" i="6"/>
  <c r="P69" i="6"/>
  <c r="N70" i="6"/>
  <c r="P70" i="6"/>
  <c r="L71" i="6"/>
  <c r="N74" i="6"/>
  <c r="P74" i="6"/>
  <c r="N75" i="6"/>
  <c r="P75" i="6"/>
  <c r="N76" i="6"/>
  <c r="P76" i="6"/>
  <c r="N77" i="6"/>
  <c r="P77" i="6"/>
  <c r="N78" i="6"/>
  <c r="P78" i="6"/>
  <c r="N79" i="6"/>
  <c r="P79" i="6"/>
  <c r="N80" i="6"/>
  <c r="P80" i="6"/>
  <c r="N81" i="6"/>
  <c r="P81" i="6"/>
  <c r="J82" i="6"/>
  <c r="L82" i="6"/>
  <c r="N82" i="6" s="1"/>
  <c r="N84" i="6"/>
  <c r="P84" i="6"/>
  <c r="N85" i="6"/>
  <c r="P85" i="6"/>
  <c r="N86" i="6"/>
  <c r="P86" i="6"/>
  <c r="J87" i="6"/>
  <c r="L87" i="6"/>
  <c r="N90" i="6"/>
  <c r="P90" i="6"/>
  <c r="N91" i="6"/>
  <c r="P91" i="6"/>
  <c r="N92" i="6"/>
  <c r="P92" i="6"/>
  <c r="J94" i="6"/>
  <c r="L94" i="6"/>
  <c r="N94" i="6" s="1"/>
  <c r="N97" i="6"/>
  <c r="P97" i="6"/>
  <c r="N98" i="6"/>
  <c r="P98" i="6"/>
  <c r="N99" i="6"/>
  <c r="P99" i="6"/>
  <c r="N100" i="6"/>
  <c r="P100" i="6"/>
  <c r="J101" i="6"/>
  <c r="L101" i="6"/>
  <c r="P101" i="6" s="1"/>
  <c r="N101" i="6"/>
  <c r="N104" i="6"/>
  <c r="P104" i="6"/>
  <c r="N105" i="6"/>
  <c r="P105" i="6"/>
  <c r="N106" i="6"/>
  <c r="P106" i="6"/>
  <c r="N107" i="6"/>
  <c r="P107" i="6"/>
  <c r="N108" i="6"/>
  <c r="P108" i="6"/>
  <c r="J110" i="6"/>
  <c r="L110" i="6"/>
  <c r="N113" i="6"/>
  <c r="P113" i="6"/>
  <c r="N114" i="6"/>
  <c r="P114" i="6"/>
  <c r="N115" i="6"/>
  <c r="P115" i="6"/>
  <c r="J116" i="6"/>
  <c r="L116" i="6"/>
  <c r="P116" i="6" s="1"/>
  <c r="N116" i="6"/>
  <c r="N117" i="6"/>
  <c r="P117" i="6"/>
  <c r="N118" i="6"/>
  <c r="P118" i="6"/>
  <c r="J119" i="6"/>
  <c r="L119" i="6"/>
  <c r="L121" i="6" s="1"/>
  <c r="N119" i="6"/>
  <c r="N120" i="6"/>
  <c r="P120" i="6"/>
  <c r="J121" i="6"/>
  <c r="N121" i="6" s="1"/>
  <c r="N124" i="6"/>
  <c r="P124" i="6"/>
  <c r="N125" i="6"/>
  <c r="P125" i="6"/>
  <c r="J127" i="6"/>
  <c r="L127" i="6"/>
  <c r="N127" i="6"/>
  <c r="P127" i="6"/>
  <c r="N129" i="6"/>
  <c r="P129" i="6"/>
  <c r="N130" i="6"/>
  <c r="P130" i="6"/>
  <c r="N131" i="6"/>
  <c r="P131" i="6"/>
  <c r="N132" i="6"/>
  <c r="P132" i="6"/>
  <c r="N133" i="6"/>
  <c r="P133" i="6"/>
  <c r="J134" i="6"/>
  <c r="L134" i="6"/>
  <c r="P134" i="6" s="1"/>
  <c r="N134" i="6"/>
  <c r="N136" i="6"/>
  <c r="P136" i="6"/>
  <c r="N137" i="6"/>
  <c r="P137" i="6"/>
  <c r="N139" i="6"/>
  <c r="P139" i="6"/>
  <c r="N140" i="6"/>
  <c r="P140" i="6"/>
  <c r="N141" i="6"/>
  <c r="P141" i="6"/>
  <c r="N142" i="6"/>
  <c r="P142" i="6"/>
  <c r="N143" i="6"/>
  <c r="P143" i="6"/>
  <c r="N144" i="6"/>
  <c r="P144" i="6"/>
  <c r="N145" i="6"/>
  <c r="P145" i="6"/>
  <c r="N147" i="6"/>
  <c r="P147" i="6"/>
  <c r="J148" i="6"/>
  <c r="L148" i="6"/>
  <c r="P148" i="6" s="1"/>
  <c r="N148" i="6"/>
  <c r="N163" i="6"/>
  <c r="P163" i="6"/>
  <c r="J164" i="6"/>
  <c r="L164" i="6"/>
  <c r="N167" i="6"/>
  <c r="P167" i="6"/>
  <c r="J169" i="6"/>
  <c r="L169" i="6"/>
  <c r="P169" i="6" s="1"/>
  <c r="N169" i="6"/>
  <c r="N171" i="6"/>
  <c r="P171" i="6"/>
  <c r="N173" i="6"/>
  <c r="P173" i="6"/>
  <c r="N174" i="6"/>
  <c r="P174" i="6"/>
  <c r="J175" i="6"/>
  <c r="L175" i="6"/>
  <c r="N175" i="6"/>
  <c r="P175" i="6"/>
  <c r="N176" i="6"/>
  <c r="P176" i="6"/>
  <c r="N177" i="6"/>
  <c r="P177" i="6"/>
  <c r="N178" i="6"/>
  <c r="P178" i="6"/>
  <c r="N180" i="6"/>
  <c r="P180" i="6"/>
  <c r="J182" i="6"/>
  <c r="L182" i="6"/>
  <c r="L184" i="6" s="1"/>
  <c r="N186" i="6"/>
  <c r="P186" i="6"/>
  <c r="N189" i="6"/>
  <c r="P189" i="6"/>
  <c r="N190" i="6"/>
  <c r="P190" i="6"/>
  <c r="J191" i="6"/>
  <c r="J193" i="6" s="1"/>
  <c r="L191" i="6"/>
  <c r="N191" i="6" s="1"/>
  <c r="J202" i="6"/>
  <c r="J211" i="6"/>
  <c r="J213" i="6" s="1"/>
  <c r="J219" i="6"/>
  <c r="J220" i="6" s="1"/>
  <c r="J229" i="6"/>
  <c r="J230" i="6" s="1"/>
  <c r="N232" i="6"/>
  <c r="P232" i="6"/>
  <c r="N233" i="6"/>
  <c r="P233" i="6"/>
  <c r="N234" i="6"/>
  <c r="P234" i="6"/>
  <c r="N235" i="6"/>
  <c r="P235" i="6"/>
  <c r="N236" i="6"/>
  <c r="P236" i="6"/>
  <c r="N237" i="6"/>
  <c r="P237" i="6"/>
  <c r="N238" i="6"/>
  <c r="P238" i="6"/>
  <c r="J239" i="6"/>
  <c r="L239" i="6"/>
  <c r="N239" i="6"/>
  <c r="P239" i="6"/>
  <c r="L240" i="6"/>
  <c r="L241" i="6" s="1"/>
  <c r="N5" i="5"/>
  <c r="P5" i="5"/>
  <c r="N6" i="5"/>
  <c r="P6" i="5"/>
  <c r="N7" i="5"/>
  <c r="P7" i="5"/>
  <c r="N9" i="5"/>
  <c r="P9" i="5"/>
  <c r="N10" i="5"/>
  <c r="P10" i="5"/>
  <c r="N11" i="5"/>
  <c r="P11" i="5"/>
  <c r="N12" i="5"/>
  <c r="P12" i="5"/>
  <c r="N14" i="5"/>
  <c r="P14" i="5"/>
  <c r="N15" i="5"/>
  <c r="P15" i="5"/>
  <c r="J17" i="5"/>
  <c r="J18" i="5" s="1"/>
  <c r="L17" i="5"/>
  <c r="P17" i="5" s="1"/>
  <c r="N17" i="5"/>
  <c r="L18" i="5"/>
  <c r="P18" i="5" s="1"/>
  <c r="N22" i="5"/>
  <c r="P22" i="5"/>
  <c r="N23" i="5"/>
  <c r="P23" i="5"/>
  <c r="N24" i="5"/>
  <c r="P24" i="5"/>
  <c r="N25" i="5"/>
  <c r="P25" i="5"/>
  <c r="N26" i="5"/>
  <c r="P26" i="5"/>
  <c r="N27" i="5"/>
  <c r="P27" i="5"/>
  <c r="N29" i="5"/>
  <c r="P29" i="5"/>
  <c r="N30" i="5"/>
  <c r="P30" i="5"/>
  <c r="J31" i="5"/>
  <c r="L31" i="5"/>
  <c r="P31" i="5" s="1"/>
  <c r="N31" i="5"/>
  <c r="N33" i="5"/>
  <c r="P33" i="5"/>
  <c r="N34" i="5"/>
  <c r="P34" i="5"/>
  <c r="N35" i="5"/>
  <c r="P35" i="5"/>
  <c r="N36" i="5"/>
  <c r="P36" i="5"/>
  <c r="J37" i="5"/>
  <c r="L37" i="5"/>
  <c r="P37" i="5" s="1"/>
  <c r="N37" i="5"/>
  <c r="N39" i="5"/>
  <c r="P39" i="5"/>
  <c r="N40" i="5"/>
  <c r="P40" i="5"/>
  <c r="N41" i="5"/>
  <c r="P41" i="5"/>
  <c r="N42" i="5"/>
  <c r="P42" i="5"/>
  <c r="N43" i="5"/>
  <c r="P43" i="5"/>
  <c r="N44" i="5"/>
  <c r="P44" i="5"/>
  <c r="J45" i="5"/>
  <c r="L45" i="5"/>
  <c r="P45" i="5" s="1"/>
  <c r="N45" i="5"/>
  <c r="N49" i="5"/>
  <c r="P49" i="5"/>
  <c r="N50" i="5"/>
  <c r="P50" i="5"/>
  <c r="N51" i="5"/>
  <c r="P51" i="5"/>
  <c r="N52" i="5"/>
  <c r="P52" i="5"/>
  <c r="N53" i="5"/>
  <c r="P53" i="5"/>
  <c r="J54" i="5"/>
  <c r="N54" i="5" s="1"/>
  <c r="L54" i="5"/>
  <c r="P54" i="5" s="1"/>
  <c r="N55" i="5"/>
  <c r="P55" i="5"/>
  <c r="N56" i="5"/>
  <c r="P56" i="5"/>
  <c r="N57" i="5"/>
  <c r="P57" i="5"/>
  <c r="N58" i="5"/>
  <c r="P58" i="5"/>
  <c r="N59" i="5"/>
  <c r="P59" i="5"/>
  <c r="L60" i="5"/>
  <c r="N63" i="5"/>
  <c r="P63" i="5"/>
  <c r="N64" i="5"/>
  <c r="P64" i="5"/>
  <c r="N65" i="5"/>
  <c r="P65" i="5"/>
  <c r="N66" i="5"/>
  <c r="P66" i="5"/>
  <c r="N67" i="5"/>
  <c r="P67" i="5"/>
  <c r="N68" i="5"/>
  <c r="P68" i="5"/>
  <c r="N69" i="5"/>
  <c r="P69" i="5"/>
  <c r="N70" i="5"/>
  <c r="P70" i="5"/>
  <c r="J71" i="5"/>
  <c r="L71" i="5"/>
  <c r="P71" i="5" s="1"/>
  <c r="N71" i="5"/>
  <c r="N73" i="5"/>
  <c r="P73" i="5"/>
  <c r="N74" i="5"/>
  <c r="P74" i="5"/>
  <c r="N75" i="5"/>
  <c r="P75" i="5"/>
  <c r="J76" i="5"/>
  <c r="N76" i="5" s="1"/>
  <c r="L76" i="5"/>
  <c r="P76" i="5"/>
  <c r="N79" i="5"/>
  <c r="P79" i="5"/>
  <c r="N80" i="5"/>
  <c r="P80" i="5"/>
  <c r="N81" i="5"/>
  <c r="P81" i="5"/>
  <c r="J82" i="5"/>
  <c r="L82" i="5"/>
  <c r="P82" i="5" s="1"/>
  <c r="N82" i="5"/>
  <c r="N85" i="5"/>
  <c r="P85" i="5"/>
  <c r="N86" i="5"/>
  <c r="P86" i="5"/>
  <c r="N87" i="5"/>
  <c r="P87" i="5"/>
  <c r="N88" i="5"/>
  <c r="P88" i="5"/>
  <c r="J89" i="5"/>
  <c r="L89" i="5"/>
  <c r="P89" i="5" s="1"/>
  <c r="N89" i="5"/>
  <c r="N91" i="5"/>
  <c r="P91" i="5"/>
  <c r="N92" i="5"/>
  <c r="P92" i="5"/>
  <c r="N93" i="5"/>
  <c r="P93" i="5"/>
  <c r="N94" i="5"/>
  <c r="P94" i="5"/>
  <c r="N95" i="5"/>
  <c r="P95" i="5"/>
  <c r="J97" i="5"/>
  <c r="N97" i="5" s="1"/>
  <c r="L97" i="5"/>
  <c r="P97" i="5"/>
  <c r="N100" i="5"/>
  <c r="P100" i="5"/>
  <c r="N101" i="5"/>
  <c r="P101" i="5"/>
  <c r="N102" i="5"/>
  <c r="P102" i="5"/>
  <c r="J103" i="5"/>
  <c r="L103" i="5"/>
  <c r="P103" i="5" s="1"/>
  <c r="N103" i="5"/>
  <c r="N104" i="5"/>
  <c r="P104" i="5"/>
  <c r="N105" i="5"/>
  <c r="P105" i="5"/>
  <c r="J106" i="5"/>
  <c r="N107" i="5"/>
  <c r="P107" i="5"/>
  <c r="J108" i="5"/>
  <c r="N111" i="5"/>
  <c r="P111" i="5"/>
  <c r="N112" i="5"/>
  <c r="P112" i="5"/>
  <c r="J113" i="5"/>
  <c r="N113" i="5" s="1"/>
  <c r="L113" i="5"/>
  <c r="N115" i="5"/>
  <c r="P115" i="5"/>
  <c r="N116" i="5"/>
  <c r="P116" i="5"/>
  <c r="N117" i="5"/>
  <c r="P117" i="5"/>
  <c r="N118" i="5"/>
  <c r="P118" i="5"/>
  <c r="N119" i="5"/>
  <c r="P119" i="5"/>
  <c r="J120" i="5"/>
  <c r="L120" i="5"/>
  <c r="P120" i="5" s="1"/>
  <c r="N120" i="5"/>
  <c r="N122" i="5"/>
  <c r="P122" i="5"/>
  <c r="N123" i="5"/>
  <c r="P123" i="5"/>
  <c r="N125" i="5"/>
  <c r="P125" i="5"/>
  <c r="N126" i="5"/>
  <c r="P126" i="5"/>
  <c r="N127" i="5"/>
  <c r="P127" i="5"/>
  <c r="N128" i="5"/>
  <c r="P128" i="5"/>
  <c r="N129" i="5"/>
  <c r="P129" i="5"/>
  <c r="N130" i="5"/>
  <c r="P130" i="5"/>
  <c r="N131" i="5"/>
  <c r="P131" i="5"/>
  <c r="N132" i="5"/>
  <c r="P132" i="5"/>
  <c r="J133" i="5"/>
  <c r="L133" i="5"/>
  <c r="P133" i="5" s="1"/>
  <c r="N133" i="5"/>
  <c r="N136" i="5"/>
  <c r="P136" i="5"/>
  <c r="J137" i="5"/>
  <c r="N137" i="5" s="1"/>
  <c r="L137" i="5"/>
  <c r="P137" i="5"/>
  <c r="J138" i="5"/>
  <c r="N140" i="5"/>
  <c r="P140" i="5"/>
  <c r="J141" i="5"/>
  <c r="L141" i="5"/>
  <c r="P141" i="5" s="1"/>
  <c r="N141" i="5"/>
  <c r="N143" i="5"/>
  <c r="P143" i="5"/>
  <c r="N145" i="5"/>
  <c r="P145" i="5"/>
  <c r="N146" i="5"/>
  <c r="P146" i="5"/>
  <c r="J147" i="5"/>
  <c r="N147" i="5" s="1"/>
  <c r="L147" i="5"/>
  <c r="P147" i="5" s="1"/>
  <c r="N148" i="5"/>
  <c r="P148" i="5"/>
  <c r="N149" i="5"/>
  <c r="P149" i="5"/>
  <c r="N150" i="5"/>
  <c r="P150" i="5"/>
  <c r="N152" i="5"/>
  <c r="P152" i="5"/>
  <c r="J153" i="5"/>
  <c r="N153" i="5" s="1"/>
  <c r="L153" i="5"/>
  <c r="P153" i="5"/>
  <c r="J154" i="5"/>
  <c r="N154" i="5" s="1"/>
  <c r="L154" i="5"/>
  <c r="P154" i="5" s="1"/>
  <c r="N156" i="5"/>
  <c r="P156" i="5"/>
  <c r="N158" i="5"/>
  <c r="P158" i="5"/>
  <c r="N159" i="5"/>
  <c r="P159" i="5"/>
  <c r="J160" i="5"/>
  <c r="L160" i="5"/>
  <c r="P160" i="5" s="1"/>
  <c r="N160" i="5"/>
  <c r="J162" i="5"/>
  <c r="L162" i="5"/>
  <c r="P162" i="5" s="1"/>
  <c r="N162" i="5"/>
  <c r="J170" i="5"/>
  <c r="J171" i="5" s="1"/>
  <c r="J181" i="5" s="1"/>
  <c r="N173" i="5"/>
  <c r="P173" i="5"/>
  <c r="N174" i="5"/>
  <c r="P174" i="5"/>
  <c r="N175" i="5"/>
  <c r="P175" i="5"/>
  <c r="N176" i="5"/>
  <c r="P176" i="5"/>
  <c r="N177" i="5"/>
  <c r="P177" i="5"/>
  <c r="N178" i="5"/>
  <c r="P178" i="5"/>
  <c r="N179" i="5"/>
  <c r="P179" i="5"/>
  <c r="J180" i="5"/>
  <c r="L180" i="5"/>
  <c r="P180" i="5" s="1"/>
  <c r="N180" i="5"/>
  <c r="L181" i="5"/>
  <c r="G9" i="3"/>
  <c r="G10" i="3" s="1"/>
  <c r="G13" i="3"/>
  <c r="G25" i="3"/>
  <c r="G32" i="3"/>
  <c r="G36" i="3"/>
  <c r="G40" i="3"/>
  <c r="G43" i="3"/>
  <c r="G56" i="3"/>
  <c r="G60" i="3" s="1"/>
  <c r="W3" i="2"/>
  <c r="W4" i="2"/>
  <c r="W5" i="2" s="1"/>
  <c r="W6" i="2" s="1"/>
  <c r="U6" i="2"/>
  <c r="W9" i="2"/>
  <c r="W10" i="2"/>
  <c r="W11" i="2" s="1"/>
  <c r="U11" i="2"/>
  <c r="U27" i="2" s="1"/>
  <c r="W13" i="2"/>
  <c r="W14" i="2" s="1"/>
  <c r="W15" i="2" s="1"/>
  <c r="U15" i="2"/>
  <c r="W17" i="2"/>
  <c r="W18" i="2"/>
  <c r="W19" i="2" s="1"/>
  <c r="U19" i="2"/>
  <c r="W21" i="2"/>
  <c r="W22" i="2" s="1"/>
  <c r="U22" i="2"/>
  <c r="W24" i="2"/>
  <c r="W25" i="2" s="1"/>
  <c r="W26" i="2" s="1"/>
  <c r="U26" i="2"/>
  <c r="W30" i="2"/>
  <c r="W31" i="2" s="1"/>
  <c r="W32" i="2" s="1"/>
  <c r="U32" i="2"/>
  <c r="W35" i="2"/>
  <c r="W36" i="2"/>
  <c r="W37" i="2" s="1"/>
  <c r="W38" i="2" s="1"/>
  <c r="U37" i="2"/>
  <c r="U38" i="2"/>
  <c r="W41" i="2"/>
  <c r="W42" i="2" s="1"/>
  <c r="W43" i="2" s="1"/>
  <c r="U42" i="2"/>
  <c r="U43" i="2"/>
  <c r="W46" i="2"/>
  <c r="W47" i="2" s="1"/>
  <c r="W48" i="2" s="1"/>
  <c r="U47" i="2"/>
  <c r="U48" i="2"/>
  <c r="W53" i="2"/>
  <c r="W54" i="2" s="1"/>
  <c r="U54" i="2"/>
  <c r="U61" i="2" s="1"/>
  <c r="U88" i="2" s="1"/>
  <c r="W56" i="2"/>
  <c r="W57" i="2" s="1"/>
  <c r="U57" i="2"/>
  <c r="W59" i="2"/>
  <c r="W60" i="2" s="1"/>
  <c r="U60" i="2"/>
  <c r="W63" i="2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U75" i="2"/>
  <c r="W77" i="2"/>
  <c r="W78" i="2" s="1"/>
  <c r="W79" i="2" s="1"/>
  <c r="U79" i="2"/>
  <c r="W81" i="2"/>
  <c r="W82" i="2"/>
  <c r="W83" i="2" s="1"/>
  <c r="U83" i="2"/>
  <c r="W85" i="2"/>
  <c r="W86" i="2" s="1"/>
  <c r="W87" i="2" s="1"/>
  <c r="U87" i="2"/>
  <c r="W90" i="2"/>
  <c r="W91" i="2"/>
  <c r="W92" i="2"/>
  <c r="W93" i="2" s="1"/>
  <c r="W94" i="2" s="1"/>
  <c r="W95" i="2" s="1"/>
  <c r="W96" i="2" s="1"/>
  <c r="U96" i="2"/>
  <c r="W99" i="2"/>
  <c r="W100" i="2"/>
  <c r="W101" i="2"/>
  <c r="W102" i="2" s="1"/>
  <c r="W103" i="2" s="1"/>
  <c r="W104" i="2" s="1"/>
  <c r="U104" i="2"/>
  <c r="W106" i="2"/>
  <c r="W107" i="2" s="1"/>
  <c r="W108" i="2" s="1"/>
  <c r="W109" i="2" s="1"/>
  <c r="W110" i="2" s="1"/>
  <c r="W111" i="2" s="1"/>
  <c r="U111" i="2"/>
  <c r="U127" i="2" s="1"/>
  <c r="W113" i="2"/>
  <c r="W114" i="2"/>
  <c r="W115" i="2" s="1"/>
  <c r="W116" i="2" s="1"/>
  <c r="W117" i="2" s="1"/>
  <c r="W118" i="2" s="1"/>
  <c r="W119" i="2" s="1"/>
  <c r="W120" i="2" s="1"/>
  <c r="W121" i="2" s="1"/>
  <c r="W122" i="2" s="1"/>
  <c r="U122" i="2"/>
  <c r="W124" i="2"/>
  <c r="W125" i="2"/>
  <c r="W126" i="2" s="1"/>
  <c r="U126" i="2"/>
  <c r="W130" i="2"/>
  <c r="W131" i="2" s="1"/>
  <c r="W132" i="2" s="1"/>
  <c r="W133" i="2" s="1"/>
  <c r="W134" i="2" s="1"/>
  <c r="W135" i="2" s="1"/>
  <c r="W136" i="2" s="1"/>
  <c r="W137" i="2" s="1"/>
  <c r="W138" i="2" s="1"/>
  <c r="U138" i="2"/>
  <c r="U171" i="2" s="1"/>
  <c r="W140" i="2"/>
  <c r="W141" i="2"/>
  <c r="W142" i="2" s="1"/>
  <c r="W143" i="2" s="1"/>
  <c r="W144" i="2" s="1"/>
  <c r="W145" i="2" s="1"/>
  <c r="W146" i="2" s="1"/>
  <c r="W147" i="2" s="1"/>
  <c r="W148" i="2" s="1"/>
  <c r="W149" i="2" s="1"/>
  <c r="W150" i="2" s="1"/>
  <c r="W151" i="2" s="1"/>
  <c r="W152" i="2" s="1"/>
  <c r="W153" i="2" s="1"/>
  <c r="W154" i="2" s="1"/>
  <c r="U154" i="2"/>
  <c r="W156" i="2"/>
  <c r="W157" i="2"/>
  <c r="W158" i="2" s="1"/>
  <c r="W159" i="2" s="1"/>
  <c r="W160" i="2" s="1"/>
  <c r="W161" i="2" s="1"/>
  <c r="W162" i="2" s="1"/>
  <c r="W163" i="2" s="1"/>
  <c r="W164" i="2" s="1"/>
  <c r="W165" i="2" s="1"/>
  <c r="W166" i="2" s="1"/>
  <c r="W167" i="2" s="1"/>
  <c r="W168" i="2" s="1"/>
  <c r="W169" i="2" s="1"/>
  <c r="W170" i="2" s="1"/>
  <c r="U170" i="2"/>
  <c r="W176" i="2"/>
  <c r="W177" i="2" s="1"/>
  <c r="W178" i="2" s="1"/>
  <c r="W179" i="2" s="1"/>
  <c r="W180" i="2" s="1"/>
  <c r="W181" i="2" s="1"/>
  <c r="U181" i="2"/>
  <c r="U193" i="2" s="1"/>
  <c r="W183" i="2"/>
  <c r="W184" i="2" s="1"/>
  <c r="U184" i="2"/>
  <c r="W186" i="2"/>
  <c r="W187" i="2" s="1"/>
  <c r="U187" i="2"/>
  <c r="W189" i="2"/>
  <c r="W190" i="2" s="1"/>
  <c r="W191" i="2" s="1"/>
  <c r="W192" i="2" s="1"/>
  <c r="U192" i="2"/>
  <c r="W196" i="2"/>
  <c r="W197" i="2"/>
  <c r="W198" i="2" s="1"/>
  <c r="W211" i="2" s="1"/>
  <c r="U198" i="2"/>
  <c r="W200" i="2"/>
  <c r="U201" i="2"/>
  <c r="W201" i="2"/>
  <c r="W203" i="2"/>
  <c r="U204" i="2"/>
  <c r="W204" i="2"/>
  <c r="W206" i="2"/>
  <c r="U207" i="2"/>
  <c r="U211" i="2" s="1"/>
  <c r="W207" i="2"/>
  <c r="W209" i="2"/>
  <c r="W210" i="2" s="1"/>
  <c r="U210" i="2"/>
  <c r="W215" i="2"/>
  <c r="W216" i="2"/>
  <c r="W217" i="2" s="1"/>
  <c r="U217" i="2"/>
  <c r="U227" i="2" s="1"/>
  <c r="U231" i="2" s="1"/>
  <c r="W219" i="2"/>
  <c r="W220" i="2" s="1"/>
  <c r="W221" i="2" s="1"/>
  <c r="W222" i="2" s="1"/>
  <c r="U222" i="2"/>
  <c r="W224" i="2"/>
  <c r="W225" i="2" s="1"/>
  <c r="W226" i="2" s="1"/>
  <c r="U226" i="2"/>
  <c r="W229" i="2"/>
  <c r="W230" i="2" s="1"/>
  <c r="U230" i="2"/>
  <c r="W233" i="2"/>
  <c r="W234" i="2" s="1"/>
  <c r="U234" i="2"/>
  <c r="W239" i="2"/>
  <c r="W240" i="2"/>
  <c r="W241" i="2" s="1"/>
  <c r="W245" i="2" s="1"/>
  <c r="U241" i="2"/>
  <c r="W243" i="2"/>
  <c r="W244" i="2" s="1"/>
  <c r="U244" i="2"/>
  <c r="U245" i="2" s="1"/>
  <c r="W248" i="2"/>
  <c r="W249" i="2" s="1"/>
  <c r="W250" i="2" s="1"/>
  <c r="W251" i="2" s="1"/>
  <c r="U251" i="2"/>
  <c r="U262" i="2" s="1"/>
  <c r="W254" i="2"/>
  <c r="W255" i="2" s="1"/>
  <c r="W256" i="2" s="1"/>
  <c r="U255" i="2"/>
  <c r="U256" i="2"/>
  <c r="W259" i="2"/>
  <c r="W260" i="2" s="1"/>
  <c r="W261" i="2" s="1"/>
  <c r="U260" i="2"/>
  <c r="U261" i="2" s="1"/>
  <c r="W264" i="2"/>
  <c r="W269" i="2"/>
  <c r="W270" i="2"/>
  <c r="W271" i="2" s="1"/>
  <c r="W272" i="2" s="1"/>
  <c r="W273" i="2" s="1"/>
  <c r="U271" i="2"/>
  <c r="U272" i="2" s="1"/>
  <c r="U273" i="2" s="1"/>
  <c r="P242" i="1"/>
  <c r="N242" i="1"/>
  <c r="L242" i="1"/>
  <c r="J242" i="1"/>
  <c r="P241" i="1"/>
  <c r="N241" i="1"/>
  <c r="L241" i="1"/>
  <c r="J241" i="1"/>
  <c r="P240" i="1"/>
  <c r="N240" i="1"/>
  <c r="L240" i="1"/>
  <c r="J240" i="1"/>
  <c r="P239" i="1"/>
  <c r="N239" i="1"/>
  <c r="L239" i="1"/>
  <c r="J239" i="1"/>
  <c r="P238" i="1"/>
  <c r="N238" i="1"/>
  <c r="P237" i="1"/>
  <c r="N237" i="1"/>
  <c r="P236" i="1"/>
  <c r="N236" i="1"/>
  <c r="P235" i="1"/>
  <c r="N235" i="1"/>
  <c r="P234" i="1"/>
  <c r="N234" i="1"/>
  <c r="P233" i="1"/>
  <c r="N233" i="1"/>
  <c r="P232" i="1"/>
  <c r="N232" i="1"/>
  <c r="J230" i="1"/>
  <c r="J229" i="1"/>
  <c r="J220" i="1"/>
  <c r="J219" i="1"/>
  <c r="J214" i="1"/>
  <c r="J213" i="1"/>
  <c r="J211" i="1"/>
  <c r="J202" i="1"/>
  <c r="P196" i="1"/>
  <c r="N196" i="1"/>
  <c r="L196" i="1"/>
  <c r="J196" i="1"/>
  <c r="P195" i="1"/>
  <c r="N195" i="1"/>
  <c r="L195" i="1"/>
  <c r="J195" i="1"/>
  <c r="P193" i="1"/>
  <c r="N193" i="1"/>
  <c r="L193" i="1"/>
  <c r="J193" i="1"/>
  <c r="P191" i="1"/>
  <c r="N191" i="1"/>
  <c r="L191" i="1"/>
  <c r="J191" i="1"/>
  <c r="P190" i="1"/>
  <c r="N190" i="1"/>
  <c r="P189" i="1"/>
  <c r="N189" i="1"/>
  <c r="P186" i="1"/>
  <c r="N186" i="1"/>
  <c r="P184" i="1"/>
  <c r="N184" i="1"/>
  <c r="L184" i="1"/>
  <c r="J184" i="1"/>
  <c r="P182" i="1"/>
  <c r="N182" i="1"/>
  <c r="L182" i="1"/>
  <c r="J182" i="1"/>
  <c r="P180" i="1"/>
  <c r="N180" i="1"/>
  <c r="P178" i="1"/>
  <c r="N178" i="1"/>
  <c r="P177" i="1"/>
  <c r="N177" i="1"/>
  <c r="P176" i="1"/>
  <c r="N176" i="1"/>
  <c r="P175" i="1"/>
  <c r="N175" i="1"/>
  <c r="L175" i="1"/>
  <c r="J175" i="1"/>
  <c r="P174" i="1"/>
  <c r="N174" i="1"/>
  <c r="P173" i="1"/>
  <c r="N173" i="1"/>
  <c r="P171" i="1"/>
  <c r="N171" i="1"/>
  <c r="P169" i="1"/>
  <c r="N169" i="1"/>
  <c r="L169" i="1"/>
  <c r="J169" i="1"/>
  <c r="P167" i="1"/>
  <c r="N167" i="1"/>
  <c r="P165" i="1"/>
  <c r="N165" i="1"/>
  <c r="L165" i="1"/>
  <c r="J165" i="1"/>
  <c r="P164" i="1"/>
  <c r="N164" i="1"/>
  <c r="L164" i="1"/>
  <c r="J164" i="1"/>
  <c r="P163" i="1"/>
  <c r="N163" i="1"/>
  <c r="P148" i="1"/>
  <c r="N148" i="1"/>
  <c r="L148" i="1"/>
  <c r="J148" i="1"/>
  <c r="P147" i="1"/>
  <c r="N147" i="1"/>
  <c r="P145" i="1"/>
  <c r="N145" i="1"/>
  <c r="P144" i="1"/>
  <c r="N144" i="1"/>
  <c r="P143" i="1"/>
  <c r="N143" i="1"/>
  <c r="P142" i="1"/>
  <c r="N142" i="1"/>
  <c r="P141" i="1"/>
  <c r="N141" i="1"/>
  <c r="P140" i="1"/>
  <c r="N140" i="1"/>
  <c r="P139" i="1"/>
  <c r="N139" i="1"/>
  <c r="P137" i="1"/>
  <c r="N137" i="1"/>
  <c r="P136" i="1"/>
  <c r="N136" i="1"/>
  <c r="P134" i="1"/>
  <c r="N134" i="1"/>
  <c r="L134" i="1"/>
  <c r="J134" i="1"/>
  <c r="P133" i="1"/>
  <c r="N133" i="1"/>
  <c r="P132" i="1"/>
  <c r="N132" i="1"/>
  <c r="P131" i="1"/>
  <c r="N131" i="1"/>
  <c r="P130" i="1"/>
  <c r="N130" i="1"/>
  <c r="P129" i="1"/>
  <c r="N129" i="1"/>
  <c r="P127" i="1"/>
  <c r="N127" i="1"/>
  <c r="L127" i="1"/>
  <c r="J127" i="1"/>
  <c r="P125" i="1"/>
  <c r="N125" i="1"/>
  <c r="P124" i="1"/>
  <c r="N124" i="1"/>
  <c r="P122" i="1"/>
  <c r="N122" i="1"/>
  <c r="L122" i="1"/>
  <c r="J122" i="1"/>
  <c r="P121" i="1"/>
  <c r="N121" i="1"/>
  <c r="L121" i="1"/>
  <c r="J121" i="1"/>
  <c r="P120" i="1"/>
  <c r="N120" i="1"/>
  <c r="P119" i="1"/>
  <c r="N119" i="1"/>
  <c r="L119" i="1"/>
  <c r="J119" i="1"/>
  <c r="P118" i="1"/>
  <c r="N118" i="1"/>
  <c r="P117" i="1"/>
  <c r="N117" i="1"/>
  <c r="P116" i="1"/>
  <c r="N116" i="1"/>
  <c r="L116" i="1"/>
  <c r="J116" i="1"/>
  <c r="P115" i="1"/>
  <c r="N115" i="1"/>
  <c r="P114" i="1"/>
  <c r="N114" i="1"/>
  <c r="P113" i="1"/>
  <c r="N113" i="1"/>
  <c r="P110" i="1"/>
  <c r="N110" i="1"/>
  <c r="L110" i="1"/>
  <c r="J110" i="1"/>
  <c r="P108" i="1"/>
  <c r="N108" i="1"/>
  <c r="P107" i="1"/>
  <c r="N107" i="1"/>
  <c r="P106" i="1"/>
  <c r="N106" i="1"/>
  <c r="P105" i="1"/>
  <c r="N105" i="1"/>
  <c r="P104" i="1"/>
  <c r="N104" i="1"/>
  <c r="P101" i="1"/>
  <c r="N101" i="1"/>
  <c r="L101" i="1"/>
  <c r="J101" i="1"/>
  <c r="P100" i="1"/>
  <c r="N100" i="1"/>
  <c r="P99" i="1"/>
  <c r="N99" i="1"/>
  <c r="P98" i="1"/>
  <c r="N98" i="1"/>
  <c r="P97" i="1"/>
  <c r="N97" i="1"/>
  <c r="P94" i="1"/>
  <c r="N94" i="1"/>
  <c r="L94" i="1"/>
  <c r="J94" i="1"/>
  <c r="P92" i="1"/>
  <c r="N92" i="1"/>
  <c r="P91" i="1"/>
  <c r="N91" i="1"/>
  <c r="P90" i="1"/>
  <c r="N90" i="1"/>
  <c r="P88" i="1"/>
  <c r="N88" i="1"/>
  <c r="L88" i="1"/>
  <c r="J88" i="1"/>
  <c r="P87" i="1"/>
  <c r="N87" i="1"/>
  <c r="L87" i="1"/>
  <c r="J87" i="1"/>
  <c r="P86" i="1"/>
  <c r="N86" i="1"/>
  <c r="P85" i="1"/>
  <c r="N85" i="1"/>
  <c r="P84" i="1"/>
  <c r="N84" i="1"/>
  <c r="P82" i="1"/>
  <c r="N82" i="1"/>
  <c r="L82" i="1"/>
  <c r="J82" i="1"/>
  <c r="P81" i="1"/>
  <c r="N81" i="1"/>
  <c r="P80" i="1"/>
  <c r="N80" i="1"/>
  <c r="P79" i="1"/>
  <c r="N79" i="1"/>
  <c r="P78" i="1"/>
  <c r="N78" i="1"/>
  <c r="P77" i="1"/>
  <c r="N77" i="1"/>
  <c r="P76" i="1"/>
  <c r="N76" i="1"/>
  <c r="P75" i="1"/>
  <c r="N75" i="1"/>
  <c r="P74" i="1"/>
  <c r="N74" i="1"/>
  <c r="P71" i="1"/>
  <c r="N71" i="1"/>
  <c r="L71" i="1"/>
  <c r="J71" i="1"/>
  <c r="P70" i="1"/>
  <c r="N70" i="1"/>
  <c r="P69" i="1"/>
  <c r="N69" i="1"/>
  <c r="P68" i="1"/>
  <c r="N68" i="1"/>
  <c r="P67" i="1"/>
  <c r="N67" i="1"/>
  <c r="P65" i="1"/>
  <c r="N65" i="1"/>
  <c r="P64" i="1"/>
  <c r="N64" i="1"/>
  <c r="L64" i="1"/>
  <c r="J64" i="1"/>
  <c r="P63" i="1"/>
  <c r="N63" i="1"/>
  <c r="P60" i="1"/>
  <c r="N60" i="1"/>
  <c r="P59" i="1"/>
  <c r="N59" i="1"/>
  <c r="P58" i="1"/>
  <c r="N58" i="1"/>
  <c r="P57" i="1"/>
  <c r="N57" i="1"/>
  <c r="P53" i="1"/>
  <c r="N53" i="1"/>
  <c r="L53" i="1"/>
  <c r="J53" i="1"/>
  <c r="P52" i="1"/>
  <c r="N52" i="1"/>
  <c r="P51" i="1"/>
  <c r="N51" i="1"/>
  <c r="P50" i="1"/>
  <c r="N50" i="1"/>
  <c r="P49" i="1"/>
  <c r="N49" i="1"/>
  <c r="P48" i="1"/>
  <c r="N48" i="1"/>
  <c r="P47" i="1"/>
  <c r="N47" i="1"/>
  <c r="P45" i="1"/>
  <c r="N45" i="1"/>
  <c r="L45" i="1"/>
  <c r="J45" i="1"/>
  <c r="P44" i="1"/>
  <c r="N44" i="1"/>
  <c r="P43" i="1"/>
  <c r="N43" i="1"/>
  <c r="P42" i="1"/>
  <c r="N42" i="1"/>
  <c r="P41" i="1"/>
  <c r="N41" i="1"/>
  <c r="P39" i="1"/>
  <c r="N39" i="1"/>
  <c r="L39" i="1"/>
  <c r="J39" i="1"/>
  <c r="P37" i="1"/>
  <c r="N37" i="1"/>
  <c r="P36" i="1"/>
  <c r="N36" i="1"/>
  <c r="P34" i="1"/>
  <c r="N34" i="1"/>
  <c r="P33" i="1"/>
  <c r="N33" i="1"/>
  <c r="L33" i="1"/>
  <c r="J33" i="1"/>
  <c r="P32" i="1"/>
  <c r="N32" i="1"/>
  <c r="P29" i="1"/>
  <c r="N29" i="1"/>
  <c r="P28" i="1"/>
  <c r="N28" i="1"/>
  <c r="P27" i="1"/>
  <c r="N27" i="1"/>
  <c r="P26" i="1"/>
  <c r="N26" i="1"/>
  <c r="P23" i="1"/>
  <c r="N23" i="1"/>
  <c r="L23" i="1"/>
  <c r="J23" i="1"/>
  <c r="P22" i="1"/>
  <c r="N22" i="1"/>
  <c r="L22" i="1"/>
  <c r="J22" i="1"/>
  <c r="P21" i="1"/>
  <c r="N21" i="1"/>
  <c r="L21" i="1"/>
  <c r="J21" i="1"/>
  <c r="P18" i="1"/>
  <c r="N18" i="1"/>
  <c r="P17" i="1"/>
  <c r="N17" i="1"/>
  <c r="P13" i="1"/>
  <c r="N13" i="1"/>
  <c r="P12" i="1"/>
  <c r="N12" i="1"/>
  <c r="P11" i="1"/>
  <c r="N11" i="1"/>
  <c r="P10" i="1"/>
  <c r="N10" i="1"/>
  <c r="P8" i="1"/>
  <c r="N8" i="1"/>
  <c r="P7" i="1"/>
  <c r="N7" i="1"/>
  <c r="P6" i="1"/>
  <c r="N6" i="1"/>
  <c r="J240" i="6" l="1"/>
  <c r="N182" i="6"/>
  <c r="N164" i="6"/>
  <c r="P121" i="6"/>
  <c r="N110" i="6"/>
  <c r="N87" i="6"/>
  <c r="N33" i="6"/>
  <c r="N22" i="6"/>
  <c r="C28" i="8"/>
  <c r="G14" i="3"/>
  <c r="G26" i="3" s="1"/>
  <c r="G44" i="3"/>
  <c r="G45" i="3" s="1"/>
  <c r="G46" i="3" s="1"/>
  <c r="G61" i="3" s="1"/>
  <c r="J88" i="6"/>
  <c r="N71" i="6"/>
  <c r="N240" i="6"/>
  <c r="P240" i="6"/>
  <c r="P71" i="6"/>
  <c r="J214" i="6"/>
  <c r="J241" i="6" s="1"/>
  <c r="N241" i="6" s="1"/>
  <c r="N64" i="6"/>
  <c r="L165" i="6"/>
  <c r="P119" i="6"/>
  <c r="L88" i="6"/>
  <c r="P88" i="6" s="1"/>
  <c r="J184" i="6"/>
  <c r="N184" i="6" s="1"/>
  <c r="J165" i="6"/>
  <c r="N165" i="6" s="1"/>
  <c r="L193" i="6"/>
  <c r="P193" i="6" s="1"/>
  <c r="P182" i="6"/>
  <c r="P164" i="6"/>
  <c r="P110" i="6"/>
  <c r="P87" i="6"/>
  <c r="P33" i="6"/>
  <c r="L23" i="6"/>
  <c r="J23" i="6"/>
  <c r="P191" i="6"/>
  <c r="P94" i="6"/>
  <c r="P82" i="6"/>
  <c r="P53" i="6"/>
  <c r="P45" i="6"/>
  <c r="J182" i="5"/>
  <c r="N181" i="5"/>
  <c r="N18" i="5"/>
  <c r="J19" i="5"/>
  <c r="P60" i="5"/>
  <c r="P181" i="5"/>
  <c r="J60" i="5"/>
  <c r="L106" i="5"/>
  <c r="L108" i="5" s="1"/>
  <c r="L182" i="5"/>
  <c r="P182" i="5" s="1"/>
  <c r="P113" i="5"/>
  <c r="L19" i="5"/>
  <c r="L138" i="5"/>
  <c r="P138" i="5" s="1"/>
  <c r="L77" i="5"/>
  <c r="U172" i="2"/>
  <c r="U236" i="2" s="1"/>
  <c r="U274" i="2" s="1"/>
  <c r="W27" i="2"/>
  <c r="U235" i="2"/>
  <c r="W61" i="2"/>
  <c r="W88" i="2" s="1"/>
  <c r="W172" i="2" s="1"/>
  <c r="W236" i="2" s="1"/>
  <c r="W193" i="2"/>
  <c r="W235" i="2" s="1"/>
  <c r="W171" i="2"/>
  <c r="W227" i="2"/>
  <c r="W231" i="2" s="1"/>
  <c r="W262" i="2"/>
  <c r="W127" i="2"/>
  <c r="P23" i="6" l="1"/>
  <c r="L122" i="6"/>
  <c r="P165" i="6"/>
  <c r="J122" i="6"/>
  <c r="N88" i="6"/>
  <c r="N23" i="6"/>
  <c r="N193" i="6"/>
  <c r="P184" i="6"/>
  <c r="P241" i="6"/>
  <c r="P108" i="5"/>
  <c r="N108" i="5"/>
  <c r="L109" i="5"/>
  <c r="N182" i="5"/>
  <c r="P19" i="5"/>
  <c r="N19" i="5"/>
  <c r="P106" i="5"/>
  <c r="N106" i="5"/>
  <c r="N60" i="5"/>
  <c r="J77" i="5"/>
  <c r="N138" i="5"/>
  <c r="W274" i="2"/>
  <c r="N122" i="6" l="1"/>
  <c r="J195" i="6"/>
  <c r="L195" i="6"/>
  <c r="P122" i="6"/>
  <c r="N77" i="5"/>
  <c r="J109" i="5"/>
  <c r="P109" i="5" s="1"/>
  <c r="L163" i="5"/>
  <c r="P77" i="5"/>
  <c r="P195" i="6" l="1"/>
  <c r="L196" i="6"/>
  <c r="N195" i="6"/>
  <c r="J196" i="6"/>
  <c r="N109" i="5"/>
  <c r="J163" i="5"/>
  <c r="P163" i="5" s="1"/>
  <c r="L164" i="5"/>
  <c r="L242" i="6" l="1"/>
  <c r="P196" i="6"/>
  <c r="J242" i="6"/>
  <c r="N242" i="6" s="1"/>
  <c r="N196" i="6"/>
  <c r="L183" i="5"/>
  <c r="N163" i="5"/>
  <c r="J164" i="5"/>
  <c r="P242" i="6" l="1"/>
  <c r="J183" i="5"/>
  <c r="N183" i="5" s="1"/>
  <c r="N164" i="5"/>
  <c r="P183" i="5"/>
  <c r="P164" i="5"/>
</calcChain>
</file>

<file path=xl/sharedStrings.xml><?xml version="1.0" encoding="utf-8"?>
<sst xmlns="http://schemas.openxmlformats.org/spreadsheetml/2006/main" count="1560" uniqueCount="483">
  <si>
    <t>Type</t>
  </si>
  <si>
    <t>Date</t>
  </si>
  <si>
    <t>Num</t>
  </si>
  <si>
    <t>Name</t>
  </si>
  <si>
    <t>Memo</t>
  </si>
  <si>
    <t>Split</t>
  </si>
  <si>
    <t>Amount</t>
  </si>
  <si>
    <t>Balance</t>
  </si>
  <si>
    <t>4025 · Interest Income</t>
  </si>
  <si>
    <t>Deposit</t>
  </si>
  <si>
    <t>Interest</t>
  </si>
  <si>
    <t>1010 · Checking-7493</t>
  </si>
  <si>
    <t>1015 · Savings/Regular-4453</t>
  </si>
  <si>
    <t>1020 · Capital Reserve</t>
  </si>
  <si>
    <t>Total 4025 · Interest Income</t>
  </si>
  <si>
    <t>4100 · Tax Rev</t>
  </si>
  <si>
    <t>4110 · Real Estate Tax</t>
  </si>
  <si>
    <t>Boulder County Treasurer</t>
  </si>
  <si>
    <t>Current &amp; Future Tax - Other</t>
  </si>
  <si>
    <t>Current  &amp;Future Tax - Gen Operating</t>
  </si>
  <si>
    <t>Total 4110 · Real Estate Tax</t>
  </si>
  <si>
    <t>4115 · SOT</t>
  </si>
  <si>
    <t>SOT - Other</t>
  </si>
  <si>
    <t>SOT - Gen Operating</t>
  </si>
  <si>
    <t>Total 4115 · SOT</t>
  </si>
  <si>
    <t>4130 · Current Interest</t>
  </si>
  <si>
    <t>Current Interest - Other</t>
  </si>
  <si>
    <t>Current Interest - Gen Operating</t>
  </si>
  <si>
    <t>Total 4130 · Current Interest</t>
  </si>
  <si>
    <t>4150 · Prior Year Abatement Rfnd</t>
  </si>
  <si>
    <t>Current &amp; Future Tax Refund</t>
  </si>
  <si>
    <t>Total 4150 · Prior Year Abatement Rfnd</t>
  </si>
  <si>
    <t>4160 · TIF</t>
  </si>
  <si>
    <t>TIF - Other</t>
  </si>
  <si>
    <t>TIF - Gen Operating</t>
  </si>
  <si>
    <t>Total 4160 · TIF</t>
  </si>
  <si>
    <t>Total 4100 · Tax Rev</t>
  </si>
  <si>
    <t>6000 · ADMINISTRATION</t>
  </si>
  <si>
    <t>6025 · Election</t>
  </si>
  <si>
    <t>Bill</t>
  </si>
  <si>
    <t>2201_NFPD</t>
  </si>
  <si>
    <t>WR Communications Inc.</t>
  </si>
  <si>
    <t>Community Outreach and research support</t>
  </si>
  <si>
    <t>2000 · Accounts Payable</t>
  </si>
  <si>
    <t>Wyoming survey sample</t>
  </si>
  <si>
    <t>Total 6025 · Election</t>
  </si>
  <si>
    <t>6030 · Bank Fees</t>
  </si>
  <si>
    <t>6035 · Treasurer &amp; Bank Fees</t>
  </si>
  <si>
    <t>Treasurer Fees - Other</t>
  </si>
  <si>
    <t>Treasurer Fees - Gen Operating</t>
  </si>
  <si>
    <t>Total 6035 · Treasurer &amp; Bank Fees</t>
  </si>
  <si>
    <t>Total 6030 · Bank Fees</t>
  </si>
  <si>
    <t>6100 · Insurance</t>
  </si>
  <si>
    <t>6130 · Workman's Compensation</t>
  </si>
  <si>
    <t>20949825</t>
  </si>
  <si>
    <t>Pinnacol</t>
  </si>
  <si>
    <t>7th of 9</t>
  </si>
  <si>
    <t>Total 6130 · Workman's Compensation</t>
  </si>
  <si>
    <t>Total 6100 · Insurance</t>
  </si>
  <si>
    <t>6200 · Dues and Subscriptions</t>
  </si>
  <si>
    <t>6210 · Software</t>
  </si>
  <si>
    <t>Streamline</t>
  </si>
  <si>
    <t>July</t>
  </si>
  <si>
    <t>Total 6210 · Software</t>
  </si>
  <si>
    <t>Total 6200 · Dues and Subscriptions</t>
  </si>
  <si>
    <t>6400 · Payroll Expenses</t>
  </si>
  <si>
    <t>6405 · Gross wages - Employees</t>
  </si>
  <si>
    <t>6410 · Chief</t>
  </si>
  <si>
    <t>6412 · Gross wages - chief</t>
  </si>
  <si>
    <t>Paycheck</t>
  </si>
  <si>
    <t>2022-07-12</t>
  </si>
  <si>
    <t>Scott, Michael T</t>
  </si>
  <si>
    <t>Direct Deposit</t>
  </si>
  <si>
    <t>Total 6412 · Gross wages - chief</t>
  </si>
  <si>
    <t>6414 · Pension Fund Chief</t>
  </si>
  <si>
    <t>Total 6414 · Pension Fund Chief</t>
  </si>
  <si>
    <t>6416 · Disability Chief</t>
  </si>
  <si>
    <t>Total 6416 · Disability Chief</t>
  </si>
  <si>
    <t>Total 6410 · Chief</t>
  </si>
  <si>
    <t>6430 · Fire Fighters</t>
  </si>
  <si>
    <t>2022-07-07</t>
  </si>
  <si>
    <t>Kociemba-Benson, Kyle</t>
  </si>
  <si>
    <t>2022-07-10</t>
  </si>
  <si>
    <t>Moran, Conor D</t>
  </si>
  <si>
    <t>2022-07-11</t>
  </si>
  <si>
    <t>Schmidtmann, Charles P</t>
  </si>
  <si>
    <t>Total 6430 · Fire Fighters</t>
  </si>
  <si>
    <t>6440 · Administrator</t>
  </si>
  <si>
    <t>2022-07-04</t>
  </si>
  <si>
    <t>Harrison, W J</t>
  </si>
  <si>
    <t>Total 6440 · Administrator</t>
  </si>
  <si>
    <t>6444 · Bookkeeping</t>
  </si>
  <si>
    <t>2022-07-01</t>
  </si>
  <si>
    <t>Caponera, Kathy M.</t>
  </si>
  <si>
    <t>Total 6444 · Bookkeeping</t>
  </si>
  <si>
    <t>6446 · Fire Inspection</t>
  </si>
  <si>
    <t>2022-07-05</t>
  </si>
  <si>
    <t>Henrikson, Carl H</t>
  </si>
  <si>
    <t>2022-07-06</t>
  </si>
  <si>
    <t>Joslin, Jon A</t>
  </si>
  <si>
    <t>Total 6446 · Fire Inspection</t>
  </si>
  <si>
    <t>Total 6405 · Gross wages - Employees</t>
  </si>
  <si>
    <t>Liability Adjustment</t>
  </si>
  <si>
    <t>2022-07-02</t>
  </si>
  <si>
    <t>Dennis, Brock</t>
  </si>
  <si>
    <t>2022-07-03</t>
  </si>
  <si>
    <t>Faes, Nicholas I</t>
  </si>
  <si>
    <t>2022-07-08</t>
  </si>
  <si>
    <t>Lucas, Eric</t>
  </si>
  <si>
    <t>2022-07-09</t>
  </si>
  <si>
    <t>Moran, Cameron</t>
  </si>
  <si>
    <t>2022-07-15</t>
  </si>
  <si>
    <t>2022-07-16</t>
  </si>
  <si>
    <t>Total Liability Adjustment</t>
  </si>
  <si>
    <t>6450 · Payroll Direct Costs</t>
  </si>
  <si>
    <t>6452 · Pension Fund Staff</t>
  </si>
  <si>
    <t>Total 6452 · Pension Fund Staff</t>
  </si>
  <si>
    <t>6454 · Disability Staff</t>
  </si>
  <si>
    <t>Total 6454 · Disability Staff</t>
  </si>
  <si>
    <t>6456 · Health Insurance Staff</t>
  </si>
  <si>
    <t>443826115225</t>
  </si>
  <si>
    <t>United Health Care</t>
  </si>
  <si>
    <t>j harrison</t>
  </si>
  <si>
    <t>c schmidtmann</t>
  </si>
  <si>
    <t>kyle</t>
  </si>
  <si>
    <t>c moran May</t>
  </si>
  <si>
    <t>M Scott</t>
  </si>
  <si>
    <t>Delta Dental</t>
  </si>
  <si>
    <t>Kyle</t>
  </si>
  <si>
    <t>Schmidtmann</t>
  </si>
  <si>
    <t>Scott May</t>
  </si>
  <si>
    <t>Conor May</t>
  </si>
  <si>
    <t>Total 6456 · Health Insurance Staff</t>
  </si>
  <si>
    <t>6472 · Payroll Fees</t>
  </si>
  <si>
    <t>Liability Check</t>
  </si>
  <si>
    <t>QuickBooks Payroll Service</t>
  </si>
  <si>
    <t>Fee for 12 direct deposit(s) at $1.75 each</t>
  </si>
  <si>
    <t>Fee for 2 direct deposit(s) at $1.75 each</t>
  </si>
  <si>
    <t>Total 6472 · Payroll Fees</t>
  </si>
  <si>
    <t>Total 6450 · Payroll Direct Costs</t>
  </si>
  <si>
    <t>6480 · Payroll Taxes</t>
  </si>
  <si>
    <t>6484 · FICA</t>
  </si>
  <si>
    <t>Total 6484 · FICA</t>
  </si>
  <si>
    <t>6486 · Medicare</t>
  </si>
  <si>
    <t>Total 6486 · Medicare</t>
  </si>
  <si>
    <t>6488 · SUI</t>
  </si>
  <si>
    <t>Total 6488 · SUI</t>
  </si>
  <si>
    <t>Total 6480 · Payroll Taxes</t>
  </si>
  <si>
    <t>Total 6400 · Payroll Expenses</t>
  </si>
  <si>
    <t>6600 · STATIONS &amp; BULDINGS</t>
  </si>
  <si>
    <t>6610 · Building Maintanence</t>
  </si>
  <si>
    <t>6612 · Station #1</t>
  </si>
  <si>
    <t>0D51673624</t>
  </si>
  <si>
    <t>Cintas</t>
  </si>
  <si>
    <t>Fusible Link Heat Detector and inspection kitchen system</t>
  </si>
  <si>
    <t>B&amp;F Super Foods</t>
  </si>
  <si>
    <t>Cleannig Supplies</t>
  </si>
  <si>
    <t>Drinks</t>
  </si>
  <si>
    <t>food and drinks various receipts missing</t>
  </si>
  <si>
    <t>197</t>
  </si>
  <si>
    <t>Signature Services</t>
  </si>
  <si>
    <t>Roof Repair</t>
  </si>
  <si>
    <t>Total 6612 · Station #1</t>
  </si>
  <si>
    <t>6614 · Station #2-Ridge</t>
  </si>
  <si>
    <t>Total 6614 · Station #2-Ridge</t>
  </si>
  <si>
    <t>6616 · Station #3-Eldora</t>
  </si>
  <si>
    <t>Total 6616 · Station #3-Eldora</t>
  </si>
  <si>
    <t>6610 · Building Maintanence - Other</t>
  </si>
  <si>
    <t>421893973</t>
  </si>
  <si>
    <t>Terminix</t>
  </si>
  <si>
    <t>June</t>
  </si>
  <si>
    <t>421893709</t>
  </si>
  <si>
    <t>421893858</t>
  </si>
  <si>
    <t>Total 6610 · Building Maintanence - Other</t>
  </si>
  <si>
    <t>Total 6610 · Building Maintanence</t>
  </si>
  <si>
    <t>6630 · Telephone</t>
  </si>
  <si>
    <t>6632 · Mobile</t>
  </si>
  <si>
    <t>Total 6632 · Mobile</t>
  </si>
  <si>
    <t>6636 · Station 1 9161</t>
  </si>
  <si>
    <t>Centurylink</t>
  </si>
  <si>
    <t>Total 6636 · Station 1 9161</t>
  </si>
  <si>
    <t>6638 · Station 2-Ridge 0310</t>
  </si>
  <si>
    <t>Total 6638 · Station 2-Ridge 0310</t>
  </si>
  <si>
    <t>6640 · Station 3-Eldora 9555</t>
  </si>
  <si>
    <t>Total 6640 · Station 3-Eldora 9555</t>
  </si>
  <si>
    <t>6630 · Telephone - Other</t>
  </si>
  <si>
    <t>26724-Supp</t>
  </si>
  <si>
    <t>Boulder Phone Installers</t>
  </si>
  <si>
    <t>Supplemental Invoice</t>
  </si>
  <si>
    <t>Total 6630 · Telephone - Other</t>
  </si>
  <si>
    <t>Total 6630 · Telephone</t>
  </si>
  <si>
    <t>6650 · Utilities</t>
  </si>
  <si>
    <t>6652 · Gas and Electric</t>
  </si>
  <si>
    <t>6654 · Station #1 utilities</t>
  </si>
  <si>
    <t>Xcel Energy</t>
  </si>
  <si>
    <t>53-9518714-9</t>
  </si>
  <si>
    <t>785871679</t>
  </si>
  <si>
    <t>Total 6654 · Station #1 utilities</t>
  </si>
  <si>
    <t>6656 · Station #2 Utilities</t>
  </si>
  <si>
    <t>1602602</t>
  </si>
  <si>
    <t>Polar Gas</t>
  </si>
  <si>
    <t>Ridge</t>
  </si>
  <si>
    <t>Total 6656 · Station #2 Utilities</t>
  </si>
  <si>
    <t>6658 · Station #3 Utilities</t>
  </si>
  <si>
    <t>Total 6658 · Station #3 Utilities</t>
  </si>
  <si>
    <t>Total 6652 · Gas and Electric</t>
  </si>
  <si>
    <t>6660 · Water</t>
  </si>
  <si>
    <t>Town of Nederland-AP</t>
  </si>
  <si>
    <t>Total 6660 · Water</t>
  </si>
  <si>
    <t>Total 6650 · Utilities</t>
  </si>
  <si>
    <t>6664 · Waste Disposal</t>
  </si>
  <si>
    <t>Western Disposal</t>
  </si>
  <si>
    <t>june - 650 w 4th</t>
  </si>
  <si>
    <t>Total 6664 · Waste Disposal</t>
  </si>
  <si>
    <t>Total 6600 · STATIONS &amp; BULDINGS</t>
  </si>
  <si>
    <t>Total 6000 · ADMINISTRATION</t>
  </si>
  <si>
    <t>6680 · EMERGENCY MEDICAL SERVICES</t>
  </si>
  <si>
    <t>6686 · Medical Supplies</t>
  </si>
  <si>
    <t>84588481</t>
  </si>
  <si>
    <t>Bound Tree</t>
  </si>
  <si>
    <t>Med Supplies</t>
  </si>
  <si>
    <t>84590462</t>
  </si>
  <si>
    <t>Total 6686 · Medical Supplies</t>
  </si>
  <si>
    <t>6688 · Oxygen</t>
  </si>
  <si>
    <t>94975701-1</t>
  </si>
  <si>
    <t>General Air</t>
  </si>
  <si>
    <t>Total 6688 · Oxygen</t>
  </si>
  <si>
    <t>Total 6680 · EMERGENCY MEDICAL SERVICES</t>
  </si>
  <si>
    <t>6700 · FIRE FIGHTING</t>
  </si>
  <si>
    <t>6708 · Vehicle Fuel</t>
  </si>
  <si>
    <t>1375048</t>
  </si>
  <si>
    <t>Boulder County</t>
  </si>
  <si>
    <t>April 2022 Fuel</t>
  </si>
  <si>
    <t>May 2022 Fuel</t>
  </si>
  <si>
    <t>June 2022 Fuel</t>
  </si>
  <si>
    <t>Total 6708 · Vehicle Fuel</t>
  </si>
  <si>
    <t>6720 · Fire Equipment</t>
  </si>
  <si>
    <t>6732 · Uniform</t>
  </si>
  <si>
    <t>11329-2</t>
  </si>
  <si>
    <t>Kinsco, LLC</t>
  </si>
  <si>
    <t>Polo</t>
  </si>
  <si>
    <t>Total 6732 · Uniform</t>
  </si>
  <si>
    <t>Total 6720 · Fire Equipment</t>
  </si>
  <si>
    <t>6800 · Vehicle Maintenance</t>
  </si>
  <si>
    <t>5601 Engine 1</t>
  </si>
  <si>
    <t>17470577</t>
  </si>
  <si>
    <t>W.S. Darley &amp; Co</t>
  </si>
  <si>
    <t>Vernier Throttle</t>
  </si>
  <si>
    <t>Total 5601 Engine 1</t>
  </si>
  <si>
    <t>Total 6800 · Vehicle Maintenance</t>
  </si>
  <si>
    <t>Total 6700 · FIRE FIGHTING</t>
  </si>
  <si>
    <t>6890 · Training</t>
  </si>
  <si>
    <t>21-48385</t>
  </si>
  <si>
    <t>Colorado Division of Fire Prevention</t>
  </si>
  <si>
    <t>HMA/HMO Awareness Section 1072 - Ipsen</t>
  </si>
  <si>
    <t>Total 6890 · Training</t>
  </si>
  <si>
    <t>8300 · Other Expenses</t>
  </si>
  <si>
    <t>8400 · Wild Fire</t>
  </si>
  <si>
    <t>8420 · Wildland Fire Fighting-Payroll</t>
  </si>
  <si>
    <t>Total 8420 · Wildland Fire Fighting-Payroll</t>
  </si>
  <si>
    <t>Total 8400 · Wild Fire</t>
  </si>
  <si>
    <t>Total 8300 · Other Expenses</t>
  </si>
  <si>
    <t>TOTAL</t>
  </si>
  <si>
    <t>Jul 31, 22</t>
  </si>
  <si>
    <t>ASSETS</t>
  </si>
  <si>
    <t>Current Assets</t>
  </si>
  <si>
    <t>Checking/Savings</t>
  </si>
  <si>
    <t>1000 · Bank Accounts</t>
  </si>
  <si>
    <t>Total 1000 · Bank Accounts</t>
  </si>
  <si>
    <t>Total Checking/Savings</t>
  </si>
  <si>
    <t>Accounts Receivable</t>
  </si>
  <si>
    <t>1115 · Accts Receivable Inspection</t>
  </si>
  <si>
    <t>Total Accounts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</si>
  <si>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</si>
  <si>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</si>
  <si>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</si>
  <si>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</si>
  <si>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</si>
  <si>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</si>
  <si>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</si>
  <si>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</si>
  <si>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</si>
  <si>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</si>
  <si>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</si>
  <si>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</si>
  <si>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</si>
  <si>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</si>
  <si>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</si>
  <si>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</si>
  <si>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Credit Cards</t>
  </si>
  <si>
    <t>Citywide</t>
  </si>
  <si>
    <t>Total Credit Cards</t>
  </si>
  <si>
    <t>Other Current Liabilities</t>
  </si>
  <si>
    <t>Cafeteria Plan</t>
  </si>
  <si>
    <t>AFLAC</t>
  </si>
  <si>
    <t>Total Cafeteria Plan</t>
  </si>
  <si>
    <t>2100 · Payroll Liabilities</t>
  </si>
  <si>
    <t>2105 · Non Staff Health Insurance</t>
  </si>
  <si>
    <t>2155 · SUTA</t>
  </si>
  <si>
    <t>Total 2100 · Payroll Liabilities</t>
  </si>
  <si>
    <t>2200 · Pension Contributions</t>
  </si>
  <si>
    <t>2216 · Pension Staff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</si>
  <si>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</si>
  <si>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</si>
  <si>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</si>
  <si>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</si>
  <si>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</si>
  <si>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</si>
  <si>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</si>
  <si>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</si>
  <si>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</si>
  <si>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</si>
  <si>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</si>
  <si>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</si>
  <si>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</si>
  <si>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</si>
  <si>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</si>
  <si>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</si>
  <si>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</si>
  <si>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</si>
  <si>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</si>
  <si>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TOTAL FUNDS</t>
  </si>
  <si>
    <t>TOTAL RESERVE</t>
  </si>
  <si>
    <t>TOTAL ACCTS RECEIVABLE</t>
  </si>
  <si>
    <t>Expenses Not Paid</t>
  </si>
  <si>
    <t>TOTAL UNPAID EXPENSES</t>
  </si>
  <si>
    <t>TOTAL UNRESERVED FUNDS</t>
  </si>
  <si>
    <t>Jul 22</t>
  </si>
  <si>
    <t>Budget</t>
  </si>
  <si>
    <t>$ Over Budget</t>
  </si>
  <si>
    <t>% of Budget</t>
  </si>
  <si>
    <t>Ordinary Income/Expense</t>
  </si>
  <si>
    <t>Income</t>
  </si>
  <si>
    <t>4015 · DDA-Share</t>
  </si>
  <si>
    <t>4020 · Donations</t>
  </si>
  <si>
    <t>4120 · Real Estate Tax-Pension %</t>
  </si>
  <si>
    <t>4125 · SOT-Pension %</t>
  </si>
  <si>
    <t>4155 · RAR Impact Reduction</t>
  </si>
  <si>
    <t>Total Income</t>
  </si>
  <si>
    <t>Gross Profit</t>
  </si>
  <si>
    <t>Expense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</si>
  <si>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</si>
  <si>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</si>
  <si>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</si>
  <si>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</si>
  <si>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</si>
  <si>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6040 · Pension Treasurer Bank Fees</t>
  </si>
  <si>
    <t>6110 · Accident &amp; Sickness</t>
  </si>
  <si>
    <t>6115 · CO Heart &amp; Circulatory</t>
  </si>
  <si>
    <t>6125 · Liability Insurance</t>
  </si>
  <si>
    <t>6215 · Website</t>
  </si>
  <si>
    <t>6220 · ESO Contract</t>
  </si>
  <si>
    <t>6225 · Software Support Contract</t>
  </si>
  <si>
    <t>6230 · Internet expense</t>
  </si>
  <si>
    <t>6200 · Dues and Subscriptions - Other</t>
  </si>
  <si>
    <t>6418 · 457 Match</t>
  </si>
  <si>
    <t>6426 · Term Life</t>
  </si>
  <si>
    <t>6442 · Mechanic</t>
  </si>
  <si>
    <t>6464 · Backfill</t>
  </si>
  <si>
    <t>6468 · Certification Pay</t>
  </si>
  <si>
    <t>6470 · Staff Education</t>
  </si>
  <si>
    <t>Vacation Contingency</t>
  </si>
  <si>
    <t>6500 · Professional Fees</t>
  </si>
  <si>
    <t>6510 · Legal Fees</t>
  </si>
  <si>
    <t>6512 · HR Consulting</t>
  </si>
  <si>
    <t>6514 · Accounting</t>
  </si>
  <si>
    <t>Total 6500 · Professional Fees</t>
  </si>
  <si>
    <t>6634 · Cellular Data</t>
  </si>
  <si>
    <t>6662 · DirectTV</t>
  </si>
  <si>
    <t>6670 · COMMUNICATIONS</t>
  </si>
  <si>
    <t>6672 · Communications Equipment</t>
  </si>
  <si>
    <t>6676 · Repair</t>
  </si>
  <si>
    <t>Total 6670 · COMMUNICATIONS</t>
  </si>
  <si>
    <t>6682 · EMS MD Advisor</t>
  </si>
  <si>
    <t>6684 · Medical Equipment</t>
  </si>
  <si>
    <t>6690 · Physio Maintenance Contract</t>
  </si>
  <si>
    <t>6704 · Fire Fighting Consumables</t>
  </si>
  <si>
    <t>6722 · ISO Testing</t>
  </si>
  <si>
    <t>6724 · PPE Wildland</t>
  </si>
  <si>
    <t>6726 · PPE Structure</t>
  </si>
  <si>
    <t>6728 · Hose Replacement</t>
  </si>
  <si>
    <t>6730 · Equipment Maintenance</t>
  </si>
  <si>
    <t>6734 · Clothing</t>
  </si>
  <si>
    <t>6720 · Fire Equipment - Other</t>
  </si>
  <si>
    <t>6800 · Vehicle Maintenance - Other</t>
  </si>
  <si>
    <t>6850 · Fire Inspection Program</t>
  </si>
  <si>
    <t>6854 · Public Education</t>
  </si>
  <si>
    <t>Total 6850 · Fire Inspection Program</t>
  </si>
  <si>
    <t>6860 · MEMBERSHIP</t>
  </si>
  <si>
    <t>6862 · Awards</t>
  </si>
  <si>
    <t>6864 · Incentives</t>
  </si>
  <si>
    <t>6866 · VIP-Membership Calls</t>
  </si>
  <si>
    <t>6864 · Incentives - Other</t>
  </si>
  <si>
    <t>Total 6864 · Incentives</t>
  </si>
  <si>
    <t>6868 · Membership Applicant Screening</t>
  </si>
  <si>
    <t>6870 · Pension Fund Contribution</t>
  </si>
  <si>
    <t>6872 · Immunizations</t>
  </si>
  <si>
    <t>6880 · Travel</t>
  </si>
  <si>
    <t>6882 · Meals</t>
  </si>
  <si>
    <t>Total 6880 · Travel</t>
  </si>
  <si>
    <t>Total 6860 · MEMBERSHIP</t>
  </si>
  <si>
    <t>6892 · Medical Training</t>
  </si>
  <si>
    <t>6894 · Fire Training</t>
  </si>
  <si>
    <t>6898 · Training Center Usage Fees</t>
  </si>
  <si>
    <t>6894 · Fire Training - Other</t>
  </si>
  <si>
    <t>Total 6894 · Fire Training</t>
  </si>
  <si>
    <t>6890 · Training - Other</t>
  </si>
  <si>
    <t>Total Expense</t>
  </si>
  <si>
    <t>Net Ordinary Income</t>
  </si>
  <si>
    <t>Other Income/Expense</t>
  </si>
  <si>
    <t>Other Expense</t>
  </si>
  <si>
    <t>Reserve</t>
  </si>
  <si>
    <t>Contingency to Reserve</t>
  </si>
  <si>
    <t>PPE Wildland Replacement Fund</t>
  </si>
  <si>
    <t>PPE Structure Replacement Fund</t>
  </si>
  <si>
    <t>PPE Structure Fund</t>
  </si>
  <si>
    <t>PPE Wildland Fund</t>
  </si>
  <si>
    <t>PPE EMS Fund</t>
  </si>
  <si>
    <t>Capital Reserve/Grant Match</t>
  </si>
  <si>
    <t>Total Reserve</t>
  </si>
  <si>
    <t>Total Other Expense</t>
  </si>
  <si>
    <t>Net Other Income</t>
  </si>
  <si>
    <t>Jan - Jul 22</t>
  </si>
  <si>
    <t>49900 · Uncategorized Income</t>
  </si>
  <si>
    <t>4135 · Delinquent Tax</t>
  </si>
  <si>
    <t>4140 · Interest on deliquent tax</t>
  </si>
  <si>
    <t>4165 · TIF-Pension</t>
  </si>
  <si>
    <t>Public Notice-Ad</t>
  </si>
  <si>
    <t>6020 · Advertising/Public Notice - Other</t>
  </si>
  <si>
    <t>Total 6020 · Advertising/Public Notice</t>
  </si>
  <si>
    <t>6030 · Bank Fees - Other</t>
  </si>
  <si>
    <t>6420 · Health Insurance Chief</t>
  </si>
  <si>
    <t>6422 · Accrued Vacation Pay</t>
  </si>
  <si>
    <t>6432 · Accrued Vacation Firefighter</t>
  </si>
  <si>
    <t>6516 · Contract Labor</t>
  </si>
  <si>
    <t>6620 · Licenses and Permits</t>
  </si>
  <si>
    <t>6670 · COMMUNICATIONS - Other</t>
  </si>
  <si>
    <t>6736 · Bunker Gear</t>
  </si>
  <si>
    <t>5617-Ladder Truck</t>
  </si>
  <si>
    <t>5620 CHEVY Ambulance</t>
  </si>
  <si>
    <t>5621(Lifeline) Ambulance</t>
  </si>
  <si>
    <t>5622 (MedTec) Ambulance</t>
  </si>
  <si>
    <t>5624 Rescue 12</t>
  </si>
  <si>
    <t>5654-Flatbed Truck</t>
  </si>
  <si>
    <t>5631 Brush 1</t>
  </si>
  <si>
    <t>5641 Tanker 1</t>
  </si>
  <si>
    <t>5650-Dodge Durango</t>
  </si>
  <si>
    <t>5651- Command 1</t>
  </si>
  <si>
    <t>5652-Command 2</t>
  </si>
  <si>
    <t>5653-Chevy Plow Truck</t>
  </si>
  <si>
    <t>6856 · Supplies Inspection Program</t>
  </si>
  <si>
    <t>6880 · Travel - Other</t>
  </si>
  <si>
    <t>6860 · MEMBERSHIP - Other</t>
  </si>
  <si>
    <t>6896 · Burn Building Construction</t>
  </si>
  <si>
    <t>6999 · Uncategorized Expenses</t>
  </si>
  <si>
    <t>Other Income</t>
  </si>
  <si>
    <t>4200 · Grant Income</t>
  </si>
  <si>
    <t>DLG FFCB</t>
  </si>
  <si>
    <t>EMS Provider Grant</t>
  </si>
  <si>
    <t>Total 4200 · Grant Income</t>
  </si>
  <si>
    <t>4300 · Other Income</t>
  </si>
  <si>
    <t>4310 · Fire Inspection Billing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</si>
  <si>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</si>
  <si>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</si>
  <si>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</si>
  <si>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</si>
  <si>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</si>
  <si>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4480 · Billable overhead</t>
  </si>
  <si>
    <t>Total 4400 · Wildland Fire Fighting Reimburs</t>
  </si>
  <si>
    <t>4300 · Other Income - Other</t>
  </si>
  <si>
    <t>Total 4300 · Other Income</t>
  </si>
  <si>
    <t>Total Other Income</t>
  </si>
  <si>
    <t>8200 · Grant Expenses</t>
  </si>
  <si>
    <t>AFG Expense</t>
  </si>
  <si>
    <t>Radio's</t>
  </si>
  <si>
    <t>Total AFG Expense</t>
  </si>
  <si>
    <t>Total 8200 · Grant Expenses</t>
  </si>
  <si>
    <t>8320 · 5650 New Command</t>
  </si>
  <si>
    <t>8335 · Legal Settlement</t>
  </si>
  <si>
    <t>8410 · Volunteer Labor</t>
  </si>
  <si>
    <t>8430 · Volunteer/Employee Direct Costs</t>
  </si>
  <si>
    <t>8400 · Wild Fire - Other</t>
  </si>
  <si>
    <t>Jan - Dec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</si>
</sst>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80"/>
      <name val="Arial"/>
      <family val="2"/>
    </font>
    <font>
      <b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0" fillId="0" borderId="0" xfId="0" applyNumberFormat="1"/>
    <xf numFmtId="164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4" fontId="3" fillId="0" borderId="6" xfId="0" applyNumberFormat="1" applyFont="1" applyBorder="1"/>
    <xf numFmtId="165" fontId="3" fillId="0" borderId="6" xfId="0" applyNumberFormat="1" applyFont="1" applyBorder="1"/>
    <xf numFmtId="164" fontId="3" fillId="0" borderId="5" xfId="0" applyNumberFormat="1" applyFont="1" applyBorder="1"/>
    <xf numFmtId="165" fontId="3" fillId="0" borderId="5" xfId="0" applyNumberFormat="1" applyFont="1" applyBorder="1"/>
    <xf numFmtId="164" fontId="3" fillId="0" borderId="4" xfId="0" applyNumberFormat="1" applyFont="1" applyBorder="1"/>
    <xf numFmtId="165" fontId="3" fillId="0" borderId="4" xfId="0" applyNumberFormat="1" applyFont="1" applyBorder="1"/>
    <xf numFmtId="164" fontId="2" fillId="0" borderId="7" xfId="0" applyNumberFormat="1" applyFont="1" applyBorder="1"/>
    <xf numFmtId="165" fontId="2" fillId="0" borderId="7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4" fillId="0" borderId="7" xfId="0" applyNumberFormat="1" applyFont="1" applyBorder="1"/>
    <xf numFmtId="49" fontId="4" fillId="0" borderId="0" xfId="0" applyNumberFormat="1" applyFont="1"/>
    <xf numFmtId="166" fontId="4" fillId="0" borderId="0" xfId="0" applyNumberFormat="1" applyFont="1"/>
    <xf numFmtId="164" fontId="5" fillId="0" borderId="6" xfId="0" applyNumberFormat="1" applyFont="1" applyBorder="1"/>
    <xf numFmtId="49" fontId="5" fillId="0" borderId="0" xfId="0" applyNumberFormat="1" applyFont="1"/>
    <xf numFmtId="166" fontId="5" fillId="0" borderId="0" xfId="0" applyNumberFormat="1" applyFont="1"/>
    <xf numFmtId="164" fontId="6" fillId="0" borderId="0" xfId="0" applyNumberFormat="1" applyFont="1"/>
    <xf numFmtId="49" fontId="6" fillId="0" borderId="0" xfId="0" applyNumberFormat="1" applyFont="1"/>
    <xf numFmtId="166" fontId="6" fillId="0" borderId="0" xfId="0" applyNumberFormat="1" applyFont="1"/>
    <xf numFmtId="164" fontId="7" fillId="0" borderId="0" xfId="0" applyNumberFormat="1" applyFont="1"/>
    <xf numFmtId="49" fontId="7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4" fontId="6" fillId="0" borderId="4" xfId="0" applyNumberFormat="1" applyFont="1" applyBorder="1"/>
    <xf numFmtId="164" fontId="5" fillId="0" borderId="5" xfId="0" applyNumberFormat="1" applyFont="1" applyBorder="1"/>
    <xf numFmtId="49" fontId="7" fillId="0" borderId="1" xfId="0" applyNumberFormat="1" applyFont="1" applyBorder="1" applyAlignment="1">
      <alignment horizontal="center"/>
    </xf>
    <xf numFmtId="164" fontId="5" fillId="0" borderId="4" xfId="0" applyNumberFormat="1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39" fontId="0" fillId="0" borderId="0" xfId="0" applyNumberFormat="1"/>
    <xf numFmtId="14" fontId="1" fillId="0" borderId="0" xfId="0" applyNumberFormat="1" applyFont="1"/>
    <xf numFmtId="49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5" fillId="0" borderId="8" xfId="0" applyNumberFormat="1" applyFont="1" applyBorder="1"/>
    <xf numFmtId="164" fontId="5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A546B06-B183-4533-8AB9-30B5D6363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626BEDE-5A07-4F01-AB96-542F6F3917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D9D17CAF-B4C0-4647-9C4D-078BB3A02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D2FF2A08-37EE-4ED1-B916-2FB8400D4E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43543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6F9F75C3-224B-4925-9004-6DCE8B4DE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43543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9A3E8046-02CF-4C6D-80E3-A99BCD0AC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3170C249-399D-43C2-826A-211482B9E4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907AFD88-C332-4C32-B4AC-5E58B3CD3E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0FE91F7-DB6F-BDBF-A178-6450C0D1B7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EE3CA3C-8784-0DB6-48A7-9E20D19C9F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790DA700-A346-4816-B082-4550240EA3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B2DFC070-CF90-483D-92F0-429288AA6B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01AC-B58B-421E-94C4-E3D8975B1E82}">
  <sheetPr codeName="Sheet2"/>
  <dimension ref="A1:W275"/>
  <sheetViews>
    <sheetView tabSelected="1" workbookViewId="0">
      <pane xSplit="6" ySplit="1" topLeftCell="G253" activePane="bottomRight" state="frozenSplit"/>
      <selection pane="bottomRight"/>
      <selection pane="bottomLeft" activeCell="A2" sqref="A2"/>
      <selection pane="topRight" activeCell="G1" sqref="G1"/>
    </sheetView>
  </sheetViews>
  <sheetFormatPr defaultRowHeight="14.65"/>
  <cols>
    <col min="1" max="5" width="2.85546875" customWidth="1"/>
    <col min="6" max="6" width="25.5703125" customWidth="1"/>
    <col min="7" max="8" width="2.28515625" customWidth="1"/>
    <col min="9" max="9" width="10" bestFit="1" customWidth="1"/>
    <col min="10" max="10" width="2.28515625" customWidth="1"/>
    <col min="11" max="11" width="8.28515625" bestFit="1" customWidth="1"/>
    <col min="12" max="12" width="2.28515625" customWidth="1"/>
    <col min="13" max="13" width="10.85546875" bestFit="1" customWidth="1"/>
    <col min="14" max="14" width="2.28515625" customWidth="1"/>
    <col min="15" max="15" width="24.28515625" bestFit="1" customWidth="1"/>
    <col min="16" max="16" width="2.28515625" customWidth="1"/>
    <col min="17" max="17" width="30.7109375" customWidth="1"/>
    <col min="18" max="18" width="2.28515625" customWidth="1"/>
    <col min="19" max="19" width="19.85546875" bestFit="1" customWidth="1"/>
    <col min="20" max="20" width="2.28515625" customWidth="1"/>
    <col min="21" max="21" width="12.140625" customWidth="1"/>
    <col min="22" max="22" width="2.28515625" customWidth="1"/>
    <col min="23" max="23" width="12.42578125" customWidth="1"/>
  </cols>
  <sheetData>
    <row r="1" spans="1:23" s="21" customFormat="1" ht="15" thickBot="1">
      <c r="A1" s="20"/>
      <c r="B1" s="20"/>
      <c r="C1" s="20"/>
      <c r="D1" s="20"/>
      <c r="E1" s="20"/>
      <c r="F1" s="20"/>
      <c r="G1" s="20"/>
      <c r="H1" s="20"/>
      <c r="I1" s="38" t="s">
        <v>0</v>
      </c>
      <c r="J1" s="20"/>
      <c r="K1" s="38" t="s">
        <v>1</v>
      </c>
      <c r="L1" s="20"/>
      <c r="M1" s="38" t="s">
        <v>2</v>
      </c>
      <c r="N1" s="20"/>
      <c r="O1" s="38" t="s">
        <v>3</v>
      </c>
      <c r="P1" s="20"/>
      <c r="Q1" s="38" t="s">
        <v>4</v>
      </c>
      <c r="R1" s="20"/>
      <c r="S1" s="38" t="s">
        <v>5</v>
      </c>
      <c r="T1" s="20"/>
      <c r="U1" s="38" t="s">
        <v>6</v>
      </c>
      <c r="V1" s="20"/>
      <c r="W1" s="38" t="s">
        <v>7</v>
      </c>
    </row>
    <row r="2" spans="1:23" ht="15" thickTop="1">
      <c r="A2" s="33"/>
      <c r="B2" s="33" t="s">
        <v>8</v>
      </c>
      <c r="C2" s="33"/>
      <c r="D2" s="33"/>
      <c r="E2" s="33"/>
      <c r="F2" s="33"/>
      <c r="G2" s="33"/>
      <c r="H2" s="33"/>
      <c r="I2" s="33"/>
      <c r="J2" s="33"/>
      <c r="K2" s="34"/>
      <c r="L2" s="33"/>
      <c r="M2" s="33"/>
      <c r="N2" s="33"/>
      <c r="O2" s="33"/>
      <c r="P2" s="33"/>
      <c r="Q2" s="33"/>
      <c r="R2" s="33"/>
      <c r="S2" s="33"/>
      <c r="T2" s="33"/>
      <c r="U2" s="32"/>
      <c r="V2" s="33"/>
      <c r="W2" s="32"/>
    </row>
    <row r="3" spans="1:23">
      <c r="A3" s="30"/>
      <c r="B3" s="30"/>
      <c r="C3" s="30"/>
      <c r="D3" s="30"/>
      <c r="E3" s="30"/>
      <c r="F3" s="30"/>
      <c r="G3" s="30"/>
      <c r="H3" s="30"/>
      <c r="I3" s="30" t="s">
        <v>9</v>
      </c>
      <c r="J3" s="30"/>
      <c r="K3" s="31">
        <v>44773</v>
      </c>
      <c r="L3" s="30"/>
      <c r="M3" s="30"/>
      <c r="N3" s="30"/>
      <c r="O3" s="30"/>
      <c r="P3" s="30"/>
      <c r="Q3" s="30" t="s">
        <v>10</v>
      </c>
      <c r="R3" s="30"/>
      <c r="S3" s="30" t="s">
        <v>11</v>
      </c>
      <c r="T3" s="30"/>
      <c r="U3" s="29">
        <v>0.34</v>
      </c>
      <c r="V3" s="30"/>
      <c r="W3" s="29">
        <f>ROUND(W2+U3,5)</f>
        <v>0.34</v>
      </c>
    </row>
    <row r="4" spans="1:23">
      <c r="A4" s="30"/>
      <c r="B4" s="30"/>
      <c r="C4" s="30"/>
      <c r="D4" s="30"/>
      <c r="E4" s="30"/>
      <c r="F4" s="30"/>
      <c r="G4" s="30"/>
      <c r="H4" s="30"/>
      <c r="I4" s="30" t="s">
        <v>9</v>
      </c>
      <c r="J4" s="30"/>
      <c r="K4" s="31">
        <v>44773</v>
      </c>
      <c r="L4" s="30"/>
      <c r="M4" s="30"/>
      <c r="N4" s="30"/>
      <c r="O4" s="30"/>
      <c r="P4" s="30"/>
      <c r="Q4" s="30" t="s">
        <v>10</v>
      </c>
      <c r="R4" s="30"/>
      <c r="S4" s="30" t="s">
        <v>12</v>
      </c>
      <c r="T4" s="30"/>
      <c r="U4" s="29">
        <v>7.03</v>
      </c>
      <c r="V4" s="30"/>
      <c r="W4" s="29">
        <f>ROUND(W3+U4,5)</f>
        <v>7.37</v>
      </c>
    </row>
    <row r="5" spans="1:23" ht="15" thickBot="1">
      <c r="A5" s="30"/>
      <c r="B5" s="30"/>
      <c r="C5" s="30"/>
      <c r="D5" s="30"/>
      <c r="E5" s="30"/>
      <c r="F5" s="30"/>
      <c r="G5" s="30"/>
      <c r="H5" s="30"/>
      <c r="I5" s="30" t="s">
        <v>9</v>
      </c>
      <c r="J5" s="30"/>
      <c r="K5" s="31">
        <v>44773</v>
      </c>
      <c r="L5" s="30"/>
      <c r="M5" s="30"/>
      <c r="N5" s="30"/>
      <c r="O5" s="30"/>
      <c r="P5" s="30"/>
      <c r="Q5" s="30" t="s">
        <v>10</v>
      </c>
      <c r="R5" s="30"/>
      <c r="S5" s="30" t="s">
        <v>13</v>
      </c>
      <c r="T5" s="30"/>
      <c r="U5" s="36">
        <v>0.06</v>
      </c>
      <c r="V5" s="30"/>
      <c r="W5" s="36">
        <f>ROUND(W4+U5,5)</f>
        <v>7.43</v>
      </c>
    </row>
    <row r="6" spans="1:23">
      <c r="A6" s="27"/>
      <c r="B6" s="27" t="s">
        <v>14</v>
      </c>
      <c r="C6" s="27"/>
      <c r="D6" s="27"/>
      <c r="E6" s="27"/>
      <c r="F6" s="27"/>
      <c r="G6" s="27"/>
      <c r="H6" s="27"/>
      <c r="I6" s="27"/>
      <c r="J6" s="27"/>
      <c r="K6" s="28"/>
      <c r="L6" s="27"/>
      <c r="M6" s="27"/>
      <c r="N6" s="27"/>
      <c r="O6" s="27"/>
      <c r="P6" s="27"/>
      <c r="Q6" s="27"/>
      <c r="R6" s="27"/>
      <c r="S6" s="27"/>
      <c r="T6" s="27"/>
      <c r="U6" s="35">
        <f>ROUND(SUM(U2:U5),5)</f>
        <v>7.43</v>
      </c>
      <c r="V6" s="27"/>
      <c r="W6" s="35">
        <f>W5</f>
        <v>7.43</v>
      </c>
    </row>
    <row r="7" spans="1:23">
      <c r="A7" s="33"/>
      <c r="B7" s="33" t="s">
        <v>15</v>
      </c>
      <c r="C7" s="33"/>
      <c r="D7" s="33"/>
      <c r="E7" s="33"/>
      <c r="F7" s="33"/>
      <c r="G7" s="33"/>
      <c r="H7" s="33"/>
      <c r="I7" s="33"/>
      <c r="J7" s="33"/>
      <c r="K7" s="34"/>
      <c r="L7" s="33"/>
      <c r="M7" s="33"/>
      <c r="N7" s="33"/>
      <c r="O7" s="33"/>
      <c r="P7" s="33"/>
      <c r="Q7" s="33"/>
      <c r="R7" s="33"/>
      <c r="S7" s="33"/>
      <c r="T7" s="33"/>
      <c r="U7" s="32"/>
      <c r="V7" s="33"/>
      <c r="W7" s="32"/>
    </row>
    <row r="8" spans="1:23">
      <c r="A8" s="33"/>
      <c r="B8" s="33"/>
      <c r="C8" s="33" t="s">
        <v>16</v>
      </c>
      <c r="D8" s="33"/>
      <c r="E8" s="33"/>
      <c r="F8" s="33"/>
      <c r="G8" s="33"/>
      <c r="H8" s="33"/>
      <c r="I8" s="33"/>
      <c r="J8" s="33"/>
      <c r="K8" s="34"/>
      <c r="L8" s="33"/>
      <c r="M8" s="33"/>
      <c r="N8" s="33"/>
      <c r="O8" s="33"/>
      <c r="P8" s="33"/>
      <c r="Q8" s="33"/>
      <c r="R8" s="33"/>
      <c r="S8" s="33"/>
      <c r="T8" s="33"/>
      <c r="U8" s="32"/>
      <c r="V8" s="33"/>
      <c r="W8" s="32"/>
    </row>
    <row r="9" spans="1:23">
      <c r="A9" s="30"/>
      <c r="B9" s="30"/>
      <c r="C9" s="30"/>
      <c r="D9" s="30"/>
      <c r="E9" s="30"/>
      <c r="F9" s="30"/>
      <c r="G9" s="30"/>
      <c r="H9" s="30"/>
      <c r="I9" s="30" t="s">
        <v>9</v>
      </c>
      <c r="J9" s="30"/>
      <c r="K9" s="31">
        <v>44752</v>
      </c>
      <c r="L9" s="30"/>
      <c r="M9" s="30"/>
      <c r="N9" s="30"/>
      <c r="O9" s="30" t="s">
        <v>17</v>
      </c>
      <c r="P9" s="30"/>
      <c r="Q9" s="30" t="s">
        <v>18</v>
      </c>
      <c r="R9" s="30"/>
      <c r="S9" s="30" t="s">
        <v>12</v>
      </c>
      <c r="T9" s="30"/>
      <c r="U9" s="29">
        <v>9298.93</v>
      </c>
      <c r="V9" s="30"/>
      <c r="W9" s="29">
        <f>ROUND(W8+U9,5)</f>
        <v>9298.93</v>
      </c>
    </row>
    <row r="10" spans="1:23" ht="15" thickBot="1">
      <c r="A10" s="30"/>
      <c r="B10" s="30"/>
      <c r="C10" s="30"/>
      <c r="D10" s="30"/>
      <c r="E10" s="30"/>
      <c r="F10" s="30"/>
      <c r="G10" s="30"/>
      <c r="H10" s="30"/>
      <c r="I10" s="30" t="s">
        <v>9</v>
      </c>
      <c r="J10" s="30"/>
      <c r="K10" s="31">
        <v>44752</v>
      </c>
      <c r="L10" s="30"/>
      <c r="M10" s="30"/>
      <c r="N10" s="30"/>
      <c r="O10" s="30" t="s">
        <v>17</v>
      </c>
      <c r="P10" s="30"/>
      <c r="Q10" s="30" t="s">
        <v>19</v>
      </c>
      <c r="R10" s="30"/>
      <c r="S10" s="30" t="s">
        <v>12</v>
      </c>
      <c r="T10" s="30"/>
      <c r="U10" s="36">
        <v>233486.53</v>
      </c>
      <c r="V10" s="30"/>
      <c r="W10" s="36">
        <f>ROUND(W9+U10,5)</f>
        <v>242785.46</v>
      </c>
    </row>
    <row r="11" spans="1:23">
      <c r="A11" s="27"/>
      <c r="B11" s="27"/>
      <c r="C11" s="27" t="s">
        <v>20</v>
      </c>
      <c r="D11" s="27"/>
      <c r="E11" s="27"/>
      <c r="F11" s="27"/>
      <c r="G11" s="27"/>
      <c r="H11" s="27"/>
      <c r="I11" s="27"/>
      <c r="J11" s="27"/>
      <c r="K11" s="28"/>
      <c r="L11" s="27"/>
      <c r="M11" s="27"/>
      <c r="N11" s="27"/>
      <c r="O11" s="27"/>
      <c r="P11" s="27"/>
      <c r="Q11" s="27"/>
      <c r="R11" s="27"/>
      <c r="S11" s="27"/>
      <c r="T11" s="27"/>
      <c r="U11" s="35">
        <f>ROUND(SUM(U8:U10),5)</f>
        <v>242785.46</v>
      </c>
      <c r="V11" s="27"/>
      <c r="W11" s="35">
        <f>W10</f>
        <v>242785.46</v>
      </c>
    </row>
    <row r="12" spans="1:23">
      <c r="A12" s="33"/>
      <c r="B12" s="33"/>
      <c r="C12" s="33" t="s">
        <v>21</v>
      </c>
      <c r="D12" s="33"/>
      <c r="E12" s="33"/>
      <c r="F12" s="33"/>
      <c r="G12" s="33"/>
      <c r="H12" s="33"/>
      <c r="I12" s="33"/>
      <c r="J12" s="33"/>
      <c r="K12" s="34"/>
      <c r="L12" s="33"/>
      <c r="M12" s="33"/>
      <c r="N12" s="33"/>
      <c r="O12" s="33"/>
      <c r="P12" s="33"/>
      <c r="Q12" s="33"/>
      <c r="R12" s="33"/>
      <c r="S12" s="33"/>
      <c r="T12" s="33"/>
      <c r="U12" s="32"/>
      <c r="V12" s="33"/>
      <c r="W12" s="32"/>
    </row>
    <row r="13" spans="1:23">
      <c r="A13" s="30"/>
      <c r="B13" s="30"/>
      <c r="C13" s="30"/>
      <c r="D13" s="30"/>
      <c r="E13" s="30"/>
      <c r="F13" s="30"/>
      <c r="G13" s="30"/>
      <c r="H13" s="30"/>
      <c r="I13" s="30" t="s">
        <v>9</v>
      </c>
      <c r="J13" s="30"/>
      <c r="K13" s="31">
        <v>44752</v>
      </c>
      <c r="L13" s="30"/>
      <c r="M13" s="30"/>
      <c r="N13" s="30"/>
      <c r="O13" s="30" t="s">
        <v>17</v>
      </c>
      <c r="P13" s="30"/>
      <c r="Q13" s="30" t="s">
        <v>22</v>
      </c>
      <c r="R13" s="30"/>
      <c r="S13" s="30" t="s">
        <v>12</v>
      </c>
      <c r="T13" s="30"/>
      <c r="U13" s="29">
        <v>157</v>
      </c>
      <c r="V13" s="30"/>
      <c r="W13" s="29">
        <f>ROUND(W12+U13,5)</f>
        <v>157</v>
      </c>
    </row>
    <row r="14" spans="1:23" ht="15" thickBot="1">
      <c r="A14" s="30"/>
      <c r="B14" s="30"/>
      <c r="C14" s="30"/>
      <c r="D14" s="30"/>
      <c r="E14" s="30"/>
      <c r="F14" s="30"/>
      <c r="G14" s="30"/>
      <c r="H14" s="30"/>
      <c r="I14" s="30" t="s">
        <v>9</v>
      </c>
      <c r="J14" s="30"/>
      <c r="K14" s="31">
        <v>44752</v>
      </c>
      <c r="L14" s="30"/>
      <c r="M14" s="30"/>
      <c r="N14" s="30"/>
      <c r="O14" s="30" t="s">
        <v>17</v>
      </c>
      <c r="P14" s="30"/>
      <c r="Q14" s="30" t="s">
        <v>23</v>
      </c>
      <c r="R14" s="30"/>
      <c r="S14" s="30" t="s">
        <v>12</v>
      </c>
      <c r="T14" s="30"/>
      <c r="U14" s="36">
        <v>3942.04</v>
      </c>
      <c r="V14" s="30"/>
      <c r="W14" s="36">
        <f>ROUND(W13+U14,5)</f>
        <v>4099.04</v>
      </c>
    </row>
    <row r="15" spans="1:23">
      <c r="A15" s="27"/>
      <c r="B15" s="27"/>
      <c r="C15" s="27" t="s">
        <v>24</v>
      </c>
      <c r="D15" s="27"/>
      <c r="E15" s="27"/>
      <c r="F15" s="27"/>
      <c r="G15" s="27"/>
      <c r="H15" s="27"/>
      <c r="I15" s="27"/>
      <c r="J15" s="27"/>
      <c r="K15" s="28"/>
      <c r="L15" s="27"/>
      <c r="M15" s="27"/>
      <c r="N15" s="27"/>
      <c r="O15" s="27"/>
      <c r="P15" s="27"/>
      <c r="Q15" s="27"/>
      <c r="R15" s="27"/>
      <c r="S15" s="27"/>
      <c r="T15" s="27"/>
      <c r="U15" s="35">
        <f>ROUND(SUM(U12:U14),5)</f>
        <v>4099.04</v>
      </c>
      <c r="V15" s="27"/>
      <c r="W15" s="35">
        <f>W14</f>
        <v>4099.04</v>
      </c>
    </row>
    <row r="16" spans="1:23">
      <c r="A16" s="33"/>
      <c r="B16" s="33"/>
      <c r="C16" s="33" t="s">
        <v>25</v>
      </c>
      <c r="D16" s="33"/>
      <c r="E16" s="33"/>
      <c r="F16" s="33"/>
      <c r="G16" s="33"/>
      <c r="H16" s="33"/>
      <c r="I16" s="33"/>
      <c r="J16" s="33"/>
      <c r="K16" s="34"/>
      <c r="L16" s="33"/>
      <c r="M16" s="33"/>
      <c r="N16" s="33"/>
      <c r="O16" s="33"/>
      <c r="P16" s="33"/>
      <c r="Q16" s="33"/>
      <c r="R16" s="33"/>
      <c r="S16" s="33"/>
      <c r="T16" s="33"/>
      <c r="U16" s="32"/>
      <c r="V16" s="33"/>
      <c r="W16" s="32"/>
    </row>
    <row r="17" spans="1:23">
      <c r="A17" s="30"/>
      <c r="B17" s="30"/>
      <c r="C17" s="30"/>
      <c r="D17" s="30"/>
      <c r="E17" s="30"/>
      <c r="F17" s="30"/>
      <c r="G17" s="30"/>
      <c r="H17" s="30"/>
      <c r="I17" s="30" t="s">
        <v>9</v>
      </c>
      <c r="J17" s="30"/>
      <c r="K17" s="31">
        <v>44752</v>
      </c>
      <c r="L17" s="30"/>
      <c r="M17" s="30"/>
      <c r="N17" s="30"/>
      <c r="O17" s="30" t="s">
        <v>17</v>
      </c>
      <c r="P17" s="30"/>
      <c r="Q17" s="30" t="s">
        <v>26</v>
      </c>
      <c r="R17" s="30"/>
      <c r="S17" s="30" t="s">
        <v>12</v>
      </c>
      <c r="T17" s="30"/>
      <c r="U17" s="29">
        <v>21.44</v>
      </c>
      <c r="V17" s="30"/>
      <c r="W17" s="29">
        <f>ROUND(W16+U17,5)</f>
        <v>21.44</v>
      </c>
    </row>
    <row r="18" spans="1:23" ht="15" thickBot="1">
      <c r="A18" s="30"/>
      <c r="B18" s="30"/>
      <c r="C18" s="30"/>
      <c r="D18" s="30"/>
      <c r="E18" s="30"/>
      <c r="F18" s="30"/>
      <c r="G18" s="30"/>
      <c r="H18" s="30"/>
      <c r="I18" s="30" t="s">
        <v>9</v>
      </c>
      <c r="J18" s="30"/>
      <c r="K18" s="31">
        <v>44752</v>
      </c>
      <c r="L18" s="30"/>
      <c r="M18" s="30"/>
      <c r="N18" s="30"/>
      <c r="O18" s="30" t="s">
        <v>17</v>
      </c>
      <c r="P18" s="30"/>
      <c r="Q18" s="30" t="s">
        <v>27</v>
      </c>
      <c r="R18" s="30"/>
      <c r="S18" s="30" t="s">
        <v>12</v>
      </c>
      <c r="T18" s="30"/>
      <c r="U18" s="36">
        <v>538.09</v>
      </c>
      <c r="V18" s="30"/>
      <c r="W18" s="36">
        <f>ROUND(W17+U18,5)</f>
        <v>559.53</v>
      </c>
    </row>
    <row r="19" spans="1:23">
      <c r="A19" s="27"/>
      <c r="B19" s="27"/>
      <c r="C19" s="27" t="s">
        <v>28</v>
      </c>
      <c r="D19" s="27"/>
      <c r="E19" s="27"/>
      <c r="F19" s="27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  <c r="T19" s="27"/>
      <c r="U19" s="35">
        <f>ROUND(SUM(U16:U18),5)</f>
        <v>559.53</v>
      </c>
      <c r="V19" s="27"/>
      <c r="W19" s="35">
        <f>W18</f>
        <v>559.53</v>
      </c>
    </row>
    <row r="20" spans="1:23">
      <c r="A20" s="33"/>
      <c r="B20" s="33"/>
      <c r="C20" s="33" t="s">
        <v>29</v>
      </c>
      <c r="D20" s="33"/>
      <c r="E20" s="33"/>
      <c r="F20" s="33"/>
      <c r="G20" s="33"/>
      <c r="H20" s="33"/>
      <c r="I20" s="33"/>
      <c r="J20" s="33"/>
      <c r="K20" s="34"/>
      <c r="L20" s="33"/>
      <c r="M20" s="33"/>
      <c r="N20" s="33"/>
      <c r="O20" s="33"/>
      <c r="P20" s="33"/>
      <c r="Q20" s="33"/>
      <c r="R20" s="33"/>
      <c r="S20" s="33"/>
      <c r="T20" s="33"/>
      <c r="U20" s="32"/>
      <c r="V20" s="33"/>
      <c r="W20" s="32"/>
    </row>
    <row r="21" spans="1:23" ht="15" thickBot="1">
      <c r="A21" s="1"/>
      <c r="B21" s="1"/>
      <c r="C21" s="1"/>
      <c r="D21" s="1"/>
      <c r="E21" s="1"/>
      <c r="F21" s="1"/>
      <c r="G21" s="30"/>
      <c r="H21" s="30"/>
      <c r="I21" s="30" t="s">
        <v>9</v>
      </c>
      <c r="J21" s="30"/>
      <c r="K21" s="31">
        <v>44752</v>
      </c>
      <c r="L21" s="30"/>
      <c r="M21" s="30"/>
      <c r="N21" s="30"/>
      <c r="O21" s="30" t="s">
        <v>17</v>
      </c>
      <c r="P21" s="30"/>
      <c r="Q21" s="30" t="s">
        <v>30</v>
      </c>
      <c r="R21" s="30"/>
      <c r="S21" s="30" t="s">
        <v>12</v>
      </c>
      <c r="T21" s="30"/>
      <c r="U21" s="36">
        <v>1090.3</v>
      </c>
      <c r="V21" s="30"/>
      <c r="W21" s="36">
        <f>ROUND(W20+U21,5)</f>
        <v>1090.3</v>
      </c>
    </row>
    <row r="22" spans="1:23">
      <c r="A22" s="27"/>
      <c r="B22" s="27"/>
      <c r="C22" s="27" t="s">
        <v>31</v>
      </c>
      <c r="D22" s="27"/>
      <c r="E22" s="27"/>
      <c r="F22" s="27"/>
      <c r="G22" s="27"/>
      <c r="H22" s="27"/>
      <c r="I22" s="27"/>
      <c r="J22" s="27"/>
      <c r="K22" s="28"/>
      <c r="L22" s="27"/>
      <c r="M22" s="27"/>
      <c r="N22" s="27"/>
      <c r="O22" s="27"/>
      <c r="P22" s="27"/>
      <c r="Q22" s="27"/>
      <c r="R22" s="27"/>
      <c r="S22" s="27"/>
      <c r="T22" s="27"/>
      <c r="U22" s="35">
        <f>ROUND(SUM(U20:U21),5)</f>
        <v>1090.3</v>
      </c>
      <c r="V22" s="27"/>
      <c r="W22" s="35">
        <f>W21</f>
        <v>1090.3</v>
      </c>
    </row>
    <row r="23" spans="1:23">
      <c r="A23" s="33"/>
      <c r="B23" s="33"/>
      <c r="C23" s="33" t="s">
        <v>32</v>
      </c>
      <c r="D23" s="33"/>
      <c r="E23" s="33"/>
      <c r="F23" s="33"/>
      <c r="G23" s="33"/>
      <c r="H23" s="33"/>
      <c r="I23" s="33"/>
      <c r="J23" s="33"/>
      <c r="K23" s="34"/>
      <c r="L23" s="33"/>
      <c r="M23" s="33"/>
      <c r="N23" s="33"/>
      <c r="O23" s="33"/>
      <c r="P23" s="33"/>
      <c r="Q23" s="33"/>
      <c r="R23" s="33"/>
      <c r="S23" s="33"/>
      <c r="T23" s="33"/>
      <c r="U23" s="32"/>
      <c r="V23" s="33"/>
      <c r="W23" s="32"/>
    </row>
    <row r="24" spans="1:23">
      <c r="A24" s="30"/>
      <c r="B24" s="30"/>
      <c r="C24" s="30"/>
      <c r="D24" s="30"/>
      <c r="E24" s="30"/>
      <c r="F24" s="30"/>
      <c r="G24" s="30"/>
      <c r="H24" s="30"/>
      <c r="I24" s="30" t="s">
        <v>9</v>
      </c>
      <c r="J24" s="30"/>
      <c r="K24" s="31">
        <v>44752</v>
      </c>
      <c r="L24" s="30"/>
      <c r="M24" s="30"/>
      <c r="N24" s="30"/>
      <c r="O24" s="30" t="s">
        <v>17</v>
      </c>
      <c r="P24" s="30"/>
      <c r="Q24" s="30" t="s">
        <v>33</v>
      </c>
      <c r="R24" s="30"/>
      <c r="S24" s="30" t="s">
        <v>12</v>
      </c>
      <c r="T24" s="30"/>
      <c r="U24" s="29">
        <v>-351.78</v>
      </c>
      <c r="V24" s="30"/>
      <c r="W24" s="29">
        <f>ROUND(W23+U24,5)</f>
        <v>-351.78</v>
      </c>
    </row>
    <row r="25" spans="1:23" ht="15" thickBot="1">
      <c r="A25" s="30"/>
      <c r="B25" s="30"/>
      <c r="C25" s="30"/>
      <c r="D25" s="30"/>
      <c r="E25" s="30"/>
      <c r="F25" s="30"/>
      <c r="G25" s="30"/>
      <c r="H25" s="30"/>
      <c r="I25" s="30" t="s">
        <v>9</v>
      </c>
      <c r="J25" s="30"/>
      <c r="K25" s="31">
        <v>44752</v>
      </c>
      <c r="L25" s="30"/>
      <c r="M25" s="30"/>
      <c r="N25" s="30"/>
      <c r="O25" s="30" t="s">
        <v>17</v>
      </c>
      <c r="P25" s="30"/>
      <c r="Q25" s="30" t="s">
        <v>34</v>
      </c>
      <c r="R25" s="30"/>
      <c r="S25" s="30" t="s">
        <v>12</v>
      </c>
      <c r="T25" s="30"/>
      <c r="U25" s="29">
        <v>-8832.7000000000007</v>
      </c>
      <c r="V25" s="30"/>
      <c r="W25" s="29">
        <f>ROUND(W24+U25,5)</f>
        <v>-9184.48</v>
      </c>
    </row>
    <row r="26" spans="1:23" ht="15" thickBot="1">
      <c r="A26" s="27"/>
      <c r="B26" s="27"/>
      <c r="C26" s="27" t="s">
        <v>35</v>
      </c>
      <c r="D26" s="27"/>
      <c r="E26" s="27"/>
      <c r="F26" s="27"/>
      <c r="G26" s="27"/>
      <c r="H26" s="27"/>
      <c r="I26" s="27"/>
      <c r="J26" s="27"/>
      <c r="K26" s="28"/>
      <c r="L26" s="27"/>
      <c r="M26" s="27"/>
      <c r="N26" s="27"/>
      <c r="O26" s="27"/>
      <c r="P26" s="27"/>
      <c r="Q26" s="27"/>
      <c r="R26" s="27"/>
      <c r="S26" s="27"/>
      <c r="T26" s="27"/>
      <c r="U26" s="37">
        <f>ROUND(SUM(U23:U25),5)</f>
        <v>-9184.48</v>
      </c>
      <c r="V26" s="27"/>
      <c r="W26" s="37">
        <f>W25</f>
        <v>-9184.48</v>
      </c>
    </row>
    <row r="27" spans="1:23">
      <c r="A27" s="27"/>
      <c r="B27" s="27" t="s">
        <v>36</v>
      </c>
      <c r="C27" s="27"/>
      <c r="D27" s="27"/>
      <c r="E27" s="27"/>
      <c r="F27" s="27"/>
      <c r="G27" s="27"/>
      <c r="H27" s="27"/>
      <c r="I27" s="27"/>
      <c r="J27" s="27"/>
      <c r="K27" s="28"/>
      <c r="L27" s="27"/>
      <c r="M27" s="27"/>
      <c r="N27" s="27"/>
      <c r="O27" s="27"/>
      <c r="P27" s="27"/>
      <c r="Q27" s="27"/>
      <c r="R27" s="27"/>
      <c r="S27" s="27"/>
      <c r="T27" s="27"/>
      <c r="U27" s="35">
        <f>ROUND(U11+U15+U19+U22+U26,5)</f>
        <v>239349.85</v>
      </c>
      <c r="V27" s="27"/>
      <c r="W27" s="35">
        <f>ROUND(W11+W15+W19+W22+W26,5)</f>
        <v>239349.85</v>
      </c>
    </row>
    <row r="28" spans="1:23">
      <c r="A28" s="33"/>
      <c r="B28" s="33" t="s">
        <v>37</v>
      </c>
      <c r="C28" s="33"/>
      <c r="D28" s="33"/>
      <c r="E28" s="33"/>
      <c r="F28" s="33"/>
      <c r="G28" s="33"/>
      <c r="H28" s="33"/>
      <c r="I28" s="33"/>
      <c r="J28" s="33"/>
      <c r="K28" s="34"/>
      <c r="L28" s="33"/>
      <c r="M28" s="33"/>
      <c r="N28" s="33"/>
      <c r="O28" s="33"/>
      <c r="P28" s="33"/>
      <c r="Q28" s="33"/>
      <c r="R28" s="33"/>
      <c r="S28" s="33"/>
      <c r="T28" s="33"/>
      <c r="U28" s="32"/>
      <c r="V28" s="33"/>
      <c r="W28" s="32"/>
    </row>
    <row r="29" spans="1:23">
      <c r="A29" s="33"/>
      <c r="B29" s="33"/>
      <c r="C29" s="33" t="s">
        <v>38</v>
      </c>
      <c r="D29" s="33"/>
      <c r="E29" s="33"/>
      <c r="F29" s="33"/>
      <c r="G29" s="33"/>
      <c r="H29" s="33"/>
      <c r="I29" s="33"/>
      <c r="J29" s="33"/>
      <c r="K29" s="34"/>
      <c r="L29" s="33"/>
      <c r="M29" s="33"/>
      <c r="N29" s="33"/>
      <c r="O29" s="33"/>
      <c r="P29" s="33"/>
      <c r="Q29" s="33"/>
      <c r="R29" s="33"/>
      <c r="S29" s="33"/>
      <c r="T29" s="33"/>
      <c r="U29" s="32"/>
      <c r="V29" s="33"/>
      <c r="W29" s="32"/>
    </row>
    <row r="30" spans="1:23">
      <c r="A30" s="30"/>
      <c r="B30" s="30"/>
      <c r="C30" s="30"/>
      <c r="D30" s="30"/>
      <c r="E30" s="30"/>
      <c r="F30" s="30"/>
      <c r="G30" s="30"/>
      <c r="H30" s="30"/>
      <c r="I30" s="30" t="s">
        <v>39</v>
      </c>
      <c r="J30" s="30"/>
      <c r="K30" s="31">
        <v>44766</v>
      </c>
      <c r="L30" s="30"/>
      <c r="M30" s="30" t="s">
        <v>40</v>
      </c>
      <c r="N30" s="30"/>
      <c r="O30" s="30" t="s">
        <v>41</v>
      </c>
      <c r="P30" s="30"/>
      <c r="Q30" s="30" t="s">
        <v>42</v>
      </c>
      <c r="R30" s="30"/>
      <c r="S30" s="30" t="s">
        <v>43</v>
      </c>
      <c r="T30" s="30"/>
      <c r="U30" s="29">
        <v>-4500</v>
      </c>
      <c r="V30" s="30"/>
      <c r="W30" s="29">
        <f>ROUND(W29+U30,5)</f>
        <v>-4500</v>
      </c>
    </row>
    <row r="31" spans="1:23" ht="15" thickBot="1">
      <c r="A31" s="30"/>
      <c r="B31" s="30"/>
      <c r="C31" s="30"/>
      <c r="D31" s="30"/>
      <c r="E31" s="30"/>
      <c r="F31" s="30"/>
      <c r="G31" s="30"/>
      <c r="H31" s="30"/>
      <c r="I31" s="30" t="s">
        <v>39</v>
      </c>
      <c r="J31" s="30"/>
      <c r="K31" s="31">
        <v>44766</v>
      </c>
      <c r="L31" s="30"/>
      <c r="M31" s="30" t="s">
        <v>40</v>
      </c>
      <c r="N31" s="30"/>
      <c r="O31" s="30" t="s">
        <v>41</v>
      </c>
      <c r="P31" s="30"/>
      <c r="Q31" s="30" t="s">
        <v>44</v>
      </c>
      <c r="R31" s="30"/>
      <c r="S31" s="30" t="s">
        <v>43</v>
      </c>
      <c r="T31" s="30"/>
      <c r="U31" s="36">
        <v>-2170.2199999999998</v>
      </c>
      <c r="V31" s="30"/>
      <c r="W31" s="36">
        <f>ROUND(W30+U31,5)</f>
        <v>-6670.22</v>
      </c>
    </row>
    <row r="32" spans="1:23">
      <c r="A32" s="27"/>
      <c r="B32" s="27"/>
      <c r="C32" s="27" t="s">
        <v>45</v>
      </c>
      <c r="D32" s="27"/>
      <c r="E32" s="27"/>
      <c r="F32" s="27"/>
      <c r="G32" s="27"/>
      <c r="H32" s="27"/>
      <c r="I32" s="27"/>
      <c r="J32" s="27"/>
      <c r="K32" s="28"/>
      <c r="L32" s="27"/>
      <c r="M32" s="27"/>
      <c r="N32" s="27"/>
      <c r="O32" s="27"/>
      <c r="P32" s="27"/>
      <c r="Q32" s="27"/>
      <c r="R32" s="27"/>
      <c r="S32" s="27"/>
      <c r="T32" s="27"/>
      <c r="U32" s="35">
        <f>ROUND(SUM(U29:U31),5)</f>
        <v>-6670.22</v>
      </c>
      <c r="V32" s="27"/>
      <c r="W32" s="35">
        <f>W31</f>
        <v>-6670.22</v>
      </c>
    </row>
    <row r="33" spans="1:23">
      <c r="A33" s="33"/>
      <c r="B33" s="33"/>
      <c r="C33" s="33" t="s">
        <v>46</v>
      </c>
      <c r="D33" s="33"/>
      <c r="E33" s="33"/>
      <c r="F33" s="33"/>
      <c r="G33" s="33"/>
      <c r="H33" s="33"/>
      <c r="I33" s="33"/>
      <c r="J33" s="33"/>
      <c r="K33" s="34"/>
      <c r="L33" s="33"/>
      <c r="M33" s="33"/>
      <c r="N33" s="33"/>
      <c r="O33" s="33"/>
      <c r="P33" s="33"/>
      <c r="Q33" s="33"/>
      <c r="R33" s="33"/>
      <c r="S33" s="33"/>
      <c r="T33" s="33"/>
      <c r="U33" s="32"/>
      <c r="V33" s="33"/>
      <c r="W33" s="32"/>
    </row>
    <row r="34" spans="1:23">
      <c r="A34" s="33"/>
      <c r="B34" s="33"/>
      <c r="C34" s="33"/>
      <c r="D34" s="33" t="s">
        <v>47</v>
      </c>
      <c r="E34" s="33"/>
      <c r="F34" s="33"/>
      <c r="G34" s="33"/>
      <c r="H34" s="33"/>
      <c r="I34" s="33"/>
      <c r="J34" s="33"/>
      <c r="K34" s="34"/>
      <c r="L34" s="33"/>
      <c r="M34" s="33"/>
      <c r="N34" s="33"/>
      <c r="O34" s="33"/>
      <c r="P34" s="33"/>
      <c r="Q34" s="33"/>
      <c r="R34" s="33"/>
      <c r="S34" s="33"/>
      <c r="T34" s="33"/>
      <c r="U34" s="32"/>
      <c r="V34" s="33"/>
      <c r="W34" s="32"/>
    </row>
    <row r="35" spans="1:23">
      <c r="A35" s="30"/>
      <c r="B35" s="30"/>
      <c r="C35" s="30"/>
      <c r="D35" s="30"/>
      <c r="E35" s="30"/>
      <c r="F35" s="30"/>
      <c r="G35" s="30"/>
      <c r="H35" s="30"/>
      <c r="I35" s="30" t="s">
        <v>9</v>
      </c>
      <c r="J35" s="30"/>
      <c r="K35" s="31">
        <v>44752</v>
      </c>
      <c r="L35" s="30"/>
      <c r="M35" s="30"/>
      <c r="N35" s="30"/>
      <c r="O35" s="30" t="s">
        <v>17</v>
      </c>
      <c r="P35" s="30"/>
      <c r="Q35" s="30" t="s">
        <v>48</v>
      </c>
      <c r="R35" s="30"/>
      <c r="S35" s="30" t="s">
        <v>12</v>
      </c>
      <c r="T35" s="30"/>
      <c r="U35" s="29">
        <v>-134.51</v>
      </c>
      <c r="V35" s="30"/>
      <c r="W35" s="29">
        <f>ROUND(W34+U35,5)</f>
        <v>-134.51</v>
      </c>
    </row>
    <row r="36" spans="1:23" ht="15" thickBot="1">
      <c r="A36" s="30"/>
      <c r="B36" s="30"/>
      <c r="C36" s="30"/>
      <c r="D36" s="30"/>
      <c r="E36" s="30"/>
      <c r="F36" s="30"/>
      <c r="G36" s="30"/>
      <c r="H36" s="30"/>
      <c r="I36" s="30" t="s">
        <v>9</v>
      </c>
      <c r="J36" s="30"/>
      <c r="K36" s="31">
        <v>44752</v>
      </c>
      <c r="L36" s="30"/>
      <c r="M36" s="30"/>
      <c r="N36" s="30"/>
      <c r="O36" s="30" t="s">
        <v>17</v>
      </c>
      <c r="P36" s="30"/>
      <c r="Q36" s="30" t="s">
        <v>49</v>
      </c>
      <c r="R36" s="30"/>
      <c r="S36" s="30" t="s">
        <v>12</v>
      </c>
      <c r="T36" s="30"/>
      <c r="U36" s="29">
        <v>-3377.87</v>
      </c>
      <c r="V36" s="30"/>
      <c r="W36" s="29">
        <f>ROUND(W35+U36,5)</f>
        <v>-3512.38</v>
      </c>
    </row>
    <row r="37" spans="1:23" ht="15" thickBot="1">
      <c r="A37" s="27"/>
      <c r="B37" s="27"/>
      <c r="C37" s="27"/>
      <c r="D37" s="27" t="s">
        <v>50</v>
      </c>
      <c r="E37" s="27"/>
      <c r="F37" s="27"/>
      <c r="G37" s="27"/>
      <c r="H37" s="27"/>
      <c r="I37" s="27"/>
      <c r="J37" s="27"/>
      <c r="K37" s="28"/>
      <c r="L37" s="27"/>
      <c r="M37" s="27"/>
      <c r="N37" s="27"/>
      <c r="O37" s="27"/>
      <c r="P37" s="27"/>
      <c r="Q37" s="27"/>
      <c r="R37" s="27"/>
      <c r="S37" s="27"/>
      <c r="T37" s="27"/>
      <c r="U37" s="37">
        <f>ROUND(SUM(U34:U36),5)</f>
        <v>-3512.38</v>
      </c>
      <c r="V37" s="27"/>
      <c r="W37" s="37">
        <f>W36</f>
        <v>-3512.38</v>
      </c>
    </row>
    <row r="38" spans="1:23">
      <c r="A38" s="27"/>
      <c r="B38" s="27"/>
      <c r="C38" s="27" t="s">
        <v>51</v>
      </c>
      <c r="D38" s="27"/>
      <c r="E38" s="27"/>
      <c r="F38" s="27"/>
      <c r="G38" s="27"/>
      <c r="H38" s="27"/>
      <c r="I38" s="27"/>
      <c r="J38" s="27"/>
      <c r="K38" s="28"/>
      <c r="L38" s="27"/>
      <c r="M38" s="27"/>
      <c r="N38" s="27"/>
      <c r="O38" s="27"/>
      <c r="P38" s="27"/>
      <c r="Q38" s="27"/>
      <c r="R38" s="27"/>
      <c r="S38" s="27"/>
      <c r="T38" s="27"/>
      <c r="U38" s="35">
        <f>U37</f>
        <v>-3512.38</v>
      </c>
      <c r="V38" s="27"/>
      <c r="W38" s="35">
        <f>W37</f>
        <v>-3512.38</v>
      </c>
    </row>
    <row r="39" spans="1:23">
      <c r="A39" s="33"/>
      <c r="B39" s="33"/>
      <c r="C39" s="33" t="s">
        <v>52</v>
      </c>
      <c r="D39" s="33"/>
      <c r="E39" s="33"/>
      <c r="F39" s="33"/>
      <c r="G39" s="33"/>
      <c r="H39" s="33"/>
      <c r="I39" s="33"/>
      <c r="J39" s="33"/>
      <c r="K39" s="34"/>
      <c r="L39" s="33"/>
      <c r="M39" s="33"/>
      <c r="N39" s="33"/>
      <c r="O39" s="33"/>
      <c r="P39" s="33"/>
      <c r="Q39" s="33"/>
      <c r="R39" s="33"/>
      <c r="S39" s="33"/>
      <c r="T39" s="33"/>
      <c r="U39" s="32"/>
      <c r="V39" s="33"/>
      <c r="W39" s="32"/>
    </row>
    <row r="40" spans="1:23">
      <c r="A40" s="33"/>
      <c r="B40" s="33"/>
      <c r="C40" s="33"/>
      <c r="D40" s="33" t="s">
        <v>53</v>
      </c>
      <c r="E40" s="33"/>
      <c r="F40" s="33"/>
      <c r="G40" s="33"/>
      <c r="H40" s="33"/>
      <c r="I40" s="33"/>
      <c r="J40" s="33"/>
      <c r="K40" s="34"/>
      <c r="L40" s="33"/>
      <c r="M40" s="33"/>
      <c r="N40" s="33"/>
      <c r="O40" s="33"/>
      <c r="P40" s="33"/>
      <c r="Q40" s="33"/>
      <c r="R40" s="33"/>
      <c r="S40" s="33"/>
      <c r="T40" s="33"/>
      <c r="U40" s="32"/>
      <c r="V40" s="33"/>
      <c r="W40" s="32"/>
    </row>
    <row r="41" spans="1:23" ht="15" thickBot="1">
      <c r="A41" s="1"/>
      <c r="B41" s="1"/>
      <c r="C41" s="1"/>
      <c r="D41" s="1"/>
      <c r="E41" s="1"/>
      <c r="F41" s="1"/>
      <c r="G41" s="30"/>
      <c r="H41" s="30"/>
      <c r="I41" s="30" t="s">
        <v>39</v>
      </c>
      <c r="J41" s="30"/>
      <c r="K41" s="31">
        <v>44764</v>
      </c>
      <c r="L41" s="30"/>
      <c r="M41" s="30" t="s">
        <v>54</v>
      </c>
      <c r="N41" s="30"/>
      <c r="O41" s="30" t="s">
        <v>55</v>
      </c>
      <c r="P41" s="30"/>
      <c r="Q41" s="30" t="s">
        <v>56</v>
      </c>
      <c r="R41" s="30"/>
      <c r="S41" s="30" t="s">
        <v>43</v>
      </c>
      <c r="T41" s="30"/>
      <c r="U41" s="29">
        <v>-2781</v>
      </c>
      <c r="V41" s="30"/>
      <c r="W41" s="29">
        <f>ROUND(W40+U41,5)</f>
        <v>-2781</v>
      </c>
    </row>
    <row r="42" spans="1:23" ht="15" thickBot="1">
      <c r="A42" s="27"/>
      <c r="B42" s="27"/>
      <c r="C42" s="27"/>
      <c r="D42" s="27" t="s">
        <v>57</v>
      </c>
      <c r="E42" s="27"/>
      <c r="F42" s="27"/>
      <c r="G42" s="27"/>
      <c r="H42" s="27"/>
      <c r="I42" s="27"/>
      <c r="J42" s="27"/>
      <c r="K42" s="28"/>
      <c r="L42" s="27"/>
      <c r="M42" s="27"/>
      <c r="N42" s="27"/>
      <c r="O42" s="27"/>
      <c r="P42" s="27"/>
      <c r="Q42" s="27"/>
      <c r="R42" s="27"/>
      <c r="S42" s="27"/>
      <c r="T42" s="27"/>
      <c r="U42" s="37">
        <f>ROUND(SUM(U40:U41),5)</f>
        <v>-2781</v>
      </c>
      <c r="V42" s="27"/>
      <c r="W42" s="37">
        <f>W41</f>
        <v>-2781</v>
      </c>
    </row>
    <row r="43" spans="1:23">
      <c r="A43" s="27"/>
      <c r="B43" s="27"/>
      <c r="C43" s="27" t="s">
        <v>58</v>
      </c>
      <c r="D43" s="27"/>
      <c r="E43" s="27"/>
      <c r="F43" s="27"/>
      <c r="G43" s="27"/>
      <c r="H43" s="27"/>
      <c r="I43" s="27"/>
      <c r="J43" s="27"/>
      <c r="K43" s="28"/>
      <c r="L43" s="27"/>
      <c r="M43" s="27"/>
      <c r="N43" s="27"/>
      <c r="O43" s="27"/>
      <c r="P43" s="27"/>
      <c r="Q43" s="27"/>
      <c r="R43" s="27"/>
      <c r="S43" s="27"/>
      <c r="T43" s="27"/>
      <c r="U43" s="35">
        <f>U42</f>
        <v>-2781</v>
      </c>
      <c r="V43" s="27"/>
      <c r="W43" s="35">
        <f>W42</f>
        <v>-2781</v>
      </c>
    </row>
    <row r="44" spans="1:23">
      <c r="A44" s="33"/>
      <c r="B44" s="33"/>
      <c r="C44" s="33" t="s">
        <v>59</v>
      </c>
      <c r="D44" s="33"/>
      <c r="E44" s="33"/>
      <c r="F44" s="33"/>
      <c r="G44" s="33"/>
      <c r="H44" s="33"/>
      <c r="I44" s="33"/>
      <c r="J44" s="33"/>
      <c r="K44" s="34"/>
      <c r="L44" s="33"/>
      <c r="M44" s="33"/>
      <c r="N44" s="33"/>
      <c r="O44" s="33"/>
      <c r="P44" s="33"/>
      <c r="Q44" s="33"/>
      <c r="R44" s="33"/>
      <c r="S44" s="33"/>
      <c r="T44" s="33"/>
      <c r="U44" s="32"/>
      <c r="V44" s="33"/>
      <c r="W44" s="32"/>
    </row>
    <row r="45" spans="1:23">
      <c r="A45" s="33"/>
      <c r="B45" s="33"/>
      <c r="C45" s="33"/>
      <c r="D45" s="33" t="s">
        <v>60</v>
      </c>
      <c r="E45" s="33"/>
      <c r="F45" s="33"/>
      <c r="G45" s="33"/>
      <c r="H45" s="33"/>
      <c r="I45" s="33"/>
      <c r="J45" s="33"/>
      <c r="K45" s="34"/>
      <c r="L45" s="33"/>
      <c r="M45" s="33"/>
      <c r="N45" s="33"/>
      <c r="O45" s="33"/>
      <c r="P45" s="33"/>
      <c r="Q45" s="33"/>
      <c r="R45" s="33"/>
      <c r="S45" s="33"/>
      <c r="T45" s="33"/>
      <c r="U45" s="32"/>
      <c r="V45" s="33"/>
      <c r="W45" s="32"/>
    </row>
    <row r="46" spans="1:23" ht="15" thickBot="1">
      <c r="A46" s="1"/>
      <c r="B46" s="1"/>
      <c r="C46" s="1"/>
      <c r="D46" s="1"/>
      <c r="E46" s="1"/>
      <c r="F46" s="1"/>
      <c r="G46" s="30"/>
      <c r="H46" s="30"/>
      <c r="I46" s="30" t="s">
        <v>39</v>
      </c>
      <c r="J46" s="30"/>
      <c r="K46" s="31">
        <v>44743</v>
      </c>
      <c r="L46" s="30"/>
      <c r="M46" s="30"/>
      <c r="N46" s="30"/>
      <c r="O46" s="30" t="s">
        <v>61</v>
      </c>
      <c r="P46" s="30"/>
      <c r="Q46" s="30" t="s">
        <v>62</v>
      </c>
      <c r="R46" s="30"/>
      <c r="S46" s="30" t="s">
        <v>43</v>
      </c>
      <c r="T46" s="30"/>
      <c r="U46" s="29">
        <v>-100</v>
      </c>
      <c r="V46" s="30"/>
      <c r="W46" s="29">
        <f>ROUND(W45+U46,5)</f>
        <v>-100</v>
      </c>
    </row>
    <row r="47" spans="1:23" ht="15" thickBot="1">
      <c r="A47" s="27"/>
      <c r="B47" s="27"/>
      <c r="C47" s="27"/>
      <c r="D47" s="27" t="s">
        <v>63</v>
      </c>
      <c r="E47" s="27"/>
      <c r="F47" s="27"/>
      <c r="G47" s="27"/>
      <c r="H47" s="27"/>
      <c r="I47" s="27"/>
      <c r="J47" s="27"/>
      <c r="K47" s="28"/>
      <c r="L47" s="27"/>
      <c r="M47" s="27"/>
      <c r="N47" s="27"/>
      <c r="O47" s="27"/>
      <c r="P47" s="27"/>
      <c r="Q47" s="27"/>
      <c r="R47" s="27"/>
      <c r="S47" s="27"/>
      <c r="T47" s="27"/>
      <c r="U47" s="37">
        <f>ROUND(SUM(U45:U46),5)</f>
        <v>-100</v>
      </c>
      <c r="V47" s="27"/>
      <c r="W47" s="37">
        <f>W46</f>
        <v>-100</v>
      </c>
    </row>
    <row r="48" spans="1:23">
      <c r="A48" s="27"/>
      <c r="B48" s="27"/>
      <c r="C48" s="27" t="s">
        <v>64</v>
      </c>
      <c r="D48" s="27"/>
      <c r="E48" s="27"/>
      <c r="F48" s="27"/>
      <c r="G48" s="27"/>
      <c r="H48" s="27"/>
      <c r="I48" s="27"/>
      <c r="J48" s="27"/>
      <c r="K48" s="28"/>
      <c r="L48" s="27"/>
      <c r="M48" s="27"/>
      <c r="N48" s="27"/>
      <c r="O48" s="27"/>
      <c r="P48" s="27"/>
      <c r="Q48" s="27"/>
      <c r="R48" s="27"/>
      <c r="S48" s="27"/>
      <c r="T48" s="27"/>
      <c r="U48" s="35">
        <f>U47</f>
        <v>-100</v>
      </c>
      <c r="V48" s="27"/>
      <c r="W48" s="35">
        <f>W47</f>
        <v>-100</v>
      </c>
    </row>
    <row r="49" spans="1:23">
      <c r="A49" s="33"/>
      <c r="B49" s="33"/>
      <c r="C49" s="33" t="s">
        <v>65</v>
      </c>
      <c r="D49" s="33"/>
      <c r="E49" s="33"/>
      <c r="F49" s="33"/>
      <c r="G49" s="33"/>
      <c r="H49" s="33"/>
      <c r="I49" s="33"/>
      <c r="J49" s="33"/>
      <c r="K49" s="34"/>
      <c r="L49" s="33"/>
      <c r="M49" s="33"/>
      <c r="N49" s="33"/>
      <c r="O49" s="33"/>
      <c r="P49" s="33"/>
      <c r="Q49" s="33"/>
      <c r="R49" s="33"/>
      <c r="S49" s="33"/>
      <c r="T49" s="33"/>
      <c r="U49" s="32"/>
      <c r="V49" s="33"/>
      <c r="W49" s="32"/>
    </row>
    <row r="50" spans="1:23">
      <c r="A50" s="33"/>
      <c r="B50" s="33"/>
      <c r="C50" s="33"/>
      <c r="D50" s="33" t="s">
        <v>66</v>
      </c>
      <c r="E50" s="33"/>
      <c r="F50" s="33"/>
      <c r="G50" s="33"/>
      <c r="H50" s="33"/>
      <c r="I50" s="33"/>
      <c r="J50" s="33"/>
      <c r="K50" s="34"/>
      <c r="L50" s="33"/>
      <c r="M50" s="33"/>
      <c r="N50" s="33"/>
      <c r="O50" s="33"/>
      <c r="P50" s="33"/>
      <c r="Q50" s="33"/>
      <c r="R50" s="33"/>
      <c r="S50" s="33"/>
      <c r="T50" s="33"/>
      <c r="U50" s="32"/>
      <c r="V50" s="33"/>
      <c r="W50" s="32"/>
    </row>
    <row r="51" spans="1:23">
      <c r="A51" s="33"/>
      <c r="B51" s="33"/>
      <c r="C51" s="33"/>
      <c r="D51" s="33"/>
      <c r="E51" s="33" t="s">
        <v>67</v>
      </c>
      <c r="F51" s="33"/>
      <c r="G51" s="33"/>
      <c r="H51" s="33"/>
      <c r="I51" s="33"/>
      <c r="J51" s="33"/>
      <c r="K51" s="34"/>
      <c r="L51" s="33"/>
      <c r="M51" s="33"/>
      <c r="N51" s="33"/>
      <c r="O51" s="33"/>
      <c r="P51" s="33"/>
      <c r="Q51" s="33"/>
      <c r="R51" s="33"/>
      <c r="S51" s="33"/>
      <c r="T51" s="33"/>
      <c r="U51" s="32"/>
      <c r="V51" s="33"/>
      <c r="W51" s="32"/>
    </row>
    <row r="52" spans="1:23">
      <c r="A52" s="33"/>
      <c r="B52" s="33"/>
      <c r="C52" s="33"/>
      <c r="D52" s="33"/>
      <c r="E52" s="33"/>
      <c r="F52" s="33" t="s">
        <v>68</v>
      </c>
      <c r="G52" s="33"/>
      <c r="H52" s="33"/>
      <c r="I52" s="33"/>
      <c r="J52" s="33"/>
      <c r="K52" s="34"/>
      <c r="L52" s="33"/>
      <c r="M52" s="33"/>
      <c r="N52" s="33"/>
      <c r="O52" s="33"/>
      <c r="P52" s="33"/>
      <c r="Q52" s="33"/>
      <c r="R52" s="33"/>
      <c r="S52" s="33"/>
      <c r="T52" s="33"/>
      <c r="U52" s="32"/>
      <c r="V52" s="33"/>
      <c r="W52" s="32"/>
    </row>
    <row r="53" spans="1:23" ht="15" thickBot="1">
      <c r="A53" s="1"/>
      <c r="B53" s="1"/>
      <c r="C53" s="1"/>
      <c r="D53" s="1"/>
      <c r="E53" s="1"/>
      <c r="F53" s="1"/>
      <c r="G53" s="30"/>
      <c r="H53" s="30"/>
      <c r="I53" s="30" t="s">
        <v>69</v>
      </c>
      <c r="J53" s="30"/>
      <c r="K53" s="31">
        <v>44771</v>
      </c>
      <c r="L53" s="30"/>
      <c r="M53" s="30" t="s">
        <v>70</v>
      </c>
      <c r="N53" s="30"/>
      <c r="O53" s="30" t="s">
        <v>71</v>
      </c>
      <c r="P53" s="30"/>
      <c r="Q53" s="30" t="s">
        <v>72</v>
      </c>
      <c r="R53" s="30"/>
      <c r="S53" s="30" t="s">
        <v>11</v>
      </c>
      <c r="T53" s="30"/>
      <c r="U53" s="36">
        <v>-10500</v>
      </c>
      <c r="V53" s="30"/>
      <c r="W53" s="36">
        <f>ROUND(W52+U53,5)</f>
        <v>-10500</v>
      </c>
    </row>
    <row r="54" spans="1:23">
      <c r="A54" s="27"/>
      <c r="B54" s="27"/>
      <c r="C54" s="27"/>
      <c r="D54" s="27"/>
      <c r="E54" s="27"/>
      <c r="F54" s="27" t="s">
        <v>73</v>
      </c>
      <c r="G54" s="27"/>
      <c r="H54" s="27"/>
      <c r="I54" s="27"/>
      <c r="J54" s="27"/>
      <c r="K54" s="28"/>
      <c r="L54" s="27"/>
      <c r="M54" s="27"/>
      <c r="N54" s="27"/>
      <c r="O54" s="27"/>
      <c r="P54" s="27"/>
      <c r="Q54" s="27"/>
      <c r="R54" s="27"/>
      <c r="S54" s="27"/>
      <c r="T54" s="27"/>
      <c r="U54" s="35">
        <f>ROUND(SUM(U52:U53),5)</f>
        <v>-10500</v>
      </c>
      <c r="V54" s="27"/>
      <c r="W54" s="35">
        <f>W53</f>
        <v>-10500</v>
      </c>
    </row>
    <row r="55" spans="1:23">
      <c r="A55" s="33"/>
      <c r="B55" s="33"/>
      <c r="C55" s="33"/>
      <c r="D55" s="33"/>
      <c r="E55" s="33"/>
      <c r="F55" s="33" t="s">
        <v>74</v>
      </c>
      <c r="G55" s="33"/>
      <c r="H55" s="33"/>
      <c r="I55" s="33"/>
      <c r="J55" s="33"/>
      <c r="K55" s="34"/>
      <c r="L55" s="33"/>
      <c r="M55" s="33"/>
      <c r="N55" s="33"/>
      <c r="O55" s="33"/>
      <c r="P55" s="33"/>
      <c r="Q55" s="33"/>
      <c r="R55" s="33"/>
      <c r="S55" s="33"/>
      <c r="T55" s="33"/>
      <c r="U55" s="32"/>
      <c r="V55" s="33"/>
      <c r="W55" s="32"/>
    </row>
    <row r="56" spans="1:23" ht="15" thickBot="1">
      <c r="A56" s="1"/>
      <c r="B56" s="1"/>
      <c r="C56" s="1"/>
      <c r="D56" s="1"/>
      <c r="E56" s="1"/>
      <c r="F56" s="1"/>
      <c r="G56" s="30"/>
      <c r="H56" s="30"/>
      <c r="I56" s="30" t="s">
        <v>69</v>
      </c>
      <c r="J56" s="30"/>
      <c r="K56" s="31">
        <v>44771</v>
      </c>
      <c r="L56" s="30"/>
      <c r="M56" s="30" t="s">
        <v>70</v>
      </c>
      <c r="N56" s="30"/>
      <c r="O56" s="30" t="s">
        <v>71</v>
      </c>
      <c r="P56" s="30"/>
      <c r="Q56" s="30" t="s">
        <v>72</v>
      </c>
      <c r="R56" s="30"/>
      <c r="S56" s="30" t="s">
        <v>11</v>
      </c>
      <c r="T56" s="30"/>
      <c r="U56" s="36">
        <v>-945</v>
      </c>
      <c r="V56" s="30"/>
      <c r="W56" s="36">
        <f>ROUND(W55+U56,5)</f>
        <v>-945</v>
      </c>
    </row>
    <row r="57" spans="1:23">
      <c r="A57" s="27"/>
      <c r="B57" s="27"/>
      <c r="C57" s="27"/>
      <c r="D57" s="27"/>
      <c r="E57" s="27"/>
      <c r="F57" s="27" t="s">
        <v>75</v>
      </c>
      <c r="G57" s="27"/>
      <c r="H57" s="27"/>
      <c r="I57" s="27"/>
      <c r="J57" s="27"/>
      <c r="K57" s="28"/>
      <c r="L57" s="27"/>
      <c r="M57" s="27"/>
      <c r="N57" s="27"/>
      <c r="O57" s="27"/>
      <c r="P57" s="27"/>
      <c r="Q57" s="27"/>
      <c r="R57" s="27"/>
      <c r="S57" s="27"/>
      <c r="T57" s="27"/>
      <c r="U57" s="35">
        <f>ROUND(SUM(U55:U56),5)</f>
        <v>-945</v>
      </c>
      <c r="V57" s="27"/>
      <c r="W57" s="35">
        <f>W56</f>
        <v>-945</v>
      </c>
    </row>
    <row r="58" spans="1:23">
      <c r="A58" s="33"/>
      <c r="B58" s="33"/>
      <c r="C58" s="33"/>
      <c r="D58" s="33"/>
      <c r="E58" s="33"/>
      <c r="F58" s="33" t="s">
        <v>76</v>
      </c>
      <c r="G58" s="33"/>
      <c r="H58" s="33"/>
      <c r="I58" s="33"/>
      <c r="J58" s="33"/>
      <c r="K58" s="34"/>
      <c r="L58" s="33"/>
      <c r="M58" s="33"/>
      <c r="N58" s="33"/>
      <c r="O58" s="33"/>
      <c r="P58" s="33"/>
      <c r="Q58" s="33"/>
      <c r="R58" s="33"/>
      <c r="S58" s="33"/>
      <c r="T58" s="33"/>
      <c r="U58" s="32"/>
      <c r="V58" s="33"/>
      <c r="W58" s="32"/>
    </row>
    <row r="59" spans="1:23" ht="15" thickBot="1">
      <c r="A59" s="1"/>
      <c r="B59" s="1"/>
      <c r="C59" s="1"/>
      <c r="D59" s="1"/>
      <c r="E59" s="1"/>
      <c r="F59" s="1"/>
      <c r="G59" s="30"/>
      <c r="H59" s="30"/>
      <c r="I59" s="30" t="s">
        <v>69</v>
      </c>
      <c r="J59" s="30"/>
      <c r="K59" s="31">
        <v>44771</v>
      </c>
      <c r="L59" s="30"/>
      <c r="M59" s="30" t="s">
        <v>70</v>
      </c>
      <c r="N59" s="30"/>
      <c r="O59" s="30" t="s">
        <v>71</v>
      </c>
      <c r="P59" s="30"/>
      <c r="Q59" s="30" t="s">
        <v>72</v>
      </c>
      <c r="R59" s="30"/>
      <c r="S59" s="30" t="s">
        <v>11</v>
      </c>
      <c r="T59" s="30"/>
      <c r="U59" s="29">
        <v>-336</v>
      </c>
      <c r="V59" s="30"/>
      <c r="W59" s="29">
        <f>ROUND(W58+U59,5)</f>
        <v>-336</v>
      </c>
    </row>
    <row r="60" spans="1:23" ht="15" thickBot="1">
      <c r="A60" s="27"/>
      <c r="B60" s="27"/>
      <c r="C60" s="27"/>
      <c r="D60" s="27"/>
      <c r="E60" s="27"/>
      <c r="F60" s="27" t="s">
        <v>77</v>
      </c>
      <c r="G60" s="27"/>
      <c r="H60" s="27"/>
      <c r="I60" s="27"/>
      <c r="J60" s="27"/>
      <c r="K60" s="28"/>
      <c r="L60" s="27"/>
      <c r="M60" s="27"/>
      <c r="N60" s="27"/>
      <c r="O60" s="27"/>
      <c r="P60" s="27"/>
      <c r="Q60" s="27"/>
      <c r="R60" s="27"/>
      <c r="S60" s="27"/>
      <c r="T60" s="27"/>
      <c r="U60" s="37">
        <f>ROUND(SUM(U58:U59),5)</f>
        <v>-336</v>
      </c>
      <c r="V60" s="27"/>
      <c r="W60" s="37">
        <f>W59</f>
        <v>-336</v>
      </c>
    </row>
    <row r="61" spans="1:23">
      <c r="A61" s="27"/>
      <c r="B61" s="27"/>
      <c r="C61" s="27"/>
      <c r="D61" s="27"/>
      <c r="E61" s="27" t="s">
        <v>78</v>
      </c>
      <c r="F61" s="27"/>
      <c r="G61" s="27"/>
      <c r="H61" s="27"/>
      <c r="I61" s="27"/>
      <c r="J61" s="27"/>
      <c r="K61" s="28"/>
      <c r="L61" s="27"/>
      <c r="M61" s="27"/>
      <c r="N61" s="27"/>
      <c r="O61" s="27"/>
      <c r="P61" s="27"/>
      <c r="Q61" s="27"/>
      <c r="R61" s="27"/>
      <c r="S61" s="27"/>
      <c r="T61" s="27"/>
      <c r="U61" s="35">
        <f>ROUND(U54+U57+U60,5)</f>
        <v>-11781</v>
      </c>
      <c r="V61" s="27"/>
      <c r="W61" s="35">
        <f>ROUND(W54+W57+W60,5)</f>
        <v>-11781</v>
      </c>
    </row>
    <row r="62" spans="1:23">
      <c r="A62" s="33"/>
      <c r="B62" s="33"/>
      <c r="C62" s="33"/>
      <c r="D62" s="33"/>
      <c r="E62" s="33" t="s">
        <v>79</v>
      </c>
      <c r="F62" s="33"/>
      <c r="G62" s="33"/>
      <c r="H62" s="33"/>
      <c r="I62" s="33"/>
      <c r="J62" s="33"/>
      <c r="K62" s="34"/>
      <c r="L62" s="33"/>
      <c r="M62" s="33"/>
      <c r="N62" s="33"/>
      <c r="O62" s="33"/>
      <c r="P62" s="33"/>
      <c r="Q62" s="33"/>
      <c r="R62" s="33"/>
      <c r="S62" s="33"/>
      <c r="T62" s="33"/>
      <c r="U62" s="32"/>
      <c r="V62" s="33"/>
      <c r="W62" s="32"/>
    </row>
    <row r="63" spans="1:23">
      <c r="A63" s="30"/>
      <c r="B63" s="30"/>
      <c r="C63" s="30"/>
      <c r="D63" s="30"/>
      <c r="E63" s="30"/>
      <c r="F63" s="30"/>
      <c r="G63" s="30"/>
      <c r="H63" s="30"/>
      <c r="I63" s="30" t="s">
        <v>69</v>
      </c>
      <c r="J63" s="30"/>
      <c r="K63" s="31">
        <v>44771</v>
      </c>
      <c r="L63" s="30"/>
      <c r="M63" s="30" t="s">
        <v>80</v>
      </c>
      <c r="N63" s="30"/>
      <c r="O63" s="30" t="s">
        <v>81</v>
      </c>
      <c r="P63" s="30"/>
      <c r="Q63" s="30" t="s">
        <v>72</v>
      </c>
      <c r="R63" s="30"/>
      <c r="S63" s="30" t="s">
        <v>11</v>
      </c>
      <c r="T63" s="30"/>
      <c r="U63" s="29">
        <v>-1937.5</v>
      </c>
      <c r="V63" s="30"/>
      <c r="W63" s="29">
        <f>ROUND(W62+U63,5)</f>
        <v>-1937.5</v>
      </c>
    </row>
    <row r="64" spans="1:23">
      <c r="A64" s="30"/>
      <c r="B64" s="30"/>
      <c r="C64" s="30"/>
      <c r="D64" s="30"/>
      <c r="E64" s="30"/>
      <c r="F64" s="30"/>
      <c r="G64" s="30"/>
      <c r="H64" s="30"/>
      <c r="I64" s="30" t="s">
        <v>69</v>
      </c>
      <c r="J64" s="30"/>
      <c r="K64" s="31">
        <v>44771</v>
      </c>
      <c r="L64" s="30"/>
      <c r="M64" s="30" t="s">
        <v>80</v>
      </c>
      <c r="N64" s="30"/>
      <c r="O64" s="30" t="s">
        <v>81</v>
      </c>
      <c r="P64" s="30"/>
      <c r="Q64" s="30" t="s">
        <v>72</v>
      </c>
      <c r="R64" s="30"/>
      <c r="S64" s="30" t="s">
        <v>11</v>
      </c>
      <c r="T64" s="30"/>
      <c r="U64" s="29">
        <v>-5812.5</v>
      </c>
      <c r="V64" s="30"/>
      <c r="W64" s="29">
        <f>ROUND(W63+U64,5)</f>
        <v>-7750</v>
      </c>
    </row>
    <row r="65" spans="1:23">
      <c r="A65" s="30"/>
      <c r="B65" s="30"/>
      <c r="C65" s="30"/>
      <c r="D65" s="30"/>
      <c r="E65" s="30"/>
      <c r="F65" s="30"/>
      <c r="G65" s="30"/>
      <c r="H65" s="30"/>
      <c r="I65" s="30" t="s">
        <v>69</v>
      </c>
      <c r="J65" s="30"/>
      <c r="K65" s="31">
        <v>44771</v>
      </c>
      <c r="L65" s="30"/>
      <c r="M65" s="30" t="s">
        <v>80</v>
      </c>
      <c r="N65" s="30"/>
      <c r="O65" s="30" t="s">
        <v>81</v>
      </c>
      <c r="P65" s="30"/>
      <c r="Q65" s="30" t="s">
        <v>72</v>
      </c>
      <c r="R65" s="30"/>
      <c r="S65" s="30" t="s">
        <v>11</v>
      </c>
      <c r="T65" s="30"/>
      <c r="U65" s="29">
        <v>0</v>
      </c>
      <c r="V65" s="30"/>
      <c r="W65" s="29">
        <f>ROUND(W64+U65,5)</f>
        <v>-7750</v>
      </c>
    </row>
    <row r="66" spans="1:23">
      <c r="A66" s="30"/>
      <c r="B66" s="30"/>
      <c r="C66" s="30"/>
      <c r="D66" s="30"/>
      <c r="E66" s="30"/>
      <c r="F66" s="30"/>
      <c r="G66" s="30"/>
      <c r="H66" s="30"/>
      <c r="I66" s="30" t="s">
        <v>69</v>
      </c>
      <c r="J66" s="30"/>
      <c r="K66" s="31">
        <v>44771</v>
      </c>
      <c r="L66" s="30"/>
      <c r="M66" s="30" t="s">
        <v>80</v>
      </c>
      <c r="N66" s="30"/>
      <c r="O66" s="30" t="s">
        <v>81</v>
      </c>
      <c r="P66" s="30"/>
      <c r="Q66" s="30" t="s">
        <v>72</v>
      </c>
      <c r="R66" s="30"/>
      <c r="S66" s="30" t="s">
        <v>11</v>
      </c>
      <c r="T66" s="30"/>
      <c r="U66" s="29">
        <v>-139.77000000000001</v>
      </c>
      <c r="V66" s="30"/>
      <c r="W66" s="29">
        <f>ROUND(W65+U66,5)</f>
        <v>-7889.77</v>
      </c>
    </row>
    <row r="67" spans="1:23">
      <c r="A67" s="30"/>
      <c r="B67" s="30"/>
      <c r="C67" s="30"/>
      <c r="D67" s="30"/>
      <c r="E67" s="30"/>
      <c r="F67" s="30"/>
      <c r="G67" s="30"/>
      <c r="H67" s="30"/>
      <c r="I67" s="30" t="s">
        <v>69</v>
      </c>
      <c r="J67" s="30"/>
      <c r="K67" s="31">
        <v>44771</v>
      </c>
      <c r="L67" s="30"/>
      <c r="M67" s="30" t="s">
        <v>82</v>
      </c>
      <c r="N67" s="30"/>
      <c r="O67" s="30" t="s">
        <v>83</v>
      </c>
      <c r="P67" s="30"/>
      <c r="Q67" s="30" t="s">
        <v>72</v>
      </c>
      <c r="R67" s="30"/>
      <c r="S67" s="30" t="s">
        <v>11</v>
      </c>
      <c r="T67" s="30"/>
      <c r="U67" s="29">
        <v>-6916.67</v>
      </c>
      <c r="V67" s="30"/>
      <c r="W67" s="29">
        <f>ROUND(W66+U67,5)</f>
        <v>-14806.44</v>
      </c>
    </row>
    <row r="68" spans="1:23">
      <c r="A68" s="30"/>
      <c r="B68" s="30"/>
      <c r="C68" s="30"/>
      <c r="D68" s="30"/>
      <c r="E68" s="30"/>
      <c r="F68" s="30"/>
      <c r="G68" s="30"/>
      <c r="H68" s="30"/>
      <c r="I68" s="30" t="s">
        <v>69</v>
      </c>
      <c r="J68" s="30"/>
      <c r="K68" s="31">
        <v>44771</v>
      </c>
      <c r="L68" s="30"/>
      <c r="M68" s="30" t="s">
        <v>82</v>
      </c>
      <c r="N68" s="30"/>
      <c r="O68" s="30" t="s">
        <v>83</v>
      </c>
      <c r="P68" s="30"/>
      <c r="Q68" s="30" t="s">
        <v>72</v>
      </c>
      <c r="R68" s="30"/>
      <c r="S68" s="30" t="s">
        <v>11</v>
      </c>
      <c r="T68" s="30"/>
      <c r="U68" s="29">
        <v>0</v>
      </c>
      <c r="V68" s="30"/>
      <c r="W68" s="29">
        <f>ROUND(W67+U68,5)</f>
        <v>-14806.44</v>
      </c>
    </row>
    <row r="69" spans="1:23">
      <c r="A69" s="30"/>
      <c r="B69" s="30"/>
      <c r="C69" s="30"/>
      <c r="D69" s="30"/>
      <c r="E69" s="30"/>
      <c r="F69" s="30"/>
      <c r="G69" s="30"/>
      <c r="H69" s="30"/>
      <c r="I69" s="30" t="s">
        <v>69</v>
      </c>
      <c r="J69" s="30"/>
      <c r="K69" s="31">
        <v>44771</v>
      </c>
      <c r="L69" s="30"/>
      <c r="M69" s="30" t="s">
        <v>82</v>
      </c>
      <c r="N69" s="30"/>
      <c r="O69" s="30" t="s">
        <v>83</v>
      </c>
      <c r="P69" s="30"/>
      <c r="Q69" s="30" t="s">
        <v>72</v>
      </c>
      <c r="R69" s="30"/>
      <c r="S69" s="30" t="s">
        <v>11</v>
      </c>
      <c r="T69" s="30"/>
      <c r="U69" s="29">
        <v>0</v>
      </c>
      <c r="V69" s="30"/>
      <c r="W69" s="29">
        <f>ROUND(W68+U69,5)</f>
        <v>-14806.44</v>
      </c>
    </row>
    <row r="70" spans="1:23">
      <c r="A70" s="30"/>
      <c r="B70" s="30"/>
      <c r="C70" s="30"/>
      <c r="D70" s="30"/>
      <c r="E70" s="30"/>
      <c r="F70" s="30"/>
      <c r="G70" s="30"/>
      <c r="H70" s="30"/>
      <c r="I70" s="30" t="s">
        <v>69</v>
      </c>
      <c r="J70" s="30"/>
      <c r="K70" s="31">
        <v>44771</v>
      </c>
      <c r="L70" s="30"/>
      <c r="M70" s="30" t="s">
        <v>82</v>
      </c>
      <c r="N70" s="30"/>
      <c r="O70" s="30" t="s">
        <v>83</v>
      </c>
      <c r="P70" s="30"/>
      <c r="Q70" s="30" t="s">
        <v>72</v>
      </c>
      <c r="R70" s="30"/>
      <c r="S70" s="30" t="s">
        <v>11</v>
      </c>
      <c r="T70" s="30"/>
      <c r="U70" s="29">
        <v>-2765.07</v>
      </c>
      <c r="V70" s="30"/>
      <c r="W70" s="29">
        <f>ROUND(W69+U70,5)</f>
        <v>-17571.509999999998</v>
      </c>
    </row>
    <row r="71" spans="1:23">
      <c r="A71" s="30"/>
      <c r="B71" s="30"/>
      <c r="C71" s="30"/>
      <c r="D71" s="30"/>
      <c r="E71" s="30"/>
      <c r="F71" s="30"/>
      <c r="G71" s="30"/>
      <c r="H71" s="30"/>
      <c r="I71" s="30" t="s">
        <v>69</v>
      </c>
      <c r="J71" s="30"/>
      <c r="K71" s="31">
        <v>44771</v>
      </c>
      <c r="L71" s="30"/>
      <c r="M71" s="30" t="s">
        <v>84</v>
      </c>
      <c r="N71" s="30"/>
      <c r="O71" s="30" t="s">
        <v>85</v>
      </c>
      <c r="P71" s="30"/>
      <c r="Q71" s="30" t="s">
        <v>72</v>
      </c>
      <c r="R71" s="30"/>
      <c r="S71" s="30" t="s">
        <v>11</v>
      </c>
      <c r="T71" s="30"/>
      <c r="U71" s="29">
        <v>-8125</v>
      </c>
      <c r="V71" s="30"/>
      <c r="W71" s="29">
        <f>ROUND(W70+U71,5)</f>
        <v>-25696.51</v>
      </c>
    </row>
    <row r="72" spans="1:23">
      <c r="A72" s="30"/>
      <c r="B72" s="30"/>
      <c r="C72" s="30"/>
      <c r="D72" s="30"/>
      <c r="E72" s="30"/>
      <c r="F72" s="30"/>
      <c r="G72" s="30"/>
      <c r="H72" s="30"/>
      <c r="I72" s="30" t="s">
        <v>69</v>
      </c>
      <c r="J72" s="30"/>
      <c r="K72" s="31">
        <v>44771</v>
      </c>
      <c r="L72" s="30"/>
      <c r="M72" s="30" t="s">
        <v>84</v>
      </c>
      <c r="N72" s="30"/>
      <c r="O72" s="30" t="s">
        <v>85</v>
      </c>
      <c r="P72" s="30"/>
      <c r="Q72" s="30" t="s">
        <v>72</v>
      </c>
      <c r="R72" s="30"/>
      <c r="S72" s="30" t="s">
        <v>11</v>
      </c>
      <c r="T72" s="30"/>
      <c r="U72" s="29">
        <v>0</v>
      </c>
      <c r="V72" s="30"/>
      <c r="W72" s="29">
        <f>ROUND(W71+U72,5)</f>
        <v>-25696.51</v>
      </c>
    </row>
    <row r="73" spans="1:23">
      <c r="A73" s="30"/>
      <c r="B73" s="30"/>
      <c r="C73" s="30"/>
      <c r="D73" s="30"/>
      <c r="E73" s="30"/>
      <c r="F73" s="30"/>
      <c r="G73" s="30"/>
      <c r="H73" s="30"/>
      <c r="I73" s="30" t="s">
        <v>69</v>
      </c>
      <c r="J73" s="30"/>
      <c r="K73" s="31">
        <v>44771</v>
      </c>
      <c r="L73" s="30"/>
      <c r="M73" s="30" t="s">
        <v>84</v>
      </c>
      <c r="N73" s="30"/>
      <c r="O73" s="30" t="s">
        <v>85</v>
      </c>
      <c r="P73" s="30"/>
      <c r="Q73" s="30" t="s">
        <v>72</v>
      </c>
      <c r="R73" s="30"/>
      <c r="S73" s="30" t="s">
        <v>11</v>
      </c>
      <c r="T73" s="30"/>
      <c r="U73" s="29">
        <v>0</v>
      </c>
      <c r="V73" s="30"/>
      <c r="W73" s="29">
        <f>ROUND(W72+U73,5)</f>
        <v>-25696.51</v>
      </c>
    </row>
    <row r="74" spans="1:23" ht="15" thickBot="1">
      <c r="A74" s="30"/>
      <c r="B74" s="30"/>
      <c r="C74" s="30"/>
      <c r="D74" s="30"/>
      <c r="E74" s="30"/>
      <c r="F74" s="30"/>
      <c r="G74" s="30"/>
      <c r="H74" s="30"/>
      <c r="I74" s="30" t="s">
        <v>69</v>
      </c>
      <c r="J74" s="30"/>
      <c r="K74" s="31">
        <v>44771</v>
      </c>
      <c r="L74" s="30"/>
      <c r="M74" s="30" t="s">
        <v>84</v>
      </c>
      <c r="N74" s="30"/>
      <c r="O74" s="30" t="s">
        <v>85</v>
      </c>
      <c r="P74" s="30"/>
      <c r="Q74" s="30" t="s">
        <v>72</v>
      </c>
      <c r="R74" s="30"/>
      <c r="S74" s="30" t="s">
        <v>11</v>
      </c>
      <c r="T74" s="30"/>
      <c r="U74" s="36">
        <v>-2344.3200000000002</v>
      </c>
      <c r="V74" s="30"/>
      <c r="W74" s="36">
        <f>ROUND(W73+U74,5)</f>
        <v>-28040.83</v>
      </c>
    </row>
    <row r="75" spans="1:23">
      <c r="A75" s="27"/>
      <c r="B75" s="27"/>
      <c r="C75" s="27"/>
      <c r="D75" s="27"/>
      <c r="E75" s="27" t="s">
        <v>86</v>
      </c>
      <c r="F75" s="27"/>
      <c r="G75" s="27"/>
      <c r="H75" s="27"/>
      <c r="I75" s="27"/>
      <c r="J75" s="27"/>
      <c r="K75" s="28"/>
      <c r="L75" s="27"/>
      <c r="M75" s="27"/>
      <c r="N75" s="27"/>
      <c r="O75" s="27"/>
      <c r="P75" s="27"/>
      <c r="Q75" s="27"/>
      <c r="R75" s="27"/>
      <c r="S75" s="27"/>
      <c r="T75" s="27"/>
      <c r="U75" s="35">
        <f>ROUND(SUM(U62:U74),5)</f>
        <v>-28040.83</v>
      </c>
      <c r="V75" s="27"/>
      <c r="W75" s="35">
        <f>W74</f>
        <v>-28040.83</v>
      </c>
    </row>
    <row r="76" spans="1:23">
      <c r="A76" s="33"/>
      <c r="B76" s="33"/>
      <c r="C76" s="33"/>
      <c r="D76" s="33"/>
      <c r="E76" s="33" t="s">
        <v>87</v>
      </c>
      <c r="F76" s="33"/>
      <c r="G76" s="33"/>
      <c r="H76" s="33"/>
      <c r="I76" s="33"/>
      <c r="J76" s="33"/>
      <c r="K76" s="34"/>
      <c r="L76" s="33"/>
      <c r="M76" s="33"/>
      <c r="N76" s="33"/>
      <c r="O76" s="33"/>
      <c r="P76" s="33"/>
      <c r="Q76" s="33"/>
      <c r="R76" s="33"/>
      <c r="S76" s="33"/>
      <c r="T76" s="33"/>
      <c r="U76" s="32"/>
      <c r="V76" s="33"/>
      <c r="W76" s="32"/>
    </row>
    <row r="77" spans="1:23">
      <c r="A77" s="30"/>
      <c r="B77" s="30"/>
      <c r="C77" s="30"/>
      <c r="D77" s="30"/>
      <c r="E77" s="30"/>
      <c r="F77" s="30"/>
      <c r="G77" s="30"/>
      <c r="H77" s="30"/>
      <c r="I77" s="30" t="s">
        <v>69</v>
      </c>
      <c r="J77" s="30"/>
      <c r="K77" s="31">
        <v>44771</v>
      </c>
      <c r="L77" s="30"/>
      <c r="M77" s="30" t="s">
        <v>88</v>
      </c>
      <c r="N77" s="30"/>
      <c r="O77" s="30" t="s">
        <v>89</v>
      </c>
      <c r="P77" s="30"/>
      <c r="Q77" s="30" t="s">
        <v>72</v>
      </c>
      <c r="R77" s="30"/>
      <c r="S77" s="30" t="s">
        <v>11</v>
      </c>
      <c r="T77" s="30"/>
      <c r="U77" s="29">
        <v>-3627.12</v>
      </c>
      <c r="V77" s="30"/>
      <c r="W77" s="29">
        <f>ROUND(W76+U77,5)</f>
        <v>-3627.12</v>
      </c>
    </row>
    <row r="78" spans="1:23" ht="15" thickBot="1">
      <c r="A78" s="30"/>
      <c r="B78" s="30"/>
      <c r="C78" s="30"/>
      <c r="D78" s="30"/>
      <c r="E78" s="30"/>
      <c r="F78" s="30"/>
      <c r="G78" s="30"/>
      <c r="H78" s="30"/>
      <c r="I78" s="30" t="s">
        <v>69</v>
      </c>
      <c r="J78" s="30"/>
      <c r="K78" s="31">
        <v>44771</v>
      </c>
      <c r="L78" s="30"/>
      <c r="M78" s="30" t="s">
        <v>88</v>
      </c>
      <c r="N78" s="30"/>
      <c r="O78" s="30" t="s">
        <v>89</v>
      </c>
      <c r="P78" s="30"/>
      <c r="Q78" s="30" t="s">
        <v>72</v>
      </c>
      <c r="R78" s="30"/>
      <c r="S78" s="30" t="s">
        <v>11</v>
      </c>
      <c r="T78" s="30"/>
      <c r="U78" s="36">
        <v>-1273.81</v>
      </c>
      <c r="V78" s="30"/>
      <c r="W78" s="36">
        <f>ROUND(W77+U78,5)</f>
        <v>-4900.93</v>
      </c>
    </row>
    <row r="79" spans="1:23">
      <c r="A79" s="27"/>
      <c r="B79" s="27"/>
      <c r="C79" s="27"/>
      <c r="D79" s="27"/>
      <c r="E79" s="27" t="s">
        <v>90</v>
      </c>
      <c r="F79" s="27"/>
      <c r="G79" s="27"/>
      <c r="H79" s="27"/>
      <c r="I79" s="27"/>
      <c r="J79" s="27"/>
      <c r="K79" s="28"/>
      <c r="L79" s="27"/>
      <c r="M79" s="27"/>
      <c r="N79" s="27"/>
      <c r="O79" s="27"/>
      <c r="P79" s="27"/>
      <c r="Q79" s="27"/>
      <c r="R79" s="27"/>
      <c r="S79" s="27"/>
      <c r="T79" s="27"/>
      <c r="U79" s="35">
        <f>ROUND(SUM(U76:U78),5)</f>
        <v>-4900.93</v>
      </c>
      <c r="V79" s="27"/>
      <c r="W79" s="35">
        <f>W78</f>
        <v>-4900.93</v>
      </c>
    </row>
    <row r="80" spans="1:23">
      <c r="A80" s="33"/>
      <c r="B80" s="33"/>
      <c r="C80" s="33"/>
      <c r="D80" s="33"/>
      <c r="E80" s="33" t="s">
        <v>91</v>
      </c>
      <c r="F80" s="33"/>
      <c r="G80" s="33"/>
      <c r="H80" s="33"/>
      <c r="I80" s="33"/>
      <c r="J80" s="33"/>
      <c r="K80" s="34"/>
      <c r="L80" s="33"/>
      <c r="M80" s="33"/>
      <c r="N80" s="33"/>
      <c r="O80" s="33"/>
      <c r="P80" s="33"/>
      <c r="Q80" s="33"/>
      <c r="R80" s="33"/>
      <c r="S80" s="33"/>
      <c r="T80" s="33"/>
      <c r="U80" s="32"/>
      <c r="V80" s="33"/>
      <c r="W80" s="32"/>
    </row>
    <row r="81" spans="1:23">
      <c r="A81" s="30"/>
      <c r="B81" s="30"/>
      <c r="C81" s="30"/>
      <c r="D81" s="30"/>
      <c r="E81" s="30"/>
      <c r="F81" s="30"/>
      <c r="G81" s="30"/>
      <c r="H81" s="30"/>
      <c r="I81" s="30" t="s">
        <v>69</v>
      </c>
      <c r="J81" s="30"/>
      <c r="K81" s="31">
        <v>44771</v>
      </c>
      <c r="L81" s="30"/>
      <c r="M81" s="30" t="s">
        <v>92</v>
      </c>
      <c r="N81" s="30"/>
      <c r="O81" s="30" t="s">
        <v>93</v>
      </c>
      <c r="P81" s="30"/>
      <c r="Q81" s="30" t="s">
        <v>72</v>
      </c>
      <c r="R81" s="30"/>
      <c r="S81" s="30" t="s">
        <v>11</v>
      </c>
      <c r="T81" s="30"/>
      <c r="U81" s="29">
        <v>-251.75</v>
      </c>
      <c r="V81" s="30"/>
      <c r="W81" s="29">
        <f>ROUND(W80+U81,5)</f>
        <v>-251.75</v>
      </c>
    </row>
    <row r="82" spans="1:23" ht="15" thickBot="1">
      <c r="A82" s="30"/>
      <c r="B82" s="30"/>
      <c r="C82" s="30"/>
      <c r="D82" s="30"/>
      <c r="E82" s="30"/>
      <c r="F82" s="30"/>
      <c r="G82" s="30"/>
      <c r="H82" s="30"/>
      <c r="I82" s="30" t="s">
        <v>69</v>
      </c>
      <c r="J82" s="30"/>
      <c r="K82" s="31">
        <v>44771</v>
      </c>
      <c r="L82" s="30"/>
      <c r="M82" s="30" t="s">
        <v>92</v>
      </c>
      <c r="N82" s="30"/>
      <c r="O82" s="30" t="s">
        <v>93</v>
      </c>
      <c r="P82" s="30"/>
      <c r="Q82" s="30" t="s">
        <v>72</v>
      </c>
      <c r="R82" s="30"/>
      <c r="S82" s="30" t="s">
        <v>11</v>
      </c>
      <c r="T82" s="30"/>
      <c r="U82" s="36">
        <v>-1511.56</v>
      </c>
      <c r="V82" s="30"/>
      <c r="W82" s="36">
        <f>ROUND(W81+U82,5)</f>
        <v>-1763.31</v>
      </c>
    </row>
    <row r="83" spans="1:23">
      <c r="A83" s="27"/>
      <c r="B83" s="27"/>
      <c r="C83" s="27"/>
      <c r="D83" s="27"/>
      <c r="E83" s="27" t="s">
        <v>94</v>
      </c>
      <c r="F83" s="27"/>
      <c r="G83" s="27"/>
      <c r="H83" s="27"/>
      <c r="I83" s="27"/>
      <c r="J83" s="27"/>
      <c r="K83" s="28"/>
      <c r="L83" s="27"/>
      <c r="M83" s="27"/>
      <c r="N83" s="27"/>
      <c r="O83" s="27"/>
      <c r="P83" s="27"/>
      <c r="Q83" s="27"/>
      <c r="R83" s="27"/>
      <c r="S83" s="27"/>
      <c r="T83" s="27"/>
      <c r="U83" s="35">
        <f>ROUND(SUM(U80:U82),5)</f>
        <v>-1763.31</v>
      </c>
      <c r="V83" s="27"/>
      <c r="W83" s="35">
        <f>W82</f>
        <v>-1763.31</v>
      </c>
    </row>
    <row r="84" spans="1:23">
      <c r="A84" s="33"/>
      <c r="B84" s="33"/>
      <c r="C84" s="33"/>
      <c r="D84" s="33"/>
      <c r="E84" s="33" t="s">
        <v>95</v>
      </c>
      <c r="F84" s="33"/>
      <c r="G84" s="33"/>
      <c r="H84" s="33"/>
      <c r="I84" s="33"/>
      <c r="J84" s="33"/>
      <c r="K84" s="34"/>
      <c r="L84" s="33"/>
      <c r="M84" s="33"/>
      <c r="N84" s="33"/>
      <c r="O84" s="33"/>
      <c r="P84" s="33"/>
      <c r="Q84" s="33"/>
      <c r="R84" s="33"/>
      <c r="S84" s="33"/>
      <c r="T84" s="33"/>
      <c r="U84" s="32"/>
      <c r="V84" s="33"/>
      <c r="W84" s="32"/>
    </row>
    <row r="85" spans="1:23">
      <c r="A85" s="30"/>
      <c r="B85" s="30"/>
      <c r="C85" s="30"/>
      <c r="D85" s="30"/>
      <c r="E85" s="30"/>
      <c r="F85" s="30"/>
      <c r="G85" s="30"/>
      <c r="H85" s="30"/>
      <c r="I85" s="30" t="s">
        <v>69</v>
      </c>
      <c r="J85" s="30"/>
      <c r="K85" s="31">
        <v>44771</v>
      </c>
      <c r="L85" s="30"/>
      <c r="M85" s="30" t="s">
        <v>96</v>
      </c>
      <c r="N85" s="30"/>
      <c r="O85" s="30" t="s">
        <v>97</v>
      </c>
      <c r="P85" s="30"/>
      <c r="Q85" s="30" t="s">
        <v>72</v>
      </c>
      <c r="R85" s="30"/>
      <c r="S85" s="30" t="s">
        <v>11</v>
      </c>
      <c r="T85" s="30"/>
      <c r="U85" s="29">
        <v>-543.88</v>
      </c>
      <c r="V85" s="30"/>
      <c r="W85" s="29">
        <f>ROUND(W84+U85,5)</f>
        <v>-543.88</v>
      </c>
    </row>
    <row r="86" spans="1:23" ht="15" thickBot="1">
      <c r="A86" s="30"/>
      <c r="B86" s="30"/>
      <c r="C86" s="30"/>
      <c r="D86" s="30"/>
      <c r="E86" s="30"/>
      <c r="F86" s="30"/>
      <c r="G86" s="30"/>
      <c r="H86" s="30"/>
      <c r="I86" s="30" t="s">
        <v>69</v>
      </c>
      <c r="J86" s="30"/>
      <c r="K86" s="31">
        <v>44771</v>
      </c>
      <c r="L86" s="30"/>
      <c r="M86" s="30" t="s">
        <v>98</v>
      </c>
      <c r="N86" s="30"/>
      <c r="O86" s="30" t="s">
        <v>99</v>
      </c>
      <c r="P86" s="30"/>
      <c r="Q86" s="30" t="s">
        <v>72</v>
      </c>
      <c r="R86" s="30"/>
      <c r="S86" s="30" t="s">
        <v>11</v>
      </c>
      <c r="T86" s="30"/>
      <c r="U86" s="29">
        <v>-4687.8</v>
      </c>
      <c r="V86" s="30"/>
      <c r="W86" s="29">
        <f>ROUND(W85+U86,5)</f>
        <v>-5231.68</v>
      </c>
    </row>
    <row r="87" spans="1:23" ht="15" thickBot="1">
      <c r="A87" s="27"/>
      <c r="B87" s="27"/>
      <c r="C87" s="27"/>
      <c r="D87" s="27"/>
      <c r="E87" s="27" t="s">
        <v>100</v>
      </c>
      <c r="F87" s="27"/>
      <c r="G87" s="27"/>
      <c r="H87" s="27"/>
      <c r="I87" s="27"/>
      <c r="J87" s="27"/>
      <c r="K87" s="28"/>
      <c r="L87" s="27"/>
      <c r="M87" s="27"/>
      <c r="N87" s="27"/>
      <c r="O87" s="27"/>
      <c r="P87" s="27"/>
      <c r="Q87" s="27"/>
      <c r="R87" s="27"/>
      <c r="S87" s="27"/>
      <c r="T87" s="27"/>
      <c r="U87" s="37">
        <f>ROUND(SUM(U84:U86),5)</f>
        <v>-5231.68</v>
      </c>
      <c r="V87" s="27"/>
      <c r="W87" s="37">
        <f>W86</f>
        <v>-5231.68</v>
      </c>
    </row>
    <row r="88" spans="1:23">
      <c r="A88" s="27"/>
      <c r="B88" s="27"/>
      <c r="C88" s="27"/>
      <c r="D88" s="27" t="s">
        <v>101</v>
      </c>
      <c r="E88" s="27"/>
      <c r="F88" s="27"/>
      <c r="G88" s="27"/>
      <c r="H88" s="27"/>
      <c r="I88" s="27"/>
      <c r="J88" s="27"/>
      <c r="K88" s="28"/>
      <c r="L88" s="27"/>
      <c r="M88" s="27"/>
      <c r="N88" s="27"/>
      <c r="O88" s="27"/>
      <c r="P88" s="27"/>
      <c r="Q88" s="27"/>
      <c r="R88" s="27"/>
      <c r="S88" s="27"/>
      <c r="T88" s="27"/>
      <c r="U88" s="35">
        <f>ROUND(U61+U75+U79+U83+U87,5)</f>
        <v>-51717.75</v>
      </c>
      <c r="V88" s="27"/>
      <c r="W88" s="35">
        <f>ROUND(W61+W75+W79+W83+W87,5)</f>
        <v>-51717.75</v>
      </c>
    </row>
    <row r="89" spans="1:23">
      <c r="A89" s="33"/>
      <c r="B89" s="33"/>
      <c r="C89" s="33"/>
      <c r="D89" s="33" t="s">
        <v>102</v>
      </c>
      <c r="E89" s="33"/>
      <c r="F89" s="33"/>
      <c r="G89" s="33"/>
      <c r="H89" s="33"/>
      <c r="I89" s="33"/>
      <c r="J89" s="33"/>
      <c r="K89" s="34"/>
      <c r="L89" s="33"/>
      <c r="M89" s="33"/>
      <c r="N89" s="33"/>
      <c r="O89" s="33"/>
      <c r="P89" s="33"/>
      <c r="Q89" s="33"/>
      <c r="R89" s="33"/>
      <c r="S89" s="33"/>
      <c r="T89" s="33"/>
      <c r="U89" s="32"/>
      <c r="V89" s="33"/>
      <c r="W89" s="32"/>
    </row>
    <row r="90" spans="1:23">
      <c r="A90" s="30"/>
      <c r="B90" s="30"/>
      <c r="C90" s="30"/>
      <c r="D90" s="30"/>
      <c r="E90" s="30"/>
      <c r="F90" s="30"/>
      <c r="G90" s="30"/>
      <c r="H90" s="30"/>
      <c r="I90" s="30" t="s">
        <v>69</v>
      </c>
      <c r="J90" s="30"/>
      <c r="K90" s="31">
        <v>44771</v>
      </c>
      <c r="L90" s="30"/>
      <c r="M90" s="30" t="s">
        <v>103</v>
      </c>
      <c r="N90" s="30"/>
      <c r="O90" s="30" t="s">
        <v>104</v>
      </c>
      <c r="P90" s="30"/>
      <c r="Q90" s="30" t="s">
        <v>72</v>
      </c>
      <c r="R90" s="30"/>
      <c r="S90" s="30" t="s">
        <v>11</v>
      </c>
      <c r="T90" s="30"/>
      <c r="U90" s="29">
        <v>-476</v>
      </c>
      <c r="V90" s="30"/>
      <c r="W90" s="29">
        <f>ROUND(W89+U90,5)</f>
        <v>-476</v>
      </c>
    </row>
    <row r="91" spans="1:23">
      <c r="A91" s="30"/>
      <c r="B91" s="30"/>
      <c r="C91" s="30"/>
      <c r="D91" s="30"/>
      <c r="E91" s="30"/>
      <c r="F91" s="30"/>
      <c r="G91" s="30"/>
      <c r="H91" s="30"/>
      <c r="I91" s="30" t="s">
        <v>69</v>
      </c>
      <c r="J91" s="30"/>
      <c r="K91" s="31">
        <v>44771</v>
      </c>
      <c r="L91" s="30"/>
      <c r="M91" s="30" t="s">
        <v>105</v>
      </c>
      <c r="N91" s="30"/>
      <c r="O91" s="30" t="s">
        <v>106</v>
      </c>
      <c r="P91" s="30"/>
      <c r="Q91" s="30" t="s">
        <v>72</v>
      </c>
      <c r="R91" s="30"/>
      <c r="S91" s="30" t="s">
        <v>11</v>
      </c>
      <c r="T91" s="30"/>
      <c r="U91" s="29">
        <v>-510</v>
      </c>
      <c r="V91" s="30"/>
      <c r="W91" s="29">
        <f>ROUND(W90+U91,5)</f>
        <v>-986</v>
      </c>
    </row>
    <row r="92" spans="1:23">
      <c r="A92" s="30"/>
      <c r="B92" s="30"/>
      <c r="C92" s="30"/>
      <c r="D92" s="30"/>
      <c r="E92" s="30"/>
      <c r="F92" s="30"/>
      <c r="G92" s="30"/>
      <c r="H92" s="30"/>
      <c r="I92" s="30" t="s">
        <v>69</v>
      </c>
      <c r="J92" s="30"/>
      <c r="K92" s="31">
        <v>44771</v>
      </c>
      <c r="L92" s="30"/>
      <c r="M92" s="30" t="s">
        <v>107</v>
      </c>
      <c r="N92" s="30"/>
      <c r="O92" s="30" t="s">
        <v>108</v>
      </c>
      <c r="P92" s="30"/>
      <c r="Q92" s="30" t="s">
        <v>72</v>
      </c>
      <c r="R92" s="30"/>
      <c r="S92" s="30" t="s">
        <v>11</v>
      </c>
      <c r="T92" s="30"/>
      <c r="U92" s="29">
        <v>-672</v>
      </c>
      <c r="V92" s="30"/>
      <c r="W92" s="29">
        <f>ROUND(W91+U92,5)</f>
        <v>-1658</v>
      </c>
    </row>
    <row r="93" spans="1:23">
      <c r="A93" s="30"/>
      <c r="B93" s="30"/>
      <c r="C93" s="30"/>
      <c r="D93" s="30"/>
      <c r="E93" s="30"/>
      <c r="F93" s="30"/>
      <c r="G93" s="30"/>
      <c r="H93" s="30"/>
      <c r="I93" s="30" t="s">
        <v>69</v>
      </c>
      <c r="J93" s="30"/>
      <c r="K93" s="31">
        <v>44771</v>
      </c>
      <c r="L93" s="30"/>
      <c r="M93" s="30" t="s">
        <v>109</v>
      </c>
      <c r="N93" s="30"/>
      <c r="O93" s="30" t="s">
        <v>110</v>
      </c>
      <c r="P93" s="30"/>
      <c r="Q93" s="30" t="s">
        <v>72</v>
      </c>
      <c r="R93" s="30"/>
      <c r="S93" s="30" t="s">
        <v>11</v>
      </c>
      <c r="T93" s="30"/>
      <c r="U93" s="29">
        <v>-1260</v>
      </c>
      <c r="V93" s="30"/>
      <c r="W93" s="29">
        <f>ROUND(W92+U93,5)</f>
        <v>-2918</v>
      </c>
    </row>
    <row r="94" spans="1:23">
      <c r="A94" s="30"/>
      <c r="B94" s="30"/>
      <c r="C94" s="30"/>
      <c r="D94" s="30"/>
      <c r="E94" s="30"/>
      <c r="F94" s="30"/>
      <c r="G94" s="30"/>
      <c r="H94" s="30"/>
      <c r="I94" s="30" t="s">
        <v>69</v>
      </c>
      <c r="J94" s="30"/>
      <c r="K94" s="31">
        <v>44771</v>
      </c>
      <c r="L94" s="30"/>
      <c r="M94" s="30" t="s">
        <v>111</v>
      </c>
      <c r="N94" s="30"/>
      <c r="O94" s="30" t="s">
        <v>104</v>
      </c>
      <c r="P94" s="30"/>
      <c r="Q94" s="30" t="s">
        <v>72</v>
      </c>
      <c r="R94" s="30"/>
      <c r="S94" s="30" t="s">
        <v>11</v>
      </c>
      <c r="T94" s="30"/>
      <c r="U94" s="29">
        <v>-672</v>
      </c>
      <c r="V94" s="30"/>
      <c r="W94" s="29">
        <f>ROUND(W93+U94,5)</f>
        <v>-3590</v>
      </c>
    </row>
    <row r="95" spans="1:23" ht="15" thickBot="1">
      <c r="A95" s="30"/>
      <c r="B95" s="30"/>
      <c r="C95" s="30"/>
      <c r="D95" s="30"/>
      <c r="E95" s="30"/>
      <c r="F95" s="30"/>
      <c r="G95" s="30"/>
      <c r="H95" s="30"/>
      <c r="I95" s="30" t="s">
        <v>69</v>
      </c>
      <c r="J95" s="30"/>
      <c r="K95" s="31">
        <v>44771</v>
      </c>
      <c r="L95" s="30"/>
      <c r="M95" s="30" t="s">
        <v>112</v>
      </c>
      <c r="N95" s="30"/>
      <c r="O95" s="30" t="s">
        <v>110</v>
      </c>
      <c r="P95" s="30"/>
      <c r="Q95" s="30" t="s">
        <v>72</v>
      </c>
      <c r="R95" s="30"/>
      <c r="S95" s="30" t="s">
        <v>11</v>
      </c>
      <c r="T95" s="30"/>
      <c r="U95" s="36">
        <v>-112</v>
      </c>
      <c r="V95" s="30"/>
      <c r="W95" s="36">
        <f>ROUND(W94+U95,5)</f>
        <v>-3702</v>
      </c>
    </row>
    <row r="96" spans="1:23">
      <c r="A96" s="27"/>
      <c r="B96" s="27"/>
      <c r="C96" s="27"/>
      <c r="D96" s="27" t="s">
        <v>113</v>
      </c>
      <c r="E96" s="27"/>
      <c r="F96" s="27"/>
      <c r="G96" s="27"/>
      <c r="H96" s="27"/>
      <c r="I96" s="27"/>
      <c r="J96" s="27"/>
      <c r="K96" s="28"/>
      <c r="L96" s="27"/>
      <c r="M96" s="27"/>
      <c r="N96" s="27"/>
      <c r="O96" s="27"/>
      <c r="P96" s="27"/>
      <c r="Q96" s="27"/>
      <c r="R96" s="27"/>
      <c r="S96" s="27"/>
      <c r="T96" s="27"/>
      <c r="U96" s="35">
        <f>ROUND(SUM(U89:U95),5)</f>
        <v>-3702</v>
      </c>
      <c r="V96" s="27"/>
      <c r="W96" s="35">
        <f>W95</f>
        <v>-3702</v>
      </c>
    </row>
    <row r="97" spans="1:23">
      <c r="A97" s="33"/>
      <c r="B97" s="33"/>
      <c r="C97" s="33"/>
      <c r="D97" s="33" t="s">
        <v>114</v>
      </c>
      <c r="E97" s="33"/>
      <c r="F97" s="33"/>
      <c r="G97" s="33"/>
      <c r="H97" s="33"/>
      <c r="I97" s="33"/>
      <c r="J97" s="33"/>
      <c r="K97" s="34"/>
      <c r="L97" s="33"/>
      <c r="M97" s="33"/>
      <c r="N97" s="33"/>
      <c r="O97" s="33"/>
      <c r="P97" s="33"/>
      <c r="Q97" s="33"/>
      <c r="R97" s="33"/>
      <c r="S97" s="33"/>
      <c r="T97" s="33"/>
      <c r="U97" s="32"/>
      <c r="V97" s="33"/>
      <c r="W97" s="32"/>
    </row>
    <row r="98" spans="1:23">
      <c r="A98" s="33"/>
      <c r="B98" s="33"/>
      <c r="C98" s="33"/>
      <c r="D98" s="33"/>
      <c r="E98" s="33" t="s">
        <v>115</v>
      </c>
      <c r="F98" s="33"/>
      <c r="G98" s="33"/>
      <c r="H98" s="33"/>
      <c r="I98" s="33"/>
      <c r="J98" s="33"/>
      <c r="K98" s="34"/>
      <c r="L98" s="33"/>
      <c r="M98" s="33"/>
      <c r="N98" s="33"/>
      <c r="O98" s="33"/>
      <c r="P98" s="33"/>
      <c r="Q98" s="33"/>
      <c r="R98" s="33"/>
      <c r="S98" s="33"/>
      <c r="T98" s="33"/>
      <c r="U98" s="32"/>
      <c r="V98" s="33"/>
      <c r="W98" s="32"/>
    </row>
    <row r="99" spans="1:23">
      <c r="A99" s="30"/>
      <c r="B99" s="30"/>
      <c r="C99" s="30"/>
      <c r="D99" s="30"/>
      <c r="E99" s="30"/>
      <c r="F99" s="30"/>
      <c r="G99" s="30"/>
      <c r="H99" s="30"/>
      <c r="I99" s="30" t="s">
        <v>69</v>
      </c>
      <c r="J99" s="30"/>
      <c r="K99" s="31">
        <v>44771</v>
      </c>
      <c r="L99" s="30"/>
      <c r="M99" s="30" t="s">
        <v>96</v>
      </c>
      <c r="N99" s="30"/>
      <c r="O99" s="30" t="s">
        <v>97</v>
      </c>
      <c r="P99" s="30"/>
      <c r="Q99" s="30" t="s">
        <v>72</v>
      </c>
      <c r="R99" s="30"/>
      <c r="S99" s="30" t="s">
        <v>11</v>
      </c>
      <c r="T99" s="30"/>
      <c r="U99" s="29">
        <v>-48.95</v>
      </c>
      <c r="V99" s="30"/>
      <c r="W99" s="29">
        <f>ROUND(W98+U99,5)</f>
        <v>-48.95</v>
      </c>
    </row>
    <row r="100" spans="1:23">
      <c r="A100" s="30"/>
      <c r="B100" s="30"/>
      <c r="C100" s="30"/>
      <c r="D100" s="30"/>
      <c r="E100" s="30"/>
      <c r="F100" s="30"/>
      <c r="G100" s="30"/>
      <c r="H100" s="30"/>
      <c r="I100" s="30" t="s">
        <v>69</v>
      </c>
      <c r="J100" s="30"/>
      <c r="K100" s="31">
        <v>44771</v>
      </c>
      <c r="L100" s="30"/>
      <c r="M100" s="30" t="s">
        <v>98</v>
      </c>
      <c r="N100" s="30"/>
      <c r="O100" s="30" t="s">
        <v>99</v>
      </c>
      <c r="P100" s="30"/>
      <c r="Q100" s="30" t="s">
        <v>72</v>
      </c>
      <c r="R100" s="30"/>
      <c r="S100" s="30" t="s">
        <v>11</v>
      </c>
      <c r="T100" s="30"/>
      <c r="U100" s="29">
        <v>-421.9</v>
      </c>
      <c r="V100" s="30"/>
      <c r="W100" s="29">
        <f>ROUND(W99+U100,5)</f>
        <v>-470.85</v>
      </c>
    </row>
    <row r="101" spans="1:23">
      <c r="A101" s="30"/>
      <c r="B101" s="30"/>
      <c r="C101" s="30"/>
      <c r="D101" s="30"/>
      <c r="E101" s="30"/>
      <c r="F101" s="30"/>
      <c r="G101" s="30"/>
      <c r="H101" s="30"/>
      <c r="I101" s="30" t="s">
        <v>69</v>
      </c>
      <c r="J101" s="30"/>
      <c r="K101" s="31">
        <v>44771</v>
      </c>
      <c r="L101" s="30"/>
      <c r="M101" s="30" t="s">
        <v>80</v>
      </c>
      <c r="N101" s="30"/>
      <c r="O101" s="30" t="s">
        <v>81</v>
      </c>
      <c r="P101" s="30"/>
      <c r="Q101" s="30" t="s">
        <v>72</v>
      </c>
      <c r="R101" s="30"/>
      <c r="S101" s="30" t="s">
        <v>11</v>
      </c>
      <c r="T101" s="30"/>
      <c r="U101" s="29">
        <v>-697.5</v>
      </c>
      <c r="V101" s="30"/>
      <c r="W101" s="29">
        <f>ROUND(W100+U101,5)</f>
        <v>-1168.3499999999999</v>
      </c>
    </row>
    <row r="102" spans="1:23">
      <c r="A102" s="30"/>
      <c r="B102" s="30"/>
      <c r="C102" s="30"/>
      <c r="D102" s="30"/>
      <c r="E102" s="30"/>
      <c r="F102" s="30"/>
      <c r="G102" s="30"/>
      <c r="H102" s="30"/>
      <c r="I102" s="30" t="s">
        <v>69</v>
      </c>
      <c r="J102" s="30"/>
      <c r="K102" s="31">
        <v>44771</v>
      </c>
      <c r="L102" s="30"/>
      <c r="M102" s="30" t="s">
        <v>82</v>
      </c>
      <c r="N102" s="30"/>
      <c r="O102" s="30" t="s">
        <v>83</v>
      </c>
      <c r="P102" s="30"/>
      <c r="Q102" s="30" t="s">
        <v>72</v>
      </c>
      <c r="R102" s="30"/>
      <c r="S102" s="30" t="s">
        <v>11</v>
      </c>
      <c r="T102" s="30"/>
      <c r="U102" s="29">
        <v>-622.5</v>
      </c>
      <c r="V102" s="30"/>
      <c r="W102" s="29">
        <f>ROUND(W101+U102,5)</f>
        <v>-1790.85</v>
      </c>
    </row>
    <row r="103" spans="1:23" ht="15" thickBot="1">
      <c r="A103" s="30"/>
      <c r="B103" s="30"/>
      <c r="C103" s="30"/>
      <c r="D103" s="30"/>
      <c r="E103" s="30"/>
      <c r="F103" s="30"/>
      <c r="G103" s="30"/>
      <c r="H103" s="30"/>
      <c r="I103" s="30" t="s">
        <v>69</v>
      </c>
      <c r="J103" s="30"/>
      <c r="K103" s="31">
        <v>44771</v>
      </c>
      <c r="L103" s="30"/>
      <c r="M103" s="30" t="s">
        <v>84</v>
      </c>
      <c r="N103" s="30"/>
      <c r="O103" s="30" t="s">
        <v>85</v>
      </c>
      <c r="P103" s="30"/>
      <c r="Q103" s="30" t="s">
        <v>72</v>
      </c>
      <c r="R103" s="30"/>
      <c r="S103" s="30" t="s">
        <v>11</v>
      </c>
      <c r="T103" s="30"/>
      <c r="U103" s="36">
        <v>-731.25</v>
      </c>
      <c r="V103" s="30"/>
      <c r="W103" s="36">
        <f>ROUND(W102+U103,5)</f>
        <v>-2522.1</v>
      </c>
    </row>
    <row r="104" spans="1:23">
      <c r="A104" s="27"/>
      <c r="B104" s="27"/>
      <c r="C104" s="27"/>
      <c r="D104" s="27"/>
      <c r="E104" s="27" t="s">
        <v>116</v>
      </c>
      <c r="F104" s="27"/>
      <c r="G104" s="27"/>
      <c r="H104" s="27"/>
      <c r="I104" s="27"/>
      <c r="J104" s="27"/>
      <c r="K104" s="28"/>
      <c r="L104" s="27"/>
      <c r="M104" s="27"/>
      <c r="N104" s="27"/>
      <c r="O104" s="27"/>
      <c r="P104" s="27"/>
      <c r="Q104" s="27"/>
      <c r="R104" s="27"/>
      <c r="S104" s="27"/>
      <c r="T104" s="27"/>
      <c r="U104" s="35">
        <f>ROUND(SUM(U98:U103),5)</f>
        <v>-2522.1</v>
      </c>
      <c r="V104" s="27"/>
      <c r="W104" s="35">
        <f>W103</f>
        <v>-2522.1</v>
      </c>
    </row>
    <row r="105" spans="1:23">
      <c r="A105" s="33"/>
      <c r="B105" s="33"/>
      <c r="C105" s="33"/>
      <c r="D105" s="33"/>
      <c r="E105" s="33" t="s">
        <v>117</v>
      </c>
      <c r="F105" s="33"/>
      <c r="G105" s="33"/>
      <c r="H105" s="33"/>
      <c r="I105" s="33"/>
      <c r="J105" s="33"/>
      <c r="K105" s="34"/>
      <c r="L105" s="33"/>
      <c r="M105" s="33"/>
      <c r="N105" s="33"/>
      <c r="O105" s="33"/>
      <c r="P105" s="33"/>
      <c r="Q105" s="33"/>
      <c r="R105" s="33"/>
      <c r="S105" s="33"/>
      <c r="T105" s="33"/>
      <c r="U105" s="32"/>
      <c r="V105" s="33"/>
      <c r="W105" s="32"/>
    </row>
    <row r="106" spans="1:23">
      <c r="A106" s="30"/>
      <c r="B106" s="30"/>
      <c r="C106" s="30"/>
      <c r="D106" s="30"/>
      <c r="E106" s="30"/>
      <c r="F106" s="30"/>
      <c r="G106" s="30"/>
      <c r="H106" s="30"/>
      <c r="I106" s="30" t="s">
        <v>69</v>
      </c>
      <c r="J106" s="30"/>
      <c r="K106" s="31">
        <v>44771</v>
      </c>
      <c r="L106" s="30"/>
      <c r="M106" s="30" t="s">
        <v>96</v>
      </c>
      <c r="N106" s="30"/>
      <c r="O106" s="30" t="s">
        <v>97</v>
      </c>
      <c r="P106" s="30"/>
      <c r="Q106" s="30" t="s">
        <v>72</v>
      </c>
      <c r="R106" s="30"/>
      <c r="S106" s="30" t="s">
        <v>11</v>
      </c>
      <c r="T106" s="30"/>
      <c r="U106" s="29">
        <v>-17.399999999999999</v>
      </c>
      <c r="V106" s="30"/>
      <c r="W106" s="29">
        <f>ROUND(W105+U106,5)</f>
        <v>-17.399999999999999</v>
      </c>
    </row>
    <row r="107" spans="1:23">
      <c r="A107" s="30"/>
      <c r="B107" s="30"/>
      <c r="C107" s="30"/>
      <c r="D107" s="30"/>
      <c r="E107" s="30"/>
      <c r="F107" s="30"/>
      <c r="G107" s="30"/>
      <c r="H107" s="30"/>
      <c r="I107" s="30" t="s">
        <v>69</v>
      </c>
      <c r="J107" s="30"/>
      <c r="K107" s="31">
        <v>44771</v>
      </c>
      <c r="L107" s="30"/>
      <c r="M107" s="30" t="s">
        <v>98</v>
      </c>
      <c r="N107" s="30"/>
      <c r="O107" s="30" t="s">
        <v>99</v>
      </c>
      <c r="P107" s="30"/>
      <c r="Q107" s="30" t="s">
        <v>72</v>
      </c>
      <c r="R107" s="30"/>
      <c r="S107" s="30" t="s">
        <v>11</v>
      </c>
      <c r="T107" s="30"/>
      <c r="U107" s="29">
        <v>-150.01</v>
      </c>
      <c r="V107" s="30"/>
      <c r="W107" s="29">
        <f>ROUND(W106+U107,5)</f>
        <v>-167.41</v>
      </c>
    </row>
    <row r="108" spans="1:23">
      <c r="A108" s="30"/>
      <c r="B108" s="30"/>
      <c r="C108" s="30"/>
      <c r="D108" s="30"/>
      <c r="E108" s="30"/>
      <c r="F108" s="30"/>
      <c r="G108" s="30"/>
      <c r="H108" s="30"/>
      <c r="I108" s="30" t="s">
        <v>69</v>
      </c>
      <c r="J108" s="30"/>
      <c r="K108" s="31">
        <v>44771</v>
      </c>
      <c r="L108" s="30"/>
      <c r="M108" s="30" t="s">
        <v>80</v>
      </c>
      <c r="N108" s="30"/>
      <c r="O108" s="30" t="s">
        <v>81</v>
      </c>
      <c r="P108" s="30"/>
      <c r="Q108" s="30" t="s">
        <v>72</v>
      </c>
      <c r="R108" s="30"/>
      <c r="S108" s="30" t="s">
        <v>11</v>
      </c>
      <c r="T108" s="30"/>
      <c r="U108" s="29">
        <v>-248</v>
      </c>
      <c r="V108" s="30"/>
      <c r="W108" s="29">
        <f>ROUND(W107+U108,5)</f>
        <v>-415.41</v>
      </c>
    </row>
    <row r="109" spans="1:23">
      <c r="A109" s="30"/>
      <c r="B109" s="30"/>
      <c r="C109" s="30"/>
      <c r="D109" s="30"/>
      <c r="E109" s="30"/>
      <c r="F109" s="30"/>
      <c r="G109" s="30"/>
      <c r="H109" s="30"/>
      <c r="I109" s="30" t="s">
        <v>69</v>
      </c>
      <c r="J109" s="30"/>
      <c r="K109" s="31">
        <v>44771</v>
      </c>
      <c r="L109" s="30"/>
      <c r="M109" s="30" t="s">
        <v>82</v>
      </c>
      <c r="N109" s="30"/>
      <c r="O109" s="30" t="s">
        <v>83</v>
      </c>
      <c r="P109" s="30"/>
      <c r="Q109" s="30" t="s">
        <v>72</v>
      </c>
      <c r="R109" s="30"/>
      <c r="S109" s="30" t="s">
        <v>11</v>
      </c>
      <c r="T109" s="30"/>
      <c r="U109" s="29">
        <v>-221.33</v>
      </c>
      <c r="V109" s="30"/>
      <c r="W109" s="29">
        <f>ROUND(W108+U109,5)</f>
        <v>-636.74</v>
      </c>
    </row>
    <row r="110" spans="1:23" ht="15" thickBot="1">
      <c r="A110" s="30"/>
      <c r="B110" s="30"/>
      <c r="C110" s="30"/>
      <c r="D110" s="30"/>
      <c r="E110" s="30"/>
      <c r="F110" s="30"/>
      <c r="G110" s="30"/>
      <c r="H110" s="30"/>
      <c r="I110" s="30" t="s">
        <v>69</v>
      </c>
      <c r="J110" s="30"/>
      <c r="K110" s="31">
        <v>44771</v>
      </c>
      <c r="L110" s="30"/>
      <c r="M110" s="30" t="s">
        <v>84</v>
      </c>
      <c r="N110" s="30"/>
      <c r="O110" s="30" t="s">
        <v>85</v>
      </c>
      <c r="P110" s="30"/>
      <c r="Q110" s="30" t="s">
        <v>72</v>
      </c>
      <c r="R110" s="30"/>
      <c r="S110" s="30" t="s">
        <v>11</v>
      </c>
      <c r="T110" s="30"/>
      <c r="U110" s="36">
        <v>-260</v>
      </c>
      <c r="V110" s="30"/>
      <c r="W110" s="36">
        <f>ROUND(W109+U110,5)</f>
        <v>-896.74</v>
      </c>
    </row>
    <row r="111" spans="1:23">
      <c r="A111" s="27"/>
      <c r="B111" s="27"/>
      <c r="C111" s="27"/>
      <c r="D111" s="27"/>
      <c r="E111" s="27" t="s">
        <v>118</v>
      </c>
      <c r="F111" s="27"/>
      <c r="G111" s="27"/>
      <c r="H111" s="27"/>
      <c r="I111" s="27"/>
      <c r="J111" s="27"/>
      <c r="K111" s="28"/>
      <c r="L111" s="27"/>
      <c r="M111" s="27"/>
      <c r="N111" s="27"/>
      <c r="O111" s="27"/>
      <c r="P111" s="27"/>
      <c r="Q111" s="27"/>
      <c r="R111" s="27"/>
      <c r="S111" s="27"/>
      <c r="T111" s="27"/>
      <c r="U111" s="35">
        <f>ROUND(SUM(U105:U110),5)</f>
        <v>-896.74</v>
      </c>
      <c r="V111" s="27"/>
      <c r="W111" s="35">
        <f>W110</f>
        <v>-896.74</v>
      </c>
    </row>
    <row r="112" spans="1:23">
      <c r="A112" s="33"/>
      <c r="B112" s="33"/>
      <c r="C112" s="33"/>
      <c r="D112" s="33"/>
      <c r="E112" s="33" t="s">
        <v>119</v>
      </c>
      <c r="F112" s="33"/>
      <c r="G112" s="33"/>
      <c r="H112" s="33"/>
      <c r="I112" s="33"/>
      <c r="J112" s="33"/>
      <c r="K112" s="34"/>
      <c r="L112" s="33"/>
      <c r="M112" s="33"/>
      <c r="N112" s="33"/>
      <c r="O112" s="33"/>
      <c r="P112" s="33"/>
      <c r="Q112" s="33"/>
      <c r="R112" s="33"/>
      <c r="S112" s="33"/>
      <c r="T112" s="33"/>
      <c r="U112" s="32"/>
      <c r="V112" s="33"/>
      <c r="W112" s="32"/>
    </row>
    <row r="113" spans="1:23">
      <c r="A113" s="30"/>
      <c r="B113" s="30"/>
      <c r="C113" s="30"/>
      <c r="D113" s="30"/>
      <c r="E113" s="30"/>
      <c r="F113" s="30"/>
      <c r="G113" s="30"/>
      <c r="H113" s="30"/>
      <c r="I113" s="30" t="s">
        <v>39</v>
      </c>
      <c r="J113" s="30"/>
      <c r="K113" s="31">
        <v>44743</v>
      </c>
      <c r="L113" s="30"/>
      <c r="M113" s="30" t="s">
        <v>120</v>
      </c>
      <c r="N113" s="30"/>
      <c r="O113" s="30" t="s">
        <v>121</v>
      </c>
      <c r="P113" s="30"/>
      <c r="Q113" s="30" t="s">
        <v>122</v>
      </c>
      <c r="R113" s="30"/>
      <c r="S113" s="30" t="s">
        <v>43</v>
      </c>
      <c r="T113" s="30"/>
      <c r="U113" s="29">
        <v>-1336.36</v>
      </c>
      <c r="V113" s="30"/>
      <c r="W113" s="29">
        <f>ROUND(W112+U113,5)</f>
        <v>-1336.36</v>
      </c>
    </row>
    <row r="114" spans="1:23">
      <c r="A114" s="30"/>
      <c r="B114" s="30"/>
      <c r="C114" s="30"/>
      <c r="D114" s="30"/>
      <c r="E114" s="30"/>
      <c r="F114" s="30"/>
      <c r="G114" s="30"/>
      <c r="H114" s="30"/>
      <c r="I114" s="30" t="s">
        <v>39</v>
      </c>
      <c r="J114" s="30"/>
      <c r="K114" s="31">
        <v>44743</v>
      </c>
      <c r="L114" s="30"/>
      <c r="M114" s="30" t="s">
        <v>120</v>
      </c>
      <c r="N114" s="30"/>
      <c r="O114" s="30" t="s">
        <v>121</v>
      </c>
      <c r="P114" s="30"/>
      <c r="Q114" s="30" t="s">
        <v>123</v>
      </c>
      <c r="R114" s="30"/>
      <c r="S114" s="30" t="s">
        <v>43</v>
      </c>
      <c r="T114" s="30"/>
      <c r="U114" s="29">
        <v>-742.67</v>
      </c>
      <c r="V114" s="30"/>
      <c r="W114" s="29">
        <f>ROUND(W113+U114,5)</f>
        <v>-2079.0300000000002</v>
      </c>
    </row>
    <row r="115" spans="1:23">
      <c r="A115" s="30"/>
      <c r="B115" s="30"/>
      <c r="C115" s="30"/>
      <c r="D115" s="30"/>
      <c r="E115" s="30"/>
      <c r="F115" s="30"/>
      <c r="G115" s="30"/>
      <c r="H115" s="30"/>
      <c r="I115" s="30" t="s">
        <v>39</v>
      </c>
      <c r="J115" s="30"/>
      <c r="K115" s="31">
        <v>44743</v>
      </c>
      <c r="L115" s="30"/>
      <c r="M115" s="30" t="s">
        <v>120</v>
      </c>
      <c r="N115" s="30"/>
      <c r="O115" s="30" t="s">
        <v>121</v>
      </c>
      <c r="P115" s="30"/>
      <c r="Q115" s="30" t="s">
        <v>124</v>
      </c>
      <c r="R115" s="30"/>
      <c r="S115" s="30" t="s">
        <v>43</v>
      </c>
      <c r="T115" s="30"/>
      <c r="U115" s="29">
        <v>-587.64</v>
      </c>
      <c r="V115" s="30"/>
      <c r="W115" s="29">
        <f>ROUND(W114+U115,5)</f>
        <v>-2666.67</v>
      </c>
    </row>
    <row r="116" spans="1:23">
      <c r="A116" s="30"/>
      <c r="B116" s="30"/>
      <c r="C116" s="30"/>
      <c r="D116" s="30"/>
      <c r="E116" s="30"/>
      <c r="F116" s="30"/>
      <c r="G116" s="30"/>
      <c r="H116" s="30"/>
      <c r="I116" s="30" t="s">
        <v>39</v>
      </c>
      <c r="J116" s="30"/>
      <c r="K116" s="31">
        <v>44743</v>
      </c>
      <c r="L116" s="30"/>
      <c r="M116" s="30" t="s">
        <v>120</v>
      </c>
      <c r="N116" s="30"/>
      <c r="O116" s="30" t="s">
        <v>121</v>
      </c>
      <c r="P116" s="30"/>
      <c r="Q116" s="30" t="s">
        <v>125</v>
      </c>
      <c r="R116" s="30"/>
      <c r="S116" s="30" t="s">
        <v>43</v>
      </c>
      <c r="T116" s="30"/>
      <c r="U116" s="29">
        <v>-1156.6500000000001</v>
      </c>
      <c r="V116" s="30"/>
      <c r="W116" s="29">
        <f>ROUND(W115+U116,5)</f>
        <v>-3823.32</v>
      </c>
    </row>
    <row r="117" spans="1:23">
      <c r="A117" s="30"/>
      <c r="B117" s="30"/>
      <c r="C117" s="30"/>
      <c r="D117" s="30"/>
      <c r="E117" s="30"/>
      <c r="F117" s="30"/>
      <c r="G117" s="30"/>
      <c r="H117" s="30"/>
      <c r="I117" s="30" t="s">
        <v>39</v>
      </c>
      <c r="J117" s="30"/>
      <c r="K117" s="31">
        <v>44743</v>
      </c>
      <c r="L117" s="30"/>
      <c r="M117" s="30" t="s">
        <v>120</v>
      </c>
      <c r="N117" s="30"/>
      <c r="O117" s="30" t="s">
        <v>121</v>
      </c>
      <c r="P117" s="30"/>
      <c r="Q117" s="30" t="s">
        <v>126</v>
      </c>
      <c r="R117" s="30"/>
      <c r="S117" s="30" t="s">
        <v>43</v>
      </c>
      <c r="T117" s="30"/>
      <c r="U117" s="29">
        <v>-1544.42</v>
      </c>
      <c r="V117" s="30"/>
      <c r="W117" s="29">
        <f>ROUND(W116+U117,5)</f>
        <v>-5367.74</v>
      </c>
    </row>
    <row r="118" spans="1:23">
      <c r="A118" s="30"/>
      <c r="B118" s="30"/>
      <c r="C118" s="30"/>
      <c r="D118" s="30"/>
      <c r="E118" s="30"/>
      <c r="F118" s="30"/>
      <c r="G118" s="30"/>
      <c r="H118" s="30"/>
      <c r="I118" s="30" t="s">
        <v>39</v>
      </c>
      <c r="J118" s="30"/>
      <c r="K118" s="31">
        <v>44743</v>
      </c>
      <c r="L118" s="30"/>
      <c r="M118" s="30" t="s">
        <v>62</v>
      </c>
      <c r="N118" s="30"/>
      <c r="O118" s="30" t="s">
        <v>127</v>
      </c>
      <c r="P118" s="30"/>
      <c r="Q118" s="30" t="s">
        <v>128</v>
      </c>
      <c r="R118" s="30"/>
      <c r="S118" s="30" t="s">
        <v>43</v>
      </c>
      <c r="T118" s="30"/>
      <c r="U118" s="29">
        <v>-59.37</v>
      </c>
      <c r="V118" s="30"/>
      <c r="W118" s="29">
        <f>ROUND(W117+U118,5)</f>
        <v>-5427.11</v>
      </c>
    </row>
    <row r="119" spans="1:23">
      <c r="A119" s="30"/>
      <c r="B119" s="30"/>
      <c r="C119" s="30"/>
      <c r="D119" s="30"/>
      <c r="E119" s="30"/>
      <c r="F119" s="30"/>
      <c r="G119" s="30"/>
      <c r="H119" s="30"/>
      <c r="I119" s="30" t="s">
        <v>39</v>
      </c>
      <c r="J119" s="30"/>
      <c r="K119" s="31">
        <v>44743</v>
      </c>
      <c r="L119" s="30"/>
      <c r="M119" s="30" t="s">
        <v>62</v>
      </c>
      <c r="N119" s="30"/>
      <c r="O119" s="30" t="s">
        <v>127</v>
      </c>
      <c r="P119" s="30"/>
      <c r="Q119" s="30" t="s">
        <v>129</v>
      </c>
      <c r="R119" s="30"/>
      <c r="S119" s="30" t="s">
        <v>43</v>
      </c>
      <c r="T119" s="30"/>
      <c r="U119" s="29">
        <v>-59.37</v>
      </c>
      <c r="V119" s="30"/>
      <c r="W119" s="29">
        <f>ROUND(W118+U119,5)</f>
        <v>-5486.48</v>
      </c>
    </row>
    <row r="120" spans="1:23">
      <c r="A120" s="30"/>
      <c r="B120" s="30"/>
      <c r="C120" s="30"/>
      <c r="D120" s="30"/>
      <c r="E120" s="30"/>
      <c r="F120" s="30"/>
      <c r="G120" s="30"/>
      <c r="H120" s="30"/>
      <c r="I120" s="30" t="s">
        <v>39</v>
      </c>
      <c r="J120" s="30"/>
      <c r="K120" s="31">
        <v>44743</v>
      </c>
      <c r="L120" s="30"/>
      <c r="M120" s="30" t="s">
        <v>62</v>
      </c>
      <c r="N120" s="30"/>
      <c r="O120" s="30" t="s">
        <v>127</v>
      </c>
      <c r="P120" s="30"/>
      <c r="Q120" s="30" t="s">
        <v>130</v>
      </c>
      <c r="R120" s="30"/>
      <c r="S120" s="30" t="s">
        <v>43</v>
      </c>
      <c r="T120" s="30"/>
      <c r="U120" s="29">
        <v>-59.37</v>
      </c>
      <c r="V120" s="30"/>
      <c r="W120" s="29">
        <f>ROUND(W119+U120,5)</f>
        <v>-5545.85</v>
      </c>
    </row>
    <row r="121" spans="1:23" ht="15" thickBot="1">
      <c r="A121" s="30"/>
      <c r="B121" s="30"/>
      <c r="C121" s="30"/>
      <c r="D121" s="30"/>
      <c r="E121" s="30"/>
      <c r="F121" s="30"/>
      <c r="G121" s="30"/>
      <c r="H121" s="30"/>
      <c r="I121" s="30" t="s">
        <v>39</v>
      </c>
      <c r="J121" s="30"/>
      <c r="K121" s="31">
        <v>44743</v>
      </c>
      <c r="L121" s="30"/>
      <c r="M121" s="30" t="s">
        <v>62</v>
      </c>
      <c r="N121" s="30"/>
      <c r="O121" s="30" t="s">
        <v>127</v>
      </c>
      <c r="P121" s="30"/>
      <c r="Q121" s="30" t="s">
        <v>131</v>
      </c>
      <c r="R121" s="30"/>
      <c r="S121" s="30" t="s">
        <v>43</v>
      </c>
      <c r="T121" s="30"/>
      <c r="U121" s="36">
        <v>-59.37</v>
      </c>
      <c r="V121" s="30"/>
      <c r="W121" s="36">
        <f>ROUND(W120+U121,5)</f>
        <v>-5605.22</v>
      </c>
    </row>
    <row r="122" spans="1:23">
      <c r="A122" s="27"/>
      <c r="B122" s="27"/>
      <c r="C122" s="27"/>
      <c r="D122" s="27"/>
      <c r="E122" s="27" t="s">
        <v>132</v>
      </c>
      <c r="F122" s="27"/>
      <c r="G122" s="27"/>
      <c r="H122" s="27"/>
      <c r="I122" s="27"/>
      <c r="J122" s="27"/>
      <c r="K122" s="28"/>
      <c r="L122" s="27"/>
      <c r="M122" s="27"/>
      <c r="N122" s="27"/>
      <c r="O122" s="27"/>
      <c r="P122" s="27"/>
      <c r="Q122" s="27"/>
      <c r="R122" s="27"/>
      <c r="S122" s="27"/>
      <c r="T122" s="27"/>
      <c r="U122" s="35">
        <f>ROUND(SUM(U112:U121),5)</f>
        <v>-5605.22</v>
      </c>
      <c r="V122" s="27"/>
      <c r="W122" s="35">
        <f>W121</f>
        <v>-5605.22</v>
      </c>
    </row>
    <row r="123" spans="1:23">
      <c r="A123" s="33"/>
      <c r="B123" s="33"/>
      <c r="C123" s="33"/>
      <c r="D123" s="33"/>
      <c r="E123" s="33" t="s">
        <v>133</v>
      </c>
      <c r="F123" s="33"/>
      <c r="G123" s="33"/>
      <c r="H123" s="33"/>
      <c r="I123" s="33"/>
      <c r="J123" s="33"/>
      <c r="K123" s="34"/>
      <c r="L123" s="33"/>
      <c r="M123" s="33"/>
      <c r="N123" s="33"/>
      <c r="O123" s="33"/>
      <c r="P123" s="33"/>
      <c r="Q123" s="33"/>
      <c r="R123" s="33"/>
      <c r="S123" s="33"/>
      <c r="T123" s="33"/>
      <c r="U123" s="32"/>
      <c r="V123" s="33"/>
      <c r="W123" s="32"/>
    </row>
    <row r="124" spans="1:23">
      <c r="A124" s="30"/>
      <c r="B124" s="30"/>
      <c r="C124" s="30"/>
      <c r="D124" s="30"/>
      <c r="E124" s="30"/>
      <c r="F124" s="30"/>
      <c r="G124" s="30"/>
      <c r="H124" s="30"/>
      <c r="I124" s="30" t="s">
        <v>134</v>
      </c>
      <c r="J124" s="30"/>
      <c r="K124" s="31">
        <v>44770</v>
      </c>
      <c r="L124" s="30"/>
      <c r="M124" s="30"/>
      <c r="N124" s="30"/>
      <c r="O124" s="30" t="s">
        <v>135</v>
      </c>
      <c r="P124" s="30"/>
      <c r="Q124" s="30" t="s">
        <v>136</v>
      </c>
      <c r="R124" s="30"/>
      <c r="S124" s="30" t="s">
        <v>11</v>
      </c>
      <c r="T124" s="30"/>
      <c r="U124" s="29">
        <v>-21</v>
      </c>
      <c r="V124" s="30"/>
      <c r="W124" s="29">
        <f>ROUND(W123+U124,5)</f>
        <v>-21</v>
      </c>
    </row>
    <row r="125" spans="1:23" ht="15" thickBot="1">
      <c r="A125" s="30"/>
      <c r="B125" s="30"/>
      <c r="C125" s="30"/>
      <c r="D125" s="30"/>
      <c r="E125" s="30"/>
      <c r="F125" s="30"/>
      <c r="G125" s="30"/>
      <c r="H125" s="30"/>
      <c r="I125" s="30" t="s">
        <v>134</v>
      </c>
      <c r="J125" s="30"/>
      <c r="K125" s="31">
        <v>44770</v>
      </c>
      <c r="L125" s="30"/>
      <c r="M125" s="30"/>
      <c r="N125" s="30"/>
      <c r="O125" s="30" t="s">
        <v>135</v>
      </c>
      <c r="P125" s="30"/>
      <c r="Q125" s="30" t="s">
        <v>137</v>
      </c>
      <c r="R125" s="30"/>
      <c r="S125" s="30" t="s">
        <v>11</v>
      </c>
      <c r="T125" s="30"/>
      <c r="U125" s="29">
        <v>-3.5</v>
      </c>
      <c r="V125" s="30"/>
      <c r="W125" s="29">
        <f>ROUND(W124+U125,5)</f>
        <v>-24.5</v>
      </c>
    </row>
    <row r="126" spans="1:23" ht="15" thickBot="1">
      <c r="A126" s="27"/>
      <c r="B126" s="27"/>
      <c r="C126" s="27"/>
      <c r="D126" s="27"/>
      <c r="E126" s="27" t="s">
        <v>138</v>
      </c>
      <c r="F126" s="27"/>
      <c r="G126" s="27"/>
      <c r="H126" s="27"/>
      <c r="I126" s="27"/>
      <c r="J126" s="27"/>
      <c r="K126" s="28"/>
      <c r="L126" s="27"/>
      <c r="M126" s="27"/>
      <c r="N126" s="27"/>
      <c r="O126" s="27"/>
      <c r="P126" s="27"/>
      <c r="Q126" s="27"/>
      <c r="R126" s="27"/>
      <c r="S126" s="27"/>
      <c r="T126" s="27"/>
      <c r="U126" s="37">
        <f>ROUND(SUM(U123:U125),5)</f>
        <v>-24.5</v>
      </c>
      <c r="V126" s="27"/>
      <c r="W126" s="37">
        <f>W125</f>
        <v>-24.5</v>
      </c>
    </row>
    <row r="127" spans="1:23">
      <c r="A127" s="27"/>
      <c r="B127" s="27"/>
      <c r="C127" s="27"/>
      <c r="D127" s="27" t="s">
        <v>139</v>
      </c>
      <c r="E127" s="27"/>
      <c r="F127" s="27"/>
      <c r="G127" s="27"/>
      <c r="H127" s="27"/>
      <c r="I127" s="27"/>
      <c r="J127" s="27"/>
      <c r="K127" s="28"/>
      <c r="L127" s="27"/>
      <c r="M127" s="27"/>
      <c r="N127" s="27"/>
      <c r="O127" s="27"/>
      <c r="P127" s="27"/>
      <c r="Q127" s="27"/>
      <c r="R127" s="27"/>
      <c r="S127" s="27"/>
      <c r="T127" s="27"/>
      <c r="U127" s="35">
        <f>ROUND(U104+U111+U122+U126,5)</f>
        <v>-9048.56</v>
      </c>
      <c r="V127" s="27"/>
      <c r="W127" s="35">
        <f>ROUND(W104+W111+W122+W126,5)</f>
        <v>-9048.56</v>
      </c>
    </row>
    <row r="128" spans="1:23">
      <c r="A128" s="33"/>
      <c r="B128" s="33"/>
      <c r="C128" s="33"/>
      <c r="D128" s="33" t="s">
        <v>140</v>
      </c>
      <c r="E128" s="33"/>
      <c r="F128" s="33"/>
      <c r="G128" s="33"/>
      <c r="H128" s="33"/>
      <c r="I128" s="33"/>
      <c r="J128" s="33"/>
      <c r="K128" s="34"/>
      <c r="L128" s="33"/>
      <c r="M128" s="33"/>
      <c r="N128" s="33"/>
      <c r="O128" s="33"/>
      <c r="P128" s="33"/>
      <c r="Q128" s="33"/>
      <c r="R128" s="33"/>
      <c r="S128" s="33"/>
      <c r="T128" s="33"/>
      <c r="U128" s="32"/>
      <c r="V128" s="33"/>
      <c r="W128" s="32"/>
    </row>
    <row r="129" spans="1:23">
      <c r="A129" s="33"/>
      <c r="B129" s="33"/>
      <c r="C129" s="33"/>
      <c r="D129" s="33"/>
      <c r="E129" s="33" t="s">
        <v>141</v>
      </c>
      <c r="F129" s="33"/>
      <c r="G129" s="33"/>
      <c r="H129" s="33"/>
      <c r="I129" s="33"/>
      <c r="J129" s="33"/>
      <c r="K129" s="34"/>
      <c r="L129" s="33"/>
      <c r="M129" s="33"/>
      <c r="N129" s="33"/>
      <c r="O129" s="33"/>
      <c r="P129" s="33"/>
      <c r="Q129" s="33"/>
      <c r="R129" s="33"/>
      <c r="S129" s="33"/>
      <c r="T129" s="33"/>
      <c r="U129" s="32"/>
      <c r="V129" s="33"/>
      <c r="W129" s="32"/>
    </row>
    <row r="130" spans="1:23">
      <c r="A130" s="30"/>
      <c r="B130" s="30"/>
      <c r="C130" s="30"/>
      <c r="D130" s="30"/>
      <c r="E130" s="30"/>
      <c r="F130" s="30"/>
      <c r="G130" s="30"/>
      <c r="H130" s="30"/>
      <c r="I130" s="30" t="s">
        <v>69</v>
      </c>
      <c r="J130" s="30"/>
      <c r="K130" s="31">
        <v>44771</v>
      </c>
      <c r="L130" s="30"/>
      <c r="M130" s="30" t="s">
        <v>92</v>
      </c>
      <c r="N130" s="30"/>
      <c r="O130" s="30" t="s">
        <v>93</v>
      </c>
      <c r="P130" s="30"/>
      <c r="Q130" s="30" t="s">
        <v>72</v>
      </c>
      <c r="R130" s="30"/>
      <c r="S130" s="30" t="s">
        <v>11</v>
      </c>
      <c r="T130" s="30"/>
      <c r="U130" s="29">
        <v>-109.32</v>
      </c>
      <c r="V130" s="30"/>
      <c r="W130" s="29">
        <f>ROUND(W129+U130,5)</f>
        <v>-109.32</v>
      </c>
    </row>
    <row r="131" spans="1:23">
      <c r="A131" s="30"/>
      <c r="B131" s="30"/>
      <c r="C131" s="30"/>
      <c r="D131" s="30"/>
      <c r="E131" s="30"/>
      <c r="F131" s="30"/>
      <c r="G131" s="30"/>
      <c r="H131" s="30"/>
      <c r="I131" s="30" t="s">
        <v>69</v>
      </c>
      <c r="J131" s="30"/>
      <c r="K131" s="31">
        <v>44771</v>
      </c>
      <c r="L131" s="30"/>
      <c r="M131" s="30" t="s">
        <v>103</v>
      </c>
      <c r="N131" s="30"/>
      <c r="O131" s="30" t="s">
        <v>104</v>
      </c>
      <c r="P131" s="30"/>
      <c r="Q131" s="30" t="s">
        <v>72</v>
      </c>
      <c r="R131" s="30"/>
      <c r="S131" s="30" t="s">
        <v>11</v>
      </c>
      <c r="T131" s="30"/>
      <c r="U131" s="29">
        <v>-29.51</v>
      </c>
      <c r="V131" s="30"/>
      <c r="W131" s="29">
        <f>ROUND(W130+U131,5)</f>
        <v>-138.83000000000001</v>
      </c>
    </row>
    <row r="132" spans="1:23">
      <c r="A132" s="30"/>
      <c r="B132" s="30"/>
      <c r="C132" s="30"/>
      <c r="D132" s="30"/>
      <c r="E132" s="30"/>
      <c r="F132" s="30"/>
      <c r="G132" s="30"/>
      <c r="H132" s="30"/>
      <c r="I132" s="30" t="s">
        <v>69</v>
      </c>
      <c r="J132" s="30"/>
      <c r="K132" s="31">
        <v>44771</v>
      </c>
      <c r="L132" s="30"/>
      <c r="M132" s="30" t="s">
        <v>105</v>
      </c>
      <c r="N132" s="30"/>
      <c r="O132" s="30" t="s">
        <v>106</v>
      </c>
      <c r="P132" s="30"/>
      <c r="Q132" s="30" t="s">
        <v>72</v>
      </c>
      <c r="R132" s="30"/>
      <c r="S132" s="30" t="s">
        <v>11</v>
      </c>
      <c r="T132" s="30"/>
      <c r="U132" s="29">
        <v>-31.62</v>
      </c>
      <c r="V132" s="30"/>
      <c r="W132" s="29">
        <f>ROUND(W131+U132,5)</f>
        <v>-170.45</v>
      </c>
    </row>
    <row r="133" spans="1:23">
      <c r="A133" s="30"/>
      <c r="B133" s="30"/>
      <c r="C133" s="30"/>
      <c r="D133" s="30"/>
      <c r="E133" s="30"/>
      <c r="F133" s="30"/>
      <c r="G133" s="30"/>
      <c r="H133" s="30"/>
      <c r="I133" s="30" t="s">
        <v>69</v>
      </c>
      <c r="J133" s="30"/>
      <c r="K133" s="31">
        <v>44771</v>
      </c>
      <c r="L133" s="30"/>
      <c r="M133" s="30" t="s">
        <v>88</v>
      </c>
      <c r="N133" s="30"/>
      <c r="O133" s="30" t="s">
        <v>89</v>
      </c>
      <c r="P133" s="30"/>
      <c r="Q133" s="30" t="s">
        <v>72</v>
      </c>
      <c r="R133" s="30"/>
      <c r="S133" s="30" t="s">
        <v>11</v>
      </c>
      <c r="T133" s="30"/>
      <c r="U133" s="29">
        <v>-303.86</v>
      </c>
      <c r="V133" s="30"/>
      <c r="W133" s="29">
        <f>ROUND(W132+U133,5)</f>
        <v>-474.31</v>
      </c>
    </row>
    <row r="134" spans="1:23">
      <c r="A134" s="30"/>
      <c r="B134" s="30"/>
      <c r="C134" s="30"/>
      <c r="D134" s="30"/>
      <c r="E134" s="30"/>
      <c r="F134" s="30"/>
      <c r="G134" s="30"/>
      <c r="H134" s="30"/>
      <c r="I134" s="30" t="s">
        <v>69</v>
      </c>
      <c r="J134" s="30"/>
      <c r="K134" s="31">
        <v>44771</v>
      </c>
      <c r="L134" s="30"/>
      <c r="M134" s="30" t="s">
        <v>107</v>
      </c>
      <c r="N134" s="30"/>
      <c r="O134" s="30" t="s">
        <v>108</v>
      </c>
      <c r="P134" s="30"/>
      <c r="Q134" s="30" t="s">
        <v>72</v>
      </c>
      <c r="R134" s="30"/>
      <c r="S134" s="30" t="s">
        <v>11</v>
      </c>
      <c r="T134" s="30"/>
      <c r="U134" s="29">
        <v>-41.66</v>
      </c>
      <c r="V134" s="30"/>
      <c r="W134" s="29">
        <f>ROUND(W133+U134,5)</f>
        <v>-515.97</v>
      </c>
    </row>
    <row r="135" spans="1:23">
      <c r="A135" s="30"/>
      <c r="B135" s="30"/>
      <c r="C135" s="30"/>
      <c r="D135" s="30"/>
      <c r="E135" s="30"/>
      <c r="F135" s="30"/>
      <c r="G135" s="30"/>
      <c r="H135" s="30"/>
      <c r="I135" s="30" t="s">
        <v>69</v>
      </c>
      <c r="J135" s="30"/>
      <c r="K135" s="31">
        <v>44771</v>
      </c>
      <c r="L135" s="30"/>
      <c r="M135" s="30" t="s">
        <v>109</v>
      </c>
      <c r="N135" s="30"/>
      <c r="O135" s="30" t="s">
        <v>110</v>
      </c>
      <c r="P135" s="30"/>
      <c r="Q135" s="30" t="s">
        <v>72</v>
      </c>
      <c r="R135" s="30"/>
      <c r="S135" s="30" t="s">
        <v>11</v>
      </c>
      <c r="T135" s="30"/>
      <c r="U135" s="29">
        <v>-78.12</v>
      </c>
      <c r="V135" s="30"/>
      <c r="W135" s="29">
        <f>ROUND(W134+U135,5)</f>
        <v>-594.09</v>
      </c>
    </row>
    <row r="136" spans="1:23">
      <c r="A136" s="30"/>
      <c r="B136" s="30"/>
      <c r="C136" s="30"/>
      <c r="D136" s="30"/>
      <c r="E136" s="30"/>
      <c r="F136" s="30"/>
      <c r="G136" s="30"/>
      <c r="H136" s="30"/>
      <c r="I136" s="30" t="s">
        <v>69</v>
      </c>
      <c r="J136" s="30"/>
      <c r="K136" s="31">
        <v>44771</v>
      </c>
      <c r="L136" s="30"/>
      <c r="M136" s="30" t="s">
        <v>111</v>
      </c>
      <c r="N136" s="30"/>
      <c r="O136" s="30" t="s">
        <v>104</v>
      </c>
      <c r="P136" s="30"/>
      <c r="Q136" s="30" t="s">
        <v>72</v>
      </c>
      <c r="R136" s="30"/>
      <c r="S136" s="30" t="s">
        <v>11</v>
      </c>
      <c r="T136" s="30"/>
      <c r="U136" s="29">
        <v>-41.67</v>
      </c>
      <c r="V136" s="30"/>
      <c r="W136" s="29">
        <f>ROUND(W135+U136,5)</f>
        <v>-635.76</v>
      </c>
    </row>
    <row r="137" spans="1:23" ht="15" thickBot="1">
      <c r="A137" s="30"/>
      <c r="B137" s="30"/>
      <c r="C137" s="30"/>
      <c r="D137" s="30"/>
      <c r="E137" s="30"/>
      <c r="F137" s="30"/>
      <c r="G137" s="30"/>
      <c r="H137" s="30"/>
      <c r="I137" s="30" t="s">
        <v>69</v>
      </c>
      <c r="J137" s="30"/>
      <c r="K137" s="31">
        <v>44771</v>
      </c>
      <c r="L137" s="30"/>
      <c r="M137" s="30" t="s">
        <v>112</v>
      </c>
      <c r="N137" s="30"/>
      <c r="O137" s="30" t="s">
        <v>110</v>
      </c>
      <c r="P137" s="30"/>
      <c r="Q137" s="30" t="s">
        <v>72</v>
      </c>
      <c r="R137" s="30"/>
      <c r="S137" s="30" t="s">
        <v>11</v>
      </c>
      <c r="T137" s="30"/>
      <c r="U137" s="36">
        <v>-6.94</v>
      </c>
      <c r="V137" s="30"/>
      <c r="W137" s="36">
        <f>ROUND(W136+U137,5)</f>
        <v>-642.70000000000005</v>
      </c>
    </row>
    <row r="138" spans="1:23">
      <c r="A138" s="27"/>
      <c r="B138" s="27"/>
      <c r="C138" s="27"/>
      <c r="D138" s="27"/>
      <c r="E138" s="27" t="s">
        <v>142</v>
      </c>
      <c r="F138" s="27"/>
      <c r="G138" s="27"/>
      <c r="H138" s="27"/>
      <c r="I138" s="27"/>
      <c r="J138" s="27"/>
      <c r="K138" s="28"/>
      <c r="L138" s="27"/>
      <c r="M138" s="27"/>
      <c r="N138" s="27"/>
      <c r="O138" s="27"/>
      <c r="P138" s="27"/>
      <c r="Q138" s="27"/>
      <c r="R138" s="27"/>
      <c r="S138" s="27"/>
      <c r="T138" s="27"/>
      <c r="U138" s="35">
        <f>ROUND(SUM(U129:U137),5)</f>
        <v>-642.70000000000005</v>
      </c>
      <c r="V138" s="27"/>
      <c r="W138" s="35">
        <f>W137</f>
        <v>-642.70000000000005</v>
      </c>
    </row>
    <row r="139" spans="1:23">
      <c r="A139" s="33"/>
      <c r="B139" s="33"/>
      <c r="C139" s="33"/>
      <c r="D139" s="33"/>
      <c r="E139" s="33" t="s">
        <v>143</v>
      </c>
      <c r="F139" s="33"/>
      <c r="G139" s="33"/>
      <c r="H139" s="33"/>
      <c r="I139" s="33"/>
      <c r="J139" s="33"/>
      <c r="K139" s="34"/>
      <c r="L139" s="33"/>
      <c r="M139" s="33"/>
      <c r="N139" s="33"/>
      <c r="O139" s="33"/>
      <c r="P139" s="33"/>
      <c r="Q139" s="33"/>
      <c r="R139" s="33"/>
      <c r="S139" s="33"/>
      <c r="T139" s="33"/>
      <c r="U139" s="32"/>
      <c r="V139" s="33"/>
      <c r="W139" s="32"/>
    </row>
    <row r="140" spans="1:23">
      <c r="A140" s="30"/>
      <c r="B140" s="30"/>
      <c r="C140" s="30"/>
      <c r="D140" s="30"/>
      <c r="E140" s="30"/>
      <c r="F140" s="30"/>
      <c r="G140" s="30"/>
      <c r="H140" s="30"/>
      <c r="I140" s="30" t="s">
        <v>69</v>
      </c>
      <c r="J140" s="30"/>
      <c r="K140" s="31">
        <v>44771</v>
      </c>
      <c r="L140" s="30"/>
      <c r="M140" s="30" t="s">
        <v>92</v>
      </c>
      <c r="N140" s="30"/>
      <c r="O140" s="30" t="s">
        <v>93</v>
      </c>
      <c r="P140" s="30"/>
      <c r="Q140" s="30" t="s">
        <v>72</v>
      </c>
      <c r="R140" s="30"/>
      <c r="S140" s="30" t="s">
        <v>11</v>
      </c>
      <c r="T140" s="30"/>
      <c r="U140" s="29">
        <v>-25.57</v>
      </c>
      <c r="V140" s="30"/>
      <c r="W140" s="29">
        <f>ROUND(W139+U140,5)</f>
        <v>-25.57</v>
      </c>
    </row>
    <row r="141" spans="1:23">
      <c r="A141" s="30"/>
      <c r="B141" s="30"/>
      <c r="C141" s="30"/>
      <c r="D141" s="30"/>
      <c r="E141" s="30"/>
      <c r="F141" s="30"/>
      <c r="G141" s="30"/>
      <c r="H141" s="30"/>
      <c r="I141" s="30" t="s">
        <v>69</v>
      </c>
      <c r="J141" s="30"/>
      <c r="K141" s="31">
        <v>44771</v>
      </c>
      <c r="L141" s="30"/>
      <c r="M141" s="30" t="s">
        <v>103</v>
      </c>
      <c r="N141" s="30"/>
      <c r="O141" s="30" t="s">
        <v>104</v>
      </c>
      <c r="P141" s="30"/>
      <c r="Q141" s="30" t="s">
        <v>72</v>
      </c>
      <c r="R141" s="30"/>
      <c r="S141" s="30" t="s">
        <v>11</v>
      </c>
      <c r="T141" s="30"/>
      <c r="U141" s="29">
        <v>-6.9</v>
      </c>
      <c r="V141" s="30"/>
      <c r="W141" s="29">
        <f>ROUND(W140+U141,5)</f>
        <v>-32.47</v>
      </c>
    </row>
    <row r="142" spans="1:23">
      <c r="A142" s="30"/>
      <c r="B142" s="30"/>
      <c r="C142" s="30"/>
      <c r="D142" s="30"/>
      <c r="E142" s="30"/>
      <c r="F142" s="30"/>
      <c r="G142" s="30"/>
      <c r="H142" s="30"/>
      <c r="I142" s="30" t="s">
        <v>69</v>
      </c>
      <c r="J142" s="30"/>
      <c r="K142" s="31">
        <v>44771</v>
      </c>
      <c r="L142" s="30"/>
      <c r="M142" s="30" t="s">
        <v>105</v>
      </c>
      <c r="N142" s="30"/>
      <c r="O142" s="30" t="s">
        <v>106</v>
      </c>
      <c r="P142" s="30"/>
      <c r="Q142" s="30" t="s">
        <v>72</v>
      </c>
      <c r="R142" s="30"/>
      <c r="S142" s="30" t="s">
        <v>11</v>
      </c>
      <c r="T142" s="30"/>
      <c r="U142" s="29">
        <v>-7.4</v>
      </c>
      <c r="V142" s="30"/>
      <c r="W142" s="29">
        <f>ROUND(W141+U142,5)</f>
        <v>-39.869999999999997</v>
      </c>
    </row>
    <row r="143" spans="1:23">
      <c r="A143" s="30"/>
      <c r="B143" s="30"/>
      <c r="C143" s="30"/>
      <c r="D143" s="30"/>
      <c r="E143" s="30"/>
      <c r="F143" s="30"/>
      <c r="G143" s="30"/>
      <c r="H143" s="30"/>
      <c r="I143" s="30" t="s">
        <v>69</v>
      </c>
      <c r="J143" s="30"/>
      <c r="K143" s="31">
        <v>44771</v>
      </c>
      <c r="L143" s="30"/>
      <c r="M143" s="30" t="s">
        <v>88</v>
      </c>
      <c r="N143" s="30"/>
      <c r="O143" s="30" t="s">
        <v>89</v>
      </c>
      <c r="P143" s="30"/>
      <c r="Q143" s="30" t="s">
        <v>72</v>
      </c>
      <c r="R143" s="30"/>
      <c r="S143" s="30" t="s">
        <v>11</v>
      </c>
      <c r="T143" s="30"/>
      <c r="U143" s="29">
        <v>-71.06</v>
      </c>
      <c r="V143" s="30"/>
      <c r="W143" s="29">
        <f>ROUND(W142+U143,5)</f>
        <v>-110.93</v>
      </c>
    </row>
    <row r="144" spans="1:23">
      <c r="A144" s="30"/>
      <c r="B144" s="30"/>
      <c r="C144" s="30"/>
      <c r="D144" s="30"/>
      <c r="E144" s="30"/>
      <c r="F144" s="30"/>
      <c r="G144" s="30"/>
      <c r="H144" s="30"/>
      <c r="I144" s="30" t="s">
        <v>69</v>
      </c>
      <c r="J144" s="30"/>
      <c r="K144" s="31">
        <v>44771</v>
      </c>
      <c r="L144" s="30"/>
      <c r="M144" s="30" t="s">
        <v>96</v>
      </c>
      <c r="N144" s="30"/>
      <c r="O144" s="30" t="s">
        <v>97</v>
      </c>
      <c r="P144" s="30"/>
      <c r="Q144" s="30" t="s">
        <v>72</v>
      </c>
      <c r="R144" s="30"/>
      <c r="S144" s="30" t="s">
        <v>11</v>
      </c>
      <c r="T144" s="30"/>
      <c r="U144" s="29">
        <v>-199.21</v>
      </c>
      <c r="V144" s="30"/>
      <c r="W144" s="29">
        <f>ROUND(W143+U144,5)</f>
        <v>-310.14</v>
      </c>
    </row>
    <row r="145" spans="1:23">
      <c r="A145" s="30"/>
      <c r="B145" s="30"/>
      <c r="C145" s="30"/>
      <c r="D145" s="30"/>
      <c r="E145" s="30"/>
      <c r="F145" s="30"/>
      <c r="G145" s="30"/>
      <c r="H145" s="30"/>
      <c r="I145" s="30" t="s">
        <v>69</v>
      </c>
      <c r="J145" s="30"/>
      <c r="K145" s="31">
        <v>44771</v>
      </c>
      <c r="L145" s="30"/>
      <c r="M145" s="30" t="s">
        <v>98</v>
      </c>
      <c r="N145" s="30"/>
      <c r="O145" s="30" t="s">
        <v>99</v>
      </c>
      <c r="P145" s="30"/>
      <c r="Q145" s="30" t="s">
        <v>72</v>
      </c>
      <c r="R145" s="30"/>
      <c r="S145" s="30" t="s">
        <v>11</v>
      </c>
      <c r="T145" s="30"/>
      <c r="U145" s="29">
        <v>-67.98</v>
      </c>
      <c r="V145" s="30"/>
      <c r="W145" s="29">
        <f>ROUND(W144+U145,5)</f>
        <v>-378.12</v>
      </c>
    </row>
    <row r="146" spans="1:23">
      <c r="A146" s="30"/>
      <c r="B146" s="30"/>
      <c r="C146" s="30"/>
      <c r="D146" s="30"/>
      <c r="E146" s="30"/>
      <c r="F146" s="30"/>
      <c r="G146" s="30"/>
      <c r="H146" s="30"/>
      <c r="I146" s="30" t="s">
        <v>69</v>
      </c>
      <c r="J146" s="30"/>
      <c r="K146" s="31">
        <v>44771</v>
      </c>
      <c r="L146" s="30"/>
      <c r="M146" s="30" t="s">
        <v>80</v>
      </c>
      <c r="N146" s="30"/>
      <c r="O146" s="30" t="s">
        <v>81</v>
      </c>
      <c r="P146" s="30"/>
      <c r="Q146" s="30" t="s">
        <v>72</v>
      </c>
      <c r="R146" s="30"/>
      <c r="S146" s="30" t="s">
        <v>11</v>
      </c>
      <c r="T146" s="30"/>
      <c r="U146" s="29">
        <v>-114.41</v>
      </c>
      <c r="V146" s="30"/>
      <c r="W146" s="29">
        <f>ROUND(W145+U146,5)</f>
        <v>-492.53</v>
      </c>
    </row>
    <row r="147" spans="1:23">
      <c r="A147" s="30"/>
      <c r="B147" s="30"/>
      <c r="C147" s="30"/>
      <c r="D147" s="30"/>
      <c r="E147" s="30"/>
      <c r="F147" s="30"/>
      <c r="G147" s="30"/>
      <c r="H147" s="30"/>
      <c r="I147" s="30" t="s">
        <v>69</v>
      </c>
      <c r="J147" s="30"/>
      <c r="K147" s="31">
        <v>44771</v>
      </c>
      <c r="L147" s="30"/>
      <c r="M147" s="30" t="s">
        <v>107</v>
      </c>
      <c r="N147" s="30"/>
      <c r="O147" s="30" t="s">
        <v>108</v>
      </c>
      <c r="P147" s="30"/>
      <c r="Q147" s="30" t="s">
        <v>72</v>
      </c>
      <c r="R147" s="30"/>
      <c r="S147" s="30" t="s">
        <v>11</v>
      </c>
      <c r="T147" s="30"/>
      <c r="U147" s="29">
        <v>-9.74</v>
      </c>
      <c r="V147" s="30"/>
      <c r="W147" s="29">
        <f>ROUND(W146+U147,5)</f>
        <v>-502.27</v>
      </c>
    </row>
    <row r="148" spans="1:23">
      <c r="A148" s="30"/>
      <c r="B148" s="30"/>
      <c r="C148" s="30"/>
      <c r="D148" s="30"/>
      <c r="E148" s="30"/>
      <c r="F148" s="30"/>
      <c r="G148" s="30"/>
      <c r="H148" s="30"/>
      <c r="I148" s="30" t="s">
        <v>69</v>
      </c>
      <c r="J148" s="30"/>
      <c r="K148" s="31">
        <v>44771</v>
      </c>
      <c r="L148" s="30"/>
      <c r="M148" s="30" t="s">
        <v>109</v>
      </c>
      <c r="N148" s="30"/>
      <c r="O148" s="30" t="s">
        <v>110</v>
      </c>
      <c r="P148" s="30"/>
      <c r="Q148" s="30" t="s">
        <v>72</v>
      </c>
      <c r="R148" s="30"/>
      <c r="S148" s="30" t="s">
        <v>11</v>
      </c>
      <c r="T148" s="30"/>
      <c r="U148" s="29">
        <v>-18.27</v>
      </c>
      <c r="V148" s="30"/>
      <c r="W148" s="29">
        <f>ROUND(W147+U148,5)</f>
        <v>-520.54</v>
      </c>
    </row>
    <row r="149" spans="1:23">
      <c r="A149" s="30"/>
      <c r="B149" s="30"/>
      <c r="C149" s="30"/>
      <c r="D149" s="30"/>
      <c r="E149" s="30"/>
      <c r="F149" s="30"/>
      <c r="G149" s="30"/>
      <c r="H149" s="30"/>
      <c r="I149" s="30" t="s">
        <v>69</v>
      </c>
      <c r="J149" s="30"/>
      <c r="K149" s="31">
        <v>44771</v>
      </c>
      <c r="L149" s="30"/>
      <c r="M149" s="30" t="s">
        <v>82</v>
      </c>
      <c r="N149" s="30"/>
      <c r="O149" s="30" t="s">
        <v>83</v>
      </c>
      <c r="P149" s="30"/>
      <c r="Q149" s="30" t="s">
        <v>72</v>
      </c>
      <c r="R149" s="30"/>
      <c r="S149" s="30" t="s">
        <v>11</v>
      </c>
      <c r="T149" s="30"/>
      <c r="U149" s="29">
        <v>-132.47999999999999</v>
      </c>
      <c r="V149" s="30"/>
      <c r="W149" s="29">
        <f>ROUND(W148+U149,5)</f>
        <v>-653.02</v>
      </c>
    </row>
    <row r="150" spans="1:23">
      <c r="A150" s="30"/>
      <c r="B150" s="30"/>
      <c r="C150" s="30"/>
      <c r="D150" s="30"/>
      <c r="E150" s="30"/>
      <c r="F150" s="30"/>
      <c r="G150" s="30"/>
      <c r="H150" s="30"/>
      <c r="I150" s="30" t="s">
        <v>69</v>
      </c>
      <c r="J150" s="30"/>
      <c r="K150" s="31">
        <v>44771</v>
      </c>
      <c r="L150" s="30"/>
      <c r="M150" s="30" t="s">
        <v>84</v>
      </c>
      <c r="N150" s="30"/>
      <c r="O150" s="30" t="s">
        <v>85</v>
      </c>
      <c r="P150" s="30"/>
      <c r="Q150" s="30" t="s">
        <v>72</v>
      </c>
      <c r="R150" s="30"/>
      <c r="S150" s="30" t="s">
        <v>11</v>
      </c>
      <c r="T150" s="30"/>
      <c r="U150" s="29">
        <v>-151.81</v>
      </c>
      <c r="V150" s="30"/>
      <c r="W150" s="29">
        <f>ROUND(W149+U150,5)</f>
        <v>-804.83</v>
      </c>
    </row>
    <row r="151" spans="1:23">
      <c r="A151" s="30"/>
      <c r="B151" s="30"/>
      <c r="C151" s="30"/>
      <c r="D151" s="30"/>
      <c r="E151" s="30"/>
      <c r="F151" s="30"/>
      <c r="G151" s="30"/>
      <c r="H151" s="30"/>
      <c r="I151" s="30" t="s">
        <v>69</v>
      </c>
      <c r="J151" s="30"/>
      <c r="K151" s="31">
        <v>44771</v>
      </c>
      <c r="L151" s="30"/>
      <c r="M151" s="30" t="s">
        <v>70</v>
      </c>
      <c r="N151" s="30"/>
      <c r="O151" s="30" t="s">
        <v>71</v>
      </c>
      <c r="P151" s="30"/>
      <c r="Q151" s="30" t="s">
        <v>72</v>
      </c>
      <c r="R151" s="30"/>
      <c r="S151" s="30" t="s">
        <v>11</v>
      </c>
      <c r="T151" s="30"/>
      <c r="U151" s="29">
        <v>-136.46</v>
      </c>
      <c r="V151" s="30"/>
      <c r="W151" s="29">
        <f>ROUND(W150+U151,5)</f>
        <v>-941.29</v>
      </c>
    </row>
    <row r="152" spans="1:23">
      <c r="A152" s="30"/>
      <c r="B152" s="30"/>
      <c r="C152" s="30"/>
      <c r="D152" s="30"/>
      <c r="E152" s="30"/>
      <c r="F152" s="30"/>
      <c r="G152" s="30"/>
      <c r="H152" s="30"/>
      <c r="I152" s="30" t="s">
        <v>69</v>
      </c>
      <c r="J152" s="30"/>
      <c r="K152" s="31">
        <v>44771</v>
      </c>
      <c r="L152" s="30"/>
      <c r="M152" s="30" t="s">
        <v>111</v>
      </c>
      <c r="N152" s="30"/>
      <c r="O152" s="30" t="s">
        <v>104</v>
      </c>
      <c r="P152" s="30"/>
      <c r="Q152" s="30" t="s">
        <v>72</v>
      </c>
      <c r="R152" s="30"/>
      <c r="S152" s="30" t="s">
        <v>11</v>
      </c>
      <c r="T152" s="30"/>
      <c r="U152" s="29">
        <v>-9.75</v>
      </c>
      <c r="V152" s="30"/>
      <c r="W152" s="29">
        <f>ROUND(W151+U152,5)</f>
        <v>-951.04</v>
      </c>
    </row>
    <row r="153" spans="1:23" ht="15" thickBot="1">
      <c r="A153" s="30"/>
      <c r="B153" s="30"/>
      <c r="C153" s="30"/>
      <c r="D153" s="30"/>
      <c r="E153" s="30"/>
      <c r="F153" s="30"/>
      <c r="G153" s="30"/>
      <c r="H153" s="30"/>
      <c r="I153" s="30" t="s">
        <v>69</v>
      </c>
      <c r="J153" s="30"/>
      <c r="K153" s="31">
        <v>44771</v>
      </c>
      <c r="L153" s="30"/>
      <c r="M153" s="30" t="s">
        <v>112</v>
      </c>
      <c r="N153" s="30"/>
      <c r="O153" s="30" t="s">
        <v>110</v>
      </c>
      <c r="P153" s="30"/>
      <c r="Q153" s="30" t="s">
        <v>72</v>
      </c>
      <c r="R153" s="30"/>
      <c r="S153" s="30" t="s">
        <v>11</v>
      </c>
      <c r="T153" s="30"/>
      <c r="U153" s="36">
        <v>-1.62</v>
      </c>
      <c r="V153" s="30"/>
      <c r="W153" s="36">
        <f>ROUND(W152+U153,5)</f>
        <v>-952.66</v>
      </c>
    </row>
    <row r="154" spans="1:23">
      <c r="A154" s="27"/>
      <c r="B154" s="27"/>
      <c r="C154" s="27"/>
      <c r="D154" s="27"/>
      <c r="E154" s="27" t="s">
        <v>144</v>
      </c>
      <c r="F154" s="27"/>
      <c r="G154" s="27"/>
      <c r="H154" s="27"/>
      <c r="I154" s="27"/>
      <c r="J154" s="27"/>
      <c r="K154" s="28"/>
      <c r="L154" s="27"/>
      <c r="M154" s="27"/>
      <c r="N154" s="27"/>
      <c r="O154" s="27"/>
      <c r="P154" s="27"/>
      <c r="Q154" s="27"/>
      <c r="R154" s="27"/>
      <c r="S154" s="27"/>
      <c r="T154" s="27"/>
      <c r="U154" s="35">
        <f>ROUND(SUM(U139:U153),5)</f>
        <v>-952.66</v>
      </c>
      <c r="V154" s="27"/>
      <c r="W154" s="35">
        <f>W153</f>
        <v>-952.66</v>
      </c>
    </row>
    <row r="155" spans="1:23">
      <c r="A155" s="33"/>
      <c r="B155" s="33"/>
      <c r="C155" s="33"/>
      <c r="D155" s="33"/>
      <c r="E155" s="33" t="s">
        <v>145</v>
      </c>
      <c r="F155" s="33"/>
      <c r="G155" s="33"/>
      <c r="H155" s="33"/>
      <c r="I155" s="33"/>
      <c r="J155" s="33"/>
      <c r="K155" s="34"/>
      <c r="L155" s="33"/>
      <c r="M155" s="33"/>
      <c r="N155" s="33"/>
      <c r="O155" s="33"/>
      <c r="P155" s="33"/>
      <c r="Q155" s="33"/>
      <c r="R155" s="33"/>
      <c r="S155" s="33"/>
      <c r="T155" s="33"/>
      <c r="U155" s="32"/>
      <c r="V155" s="33"/>
      <c r="W155" s="32"/>
    </row>
    <row r="156" spans="1:23">
      <c r="A156" s="30"/>
      <c r="B156" s="30"/>
      <c r="C156" s="30"/>
      <c r="D156" s="30"/>
      <c r="E156" s="30"/>
      <c r="F156" s="30"/>
      <c r="G156" s="30"/>
      <c r="H156" s="30"/>
      <c r="I156" s="30" t="s">
        <v>69</v>
      </c>
      <c r="J156" s="30"/>
      <c r="K156" s="31">
        <v>44771</v>
      </c>
      <c r="L156" s="30"/>
      <c r="M156" s="30" t="s">
        <v>92</v>
      </c>
      <c r="N156" s="30"/>
      <c r="O156" s="30" t="s">
        <v>93</v>
      </c>
      <c r="P156" s="30"/>
      <c r="Q156" s="30" t="s">
        <v>72</v>
      </c>
      <c r="R156" s="30"/>
      <c r="S156" s="30" t="s">
        <v>11</v>
      </c>
      <c r="T156" s="30"/>
      <c r="U156" s="29">
        <v>-3.53</v>
      </c>
      <c r="V156" s="30"/>
      <c r="W156" s="29">
        <f>ROUND(W155+U156,5)</f>
        <v>-3.53</v>
      </c>
    </row>
    <row r="157" spans="1:23">
      <c r="A157" s="30"/>
      <c r="B157" s="30"/>
      <c r="C157" s="30"/>
      <c r="D157" s="30"/>
      <c r="E157" s="30"/>
      <c r="F157" s="30"/>
      <c r="G157" s="30"/>
      <c r="H157" s="30"/>
      <c r="I157" s="30" t="s">
        <v>69</v>
      </c>
      <c r="J157" s="30"/>
      <c r="K157" s="31">
        <v>44771</v>
      </c>
      <c r="L157" s="30"/>
      <c r="M157" s="30" t="s">
        <v>103</v>
      </c>
      <c r="N157" s="30"/>
      <c r="O157" s="30" t="s">
        <v>104</v>
      </c>
      <c r="P157" s="30"/>
      <c r="Q157" s="30" t="s">
        <v>72</v>
      </c>
      <c r="R157" s="30"/>
      <c r="S157" s="30" t="s">
        <v>11</v>
      </c>
      <c r="T157" s="30"/>
      <c r="U157" s="29">
        <v>-0.95</v>
      </c>
      <c r="V157" s="30"/>
      <c r="W157" s="29">
        <f>ROUND(W156+U157,5)</f>
        <v>-4.4800000000000004</v>
      </c>
    </row>
    <row r="158" spans="1:23">
      <c r="A158" s="30"/>
      <c r="B158" s="30"/>
      <c r="C158" s="30"/>
      <c r="D158" s="30"/>
      <c r="E158" s="30"/>
      <c r="F158" s="30"/>
      <c r="G158" s="30"/>
      <c r="H158" s="30"/>
      <c r="I158" s="30" t="s">
        <v>69</v>
      </c>
      <c r="J158" s="30"/>
      <c r="K158" s="31">
        <v>44771</v>
      </c>
      <c r="L158" s="30"/>
      <c r="M158" s="30" t="s">
        <v>105</v>
      </c>
      <c r="N158" s="30"/>
      <c r="O158" s="30" t="s">
        <v>106</v>
      </c>
      <c r="P158" s="30"/>
      <c r="Q158" s="30" t="s">
        <v>72</v>
      </c>
      <c r="R158" s="30"/>
      <c r="S158" s="30" t="s">
        <v>11</v>
      </c>
      <c r="T158" s="30"/>
      <c r="U158" s="29">
        <v>-1.02</v>
      </c>
      <c r="V158" s="30"/>
      <c r="W158" s="29">
        <f>ROUND(W157+U158,5)</f>
        <v>-5.5</v>
      </c>
    </row>
    <row r="159" spans="1:23">
      <c r="A159" s="30"/>
      <c r="B159" s="30"/>
      <c r="C159" s="30"/>
      <c r="D159" s="30"/>
      <c r="E159" s="30"/>
      <c r="F159" s="30"/>
      <c r="G159" s="30"/>
      <c r="H159" s="30"/>
      <c r="I159" s="30" t="s">
        <v>69</v>
      </c>
      <c r="J159" s="30"/>
      <c r="K159" s="31">
        <v>44771</v>
      </c>
      <c r="L159" s="30"/>
      <c r="M159" s="30" t="s">
        <v>88</v>
      </c>
      <c r="N159" s="30"/>
      <c r="O159" s="30" t="s">
        <v>89</v>
      </c>
      <c r="P159" s="30"/>
      <c r="Q159" s="30" t="s">
        <v>72</v>
      </c>
      <c r="R159" s="30"/>
      <c r="S159" s="30" t="s">
        <v>11</v>
      </c>
      <c r="T159" s="30"/>
      <c r="U159" s="29">
        <v>0</v>
      </c>
      <c r="V159" s="30"/>
      <c r="W159" s="29">
        <f>ROUND(W158+U159,5)</f>
        <v>-5.5</v>
      </c>
    </row>
    <row r="160" spans="1:23">
      <c r="A160" s="30"/>
      <c r="B160" s="30"/>
      <c r="C160" s="30"/>
      <c r="D160" s="30"/>
      <c r="E160" s="30"/>
      <c r="F160" s="30"/>
      <c r="G160" s="30"/>
      <c r="H160" s="30"/>
      <c r="I160" s="30" t="s">
        <v>69</v>
      </c>
      <c r="J160" s="30"/>
      <c r="K160" s="31">
        <v>44771</v>
      </c>
      <c r="L160" s="30"/>
      <c r="M160" s="30" t="s">
        <v>96</v>
      </c>
      <c r="N160" s="30"/>
      <c r="O160" s="30" t="s">
        <v>97</v>
      </c>
      <c r="P160" s="30"/>
      <c r="Q160" s="30" t="s">
        <v>72</v>
      </c>
      <c r="R160" s="30"/>
      <c r="S160" s="30" t="s">
        <v>11</v>
      </c>
      <c r="T160" s="30"/>
      <c r="U160" s="29">
        <v>0</v>
      </c>
      <c r="V160" s="30"/>
      <c r="W160" s="29">
        <f>ROUND(W159+U160,5)</f>
        <v>-5.5</v>
      </c>
    </row>
    <row r="161" spans="1:23">
      <c r="A161" s="30"/>
      <c r="B161" s="30"/>
      <c r="C161" s="30"/>
      <c r="D161" s="30"/>
      <c r="E161" s="30"/>
      <c r="F161" s="30"/>
      <c r="G161" s="30"/>
      <c r="H161" s="30"/>
      <c r="I161" s="30" t="s">
        <v>69</v>
      </c>
      <c r="J161" s="30"/>
      <c r="K161" s="31">
        <v>44771</v>
      </c>
      <c r="L161" s="30"/>
      <c r="M161" s="30" t="s">
        <v>98</v>
      </c>
      <c r="N161" s="30"/>
      <c r="O161" s="30" t="s">
        <v>99</v>
      </c>
      <c r="P161" s="30"/>
      <c r="Q161" s="30" t="s">
        <v>72</v>
      </c>
      <c r="R161" s="30"/>
      <c r="S161" s="30" t="s">
        <v>11</v>
      </c>
      <c r="T161" s="30"/>
      <c r="U161" s="29">
        <v>-9.3800000000000008</v>
      </c>
      <c r="V161" s="30"/>
      <c r="W161" s="29">
        <f>ROUND(W160+U161,5)</f>
        <v>-14.88</v>
      </c>
    </row>
    <row r="162" spans="1:23">
      <c r="A162" s="30"/>
      <c r="B162" s="30"/>
      <c r="C162" s="30"/>
      <c r="D162" s="30"/>
      <c r="E162" s="30"/>
      <c r="F162" s="30"/>
      <c r="G162" s="30"/>
      <c r="H162" s="30"/>
      <c r="I162" s="30" t="s">
        <v>69</v>
      </c>
      <c r="J162" s="30"/>
      <c r="K162" s="31">
        <v>44771</v>
      </c>
      <c r="L162" s="30"/>
      <c r="M162" s="30" t="s">
        <v>80</v>
      </c>
      <c r="N162" s="30"/>
      <c r="O162" s="30" t="s">
        <v>81</v>
      </c>
      <c r="P162" s="30"/>
      <c r="Q162" s="30" t="s">
        <v>72</v>
      </c>
      <c r="R162" s="30"/>
      <c r="S162" s="30" t="s">
        <v>11</v>
      </c>
      <c r="T162" s="30"/>
      <c r="U162" s="29">
        <v>0</v>
      </c>
      <c r="V162" s="30"/>
      <c r="W162" s="29">
        <f>ROUND(W161+U162,5)</f>
        <v>-14.88</v>
      </c>
    </row>
    <row r="163" spans="1:23">
      <c r="A163" s="30"/>
      <c r="B163" s="30"/>
      <c r="C163" s="30"/>
      <c r="D163" s="30"/>
      <c r="E163" s="30"/>
      <c r="F163" s="30"/>
      <c r="G163" s="30"/>
      <c r="H163" s="30"/>
      <c r="I163" s="30" t="s">
        <v>69</v>
      </c>
      <c r="J163" s="30"/>
      <c r="K163" s="31">
        <v>44771</v>
      </c>
      <c r="L163" s="30"/>
      <c r="M163" s="30" t="s">
        <v>107</v>
      </c>
      <c r="N163" s="30"/>
      <c r="O163" s="30" t="s">
        <v>108</v>
      </c>
      <c r="P163" s="30"/>
      <c r="Q163" s="30" t="s">
        <v>72</v>
      </c>
      <c r="R163" s="30"/>
      <c r="S163" s="30" t="s">
        <v>11</v>
      </c>
      <c r="T163" s="30"/>
      <c r="U163" s="29">
        <v>-1.34</v>
      </c>
      <c r="V163" s="30"/>
      <c r="W163" s="29">
        <f>ROUND(W162+U163,5)</f>
        <v>-16.22</v>
      </c>
    </row>
    <row r="164" spans="1:23">
      <c r="A164" s="30"/>
      <c r="B164" s="30"/>
      <c r="C164" s="30"/>
      <c r="D164" s="30"/>
      <c r="E164" s="30"/>
      <c r="F164" s="30"/>
      <c r="G164" s="30"/>
      <c r="H164" s="30"/>
      <c r="I164" s="30" t="s">
        <v>69</v>
      </c>
      <c r="J164" s="30"/>
      <c r="K164" s="31">
        <v>44771</v>
      </c>
      <c r="L164" s="30"/>
      <c r="M164" s="30" t="s">
        <v>109</v>
      </c>
      <c r="N164" s="30"/>
      <c r="O164" s="30" t="s">
        <v>110</v>
      </c>
      <c r="P164" s="30"/>
      <c r="Q164" s="30" t="s">
        <v>72</v>
      </c>
      <c r="R164" s="30"/>
      <c r="S164" s="30" t="s">
        <v>11</v>
      </c>
      <c r="T164" s="30"/>
      <c r="U164" s="29">
        <v>-2.52</v>
      </c>
      <c r="V164" s="30"/>
      <c r="W164" s="29">
        <f>ROUND(W163+U164,5)</f>
        <v>-18.739999999999998</v>
      </c>
    </row>
    <row r="165" spans="1:23">
      <c r="A165" s="30"/>
      <c r="B165" s="30"/>
      <c r="C165" s="30"/>
      <c r="D165" s="30"/>
      <c r="E165" s="30"/>
      <c r="F165" s="30"/>
      <c r="G165" s="30"/>
      <c r="H165" s="30"/>
      <c r="I165" s="30" t="s">
        <v>69</v>
      </c>
      <c r="J165" s="30"/>
      <c r="K165" s="31">
        <v>44771</v>
      </c>
      <c r="L165" s="30"/>
      <c r="M165" s="30" t="s">
        <v>82</v>
      </c>
      <c r="N165" s="30"/>
      <c r="O165" s="30" t="s">
        <v>83</v>
      </c>
      <c r="P165" s="30"/>
      <c r="Q165" s="30" t="s">
        <v>72</v>
      </c>
      <c r="R165" s="30"/>
      <c r="S165" s="30" t="s">
        <v>11</v>
      </c>
      <c r="T165" s="30"/>
      <c r="U165" s="29">
        <v>0</v>
      </c>
      <c r="V165" s="30"/>
      <c r="W165" s="29">
        <f>ROUND(W164+U165,5)</f>
        <v>-18.739999999999998</v>
      </c>
    </row>
    <row r="166" spans="1:23">
      <c r="A166" s="30"/>
      <c r="B166" s="30"/>
      <c r="C166" s="30"/>
      <c r="D166" s="30"/>
      <c r="E166" s="30"/>
      <c r="F166" s="30"/>
      <c r="G166" s="30"/>
      <c r="H166" s="30"/>
      <c r="I166" s="30" t="s">
        <v>69</v>
      </c>
      <c r="J166" s="30"/>
      <c r="K166" s="31">
        <v>44771</v>
      </c>
      <c r="L166" s="30"/>
      <c r="M166" s="30" t="s">
        <v>84</v>
      </c>
      <c r="N166" s="30"/>
      <c r="O166" s="30" t="s">
        <v>85</v>
      </c>
      <c r="P166" s="30"/>
      <c r="Q166" s="30" t="s">
        <v>72</v>
      </c>
      <c r="R166" s="30"/>
      <c r="S166" s="30" t="s">
        <v>11</v>
      </c>
      <c r="T166" s="30"/>
      <c r="U166" s="29">
        <v>0</v>
      </c>
      <c r="V166" s="30"/>
      <c r="W166" s="29">
        <f>ROUND(W165+U166,5)</f>
        <v>-18.739999999999998</v>
      </c>
    </row>
    <row r="167" spans="1:23">
      <c r="A167" s="30"/>
      <c r="B167" s="30"/>
      <c r="C167" s="30"/>
      <c r="D167" s="30"/>
      <c r="E167" s="30"/>
      <c r="F167" s="30"/>
      <c r="G167" s="30"/>
      <c r="H167" s="30"/>
      <c r="I167" s="30" t="s">
        <v>69</v>
      </c>
      <c r="J167" s="30"/>
      <c r="K167" s="31">
        <v>44771</v>
      </c>
      <c r="L167" s="30"/>
      <c r="M167" s="30" t="s">
        <v>70</v>
      </c>
      <c r="N167" s="30"/>
      <c r="O167" s="30" t="s">
        <v>71</v>
      </c>
      <c r="P167" s="30"/>
      <c r="Q167" s="30" t="s">
        <v>72</v>
      </c>
      <c r="R167" s="30"/>
      <c r="S167" s="30" t="s">
        <v>11</v>
      </c>
      <c r="T167" s="30"/>
      <c r="U167" s="29">
        <v>0</v>
      </c>
      <c r="V167" s="30"/>
      <c r="W167" s="29">
        <f>ROUND(W166+U167,5)</f>
        <v>-18.739999999999998</v>
      </c>
    </row>
    <row r="168" spans="1:23">
      <c r="A168" s="30"/>
      <c r="B168" s="30"/>
      <c r="C168" s="30"/>
      <c r="D168" s="30"/>
      <c r="E168" s="30"/>
      <c r="F168" s="30"/>
      <c r="G168" s="30"/>
      <c r="H168" s="30"/>
      <c r="I168" s="30" t="s">
        <v>69</v>
      </c>
      <c r="J168" s="30"/>
      <c r="K168" s="31">
        <v>44771</v>
      </c>
      <c r="L168" s="30"/>
      <c r="M168" s="30" t="s">
        <v>111</v>
      </c>
      <c r="N168" s="30"/>
      <c r="O168" s="30" t="s">
        <v>104</v>
      </c>
      <c r="P168" s="30"/>
      <c r="Q168" s="30" t="s">
        <v>72</v>
      </c>
      <c r="R168" s="30"/>
      <c r="S168" s="30" t="s">
        <v>11</v>
      </c>
      <c r="T168" s="30"/>
      <c r="U168" s="29">
        <v>-1.35</v>
      </c>
      <c r="V168" s="30"/>
      <c r="W168" s="29">
        <f>ROUND(W167+U168,5)</f>
        <v>-20.09</v>
      </c>
    </row>
    <row r="169" spans="1:23" ht="15" thickBot="1">
      <c r="A169" s="30"/>
      <c r="B169" s="30"/>
      <c r="C169" s="30"/>
      <c r="D169" s="30"/>
      <c r="E169" s="30"/>
      <c r="F169" s="30"/>
      <c r="G169" s="30"/>
      <c r="H169" s="30"/>
      <c r="I169" s="30" t="s">
        <v>69</v>
      </c>
      <c r="J169" s="30"/>
      <c r="K169" s="31">
        <v>44771</v>
      </c>
      <c r="L169" s="30"/>
      <c r="M169" s="30" t="s">
        <v>112</v>
      </c>
      <c r="N169" s="30"/>
      <c r="O169" s="30" t="s">
        <v>110</v>
      </c>
      <c r="P169" s="30"/>
      <c r="Q169" s="30" t="s">
        <v>72</v>
      </c>
      <c r="R169" s="30"/>
      <c r="S169" s="30" t="s">
        <v>11</v>
      </c>
      <c r="T169" s="30"/>
      <c r="U169" s="29">
        <v>-0.22</v>
      </c>
      <c r="V169" s="30"/>
      <c r="W169" s="29">
        <f>ROUND(W168+U169,5)</f>
        <v>-20.309999999999999</v>
      </c>
    </row>
    <row r="170" spans="1:23" ht="15" thickBot="1">
      <c r="A170" s="27"/>
      <c r="B170" s="27"/>
      <c r="C170" s="27"/>
      <c r="D170" s="27"/>
      <c r="E170" s="27" t="s">
        <v>146</v>
      </c>
      <c r="F170" s="27"/>
      <c r="G170" s="27"/>
      <c r="H170" s="27"/>
      <c r="I170" s="27"/>
      <c r="J170" s="27"/>
      <c r="K170" s="28"/>
      <c r="L170" s="27"/>
      <c r="M170" s="27"/>
      <c r="N170" s="27"/>
      <c r="O170" s="27"/>
      <c r="P170" s="27"/>
      <c r="Q170" s="27"/>
      <c r="R170" s="27"/>
      <c r="S170" s="27"/>
      <c r="T170" s="27"/>
      <c r="U170" s="26">
        <f>ROUND(SUM(U155:U169),5)</f>
        <v>-20.309999999999999</v>
      </c>
      <c r="V170" s="27"/>
      <c r="W170" s="26">
        <f>W169</f>
        <v>-20.309999999999999</v>
      </c>
    </row>
    <row r="171" spans="1:23" ht="15" thickBot="1">
      <c r="A171" s="27"/>
      <c r="B171" s="27"/>
      <c r="C171" s="27"/>
      <c r="D171" s="27" t="s">
        <v>147</v>
      </c>
      <c r="E171" s="27"/>
      <c r="F171" s="27"/>
      <c r="G171" s="27"/>
      <c r="H171" s="27"/>
      <c r="I171" s="27"/>
      <c r="J171" s="27"/>
      <c r="K171" s="28"/>
      <c r="L171" s="27"/>
      <c r="M171" s="27"/>
      <c r="N171" s="27"/>
      <c r="O171" s="27"/>
      <c r="P171" s="27"/>
      <c r="Q171" s="27"/>
      <c r="R171" s="27"/>
      <c r="S171" s="27"/>
      <c r="T171" s="27"/>
      <c r="U171" s="37">
        <f>ROUND(U138+U154+U170,5)</f>
        <v>-1615.67</v>
      </c>
      <c r="V171" s="27"/>
      <c r="W171" s="37">
        <f>ROUND(W138+W154+W170,5)</f>
        <v>-1615.67</v>
      </c>
    </row>
    <row r="172" spans="1:23">
      <c r="A172" s="27"/>
      <c r="B172" s="27"/>
      <c r="C172" s="27" t="s">
        <v>148</v>
      </c>
      <c r="D172" s="27"/>
      <c r="E172" s="27"/>
      <c r="F172" s="27"/>
      <c r="G172" s="27"/>
      <c r="H172" s="27"/>
      <c r="I172" s="27"/>
      <c r="J172" s="27"/>
      <c r="K172" s="28"/>
      <c r="L172" s="27"/>
      <c r="M172" s="27"/>
      <c r="N172" s="27"/>
      <c r="O172" s="27"/>
      <c r="P172" s="27"/>
      <c r="Q172" s="27"/>
      <c r="R172" s="27"/>
      <c r="S172" s="27"/>
      <c r="T172" s="27"/>
      <c r="U172" s="35">
        <f>ROUND(U88+U96+U127+U171,5)</f>
        <v>-66083.98</v>
      </c>
      <c r="V172" s="27"/>
      <c r="W172" s="35">
        <f>ROUND(W88+W96+W127+W171,5)</f>
        <v>-66083.98</v>
      </c>
    </row>
    <row r="173" spans="1:23">
      <c r="A173" s="33"/>
      <c r="B173" s="33"/>
      <c r="C173" s="33" t="s">
        <v>149</v>
      </c>
      <c r="D173" s="33"/>
      <c r="E173" s="33"/>
      <c r="F173" s="33"/>
      <c r="G173" s="33"/>
      <c r="H173" s="33"/>
      <c r="I173" s="33"/>
      <c r="J173" s="33"/>
      <c r="K173" s="34"/>
      <c r="L173" s="33"/>
      <c r="M173" s="33"/>
      <c r="N173" s="33"/>
      <c r="O173" s="33"/>
      <c r="P173" s="33"/>
      <c r="Q173" s="33"/>
      <c r="R173" s="33"/>
      <c r="S173" s="33"/>
      <c r="T173" s="33"/>
      <c r="U173" s="32"/>
      <c r="V173" s="33"/>
      <c r="W173" s="32"/>
    </row>
    <row r="174" spans="1:23">
      <c r="A174" s="33"/>
      <c r="B174" s="33"/>
      <c r="C174" s="33"/>
      <c r="D174" s="33" t="s">
        <v>150</v>
      </c>
      <c r="E174" s="33"/>
      <c r="F174" s="33"/>
      <c r="G174" s="33"/>
      <c r="H174" s="33"/>
      <c r="I174" s="33"/>
      <c r="J174" s="33"/>
      <c r="K174" s="34"/>
      <c r="L174" s="33"/>
      <c r="M174" s="33"/>
      <c r="N174" s="33"/>
      <c r="O174" s="33"/>
      <c r="P174" s="33"/>
      <c r="Q174" s="33"/>
      <c r="R174" s="33"/>
      <c r="S174" s="33"/>
      <c r="T174" s="33"/>
      <c r="U174" s="32"/>
      <c r="V174" s="33"/>
      <c r="W174" s="32"/>
    </row>
    <row r="175" spans="1:23">
      <c r="A175" s="33"/>
      <c r="B175" s="33"/>
      <c r="C175" s="33"/>
      <c r="D175" s="33"/>
      <c r="E175" s="33" t="s">
        <v>151</v>
      </c>
      <c r="F175" s="33"/>
      <c r="G175" s="33"/>
      <c r="H175" s="33"/>
      <c r="I175" s="33"/>
      <c r="J175" s="33"/>
      <c r="K175" s="34"/>
      <c r="L175" s="33"/>
      <c r="M175" s="33"/>
      <c r="N175" s="33"/>
      <c r="O175" s="33"/>
      <c r="P175" s="33"/>
      <c r="Q175" s="33"/>
      <c r="R175" s="33"/>
      <c r="S175" s="33"/>
      <c r="T175" s="33"/>
      <c r="U175" s="32"/>
      <c r="V175" s="33"/>
      <c r="W175" s="32"/>
    </row>
    <row r="176" spans="1:23">
      <c r="A176" s="30"/>
      <c r="B176" s="30"/>
      <c r="C176" s="30"/>
      <c r="D176" s="30"/>
      <c r="E176" s="30"/>
      <c r="F176" s="30"/>
      <c r="G176" s="30"/>
      <c r="H176" s="30"/>
      <c r="I176" s="30" t="s">
        <v>39</v>
      </c>
      <c r="J176" s="30"/>
      <c r="K176" s="31">
        <v>44755</v>
      </c>
      <c r="L176" s="30"/>
      <c r="M176" s="30" t="s">
        <v>152</v>
      </c>
      <c r="N176" s="30"/>
      <c r="O176" s="30" t="s">
        <v>153</v>
      </c>
      <c r="P176" s="30"/>
      <c r="Q176" s="30" t="s">
        <v>154</v>
      </c>
      <c r="R176" s="30"/>
      <c r="S176" s="30" t="s">
        <v>43</v>
      </c>
      <c r="T176" s="30"/>
      <c r="U176" s="29">
        <v>-374.6</v>
      </c>
      <c r="V176" s="30"/>
      <c r="W176" s="29">
        <f>ROUND(W175+U176,5)</f>
        <v>-374.6</v>
      </c>
    </row>
    <row r="177" spans="1:23">
      <c r="A177" s="30"/>
      <c r="B177" s="30"/>
      <c r="C177" s="30"/>
      <c r="D177" s="30"/>
      <c r="E177" s="30"/>
      <c r="F177" s="30"/>
      <c r="G177" s="30"/>
      <c r="H177" s="30"/>
      <c r="I177" s="30" t="s">
        <v>39</v>
      </c>
      <c r="J177" s="30"/>
      <c r="K177" s="31">
        <v>44755</v>
      </c>
      <c r="L177" s="30"/>
      <c r="M177" s="30"/>
      <c r="N177" s="30"/>
      <c r="O177" s="30" t="s">
        <v>155</v>
      </c>
      <c r="P177" s="30"/>
      <c r="Q177" s="30" t="s">
        <v>156</v>
      </c>
      <c r="R177" s="30"/>
      <c r="S177" s="30" t="s">
        <v>43</v>
      </c>
      <c r="T177" s="30"/>
      <c r="U177" s="29">
        <v>-14.47</v>
      </c>
      <c r="V177" s="30"/>
      <c r="W177" s="29">
        <f>ROUND(W176+U177,5)</f>
        <v>-389.07</v>
      </c>
    </row>
    <row r="178" spans="1:23">
      <c r="A178" s="30"/>
      <c r="B178" s="30"/>
      <c r="C178" s="30"/>
      <c r="D178" s="30"/>
      <c r="E178" s="30"/>
      <c r="F178" s="30"/>
      <c r="G178" s="30"/>
      <c r="H178" s="30"/>
      <c r="I178" s="30" t="s">
        <v>39</v>
      </c>
      <c r="J178" s="30"/>
      <c r="K178" s="31">
        <v>44755</v>
      </c>
      <c r="L178" s="30"/>
      <c r="M178" s="30"/>
      <c r="N178" s="30"/>
      <c r="O178" s="30" t="s">
        <v>155</v>
      </c>
      <c r="P178" s="30"/>
      <c r="Q178" s="30" t="s">
        <v>157</v>
      </c>
      <c r="R178" s="30"/>
      <c r="S178" s="30" t="s">
        <v>43</v>
      </c>
      <c r="T178" s="30"/>
      <c r="U178" s="29">
        <v>-168.04</v>
      </c>
      <c r="V178" s="30"/>
      <c r="W178" s="29">
        <f>ROUND(W177+U178,5)</f>
        <v>-557.11</v>
      </c>
    </row>
    <row r="179" spans="1:23">
      <c r="A179" s="30"/>
      <c r="B179" s="30"/>
      <c r="C179" s="30"/>
      <c r="D179" s="30"/>
      <c r="E179" s="30"/>
      <c r="F179" s="30"/>
      <c r="G179" s="30"/>
      <c r="H179" s="30"/>
      <c r="I179" s="30" t="s">
        <v>39</v>
      </c>
      <c r="J179" s="30"/>
      <c r="K179" s="31">
        <v>44755</v>
      </c>
      <c r="L179" s="30"/>
      <c r="M179" s="30"/>
      <c r="N179" s="30"/>
      <c r="O179" s="30" t="s">
        <v>155</v>
      </c>
      <c r="P179" s="30"/>
      <c r="Q179" s="30" t="s">
        <v>158</v>
      </c>
      <c r="R179" s="30"/>
      <c r="S179" s="30" t="s">
        <v>43</v>
      </c>
      <c r="T179" s="30"/>
      <c r="U179" s="29">
        <v>-112.03</v>
      </c>
      <c r="V179" s="30"/>
      <c r="W179" s="29">
        <f>ROUND(W178+U179,5)</f>
        <v>-669.14</v>
      </c>
    </row>
    <row r="180" spans="1:23" ht="15" thickBot="1">
      <c r="A180" s="30"/>
      <c r="B180" s="30"/>
      <c r="C180" s="30"/>
      <c r="D180" s="30"/>
      <c r="E180" s="30"/>
      <c r="F180" s="30"/>
      <c r="G180" s="30"/>
      <c r="H180" s="30"/>
      <c r="I180" s="30" t="s">
        <v>39</v>
      </c>
      <c r="J180" s="30"/>
      <c r="K180" s="31">
        <v>44767</v>
      </c>
      <c r="L180" s="30"/>
      <c r="M180" s="30" t="s">
        <v>159</v>
      </c>
      <c r="N180" s="30"/>
      <c r="O180" s="30" t="s">
        <v>160</v>
      </c>
      <c r="P180" s="30"/>
      <c r="Q180" s="30" t="s">
        <v>161</v>
      </c>
      <c r="R180" s="30"/>
      <c r="S180" s="30" t="s">
        <v>43</v>
      </c>
      <c r="T180" s="30"/>
      <c r="U180" s="36">
        <v>-3525</v>
      </c>
      <c r="V180" s="30"/>
      <c r="W180" s="36">
        <f>ROUND(W179+U180,5)</f>
        <v>-4194.1400000000003</v>
      </c>
    </row>
    <row r="181" spans="1:23">
      <c r="A181" s="27"/>
      <c r="B181" s="27"/>
      <c r="C181" s="27"/>
      <c r="D181" s="27"/>
      <c r="E181" s="27" t="s">
        <v>162</v>
      </c>
      <c r="F181" s="27"/>
      <c r="G181" s="27"/>
      <c r="H181" s="27"/>
      <c r="I181" s="27"/>
      <c r="J181" s="27"/>
      <c r="K181" s="28"/>
      <c r="L181" s="27"/>
      <c r="M181" s="27"/>
      <c r="N181" s="27"/>
      <c r="O181" s="27"/>
      <c r="P181" s="27"/>
      <c r="Q181" s="27"/>
      <c r="R181" s="27"/>
      <c r="S181" s="27"/>
      <c r="T181" s="27"/>
      <c r="U181" s="35">
        <f>ROUND(SUM(U175:U180),5)</f>
        <v>-4194.1400000000003</v>
      </c>
      <c r="V181" s="27"/>
      <c r="W181" s="35">
        <f>W180</f>
        <v>-4194.1400000000003</v>
      </c>
    </row>
    <row r="182" spans="1:23">
      <c r="A182" s="33"/>
      <c r="B182" s="33"/>
      <c r="C182" s="33"/>
      <c r="D182" s="33"/>
      <c r="E182" s="33" t="s">
        <v>163</v>
      </c>
      <c r="F182" s="33"/>
      <c r="G182" s="33"/>
      <c r="H182" s="33"/>
      <c r="I182" s="33"/>
      <c r="J182" s="33"/>
      <c r="K182" s="34"/>
      <c r="L182" s="33"/>
      <c r="M182" s="33"/>
      <c r="N182" s="33"/>
      <c r="O182" s="33"/>
      <c r="P182" s="33"/>
      <c r="Q182" s="33"/>
      <c r="R182" s="33"/>
      <c r="S182" s="33"/>
      <c r="T182" s="33"/>
      <c r="U182" s="32"/>
      <c r="V182" s="33"/>
      <c r="W182" s="32"/>
    </row>
    <row r="183" spans="1:23" ht="15" thickBot="1">
      <c r="A183" s="1"/>
      <c r="B183" s="1"/>
      <c r="C183" s="1"/>
      <c r="D183" s="1"/>
      <c r="E183" s="1"/>
      <c r="F183" s="1"/>
      <c r="G183" s="30"/>
      <c r="H183" s="30"/>
      <c r="I183" s="30" t="s">
        <v>39</v>
      </c>
      <c r="J183" s="30"/>
      <c r="K183" s="31">
        <v>44767</v>
      </c>
      <c r="L183" s="30"/>
      <c r="M183" s="30" t="s">
        <v>159</v>
      </c>
      <c r="N183" s="30"/>
      <c r="O183" s="30" t="s">
        <v>160</v>
      </c>
      <c r="P183" s="30"/>
      <c r="Q183" s="30" t="s">
        <v>161</v>
      </c>
      <c r="R183" s="30"/>
      <c r="S183" s="30" t="s">
        <v>43</v>
      </c>
      <c r="T183" s="30"/>
      <c r="U183" s="36">
        <v>-1970</v>
      </c>
      <c r="V183" s="30"/>
      <c r="W183" s="36">
        <f>ROUND(W182+U183,5)</f>
        <v>-1970</v>
      </c>
    </row>
    <row r="184" spans="1:23">
      <c r="A184" s="27"/>
      <c r="B184" s="27"/>
      <c r="C184" s="27"/>
      <c r="D184" s="27"/>
      <c r="E184" s="27" t="s">
        <v>164</v>
      </c>
      <c r="F184" s="27"/>
      <c r="G184" s="27"/>
      <c r="H184" s="27"/>
      <c r="I184" s="27"/>
      <c r="J184" s="27"/>
      <c r="K184" s="28"/>
      <c r="L184" s="27"/>
      <c r="M184" s="27"/>
      <c r="N184" s="27"/>
      <c r="O184" s="27"/>
      <c r="P184" s="27"/>
      <c r="Q184" s="27"/>
      <c r="R184" s="27"/>
      <c r="S184" s="27"/>
      <c r="T184" s="27"/>
      <c r="U184" s="35">
        <f>ROUND(SUM(U182:U183),5)</f>
        <v>-1970</v>
      </c>
      <c r="V184" s="27"/>
      <c r="W184" s="35">
        <f>W183</f>
        <v>-1970</v>
      </c>
    </row>
    <row r="185" spans="1:23">
      <c r="A185" s="33"/>
      <c r="B185" s="33"/>
      <c r="C185" s="33"/>
      <c r="D185" s="33"/>
      <c r="E185" s="33" t="s">
        <v>165</v>
      </c>
      <c r="F185" s="33"/>
      <c r="G185" s="33"/>
      <c r="H185" s="33"/>
      <c r="I185" s="33"/>
      <c r="J185" s="33"/>
      <c r="K185" s="34"/>
      <c r="L185" s="33"/>
      <c r="M185" s="33"/>
      <c r="N185" s="33"/>
      <c r="O185" s="33"/>
      <c r="P185" s="33"/>
      <c r="Q185" s="33"/>
      <c r="R185" s="33"/>
      <c r="S185" s="33"/>
      <c r="T185" s="33"/>
      <c r="U185" s="32"/>
      <c r="V185" s="33"/>
      <c r="W185" s="32"/>
    </row>
    <row r="186" spans="1:23" ht="15" thickBot="1">
      <c r="A186" s="1"/>
      <c r="B186" s="1"/>
      <c r="C186" s="1"/>
      <c r="D186" s="1"/>
      <c r="E186" s="1"/>
      <c r="F186" s="1"/>
      <c r="G186" s="30"/>
      <c r="H186" s="30"/>
      <c r="I186" s="30" t="s">
        <v>39</v>
      </c>
      <c r="J186" s="30"/>
      <c r="K186" s="31">
        <v>44767</v>
      </c>
      <c r="L186" s="30"/>
      <c r="M186" s="30" t="s">
        <v>159</v>
      </c>
      <c r="N186" s="30"/>
      <c r="O186" s="30" t="s">
        <v>160</v>
      </c>
      <c r="P186" s="30"/>
      <c r="Q186" s="30" t="s">
        <v>161</v>
      </c>
      <c r="R186" s="30"/>
      <c r="S186" s="30" t="s">
        <v>43</v>
      </c>
      <c r="T186" s="30"/>
      <c r="U186" s="36">
        <v>-1185</v>
      </c>
      <c r="V186" s="30"/>
      <c r="W186" s="36">
        <f>ROUND(W185+U186,5)</f>
        <v>-1185</v>
      </c>
    </row>
    <row r="187" spans="1:23">
      <c r="A187" s="27"/>
      <c r="B187" s="27"/>
      <c r="C187" s="27"/>
      <c r="D187" s="27"/>
      <c r="E187" s="27" t="s">
        <v>166</v>
      </c>
      <c r="F187" s="27"/>
      <c r="G187" s="27"/>
      <c r="H187" s="27"/>
      <c r="I187" s="27"/>
      <c r="J187" s="27"/>
      <c r="K187" s="28"/>
      <c r="L187" s="27"/>
      <c r="M187" s="27"/>
      <c r="N187" s="27"/>
      <c r="O187" s="27"/>
      <c r="P187" s="27"/>
      <c r="Q187" s="27"/>
      <c r="R187" s="27"/>
      <c r="S187" s="27"/>
      <c r="T187" s="27"/>
      <c r="U187" s="35">
        <f>ROUND(SUM(U185:U186),5)</f>
        <v>-1185</v>
      </c>
      <c r="V187" s="27"/>
      <c r="W187" s="35">
        <f>W186</f>
        <v>-1185</v>
      </c>
    </row>
    <row r="188" spans="1:23">
      <c r="A188" s="33"/>
      <c r="B188" s="33"/>
      <c r="C188" s="33"/>
      <c r="D188" s="33"/>
      <c r="E188" s="33" t="s">
        <v>167</v>
      </c>
      <c r="F188" s="33"/>
      <c r="G188" s="33"/>
      <c r="H188" s="33"/>
      <c r="I188" s="33"/>
      <c r="J188" s="33"/>
      <c r="K188" s="34"/>
      <c r="L188" s="33"/>
      <c r="M188" s="33"/>
      <c r="N188" s="33"/>
      <c r="O188" s="33"/>
      <c r="P188" s="33"/>
      <c r="Q188" s="33"/>
      <c r="R188" s="33"/>
      <c r="S188" s="33"/>
      <c r="T188" s="33"/>
      <c r="U188" s="32"/>
      <c r="V188" s="33"/>
      <c r="W188" s="32"/>
    </row>
    <row r="189" spans="1:23">
      <c r="A189" s="30"/>
      <c r="B189" s="30"/>
      <c r="C189" s="30"/>
      <c r="D189" s="30"/>
      <c r="E189" s="30"/>
      <c r="F189" s="30"/>
      <c r="G189" s="30"/>
      <c r="H189" s="30"/>
      <c r="I189" s="30" t="s">
        <v>39</v>
      </c>
      <c r="J189" s="30"/>
      <c r="K189" s="31">
        <v>44764</v>
      </c>
      <c r="L189" s="30"/>
      <c r="M189" s="30" t="s">
        <v>168</v>
      </c>
      <c r="N189" s="30"/>
      <c r="O189" s="30" t="s">
        <v>169</v>
      </c>
      <c r="P189" s="30"/>
      <c r="Q189" s="30" t="s">
        <v>170</v>
      </c>
      <c r="R189" s="30"/>
      <c r="S189" s="30" t="s">
        <v>43</v>
      </c>
      <c r="T189" s="30"/>
      <c r="U189" s="29">
        <v>-336</v>
      </c>
      <c r="V189" s="30"/>
      <c r="W189" s="29">
        <f>ROUND(W188+U189,5)</f>
        <v>-336</v>
      </c>
    </row>
    <row r="190" spans="1:23">
      <c r="A190" s="30"/>
      <c r="B190" s="30"/>
      <c r="C190" s="30"/>
      <c r="D190" s="30"/>
      <c r="E190" s="30"/>
      <c r="F190" s="30"/>
      <c r="G190" s="30"/>
      <c r="H190" s="30"/>
      <c r="I190" s="30" t="s">
        <v>39</v>
      </c>
      <c r="J190" s="30"/>
      <c r="K190" s="31">
        <v>44764</v>
      </c>
      <c r="L190" s="30"/>
      <c r="M190" s="30" t="s">
        <v>171</v>
      </c>
      <c r="N190" s="30"/>
      <c r="O190" s="30" t="s">
        <v>169</v>
      </c>
      <c r="P190" s="30"/>
      <c r="Q190" s="30" t="s">
        <v>170</v>
      </c>
      <c r="R190" s="30"/>
      <c r="S190" s="30" t="s">
        <v>43</v>
      </c>
      <c r="T190" s="30"/>
      <c r="U190" s="29">
        <v>-2.94</v>
      </c>
      <c r="V190" s="30"/>
      <c r="W190" s="29">
        <f>ROUND(W189+U190,5)</f>
        <v>-338.94</v>
      </c>
    </row>
    <row r="191" spans="1:23" ht="15" thickBot="1">
      <c r="A191" s="30"/>
      <c r="B191" s="30"/>
      <c r="C191" s="30"/>
      <c r="D191" s="30"/>
      <c r="E191" s="30"/>
      <c r="F191" s="30"/>
      <c r="G191" s="30"/>
      <c r="H191" s="30"/>
      <c r="I191" s="30" t="s">
        <v>39</v>
      </c>
      <c r="J191" s="30"/>
      <c r="K191" s="31">
        <v>44764</v>
      </c>
      <c r="L191" s="30"/>
      <c r="M191" s="30" t="s">
        <v>172</v>
      </c>
      <c r="N191" s="30"/>
      <c r="O191" s="30" t="s">
        <v>169</v>
      </c>
      <c r="P191" s="30"/>
      <c r="Q191" s="30" t="s">
        <v>170</v>
      </c>
      <c r="R191" s="30"/>
      <c r="S191" s="30" t="s">
        <v>43</v>
      </c>
      <c r="T191" s="30"/>
      <c r="U191" s="29">
        <v>-168</v>
      </c>
      <c r="V191" s="30"/>
      <c r="W191" s="29">
        <f>ROUND(W190+U191,5)</f>
        <v>-506.94</v>
      </c>
    </row>
    <row r="192" spans="1:23" ht="15" thickBot="1">
      <c r="A192" s="27"/>
      <c r="B192" s="27"/>
      <c r="C192" s="27"/>
      <c r="D192" s="27"/>
      <c r="E192" s="27" t="s">
        <v>173</v>
      </c>
      <c r="F192" s="27"/>
      <c r="G192" s="27"/>
      <c r="H192" s="27"/>
      <c r="I192" s="27"/>
      <c r="J192" s="27"/>
      <c r="K192" s="28"/>
      <c r="L192" s="27"/>
      <c r="M192" s="27"/>
      <c r="N192" s="27"/>
      <c r="O192" s="27"/>
      <c r="P192" s="27"/>
      <c r="Q192" s="27"/>
      <c r="R192" s="27"/>
      <c r="S192" s="27"/>
      <c r="T192" s="27"/>
      <c r="U192" s="37">
        <f>ROUND(SUM(U188:U191),5)</f>
        <v>-506.94</v>
      </c>
      <c r="V192" s="27"/>
      <c r="W192" s="37">
        <f>W191</f>
        <v>-506.94</v>
      </c>
    </row>
    <row r="193" spans="1:23">
      <c r="A193" s="27"/>
      <c r="B193" s="27"/>
      <c r="C193" s="27"/>
      <c r="D193" s="27" t="s">
        <v>174</v>
      </c>
      <c r="E193" s="27"/>
      <c r="F193" s="27"/>
      <c r="G193" s="27"/>
      <c r="H193" s="27"/>
      <c r="I193" s="27"/>
      <c r="J193" s="27"/>
      <c r="K193" s="28"/>
      <c r="L193" s="27"/>
      <c r="M193" s="27"/>
      <c r="N193" s="27"/>
      <c r="O193" s="27"/>
      <c r="P193" s="27"/>
      <c r="Q193" s="27"/>
      <c r="R193" s="27"/>
      <c r="S193" s="27"/>
      <c r="T193" s="27"/>
      <c r="U193" s="35">
        <f>ROUND(U181+U184+U187+U192,5)</f>
        <v>-7856.08</v>
      </c>
      <c r="V193" s="27"/>
      <c r="W193" s="35">
        <f>ROUND(W181+W184+W187+W192,5)</f>
        <v>-7856.08</v>
      </c>
    </row>
    <row r="194" spans="1:23">
      <c r="A194" s="33"/>
      <c r="B194" s="33"/>
      <c r="C194" s="33"/>
      <c r="D194" s="33" t="s">
        <v>175</v>
      </c>
      <c r="E194" s="33"/>
      <c r="F194" s="33"/>
      <c r="G194" s="33"/>
      <c r="H194" s="33"/>
      <c r="I194" s="33"/>
      <c r="J194" s="33"/>
      <c r="K194" s="34"/>
      <c r="L194" s="33"/>
      <c r="M194" s="33"/>
      <c r="N194" s="33"/>
      <c r="O194" s="33"/>
      <c r="P194" s="33"/>
      <c r="Q194" s="33"/>
      <c r="R194" s="33"/>
      <c r="S194" s="33"/>
      <c r="T194" s="33"/>
      <c r="U194" s="32"/>
      <c r="V194" s="33"/>
      <c r="W194" s="32"/>
    </row>
    <row r="195" spans="1:23">
      <c r="A195" s="33"/>
      <c r="B195" s="33"/>
      <c r="C195" s="33"/>
      <c r="D195" s="33"/>
      <c r="E195" s="33" t="s">
        <v>176</v>
      </c>
      <c r="F195" s="33"/>
      <c r="G195" s="33"/>
      <c r="H195" s="33"/>
      <c r="I195" s="33"/>
      <c r="J195" s="33"/>
      <c r="K195" s="34"/>
      <c r="L195" s="33"/>
      <c r="M195" s="33"/>
      <c r="N195" s="33"/>
      <c r="O195" s="33"/>
      <c r="P195" s="33"/>
      <c r="Q195" s="33"/>
      <c r="R195" s="33"/>
      <c r="S195" s="33"/>
      <c r="T195" s="33"/>
      <c r="U195" s="32"/>
      <c r="V195" s="33"/>
      <c r="W195" s="32"/>
    </row>
    <row r="196" spans="1:23">
      <c r="A196" s="30"/>
      <c r="B196" s="30"/>
      <c r="C196" s="30"/>
      <c r="D196" s="30"/>
      <c r="E196" s="30"/>
      <c r="F196" s="30"/>
      <c r="G196" s="30"/>
      <c r="H196" s="30"/>
      <c r="I196" s="30" t="s">
        <v>69</v>
      </c>
      <c r="J196" s="30"/>
      <c r="K196" s="31">
        <v>44771</v>
      </c>
      <c r="L196" s="30"/>
      <c r="M196" s="30" t="s">
        <v>92</v>
      </c>
      <c r="N196" s="30"/>
      <c r="O196" s="30" t="s">
        <v>93</v>
      </c>
      <c r="P196" s="30"/>
      <c r="Q196" s="30" t="s">
        <v>72</v>
      </c>
      <c r="R196" s="30"/>
      <c r="S196" s="30" t="s">
        <v>11</v>
      </c>
      <c r="T196" s="30"/>
      <c r="U196" s="29">
        <v>44.05</v>
      </c>
      <c r="V196" s="30"/>
      <c r="W196" s="29">
        <f>ROUND(W195+U196,5)</f>
        <v>44.05</v>
      </c>
    </row>
    <row r="197" spans="1:23" ht="15" thickBot="1">
      <c r="A197" s="30"/>
      <c r="B197" s="30"/>
      <c r="C197" s="30"/>
      <c r="D197" s="30"/>
      <c r="E197" s="30"/>
      <c r="F197" s="30"/>
      <c r="G197" s="30"/>
      <c r="H197" s="30"/>
      <c r="I197" s="30" t="s">
        <v>69</v>
      </c>
      <c r="J197" s="30"/>
      <c r="K197" s="31">
        <v>44771</v>
      </c>
      <c r="L197" s="30"/>
      <c r="M197" s="30" t="s">
        <v>84</v>
      </c>
      <c r="N197" s="30"/>
      <c r="O197" s="30" t="s">
        <v>85</v>
      </c>
      <c r="P197" s="30"/>
      <c r="Q197" s="30" t="s">
        <v>72</v>
      </c>
      <c r="R197" s="30"/>
      <c r="S197" s="30" t="s">
        <v>11</v>
      </c>
      <c r="T197" s="30"/>
      <c r="U197" s="36">
        <v>150.81</v>
      </c>
      <c r="V197" s="30"/>
      <c r="W197" s="36">
        <f>ROUND(W196+U197,5)</f>
        <v>194.86</v>
      </c>
    </row>
    <row r="198" spans="1:23">
      <c r="A198" s="27"/>
      <c r="B198" s="27"/>
      <c r="C198" s="27"/>
      <c r="D198" s="27"/>
      <c r="E198" s="27" t="s">
        <v>177</v>
      </c>
      <c r="F198" s="27"/>
      <c r="G198" s="27"/>
      <c r="H198" s="27"/>
      <c r="I198" s="27"/>
      <c r="J198" s="27"/>
      <c r="K198" s="28"/>
      <c r="L198" s="27"/>
      <c r="M198" s="27"/>
      <c r="N198" s="27"/>
      <c r="O198" s="27"/>
      <c r="P198" s="27"/>
      <c r="Q198" s="27"/>
      <c r="R198" s="27"/>
      <c r="S198" s="27"/>
      <c r="T198" s="27"/>
      <c r="U198" s="35">
        <f>ROUND(SUM(U195:U197),5)</f>
        <v>194.86</v>
      </c>
      <c r="V198" s="27"/>
      <c r="W198" s="35">
        <f>W197</f>
        <v>194.86</v>
      </c>
    </row>
    <row r="199" spans="1:23">
      <c r="A199" s="33"/>
      <c r="B199" s="33"/>
      <c r="C199" s="33"/>
      <c r="D199" s="33"/>
      <c r="E199" s="33" t="s">
        <v>178</v>
      </c>
      <c r="F199" s="33"/>
      <c r="G199" s="33"/>
      <c r="H199" s="33"/>
      <c r="I199" s="33"/>
      <c r="J199" s="33"/>
      <c r="K199" s="34"/>
      <c r="L199" s="33"/>
      <c r="M199" s="33"/>
      <c r="N199" s="33"/>
      <c r="O199" s="33"/>
      <c r="P199" s="33"/>
      <c r="Q199" s="33"/>
      <c r="R199" s="33"/>
      <c r="S199" s="33"/>
      <c r="T199" s="33"/>
      <c r="U199" s="32"/>
      <c r="V199" s="33"/>
      <c r="W199" s="32"/>
    </row>
    <row r="200" spans="1:23" ht="15" thickBot="1">
      <c r="A200" s="1"/>
      <c r="B200" s="1"/>
      <c r="C200" s="1"/>
      <c r="D200" s="1"/>
      <c r="E200" s="1"/>
      <c r="F200" s="1"/>
      <c r="G200" s="30"/>
      <c r="H200" s="30"/>
      <c r="I200" s="30" t="s">
        <v>39</v>
      </c>
      <c r="J200" s="30"/>
      <c r="K200" s="31">
        <v>44746</v>
      </c>
      <c r="L200" s="30"/>
      <c r="M200" s="30"/>
      <c r="N200" s="30"/>
      <c r="O200" s="30" t="s">
        <v>179</v>
      </c>
      <c r="P200" s="30"/>
      <c r="Q200" s="30" t="s">
        <v>62</v>
      </c>
      <c r="R200" s="30"/>
      <c r="S200" s="30" t="s">
        <v>43</v>
      </c>
      <c r="T200" s="30"/>
      <c r="U200" s="36">
        <v>-329.15</v>
      </c>
      <c r="V200" s="30"/>
      <c r="W200" s="36">
        <f>ROUND(W199+U200,5)</f>
        <v>-329.15</v>
      </c>
    </row>
    <row r="201" spans="1:23">
      <c r="A201" s="27"/>
      <c r="B201" s="27"/>
      <c r="C201" s="27"/>
      <c r="D201" s="27"/>
      <c r="E201" s="27" t="s">
        <v>180</v>
      </c>
      <c r="F201" s="27"/>
      <c r="G201" s="27"/>
      <c r="H201" s="27"/>
      <c r="I201" s="27"/>
      <c r="J201" s="27"/>
      <c r="K201" s="28"/>
      <c r="L201" s="27"/>
      <c r="M201" s="27"/>
      <c r="N201" s="27"/>
      <c r="O201" s="27"/>
      <c r="P201" s="27"/>
      <c r="Q201" s="27"/>
      <c r="R201" s="27"/>
      <c r="S201" s="27"/>
      <c r="T201" s="27"/>
      <c r="U201" s="35">
        <f>ROUND(SUM(U199:U200),5)</f>
        <v>-329.15</v>
      </c>
      <c r="V201" s="27"/>
      <c r="W201" s="35">
        <f>W200</f>
        <v>-329.15</v>
      </c>
    </row>
    <row r="202" spans="1:23">
      <c r="A202" s="33"/>
      <c r="B202" s="33"/>
      <c r="C202" s="33"/>
      <c r="D202" s="33"/>
      <c r="E202" s="33" t="s">
        <v>181</v>
      </c>
      <c r="F202" s="33"/>
      <c r="G202" s="33"/>
      <c r="H202" s="33"/>
      <c r="I202" s="33"/>
      <c r="J202" s="33"/>
      <c r="K202" s="34"/>
      <c r="L202" s="33"/>
      <c r="M202" s="33"/>
      <c r="N202" s="33"/>
      <c r="O202" s="33"/>
      <c r="P202" s="33"/>
      <c r="Q202" s="33"/>
      <c r="R202" s="33"/>
      <c r="S202" s="33"/>
      <c r="T202" s="33"/>
      <c r="U202" s="32"/>
      <c r="V202" s="33"/>
      <c r="W202" s="32"/>
    </row>
    <row r="203" spans="1:23" ht="15" thickBot="1">
      <c r="A203" s="1"/>
      <c r="B203" s="1"/>
      <c r="C203" s="1"/>
      <c r="D203" s="1"/>
      <c r="E203" s="1"/>
      <c r="F203" s="1"/>
      <c r="G203" s="30"/>
      <c r="H203" s="30"/>
      <c r="I203" s="30" t="s">
        <v>39</v>
      </c>
      <c r="J203" s="30"/>
      <c r="K203" s="31">
        <v>44746</v>
      </c>
      <c r="L203" s="30"/>
      <c r="M203" s="30" t="s">
        <v>62</v>
      </c>
      <c r="N203" s="30"/>
      <c r="O203" s="30" t="s">
        <v>179</v>
      </c>
      <c r="P203" s="30"/>
      <c r="Q203" s="30" t="s">
        <v>62</v>
      </c>
      <c r="R203" s="30"/>
      <c r="S203" s="30" t="s">
        <v>43</v>
      </c>
      <c r="T203" s="30"/>
      <c r="U203" s="36">
        <v>-81.900000000000006</v>
      </c>
      <c r="V203" s="30"/>
      <c r="W203" s="36">
        <f>ROUND(W202+U203,5)</f>
        <v>-81.900000000000006</v>
      </c>
    </row>
    <row r="204" spans="1:23">
      <c r="A204" s="27"/>
      <c r="B204" s="27"/>
      <c r="C204" s="27"/>
      <c r="D204" s="27"/>
      <c r="E204" s="27" t="s">
        <v>182</v>
      </c>
      <c r="F204" s="27"/>
      <c r="G204" s="27"/>
      <c r="H204" s="27"/>
      <c r="I204" s="27"/>
      <c r="J204" s="27"/>
      <c r="K204" s="28"/>
      <c r="L204" s="27"/>
      <c r="M204" s="27"/>
      <c r="N204" s="27"/>
      <c r="O204" s="27"/>
      <c r="P204" s="27"/>
      <c r="Q204" s="27"/>
      <c r="R204" s="27"/>
      <c r="S204" s="27"/>
      <c r="T204" s="27"/>
      <c r="U204" s="35">
        <f>ROUND(SUM(U202:U203),5)</f>
        <v>-81.900000000000006</v>
      </c>
      <c r="V204" s="27"/>
      <c r="W204" s="35">
        <f>W203</f>
        <v>-81.900000000000006</v>
      </c>
    </row>
    <row r="205" spans="1:23">
      <c r="A205" s="33"/>
      <c r="B205" s="33"/>
      <c r="C205" s="33"/>
      <c r="D205" s="33"/>
      <c r="E205" s="33" t="s">
        <v>183</v>
      </c>
      <c r="F205" s="33"/>
      <c r="G205" s="33"/>
      <c r="H205" s="33"/>
      <c r="I205" s="33"/>
      <c r="J205" s="33"/>
      <c r="K205" s="34"/>
      <c r="L205" s="33"/>
      <c r="M205" s="33"/>
      <c r="N205" s="33"/>
      <c r="O205" s="33"/>
      <c r="P205" s="33"/>
      <c r="Q205" s="33"/>
      <c r="R205" s="33"/>
      <c r="S205" s="33"/>
      <c r="T205" s="33"/>
      <c r="U205" s="32"/>
      <c r="V205" s="33"/>
      <c r="W205" s="32"/>
    </row>
    <row r="206" spans="1:23" ht="15" thickBot="1">
      <c r="A206" s="1"/>
      <c r="B206" s="1"/>
      <c r="C206" s="1"/>
      <c r="D206" s="1"/>
      <c r="E206" s="1"/>
      <c r="F206" s="1"/>
      <c r="G206" s="30"/>
      <c r="H206" s="30"/>
      <c r="I206" s="30" t="s">
        <v>39</v>
      </c>
      <c r="J206" s="30"/>
      <c r="K206" s="31">
        <v>44764</v>
      </c>
      <c r="L206" s="30"/>
      <c r="M206" s="30"/>
      <c r="N206" s="30"/>
      <c r="O206" s="30" t="s">
        <v>179</v>
      </c>
      <c r="P206" s="30"/>
      <c r="Q206" s="30" t="s">
        <v>62</v>
      </c>
      <c r="R206" s="30"/>
      <c r="S206" s="30" t="s">
        <v>43</v>
      </c>
      <c r="T206" s="30"/>
      <c r="U206" s="36">
        <v>-81.900000000000006</v>
      </c>
      <c r="V206" s="30"/>
      <c r="W206" s="36">
        <f>ROUND(W205+U206,5)</f>
        <v>-81.900000000000006</v>
      </c>
    </row>
    <row r="207" spans="1:23">
      <c r="A207" s="27"/>
      <c r="B207" s="27"/>
      <c r="C207" s="27"/>
      <c r="D207" s="27"/>
      <c r="E207" s="27" t="s">
        <v>184</v>
      </c>
      <c r="F207" s="27"/>
      <c r="G207" s="27"/>
      <c r="H207" s="27"/>
      <c r="I207" s="27"/>
      <c r="J207" s="27"/>
      <c r="K207" s="28"/>
      <c r="L207" s="27"/>
      <c r="M207" s="27"/>
      <c r="N207" s="27"/>
      <c r="O207" s="27"/>
      <c r="P207" s="27"/>
      <c r="Q207" s="27"/>
      <c r="R207" s="27"/>
      <c r="S207" s="27"/>
      <c r="T207" s="27"/>
      <c r="U207" s="35">
        <f>ROUND(SUM(U205:U206),5)</f>
        <v>-81.900000000000006</v>
      </c>
      <c r="V207" s="27"/>
      <c r="W207" s="35">
        <f>W206</f>
        <v>-81.900000000000006</v>
      </c>
    </row>
    <row r="208" spans="1:23">
      <c r="A208" s="33"/>
      <c r="B208" s="33"/>
      <c r="C208" s="33"/>
      <c r="D208" s="33"/>
      <c r="E208" s="33" t="s">
        <v>185</v>
      </c>
      <c r="F208" s="33"/>
      <c r="G208" s="33"/>
      <c r="H208" s="33"/>
      <c r="I208" s="33"/>
      <c r="J208" s="33"/>
      <c r="K208" s="34"/>
      <c r="L208" s="33"/>
      <c r="M208" s="33"/>
      <c r="N208" s="33"/>
      <c r="O208" s="33"/>
      <c r="P208" s="33"/>
      <c r="Q208" s="33"/>
      <c r="R208" s="33"/>
      <c r="S208" s="33"/>
      <c r="T208" s="33"/>
      <c r="U208" s="32"/>
      <c r="V208" s="33"/>
      <c r="W208" s="32"/>
    </row>
    <row r="209" spans="1:23" ht="15" thickBot="1">
      <c r="A209" s="1"/>
      <c r="B209" s="1"/>
      <c r="C209" s="1"/>
      <c r="D209" s="1"/>
      <c r="E209" s="1"/>
      <c r="F209" s="1"/>
      <c r="G209" s="30"/>
      <c r="H209" s="30"/>
      <c r="I209" s="30" t="s">
        <v>39</v>
      </c>
      <c r="J209" s="30"/>
      <c r="K209" s="31">
        <v>44754</v>
      </c>
      <c r="L209" s="30"/>
      <c r="M209" s="30" t="s">
        <v>186</v>
      </c>
      <c r="N209" s="30"/>
      <c r="O209" s="30" t="s">
        <v>187</v>
      </c>
      <c r="P209" s="30"/>
      <c r="Q209" s="30" t="s">
        <v>188</v>
      </c>
      <c r="R209" s="30"/>
      <c r="S209" s="30" t="s">
        <v>43</v>
      </c>
      <c r="T209" s="30"/>
      <c r="U209" s="29">
        <v>-4184</v>
      </c>
      <c r="V209" s="30"/>
      <c r="W209" s="29">
        <f>ROUND(W208+U209,5)</f>
        <v>-4184</v>
      </c>
    </row>
    <row r="210" spans="1:23" ht="15" thickBot="1">
      <c r="A210" s="27"/>
      <c r="B210" s="27"/>
      <c r="C210" s="27"/>
      <c r="D210" s="27"/>
      <c r="E210" s="27" t="s">
        <v>189</v>
      </c>
      <c r="F210" s="27"/>
      <c r="G210" s="27"/>
      <c r="H210" s="27"/>
      <c r="I210" s="27"/>
      <c r="J210" s="27"/>
      <c r="K210" s="28"/>
      <c r="L210" s="27"/>
      <c r="M210" s="27"/>
      <c r="N210" s="27"/>
      <c r="O210" s="27"/>
      <c r="P210" s="27"/>
      <c r="Q210" s="27"/>
      <c r="R210" s="27"/>
      <c r="S210" s="27"/>
      <c r="T210" s="27"/>
      <c r="U210" s="37">
        <f>ROUND(SUM(U208:U209),5)</f>
        <v>-4184</v>
      </c>
      <c r="V210" s="27"/>
      <c r="W210" s="37">
        <f>W209</f>
        <v>-4184</v>
      </c>
    </row>
    <row r="211" spans="1:23">
      <c r="A211" s="27"/>
      <c r="B211" s="27"/>
      <c r="C211" s="27"/>
      <c r="D211" s="27" t="s">
        <v>190</v>
      </c>
      <c r="E211" s="27"/>
      <c r="F211" s="27"/>
      <c r="G211" s="27"/>
      <c r="H211" s="27"/>
      <c r="I211" s="27"/>
      <c r="J211" s="27"/>
      <c r="K211" s="28"/>
      <c r="L211" s="27"/>
      <c r="M211" s="27"/>
      <c r="N211" s="27"/>
      <c r="O211" s="27"/>
      <c r="P211" s="27"/>
      <c r="Q211" s="27"/>
      <c r="R211" s="27"/>
      <c r="S211" s="27"/>
      <c r="T211" s="27"/>
      <c r="U211" s="35">
        <f>ROUND(U198+U201+U204+U207+U210,5)</f>
        <v>-4482.09</v>
      </c>
      <c r="V211" s="27"/>
      <c r="W211" s="35">
        <f>ROUND(W198+W201+W204+W207+W210,5)</f>
        <v>-4482.09</v>
      </c>
    </row>
    <row r="212" spans="1:23">
      <c r="A212" s="33"/>
      <c r="B212" s="33"/>
      <c r="C212" s="33"/>
      <c r="D212" s="33" t="s">
        <v>191</v>
      </c>
      <c r="E212" s="33"/>
      <c r="F212" s="33"/>
      <c r="G212" s="33"/>
      <c r="H212" s="33"/>
      <c r="I212" s="33"/>
      <c r="J212" s="33"/>
      <c r="K212" s="34"/>
      <c r="L212" s="33"/>
      <c r="M212" s="33"/>
      <c r="N212" s="33"/>
      <c r="O212" s="33"/>
      <c r="P212" s="33"/>
      <c r="Q212" s="33"/>
      <c r="R212" s="33"/>
      <c r="S212" s="33"/>
      <c r="T212" s="33"/>
      <c r="U212" s="32"/>
      <c r="V212" s="33"/>
      <c r="W212" s="32"/>
    </row>
    <row r="213" spans="1:23">
      <c r="A213" s="33"/>
      <c r="B213" s="33"/>
      <c r="C213" s="33"/>
      <c r="D213" s="33"/>
      <c r="E213" s="33" t="s">
        <v>192</v>
      </c>
      <c r="F213" s="33"/>
      <c r="G213" s="33"/>
      <c r="H213" s="33"/>
      <c r="I213" s="33"/>
      <c r="J213" s="33"/>
      <c r="K213" s="34"/>
      <c r="L213" s="33"/>
      <c r="M213" s="33"/>
      <c r="N213" s="33"/>
      <c r="O213" s="33"/>
      <c r="P213" s="33"/>
      <c r="Q213" s="33"/>
      <c r="R213" s="33"/>
      <c r="S213" s="33"/>
      <c r="T213" s="33"/>
      <c r="U213" s="32"/>
      <c r="V213" s="33"/>
      <c r="W213" s="32"/>
    </row>
    <row r="214" spans="1:23">
      <c r="A214" s="33"/>
      <c r="B214" s="33"/>
      <c r="C214" s="33"/>
      <c r="D214" s="33"/>
      <c r="E214" s="33"/>
      <c r="F214" s="33" t="s">
        <v>193</v>
      </c>
      <c r="G214" s="33"/>
      <c r="H214" s="33"/>
      <c r="I214" s="33"/>
      <c r="J214" s="33"/>
      <c r="K214" s="34"/>
      <c r="L214" s="33"/>
      <c r="M214" s="33"/>
      <c r="N214" s="33"/>
      <c r="O214" s="33"/>
      <c r="P214" s="33"/>
      <c r="Q214" s="33"/>
      <c r="R214" s="33"/>
      <c r="S214" s="33"/>
      <c r="T214" s="33"/>
      <c r="U214" s="32"/>
      <c r="V214" s="33"/>
      <c r="W214" s="32"/>
    </row>
    <row r="215" spans="1:23">
      <c r="A215" s="30"/>
      <c r="B215" s="30"/>
      <c r="C215" s="30"/>
      <c r="D215" s="30"/>
      <c r="E215" s="30"/>
      <c r="F215" s="30"/>
      <c r="G215" s="30"/>
      <c r="H215" s="30"/>
      <c r="I215" s="30" t="s">
        <v>39</v>
      </c>
      <c r="J215" s="30"/>
      <c r="K215" s="31">
        <v>44763</v>
      </c>
      <c r="L215" s="30"/>
      <c r="M215" s="30"/>
      <c r="N215" s="30"/>
      <c r="O215" s="30" t="s">
        <v>194</v>
      </c>
      <c r="P215" s="30"/>
      <c r="Q215" s="30" t="s">
        <v>195</v>
      </c>
      <c r="R215" s="30"/>
      <c r="S215" s="30" t="s">
        <v>43</v>
      </c>
      <c r="T215" s="30"/>
      <c r="U215" s="29">
        <v>-897.99</v>
      </c>
      <c r="V215" s="30"/>
      <c r="W215" s="29">
        <f>ROUND(W214+U215,5)</f>
        <v>-897.99</v>
      </c>
    </row>
    <row r="216" spans="1:23" ht="15" thickBot="1">
      <c r="A216" s="30"/>
      <c r="B216" s="30"/>
      <c r="C216" s="30"/>
      <c r="D216" s="30"/>
      <c r="E216" s="30"/>
      <c r="F216" s="30"/>
      <c r="G216" s="30"/>
      <c r="H216" s="30"/>
      <c r="I216" s="30" t="s">
        <v>39</v>
      </c>
      <c r="J216" s="30"/>
      <c r="K216" s="31">
        <v>44764</v>
      </c>
      <c r="L216" s="30"/>
      <c r="M216" s="30" t="s">
        <v>196</v>
      </c>
      <c r="N216" s="30"/>
      <c r="O216" s="30" t="s">
        <v>194</v>
      </c>
      <c r="P216" s="30"/>
      <c r="Q216" s="30" t="s">
        <v>195</v>
      </c>
      <c r="R216" s="30"/>
      <c r="S216" s="30" t="s">
        <v>43</v>
      </c>
      <c r="T216" s="30"/>
      <c r="U216" s="36">
        <v>-897.99</v>
      </c>
      <c r="V216" s="30"/>
      <c r="W216" s="36">
        <f>ROUND(W215+U216,5)</f>
        <v>-1795.98</v>
      </c>
    </row>
    <row r="217" spans="1:23">
      <c r="A217" s="27"/>
      <c r="B217" s="27"/>
      <c r="C217" s="27"/>
      <c r="D217" s="27"/>
      <c r="E217" s="27"/>
      <c r="F217" s="27" t="s">
        <v>197</v>
      </c>
      <c r="G217" s="27"/>
      <c r="H217" s="27"/>
      <c r="I217" s="27"/>
      <c r="J217" s="27"/>
      <c r="K217" s="28"/>
      <c r="L217" s="27"/>
      <c r="M217" s="27"/>
      <c r="N217" s="27"/>
      <c r="O217" s="27"/>
      <c r="P217" s="27"/>
      <c r="Q217" s="27"/>
      <c r="R217" s="27"/>
      <c r="S217" s="27"/>
      <c r="T217" s="27"/>
      <c r="U217" s="35">
        <f>ROUND(SUM(U214:U216),5)</f>
        <v>-1795.98</v>
      </c>
      <c r="V217" s="27"/>
      <c r="W217" s="35">
        <f>W216</f>
        <v>-1795.98</v>
      </c>
    </row>
    <row r="218" spans="1:23">
      <c r="A218" s="33"/>
      <c r="B218" s="33"/>
      <c r="C218" s="33"/>
      <c r="D218" s="33"/>
      <c r="E218" s="33"/>
      <c r="F218" s="33" t="s">
        <v>198</v>
      </c>
      <c r="G218" s="33"/>
      <c r="H218" s="33"/>
      <c r="I218" s="33"/>
      <c r="J218" s="33"/>
      <c r="K218" s="34"/>
      <c r="L218" s="33"/>
      <c r="M218" s="33"/>
      <c r="N218" s="33"/>
      <c r="O218" s="33"/>
      <c r="P218" s="33"/>
      <c r="Q218" s="33"/>
      <c r="R218" s="33"/>
      <c r="S218" s="33"/>
      <c r="T218" s="33"/>
      <c r="U218" s="32"/>
      <c r="V218" s="33"/>
      <c r="W218" s="32"/>
    </row>
    <row r="219" spans="1:23">
      <c r="A219" s="30"/>
      <c r="B219" s="30"/>
      <c r="C219" s="30"/>
      <c r="D219" s="30"/>
      <c r="E219" s="30"/>
      <c r="F219" s="30"/>
      <c r="G219" s="30"/>
      <c r="H219" s="30"/>
      <c r="I219" s="30" t="s">
        <v>39</v>
      </c>
      <c r="J219" s="30"/>
      <c r="K219" s="31">
        <v>44743</v>
      </c>
      <c r="L219" s="30"/>
      <c r="M219" s="30" t="s">
        <v>199</v>
      </c>
      <c r="N219" s="30"/>
      <c r="O219" s="30" t="s">
        <v>200</v>
      </c>
      <c r="P219" s="30"/>
      <c r="Q219" s="30" t="s">
        <v>201</v>
      </c>
      <c r="R219" s="30"/>
      <c r="S219" s="30" t="s">
        <v>43</v>
      </c>
      <c r="T219" s="30"/>
      <c r="U219" s="29">
        <v>-124.18</v>
      </c>
      <c r="V219" s="30"/>
      <c r="W219" s="29">
        <f>ROUND(W218+U219,5)</f>
        <v>-124.18</v>
      </c>
    </row>
    <row r="220" spans="1:23">
      <c r="A220" s="30"/>
      <c r="B220" s="30"/>
      <c r="C220" s="30"/>
      <c r="D220" s="30"/>
      <c r="E220" s="30"/>
      <c r="F220" s="30"/>
      <c r="G220" s="30"/>
      <c r="H220" s="30"/>
      <c r="I220" s="30" t="s">
        <v>39</v>
      </c>
      <c r="J220" s="30"/>
      <c r="K220" s="31">
        <v>44763</v>
      </c>
      <c r="L220" s="30"/>
      <c r="M220" s="30"/>
      <c r="N220" s="30"/>
      <c r="O220" s="30" t="s">
        <v>194</v>
      </c>
      <c r="P220" s="30"/>
      <c r="Q220" s="30" t="s">
        <v>195</v>
      </c>
      <c r="R220" s="30"/>
      <c r="S220" s="30" t="s">
        <v>43</v>
      </c>
      <c r="T220" s="30"/>
      <c r="U220" s="29">
        <v>-19.87</v>
      </c>
      <c r="V220" s="30"/>
      <c r="W220" s="29">
        <f>ROUND(W219+U220,5)</f>
        <v>-144.05000000000001</v>
      </c>
    </row>
    <row r="221" spans="1:23" ht="15" thickBot="1">
      <c r="A221" s="30"/>
      <c r="B221" s="30"/>
      <c r="C221" s="30"/>
      <c r="D221" s="30"/>
      <c r="E221" s="30"/>
      <c r="F221" s="30"/>
      <c r="G221" s="30"/>
      <c r="H221" s="30"/>
      <c r="I221" s="30" t="s">
        <v>39</v>
      </c>
      <c r="J221" s="30"/>
      <c r="K221" s="31">
        <v>44764</v>
      </c>
      <c r="L221" s="30"/>
      <c r="M221" s="30" t="s">
        <v>196</v>
      </c>
      <c r="N221" s="30"/>
      <c r="O221" s="30" t="s">
        <v>194</v>
      </c>
      <c r="P221" s="30"/>
      <c r="Q221" s="30" t="s">
        <v>195</v>
      </c>
      <c r="R221" s="30"/>
      <c r="S221" s="30" t="s">
        <v>43</v>
      </c>
      <c r="T221" s="30"/>
      <c r="U221" s="36">
        <v>-19.87</v>
      </c>
      <c r="V221" s="30"/>
      <c r="W221" s="36">
        <f>ROUND(W220+U221,5)</f>
        <v>-163.92</v>
      </c>
    </row>
    <row r="222" spans="1:23">
      <c r="A222" s="27"/>
      <c r="B222" s="27"/>
      <c r="C222" s="27"/>
      <c r="D222" s="27"/>
      <c r="E222" s="27"/>
      <c r="F222" s="27" t="s">
        <v>202</v>
      </c>
      <c r="G222" s="27"/>
      <c r="H222" s="27"/>
      <c r="I222" s="27"/>
      <c r="J222" s="27"/>
      <c r="K222" s="28"/>
      <c r="L222" s="27"/>
      <c r="M222" s="27"/>
      <c r="N222" s="27"/>
      <c r="O222" s="27"/>
      <c r="P222" s="27"/>
      <c r="Q222" s="27"/>
      <c r="R222" s="27"/>
      <c r="S222" s="27"/>
      <c r="T222" s="27"/>
      <c r="U222" s="35">
        <f>ROUND(SUM(U218:U221),5)</f>
        <v>-163.92</v>
      </c>
      <c r="V222" s="27"/>
      <c r="W222" s="35">
        <f>W221</f>
        <v>-163.92</v>
      </c>
    </row>
    <row r="223" spans="1:23">
      <c r="A223" s="33"/>
      <c r="B223" s="33"/>
      <c r="C223" s="33"/>
      <c r="D223" s="33"/>
      <c r="E223" s="33"/>
      <c r="F223" s="33" t="s">
        <v>203</v>
      </c>
      <c r="G223" s="33"/>
      <c r="H223" s="33"/>
      <c r="I223" s="33"/>
      <c r="J223" s="33"/>
      <c r="K223" s="34"/>
      <c r="L223" s="33"/>
      <c r="M223" s="33"/>
      <c r="N223" s="33"/>
      <c r="O223" s="33"/>
      <c r="P223" s="33"/>
      <c r="Q223" s="33"/>
      <c r="R223" s="33"/>
      <c r="S223" s="33"/>
      <c r="T223" s="33"/>
      <c r="U223" s="32"/>
      <c r="V223" s="33"/>
      <c r="W223" s="32"/>
    </row>
    <row r="224" spans="1:23">
      <c r="A224" s="30"/>
      <c r="B224" s="30"/>
      <c r="C224" s="30"/>
      <c r="D224" s="30"/>
      <c r="E224" s="30"/>
      <c r="F224" s="30"/>
      <c r="G224" s="30"/>
      <c r="H224" s="30"/>
      <c r="I224" s="30" t="s">
        <v>39</v>
      </c>
      <c r="J224" s="30"/>
      <c r="K224" s="31">
        <v>44763</v>
      </c>
      <c r="L224" s="30"/>
      <c r="M224" s="30"/>
      <c r="N224" s="30"/>
      <c r="O224" s="30" t="s">
        <v>194</v>
      </c>
      <c r="P224" s="30"/>
      <c r="Q224" s="30" t="s">
        <v>195</v>
      </c>
      <c r="R224" s="30"/>
      <c r="S224" s="30" t="s">
        <v>43</v>
      </c>
      <c r="T224" s="30"/>
      <c r="U224" s="29">
        <v>-29.38</v>
      </c>
      <c r="V224" s="30"/>
      <c r="W224" s="29">
        <f>ROUND(W223+U224,5)</f>
        <v>-29.38</v>
      </c>
    </row>
    <row r="225" spans="1:23" ht="15" thickBot="1">
      <c r="A225" s="30"/>
      <c r="B225" s="30"/>
      <c r="C225" s="30"/>
      <c r="D225" s="30"/>
      <c r="E225" s="30"/>
      <c r="F225" s="30"/>
      <c r="G225" s="30"/>
      <c r="H225" s="30"/>
      <c r="I225" s="30" t="s">
        <v>39</v>
      </c>
      <c r="J225" s="30"/>
      <c r="K225" s="31">
        <v>44764</v>
      </c>
      <c r="L225" s="30"/>
      <c r="M225" s="30" t="s">
        <v>196</v>
      </c>
      <c r="N225" s="30"/>
      <c r="O225" s="30" t="s">
        <v>194</v>
      </c>
      <c r="P225" s="30"/>
      <c r="Q225" s="30" t="s">
        <v>195</v>
      </c>
      <c r="R225" s="30"/>
      <c r="S225" s="30" t="s">
        <v>43</v>
      </c>
      <c r="T225" s="30"/>
      <c r="U225" s="29">
        <v>-29.38</v>
      </c>
      <c r="V225" s="30"/>
      <c r="W225" s="29">
        <f>ROUND(W224+U225,5)</f>
        <v>-58.76</v>
      </c>
    </row>
    <row r="226" spans="1:23" ht="15" thickBot="1">
      <c r="A226" s="27"/>
      <c r="B226" s="27"/>
      <c r="C226" s="27"/>
      <c r="D226" s="27"/>
      <c r="E226" s="27"/>
      <c r="F226" s="27" t="s">
        <v>204</v>
      </c>
      <c r="G226" s="27"/>
      <c r="H226" s="27"/>
      <c r="I226" s="27"/>
      <c r="J226" s="27"/>
      <c r="K226" s="28"/>
      <c r="L226" s="27"/>
      <c r="M226" s="27"/>
      <c r="N226" s="27"/>
      <c r="O226" s="27"/>
      <c r="P226" s="27"/>
      <c r="Q226" s="27"/>
      <c r="R226" s="27"/>
      <c r="S226" s="27"/>
      <c r="T226" s="27"/>
      <c r="U226" s="37">
        <f>ROUND(SUM(U223:U225),5)</f>
        <v>-58.76</v>
      </c>
      <c r="V226" s="27"/>
      <c r="W226" s="37">
        <f>W225</f>
        <v>-58.76</v>
      </c>
    </row>
    <row r="227" spans="1:23">
      <c r="A227" s="27"/>
      <c r="B227" s="27"/>
      <c r="C227" s="27"/>
      <c r="D227" s="27"/>
      <c r="E227" s="27" t="s">
        <v>205</v>
      </c>
      <c r="F227" s="27"/>
      <c r="G227" s="27"/>
      <c r="H227" s="27"/>
      <c r="I227" s="27"/>
      <c r="J227" s="27"/>
      <c r="K227" s="28"/>
      <c r="L227" s="27"/>
      <c r="M227" s="27"/>
      <c r="N227" s="27"/>
      <c r="O227" s="27"/>
      <c r="P227" s="27"/>
      <c r="Q227" s="27"/>
      <c r="R227" s="27"/>
      <c r="S227" s="27"/>
      <c r="T227" s="27"/>
      <c r="U227" s="35">
        <f>ROUND(U217+U222+U226,5)</f>
        <v>-2018.66</v>
      </c>
      <c r="V227" s="27"/>
      <c r="W227" s="35">
        <f>ROUND(W217+W222+W226,5)</f>
        <v>-2018.66</v>
      </c>
    </row>
    <row r="228" spans="1:23">
      <c r="A228" s="33"/>
      <c r="B228" s="33"/>
      <c r="C228" s="33"/>
      <c r="D228" s="33"/>
      <c r="E228" s="33" t="s">
        <v>206</v>
      </c>
      <c r="F228" s="33"/>
      <c r="G228" s="33"/>
      <c r="H228" s="33"/>
      <c r="I228" s="33"/>
      <c r="J228" s="33"/>
      <c r="K228" s="34"/>
      <c r="L228" s="33"/>
      <c r="M228" s="33"/>
      <c r="N228" s="33"/>
      <c r="O228" s="33"/>
      <c r="P228" s="33"/>
      <c r="Q228" s="33"/>
      <c r="R228" s="33"/>
      <c r="S228" s="33"/>
      <c r="T228" s="33"/>
      <c r="U228" s="32"/>
      <c r="V228" s="33"/>
      <c r="W228" s="32"/>
    </row>
    <row r="229" spans="1:23" ht="15" thickBot="1">
      <c r="A229" s="1"/>
      <c r="B229" s="1"/>
      <c r="C229" s="1"/>
      <c r="D229" s="1"/>
      <c r="E229" s="1"/>
      <c r="F229" s="1"/>
      <c r="G229" s="30"/>
      <c r="H229" s="30"/>
      <c r="I229" s="30" t="s">
        <v>39</v>
      </c>
      <c r="J229" s="30"/>
      <c r="K229" s="31">
        <v>44764</v>
      </c>
      <c r="L229" s="30"/>
      <c r="M229" s="30" t="s">
        <v>170</v>
      </c>
      <c r="N229" s="30"/>
      <c r="O229" s="30" t="s">
        <v>207</v>
      </c>
      <c r="P229" s="30"/>
      <c r="Q229" s="30" t="s">
        <v>170</v>
      </c>
      <c r="R229" s="30"/>
      <c r="S229" s="30" t="s">
        <v>43</v>
      </c>
      <c r="T229" s="30"/>
      <c r="U229" s="29">
        <v>-326.64</v>
      </c>
      <c r="V229" s="30"/>
      <c r="W229" s="29">
        <f>ROUND(W228+U229,5)</f>
        <v>-326.64</v>
      </c>
    </row>
    <row r="230" spans="1:23" ht="15" thickBot="1">
      <c r="A230" s="27"/>
      <c r="B230" s="27"/>
      <c r="C230" s="27"/>
      <c r="D230" s="27"/>
      <c r="E230" s="27" t="s">
        <v>208</v>
      </c>
      <c r="F230" s="27"/>
      <c r="G230" s="27"/>
      <c r="H230" s="27"/>
      <c r="I230" s="27"/>
      <c r="J230" s="27"/>
      <c r="K230" s="28"/>
      <c r="L230" s="27"/>
      <c r="M230" s="27"/>
      <c r="N230" s="27"/>
      <c r="O230" s="27"/>
      <c r="P230" s="27"/>
      <c r="Q230" s="27"/>
      <c r="R230" s="27"/>
      <c r="S230" s="27"/>
      <c r="T230" s="27"/>
      <c r="U230" s="37">
        <f>ROUND(SUM(U228:U229),5)</f>
        <v>-326.64</v>
      </c>
      <c r="V230" s="27"/>
      <c r="W230" s="37">
        <f>W229</f>
        <v>-326.64</v>
      </c>
    </row>
    <row r="231" spans="1:23">
      <c r="A231" s="27"/>
      <c r="B231" s="27"/>
      <c r="C231" s="27"/>
      <c r="D231" s="27" t="s">
        <v>209</v>
      </c>
      <c r="E231" s="27"/>
      <c r="F231" s="27"/>
      <c r="G231" s="27"/>
      <c r="H231" s="27"/>
      <c r="I231" s="27"/>
      <c r="J231" s="27"/>
      <c r="K231" s="28"/>
      <c r="L231" s="27"/>
      <c r="M231" s="27"/>
      <c r="N231" s="27"/>
      <c r="O231" s="27"/>
      <c r="P231" s="27"/>
      <c r="Q231" s="27"/>
      <c r="R231" s="27"/>
      <c r="S231" s="27"/>
      <c r="T231" s="27"/>
      <c r="U231" s="35">
        <f>ROUND(U227+U230,5)</f>
        <v>-2345.3000000000002</v>
      </c>
      <c r="V231" s="27"/>
      <c r="W231" s="35">
        <f>ROUND(W227+W230,5)</f>
        <v>-2345.3000000000002</v>
      </c>
    </row>
    <row r="232" spans="1:23">
      <c r="A232" s="33"/>
      <c r="B232" s="33"/>
      <c r="C232" s="33"/>
      <c r="D232" s="33" t="s">
        <v>210</v>
      </c>
      <c r="E232" s="33"/>
      <c r="F232" s="33"/>
      <c r="G232" s="33"/>
      <c r="H232" s="33"/>
      <c r="I232" s="33"/>
      <c r="J232" s="33"/>
      <c r="K232" s="34"/>
      <c r="L232" s="33"/>
      <c r="M232" s="33"/>
      <c r="N232" s="33"/>
      <c r="O232" s="33"/>
      <c r="P232" s="33"/>
      <c r="Q232" s="33"/>
      <c r="R232" s="33"/>
      <c r="S232" s="33"/>
      <c r="T232" s="33"/>
      <c r="U232" s="32"/>
      <c r="V232" s="33"/>
      <c r="W232" s="32"/>
    </row>
    <row r="233" spans="1:23" ht="15" thickBot="1">
      <c r="A233" s="1"/>
      <c r="B233" s="1"/>
      <c r="C233" s="1"/>
      <c r="D233" s="1"/>
      <c r="E233" s="1"/>
      <c r="F233" s="1"/>
      <c r="G233" s="30"/>
      <c r="H233" s="30"/>
      <c r="I233" s="30" t="s">
        <v>39</v>
      </c>
      <c r="J233" s="30"/>
      <c r="K233" s="31">
        <v>44764</v>
      </c>
      <c r="L233" s="30"/>
      <c r="M233" s="30" t="s">
        <v>170</v>
      </c>
      <c r="N233" s="30"/>
      <c r="O233" s="30" t="s">
        <v>211</v>
      </c>
      <c r="P233" s="30"/>
      <c r="Q233" s="30" t="s">
        <v>212</v>
      </c>
      <c r="R233" s="30"/>
      <c r="S233" s="30" t="s">
        <v>43</v>
      </c>
      <c r="T233" s="30"/>
      <c r="U233" s="29">
        <v>-84.5</v>
      </c>
      <c r="V233" s="30"/>
      <c r="W233" s="29">
        <f>ROUND(W232+U233,5)</f>
        <v>-84.5</v>
      </c>
    </row>
    <row r="234" spans="1:23" ht="15" thickBot="1">
      <c r="A234" s="27"/>
      <c r="B234" s="27"/>
      <c r="C234" s="27"/>
      <c r="D234" s="27" t="s">
        <v>213</v>
      </c>
      <c r="E234" s="27"/>
      <c r="F234" s="27"/>
      <c r="G234" s="27"/>
      <c r="H234" s="27"/>
      <c r="I234" s="27"/>
      <c r="J234" s="27"/>
      <c r="K234" s="28"/>
      <c r="L234" s="27"/>
      <c r="M234" s="27"/>
      <c r="N234" s="27"/>
      <c r="O234" s="27"/>
      <c r="P234" s="27"/>
      <c r="Q234" s="27"/>
      <c r="R234" s="27"/>
      <c r="S234" s="27"/>
      <c r="T234" s="27"/>
      <c r="U234" s="26">
        <f>ROUND(SUM(U232:U233),5)</f>
        <v>-84.5</v>
      </c>
      <c r="V234" s="27"/>
      <c r="W234" s="26">
        <f>W233</f>
        <v>-84.5</v>
      </c>
    </row>
    <row r="235" spans="1:23" ht="15" thickBot="1">
      <c r="A235" s="27"/>
      <c r="B235" s="27"/>
      <c r="C235" s="27" t="s">
        <v>214</v>
      </c>
      <c r="D235" s="27"/>
      <c r="E235" s="27"/>
      <c r="F235" s="27"/>
      <c r="G235" s="27"/>
      <c r="H235" s="27"/>
      <c r="I235" s="27"/>
      <c r="J235" s="27"/>
      <c r="K235" s="28"/>
      <c r="L235" s="27"/>
      <c r="M235" s="27"/>
      <c r="N235" s="27"/>
      <c r="O235" s="27"/>
      <c r="P235" s="27"/>
      <c r="Q235" s="27"/>
      <c r="R235" s="27"/>
      <c r="S235" s="27"/>
      <c r="T235" s="27"/>
      <c r="U235" s="37">
        <f>ROUND(U193+U211+U231+U234,5)</f>
        <v>-14767.97</v>
      </c>
      <c r="V235" s="27"/>
      <c r="W235" s="37">
        <f>ROUND(W193+W211+W231+W234,5)</f>
        <v>-14767.97</v>
      </c>
    </row>
    <row r="236" spans="1:23">
      <c r="A236" s="27"/>
      <c r="B236" s="27" t="s">
        <v>215</v>
      </c>
      <c r="C236" s="27"/>
      <c r="D236" s="27"/>
      <c r="E236" s="27"/>
      <c r="F236" s="27"/>
      <c r="G236" s="27"/>
      <c r="H236" s="27"/>
      <c r="I236" s="27"/>
      <c r="J236" s="27"/>
      <c r="K236" s="28"/>
      <c r="L236" s="27"/>
      <c r="M236" s="27"/>
      <c r="N236" s="27"/>
      <c r="O236" s="27"/>
      <c r="P236" s="27"/>
      <c r="Q236" s="27"/>
      <c r="R236" s="27"/>
      <c r="S236" s="27"/>
      <c r="T236" s="27"/>
      <c r="U236" s="35">
        <f>ROUND(U32+U38+U43+U48+U172+U235,5)</f>
        <v>-93915.55</v>
      </c>
      <c r="V236" s="27"/>
      <c r="W236" s="35">
        <f>ROUND(W32+W38+W43+W48+W172+W235,5)</f>
        <v>-93915.55</v>
      </c>
    </row>
    <row r="237" spans="1:23">
      <c r="A237" s="33"/>
      <c r="B237" s="33" t="s">
        <v>216</v>
      </c>
      <c r="C237" s="33"/>
      <c r="D237" s="33"/>
      <c r="E237" s="33"/>
      <c r="F237" s="33"/>
      <c r="G237" s="33"/>
      <c r="H237" s="33"/>
      <c r="I237" s="33"/>
      <c r="J237" s="33"/>
      <c r="K237" s="34"/>
      <c r="L237" s="33"/>
      <c r="M237" s="33"/>
      <c r="N237" s="33"/>
      <c r="O237" s="33"/>
      <c r="P237" s="33"/>
      <c r="Q237" s="33"/>
      <c r="R237" s="33"/>
      <c r="S237" s="33"/>
      <c r="T237" s="33"/>
      <c r="U237" s="32"/>
      <c r="V237" s="33"/>
      <c r="W237" s="32"/>
    </row>
    <row r="238" spans="1:23">
      <c r="A238" s="33"/>
      <c r="B238" s="33"/>
      <c r="C238" s="33" t="s">
        <v>217</v>
      </c>
      <c r="D238" s="33"/>
      <c r="E238" s="33"/>
      <c r="F238" s="33"/>
      <c r="G238" s="33"/>
      <c r="H238" s="33"/>
      <c r="I238" s="33"/>
      <c r="J238" s="33"/>
      <c r="K238" s="34"/>
      <c r="L238" s="33"/>
      <c r="M238" s="33"/>
      <c r="N238" s="33"/>
      <c r="O238" s="33"/>
      <c r="P238" s="33"/>
      <c r="Q238" s="33"/>
      <c r="R238" s="33"/>
      <c r="S238" s="33"/>
      <c r="T238" s="33"/>
      <c r="U238" s="32"/>
      <c r="V238" s="33"/>
      <c r="W238" s="32"/>
    </row>
    <row r="239" spans="1:23">
      <c r="A239" s="30"/>
      <c r="B239" s="30"/>
      <c r="C239" s="30"/>
      <c r="D239" s="30"/>
      <c r="E239" s="30"/>
      <c r="F239" s="30"/>
      <c r="G239" s="30"/>
      <c r="H239" s="30"/>
      <c r="I239" s="30" t="s">
        <v>39</v>
      </c>
      <c r="J239" s="30"/>
      <c r="K239" s="31">
        <v>44748</v>
      </c>
      <c r="L239" s="30"/>
      <c r="M239" s="30" t="s">
        <v>218</v>
      </c>
      <c r="N239" s="30"/>
      <c r="O239" s="30" t="s">
        <v>219</v>
      </c>
      <c r="P239" s="30"/>
      <c r="Q239" s="30" t="s">
        <v>220</v>
      </c>
      <c r="R239" s="30"/>
      <c r="S239" s="30" t="s">
        <v>43</v>
      </c>
      <c r="T239" s="30"/>
      <c r="U239" s="29">
        <v>-474.01</v>
      </c>
      <c r="V239" s="30"/>
      <c r="W239" s="29">
        <f>ROUND(W238+U239,5)</f>
        <v>-474.01</v>
      </c>
    </row>
    <row r="240" spans="1:23" ht="15" thickBot="1">
      <c r="A240" s="30"/>
      <c r="B240" s="30"/>
      <c r="C240" s="30"/>
      <c r="D240" s="30"/>
      <c r="E240" s="30"/>
      <c r="F240" s="30"/>
      <c r="G240" s="30"/>
      <c r="H240" s="30"/>
      <c r="I240" s="30" t="s">
        <v>39</v>
      </c>
      <c r="J240" s="30"/>
      <c r="K240" s="31">
        <v>44759</v>
      </c>
      <c r="L240" s="30"/>
      <c r="M240" s="30" t="s">
        <v>221</v>
      </c>
      <c r="N240" s="30"/>
      <c r="O240" s="30" t="s">
        <v>219</v>
      </c>
      <c r="P240" s="30"/>
      <c r="Q240" s="30" t="s">
        <v>220</v>
      </c>
      <c r="R240" s="30"/>
      <c r="S240" s="30" t="s">
        <v>43</v>
      </c>
      <c r="T240" s="30"/>
      <c r="U240" s="36">
        <v>-276.7</v>
      </c>
      <c r="V240" s="30"/>
      <c r="W240" s="36">
        <f>ROUND(W239+U240,5)</f>
        <v>-750.71</v>
      </c>
    </row>
    <row r="241" spans="1:23">
      <c r="A241" s="27"/>
      <c r="B241" s="27"/>
      <c r="C241" s="27" t="s">
        <v>222</v>
      </c>
      <c r="D241" s="27"/>
      <c r="E241" s="27"/>
      <c r="F241" s="27"/>
      <c r="G241" s="27"/>
      <c r="H241" s="27"/>
      <c r="I241" s="27"/>
      <c r="J241" s="27"/>
      <c r="K241" s="28"/>
      <c r="L241" s="27"/>
      <c r="M241" s="27"/>
      <c r="N241" s="27"/>
      <c r="O241" s="27"/>
      <c r="P241" s="27"/>
      <c r="Q241" s="27"/>
      <c r="R241" s="27"/>
      <c r="S241" s="27"/>
      <c r="T241" s="27"/>
      <c r="U241" s="35">
        <f>ROUND(SUM(U238:U240),5)</f>
        <v>-750.71</v>
      </c>
      <c r="V241" s="27"/>
      <c r="W241" s="35">
        <f>W240</f>
        <v>-750.71</v>
      </c>
    </row>
    <row r="242" spans="1:23">
      <c r="A242" s="33"/>
      <c r="B242" s="33"/>
      <c r="C242" s="33" t="s">
        <v>223</v>
      </c>
      <c r="D242" s="33"/>
      <c r="E242" s="33"/>
      <c r="F242" s="33"/>
      <c r="G242" s="33"/>
      <c r="H242" s="33"/>
      <c r="I242" s="33"/>
      <c r="J242" s="33"/>
      <c r="K242" s="34"/>
      <c r="L242" s="33"/>
      <c r="M242" s="33"/>
      <c r="N242" s="33"/>
      <c r="O242" s="33"/>
      <c r="P242" s="33"/>
      <c r="Q242" s="33"/>
      <c r="R242" s="33"/>
      <c r="S242" s="33"/>
      <c r="T242" s="33"/>
      <c r="U242" s="32"/>
      <c r="V242" s="33"/>
      <c r="W242" s="32"/>
    </row>
    <row r="243" spans="1:23" ht="15" thickBot="1">
      <c r="A243" s="1"/>
      <c r="B243" s="1"/>
      <c r="C243" s="1"/>
      <c r="D243" s="1"/>
      <c r="E243" s="1"/>
      <c r="F243" s="1"/>
      <c r="G243" s="30"/>
      <c r="H243" s="30"/>
      <c r="I243" s="30" t="s">
        <v>39</v>
      </c>
      <c r="J243" s="30"/>
      <c r="K243" s="31">
        <v>44743</v>
      </c>
      <c r="L243" s="30"/>
      <c r="M243" s="30" t="s">
        <v>224</v>
      </c>
      <c r="N243" s="30"/>
      <c r="O243" s="30" t="s">
        <v>225</v>
      </c>
      <c r="P243" s="30"/>
      <c r="Q243" s="30"/>
      <c r="R243" s="30"/>
      <c r="S243" s="30" t="s">
        <v>43</v>
      </c>
      <c r="T243" s="30"/>
      <c r="U243" s="29">
        <v>-116.15</v>
      </c>
      <c r="V243" s="30"/>
      <c r="W243" s="29">
        <f>ROUND(W242+U243,5)</f>
        <v>-116.15</v>
      </c>
    </row>
    <row r="244" spans="1:23" ht="15" thickBot="1">
      <c r="A244" s="27"/>
      <c r="B244" s="27"/>
      <c r="C244" s="27" t="s">
        <v>226</v>
      </c>
      <c r="D244" s="27"/>
      <c r="E244" s="27"/>
      <c r="F244" s="27"/>
      <c r="G244" s="27"/>
      <c r="H244" s="27"/>
      <c r="I244" s="27"/>
      <c r="J244" s="27"/>
      <c r="K244" s="28"/>
      <c r="L244" s="27"/>
      <c r="M244" s="27"/>
      <c r="N244" s="27"/>
      <c r="O244" s="27"/>
      <c r="P244" s="27"/>
      <c r="Q244" s="27"/>
      <c r="R244" s="27"/>
      <c r="S244" s="27"/>
      <c r="T244" s="27"/>
      <c r="U244" s="37">
        <f>ROUND(SUM(U242:U243),5)</f>
        <v>-116.15</v>
      </c>
      <c r="V244" s="27"/>
      <c r="W244" s="37">
        <f>W243</f>
        <v>-116.15</v>
      </c>
    </row>
    <row r="245" spans="1:23">
      <c r="A245" s="27"/>
      <c r="B245" s="27" t="s">
        <v>227</v>
      </c>
      <c r="C245" s="27"/>
      <c r="D245" s="27"/>
      <c r="E245" s="27"/>
      <c r="F245" s="27"/>
      <c r="G245" s="27"/>
      <c r="H245" s="27"/>
      <c r="I245" s="27"/>
      <c r="J245" s="27"/>
      <c r="K245" s="28"/>
      <c r="L245" s="27"/>
      <c r="M245" s="27"/>
      <c r="N245" s="27"/>
      <c r="O245" s="27"/>
      <c r="P245" s="27"/>
      <c r="Q245" s="27"/>
      <c r="R245" s="27"/>
      <c r="S245" s="27"/>
      <c r="T245" s="27"/>
      <c r="U245" s="35">
        <f>ROUND(U241+U244,5)</f>
        <v>-866.86</v>
      </c>
      <c r="V245" s="27"/>
      <c r="W245" s="35">
        <f>ROUND(W241+W244,5)</f>
        <v>-866.86</v>
      </c>
    </row>
    <row r="246" spans="1:23">
      <c r="A246" s="33"/>
      <c r="B246" s="33" t="s">
        <v>228</v>
      </c>
      <c r="C246" s="33"/>
      <c r="D246" s="33"/>
      <c r="E246" s="33"/>
      <c r="F246" s="33"/>
      <c r="G246" s="33"/>
      <c r="H246" s="33"/>
      <c r="I246" s="33"/>
      <c r="J246" s="33"/>
      <c r="K246" s="34"/>
      <c r="L246" s="33"/>
      <c r="M246" s="33"/>
      <c r="N246" s="33"/>
      <c r="O246" s="33"/>
      <c r="P246" s="33"/>
      <c r="Q246" s="33"/>
      <c r="R246" s="33"/>
      <c r="S246" s="33"/>
      <c r="T246" s="33"/>
      <c r="U246" s="32"/>
      <c r="V246" s="33"/>
      <c r="W246" s="32"/>
    </row>
    <row r="247" spans="1:23">
      <c r="A247" s="33"/>
      <c r="B247" s="33"/>
      <c r="C247" s="33" t="s">
        <v>229</v>
      </c>
      <c r="D247" s="33"/>
      <c r="E247" s="33"/>
      <c r="F247" s="33"/>
      <c r="G247" s="33"/>
      <c r="H247" s="33"/>
      <c r="I247" s="33"/>
      <c r="J247" s="33"/>
      <c r="K247" s="34"/>
      <c r="L247" s="33"/>
      <c r="M247" s="33"/>
      <c r="N247" s="33"/>
      <c r="O247" s="33"/>
      <c r="P247" s="33"/>
      <c r="Q247" s="33"/>
      <c r="R247" s="33"/>
      <c r="S247" s="33"/>
      <c r="T247" s="33"/>
      <c r="U247" s="32"/>
      <c r="V247" s="33"/>
      <c r="W247" s="32"/>
    </row>
    <row r="248" spans="1:23">
      <c r="A248" s="30"/>
      <c r="B248" s="30"/>
      <c r="C248" s="30"/>
      <c r="D248" s="30"/>
      <c r="E248" s="30"/>
      <c r="F248" s="30"/>
      <c r="G248" s="30"/>
      <c r="H248" s="30"/>
      <c r="I248" s="30" t="s">
        <v>39</v>
      </c>
      <c r="J248" s="30"/>
      <c r="K248" s="31">
        <v>44764</v>
      </c>
      <c r="L248" s="30"/>
      <c r="M248" s="30" t="s">
        <v>230</v>
      </c>
      <c r="N248" s="30"/>
      <c r="O248" s="30" t="s">
        <v>231</v>
      </c>
      <c r="P248" s="30"/>
      <c r="Q248" s="30" t="s">
        <v>232</v>
      </c>
      <c r="R248" s="30"/>
      <c r="S248" s="30" t="s">
        <v>43</v>
      </c>
      <c r="T248" s="30"/>
      <c r="U248" s="29">
        <v>-795.55</v>
      </c>
      <c r="V248" s="30"/>
      <c r="W248" s="29">
        <f>ROUND(W247+U248,5)</f>
        <v>-795.55</v>
      </c>
    </row>
    <row r="249" spans="1:23">
      <c r="A249" s="30"/>
      <c r="B249" s="30"/>
      <c r="C249" s="30"/>
      <c r="D249" s="30"/>
      <c r="E249" s="30"/>
      <c r="F249" s="30"/>
      <c r="G249" s="30"/>
      <c r="H249" s="30"/>
      <c r="I249" s="30" t="s">
        <v>39</v>
      </c>
      <c r="J249" s="30"/>
      <c r="K249" s="31">
        <v>44764</v>
      </c>
      <c r="L249" s="30"/>
      <c r="M249" s="30" t="s">
        <v>230</v>
      </c>
      <c r="N249" s="30"/>
      <c r="O249" s="30" t="s">
        <v>231</v>
      </c>
      <c r="P249" s="30"/>
      <c r="Q249" s="30" t="s">
        <v>233</v>
      </c>
      <c r="R249" s="30"/>
      <c r="S249" s="30" t="s">
        <v>43</v>
      </c>
      <c r="T249" s="30"/>
      <c r="U249" s="29">
        <v>-885.66</v>
      </c>
      <c r="V249" s="30"/>
      <c r="W249" s="29">
        <f>ROUND(W248+U249,5)</f>
        <v>-1681.21</v>
      </c>
    </row>
    <row r="250" spans="1:23" ht="15" thickBot="1">
      <c r="A250" s="30"/>
      <c r="B250" s="30"/>
      <c r="C250" s="30"/>
      <c r="D250" s="30"/>
      <c r="E250" s="30"/>
      <c r="F250" s="30"/>
      <c r="G250" s="30"/>
      <c r="H250" s="30"/>
      <c r="I250" s="30" t="s">
        <v>39</v>
      </c>
      <c r="J250" s="30"/>
      <c r="K250" s="31">
        <v>44764</v>
      </c>
      <c r="L250" s="30"/>
      <c r="M250" s="30" t="s">
        <v>230</v>
      </c>
      <c r="N250" s="30"/>
      <c r="O250" s="30" t="s">
        <v>231</v>
      </c>
      <c r="P250" s="30"/>
      <c r="Q250" s="30" t="s">
        <v>234</v>
      </c>
      <c r="R250" s="30"/>
      <c r="S250" s="30" t="s">
        <v>43</v>
      </c>
      <c r="T250" s="30"/>
      <c r="U250" s="36">
        <v>-1216.3900000000001</v>
      </c>
      <c r="V250" s="30"/>
      <c r="W250" s="36">
        <f>ROUND(W249+U250,5)</f>
        <v>-2897.6</v>
      </c>
    </row>
    <row r="251" spans="1:23">
      <c r="A251" s="27"/>
      <c r="B251" s="27"/>
      <c r="C251" s="27" t="s">
        <v>235</v>
      </c>
      <c r="D251" s="27"/>
      <c r="E251" s="27"/>
      <c r="F251" s="27"/>
      <c r="G251" s="27"/>
      <c r="H251" s="27"/>
      <c r="I251" s="27"/>
      <c r="J251" s="27"/>
      <c r="K251" s="28"/>
      <c r="L251" s="27"/>
      <c r="M251" s="27"/>
      <c r="N251" s="27"/>
      <c r="O251" s="27"/>
      <c r="P251" s="27"/>
      <c r="Q251" s="27"/>
      <c r="R251" s="27"/>
      <c r="S251" s="27"/>
      <c r="T251" s="27"/>
      <c r="U251" s="35">
        <f>ROUND(SUM(U247:U250),5)</f>
        <v>-2897.6</v>
      </c>
      <c r="V251" s="27"/>
      <c r="W251" s="35">
        <f>W250</f>
        <v>-2897.6</v>
      </c>
    </row>
    <row r="252" spans="1:23">
      <c r="A252" s="33"/>
      <c r="B252" s="33"/>
      <c r="C252" s="33" t="s">
        <v>236</v>
      </c>
      <c r="D252" s="33"/>
      <c r="E252" s="33"/>
      <c r="F252" s="33"/>
      <c r="G252" s="33"/>
      <c r="H252" s="33"/>
      <c r="I252" s="33"/>
      <c r="J252" s="33"/>
      <c r="K252" s="34"/>
      <c r="L252" s="33"/>
      <c r="M252" s="33"/>
      <c r="N252" s="33"/>
      <c r="O252" s="33"/>
      <c r="P252" s="33"/>
      <c r="Q252" s="33"/>
      <c r="R252" s="33"/>
      <c r="S252" s="33"/>
      <c r="T252" s="33"/>
      <c r="U252" s="32"/>
      <c r="V252" s="33"/>
      <c r="W252" s="32"/>
    </row>
    <row r="253" spans="1:23">
      <c r="A253" s="33"/>
      <c r="B253" s="33"/>
      <c r="C253" s="33"/>
      <c r="D253" s="33" t="s">
        <v>237</v>
      </c>
      <c r="E253" s="33"/>
      <c r="F253" s="33"/>
      <c r="G253" s="33"/>
      <c r="H253" s="33"/>
      <c r="I253" s="33"/>
      <c r="J253" s="33"/>
      <c r="K253" s="34"/>
      <c r="L253" s="33"/>
      <c r="M253" s="33"/>
      <c r="N253" s="33"/>
      <c r="O253" s="33"/>
      <c r="P253" s="33"/>
      <c r="Q253" s="33"/>
      <c r="R253" s="33"/>
      <c r="S253" s="33"/>
      <c r="T253" s="33"/>
      <c r="U253" s="32"/>
      <c r="V253" s="33"/>
      <c r="W253" s="32"/>
    </row>
    <row r="254" spans="1:23" ht="15" thickBot="1">
      <c r="A254" s="1"/>
      <c r="B254" s="1"/>
      <c r="C254" s="1"/>
      <c r="D254" s="1"/>
      <c r="E254" s="1"/>
      <c r="F254" s="1"/>
      <c r="G254" s="30"/>
      <c r="H254" s="30"/>
      <c r="I254" s="30" t="s">
        <v>39</v>
      </c>
      <c r="J254" s="30"/>
      <c r="K254" s="31">
        <v>44766</v>
      </c>
      <c r="L254" s="30"/>
      <c r="M254" s="30" t="s">
        <v>238</v>
      </c>
      <c r="N254" s="30"/>
      <c r="O254" s="30" t="s">
        <v>239</v>
      </c>
      <c r="P254" s="30"/>
      <c r="Q254" s="30" t="s">
        <v>240</v>
      </c>
      <c r="R254" s="30"/>
      <c r="S254" s="30" t="s">
        <v>43</v>
      </c>
      <c r="T254" s="30"/>
      <c r="U254" s="29">
        <v>-45</v>
      </c>
      <c r="V254" s="30"/>
      <c r="W254" s="29">
        <f>ROUND(W253+U254,5)</f>
        <v>-45</v>
      </c>
    </row>
    <row r="255" spans="1:23" ht="15" thickBot="1">
      <c r="A255" s="27"/>
      <c r="B255" s="27"/>
      <c r="C255" s="27"/>
      <c r="D255" s="27" t="s">
        <v>241</v>
      </c>
      <c r="E255" s="27"/>
      <c r="F255" s="27"/>
      <c r="G255" s="27"/>
      <c r="H255" s="27"/>
      <c r="I255" s="27"/>
      <c r="J255" s="27"/>
      <c r="K255" s="28"/>
      <c r="L255" s="27"/>
      <c r="M255" s="27"/>
      <c r="N255" s="27"/>
      <c r="O255" s="27"/>
      <c r="P255" s="27"/>
      <c r="Q255" s="27"/>
      <c r="R255" s="27"/>
      <c r="S255" s="27"/>
      <c r="T255" s="27"/>
      <c r="U255" s="37">
        <f>ROUND(SUM(U253:U254),5)</f>
        <v>-45</v>
      </c>
      <c r="V255" s="27"/>
      <c r="W255" s="37">
        <f>W254</f>
        <v>-45</v>
      </c>
    </row>
    <row r="256" spans="1:23">
      <c r="A256" s="27"/>
      <c r="B256" s="27"/>
      <c r="C256" s="27" t="s">
        <v>242</v>
      </c>
      <c r="D256" s="27"/>
      <c r="E256" s="27"/>
      <c r="F256" s="27"/>
      <c r="G256" s="27"/>
      <c r="H256" s="27"/>
      <c r="I256" s="27"/>
      <c r="J256" s="27"/>
      <c r="K256" s="28"/>
      <c r="L256" s="27"/>
      <c r="M256" s="27"/>
      <c r="N256" s="27"/>
      <c r="O256" s="27"/>
      <c r="P256" s="27"/>
      <c r="Q256" s="27"/>
      <c r="R256" s="27"/>
      <c r="S256" s="27"/>
      <c r="T256" s="27"/>
      <c r="U256" s="35">
        <f>U255</f>
        <v>-45</v>
      </c>
      <c r="V256" s="27"/>
      <c r="W256" s="35">
        <f>W255</f>
        <v>-45</v>
      </c>
    </row>
    <row r="257" spans="1:23">
      <c r="A257" s="33"/>
      <c r="B257" s="33"/>
      <c r="C257" s="33" t="s">
        <v>243</v>
      </c>
      <c r="D257" s="33"/>
      <c r="E257" s="33"/>
      <c r="F257" s="33"/>
      <c r="G257" s="33"/>
      <c r="H257" s="33"/>
      <c r="I257" s="33"/>
      <c r="J257" s="33"/>
      <c r="K257" s="34"/>
      <c r="L257" s="33"/>
      <c r="M257" s="33"/>
      <c r="N257" s="33"/>
      <c r="O257" s="33"/>
      <c r="P257" s="33"/>
      <c r="Q257" s="33"/>
      <c r="R257" s="33"/>
      <c r="S257" s="33"/>
      <c r="T257" s="33"/>
      <c r="U257" s="32"/>
      <c r="V257" s="33"/>
      <c r="W257" s="32"/>
    </row>
    <row r="258" spans="1:23">
      <c r="A258" s="33"/>
      <c r="B258" s="33"/>
      <c r="C258" s="33"/>
      <c r="D258" s="33" t="s">
        <v>244</v>
      </c>
      <c r="E258" s="33"/>
      <c r="F258" s="33"/>
      <c r="G258" s="33"/>
      <c r="H258" s="33"/>
      <c r="I258" s="33"/>
      <c r="J258" s="33"/>
      <c r="K258" s="34"/>
      <c r="L258" s="33"/>
      <c r="M258" s="33"/>
      <c r="N258" s="33"/>
      <c r="O258" s="33"/>
      <c r="P258" s="33"/>
      <c r="Q258" s="33"/>
      <c r="R258" s="33"/>
      <c r="S258" s="33"/>
      <c r="T258" s="33"/>
      <c r="U258" s="32"/>
      <c r="V258" s="33"/>
      <c r="W258" s="32"/>
    </row>
    <row r="259" spans="1:23" ht="15" thickBot="1">
      <c r="A259" s="1"/>
      <c r="B259" s="1"/>
      <c r="C259" s="1"/>
      <c r="D259" s="1"/>
      <c r="E259" s="1"/>
      <c r="F259" s="1"/>
      <c r="G259" s="30"/>
      <c r="H259" s="30"/>
      <c r="I259" s="30" t="s">
        <v>39</v>
      </c>
      <c r="J259" s="30"/>
      <c r="K259" s="31">
        <v>44766</v>
      </c>
      <c r="L259" s="30"/>
      <c r="M259" s="30" t="s">
        <v>245</v>
      </c>
      <c r="N259" s="30"/>
      <c r="O259" s="30" t="s">
        <v>246</v>
      </c>
      <c r="P259" s="30"/>
      <c r="Q259" s="30" t="s">
        <v>247</v>
      </c>
      <c r="R259" s="30"/>
      <c r="S259" s="30" t="s">
        <v>43</v>
      </c>
      <c r="T259" s="30"/>
      <c r="U259" s="29">
        <v>-663.81</v>
      </c>
      <c r="V259" s="30"/>
      <c r="W259" s="29">
        <f>ROUND(W258+U259,5)</f>
        <v>-663.81</v>
      </c>
    </row>
    <row r="260" spans="1:23" ht="15" thickBot="1">
      <c r="A260" s="27"/>
      <c r="B260" s="27"/>
      <c r="C260" s="27"/>
      <c r="D260" s="27" t="s">
        <v>248</v>
      </c>
      <c r="E260" s="27"/>
      <c r="F260" s="27"/>
      <c r="G260" s="27"/>
      <c r="H260" s="27"/>
      <c r="I260" s="27"/>
      <c r="J260" s="27"/>
      <c r="K260" s="28"/>
      <c r="L260" s="27"/>
      <c r="M260" s="27"/>
      <c r="N260" s="27"/>
      <c r="O260" s="27"/>
      <c r="P260" s="27"/>
      <c r="Q260" s="27"/>
      <c r="R260" s="27"/>
      <c r="S260" s="27"/>
      <c r="T260" s="27"/>
      <c r="U260" s="26">
        <f>ROUND(SUM(U258:U259),5)</f>
        <v>-663.81</v>
      </c>
      <c r="V260" s="27"/>
      <c r="W260" s="26">
        <f>W259</f>
        <v>-663.81</v>
      </c>
    </row>
    <row r="261" spans="1:23" ht="15" thickBot="1">
      <c r="A261" s="27"/>
      <c r="B261" s="27"/>
      <c r="C261" s="27" t="s">
        <v>249</v>
      </c>
      <c r="D261" s="27"/>
      <c r="E261" s="27"/>
      <c r="F261" s="27"/>
      <c r="G261" s="27"/>
      <c r="H261" s="27"/>
      <c r="I261" s="27"/>
      <c r="J261" s="27"/>
      <c r="K261" s="28"/>
      <c r="L261" s="27"/>
      <c r="M261" s="27"/>
      <c r="N261" s="27"/>
      <c r="O261" s="27"/>
      <c r="P261" s="27"/>
      <c r="Q261" s="27"/>
      <c r="R261" s="27"/>
      <c r="S261" s="27"/>
      <c r="T261" s="27"/>
      <c r="U261" s="37">
        <f>U260</f>
        <v>-663.81</v>
      </c>
      <c r="V261" s="27"/>
      <c r="W261" s="37">
        <f>W260</f>
        <v>-663.81</v>
      </c>
    </row>
    <row r="262" spans="1:23">
      <c r="A262" s="27"/>
      <c r="B262" s="27" t="s">
        <v>250</v>
      </c>
      <c r="C262" s="27"/>
      <c r="D262" s="27"/>
      <c r="E262" s="27"/>
      <c r="F262" s="27"/>
      <c r="G262" s="27"/>
      <c r="H262" s="27"/>
      <c r="I262" s="27"/>
      <c r="J262" s="27"/>
      <c r="K262" s="28"/>
      <c r="L262" s="27"/>
      <c r="M262" s="27"/>
      <c r="N262" s="27"/>
      <c r="O262" s="27"/>
      <c r="P262" s="27"/>
      <c r="Q262" s="27"/>
      <c r="R262" s="27"/>
      <c r="S262" s="27"/>
      <c r="T262" s="27"/>
      <c r="U262" s="35">
        <f>ROUND(U251+U256+U261,5)</f>
        <v>-3606.41</v>
      </c>
      <c r="V262" s="27"/>
      <c r="W262" s="35">
        <f>ROUND(W251+W256+W261,5)</f>
        <v>-3606.41</v>
      </c>
    </row>
    <row r="263" spans="1:23">
      <c r="A263" s="33"/>
      <c r="B263" s="33" t="s">
        <v>251</v>
      </c>
      <c r="C263" s="33"/>
      <c r="D263" s="33"/>
      <c r="E263" s="33"/>
      <c r="F263" s="33"/>
      <c r="G263" s="33"/>
      <c r="H263" s="33"/>
      <c r="I263" s="33"/>
      <c r="J263" s="33"/>
      <c r="K263" s="34"/>
      <c r="L263" s="33"/>
      <c r="M263" s="33"/>
      <c r="N263" s="33"/>
      <c r="O263" s="33"/>
      <c r="P263" s="33"/>
      <c r="Q263" s="33"/>
      <c r="R263" s="33"/>
      <c r="S263" s="33"/>
      <c r="T263" s="33"/>
      <c r="U263" s="32"/>
      <c r="V263" s="33"/>
      <c r="W263" s="32"/>
    </row>
    <row r="264" spans="1:23" ht="15" thickBot="1">
      <c r="A264" s="1"/>
      <c r="B264" s="1"/>
      <c r="C264" s="1"/>
      <c r="D264" s="1"/>
      <c r="E264" s="1"/>
      <c r="F264" s="1"/>
      <c r="G264" s="30"/>
      <c r="H264" s="30"/>
      <c r="I264" s="30" t="s">
        <v>39</v>
      </c>
      <c r="J264" s="30"/>
      <c r="K264" s="31">
        <v>44766</v>
      </c>
      <c r="L264" s="30"/>
      <c r="M264" s="30" t="s">
        <v>252</v>
      </c>
      <c r="N264" s="30"/>
      <c r="O264" s="30" t="s">
        <v>253</v>
      </c>
      <c r="P264" s="30"/>
      <c r="Q264" s="30" t="s">
        <v>254</v>
      </c>
      <c r="R264" s="30"/>
      <c r="S264" s="30" t="s">
        <v>43</v>
      </c>
      <c r="T264" s="30"/>
      <c r="U264" s="36">
        <v>-30</v>
      </c>
      <c r="V264" s="30"/>
      <c r="W264" s="36">
        <f>ROUND(W263+U264,5)</f>
        <v>-30</v>
      </c>
    </row>
    <row r="265" spans="1:23">
      <c r="A265" s="27"/>
      <c r="B265" s="27" t="s">
        <v>255</v>
      </c>
      <c r="C265" s="27"/>
      <c r="D265" s="27"/>
      <c r="E265" s="27"/>
      <c r="F265" s="27"/>
      <c r="G265" s="27"/>
      <c r="H265" s="27"/>
      <c r="I265" s="27"/>
      <c r="J265" s="27"/>
      <c r="K265" s="28"/>
      <c r="L265" s="27"/>
      <c r="M265" s="27"/>
      <c r="N265" s="27"/>
      <c r="O265" s="27"/>
      <c r="P265" s="27"/>
      <c r="Q265" s="27"/>
      <c r="R265" s="27"/>
      <c r="S265" s="27"/>
      <c r="T265" s="27"/>
      <c r="U265" s="35">
        <v>-30</v>
      </c>
      <c r="V265" s="27"/>
      <c r="W265" s="35">
        <v>-30</v>
      </c>
    </row>
    <row r="266" spans="1:23">
      <c r="A266" s="33"/>
      <c r="B266" s="33" t="s">
        <v>256</v>
      </c>
      <c r="C266" s="33"/>
      <c r="D266" s="33"/>
      <c r="E266" s="33"/>
      <c r="F266" s="33"/>
      <c r="G266" s="33"/>
      <c r="H266" s="33"/>
      <c r="I266" s="33"/>
      <c r="J266" s="33"/>
      <c r="K266" s="34"/>
      <c r="L266" s="33"/>
      <c r="M266" s="33"/>
      <c r="N266" s="33"/>
      <c r="O266" s="33"/>
      <c r="P266" s="33"/>
      <c r="Q266" s="33"/>
      <c r="R266" s="33"/>
      <c r="S266" s="33"/>
      <c r="T266" s="33"/>
      <c r="U266" s="32"/>
      <c r="V266" s="33"/>
      <c r="W266" s="32"/>
    </row>
    <row r="267" spans="1:23">
      <c r="A267" s="33"/>
      <c r="B267" s="33"/>
      <c r="C267" s="33" t="s">
        <v>257</v>
      </c>
      <c r="D267" s="33"/>
      <c r="E267" s="33"/>
      <c r="F267" s="33"/>
      <c r="G267" s="33"/>
      <c r="H267" s="33"/>
      <c r="I267" s="33"/>
      <c r="J267" s="33"/>
      <c r="K267" s="34"/>
      <c r="L267" s="33"/>
      <c r="M267" s="33"/>
      <c r="N267" s="33"/>
      <c r="O267" s="33"/>
      <c r="P267" s="33"/>
      <c r="Q267" s="33"/>
      <c r="R267" s="33"/>
      <c r="S267" s="33"/>
      <c r="T267" s="33"/>
      <c r="U267" s="32"/>
      <c r="V267" s="33"/>
      <c r="W267" s="32"/>
    </row>
    <row r="268" spans="1:23">
      <c r="A268" s="33"/>
      <c r="B268" s="33"/>
      <c r="C268" s="33"/>
      <c r="D268" s="33" t="s">
        <v>258</v>
      </c>
      <c r="E268" s="33"/>
      <c r="F268" s="33"/>
      <c r="G268" s="33"/>
      <c r="H268" s="33"/>
      <c r="I268" s="33"/>
      <c r="J268" s="33"/>
      <c r="K268" s="34"/>
      <c r="L268" s="33"/>
      <c r="M268" s="33"/>
      <c r="N268" s="33"/>
      <c r="O268" s="33"/>
      <c r="P268" s="33"/>
      <c r="Q268" s="33"/>
      <c r="R268" s="33"/>
      <c r="S268" s="33"/>
      <c r="T268" s="33"/>
      <c r="U268" s="32"/>
      <c r="V268" s="33"/>
      <c r="W268" s="32"/>
    </row>
    <row r="269" spans="1:23">
      <c r="A269" s="30"/>
      <c r="B269" s="30"/>
      <c r="C269" s="30"/>
      <c r="D269" s="30"/>
      <c r="E269" s="30"/>
      <c r="F269" s="30"/>
      <c r="G269" s="30"/>
      <c r="H269" s="30"/>
      <c r="I269" s="30" t="s">
        <v>69</v>
      </c>
      <c r="J269" s="30"/>
      <c r="K269" s="31">
        <v>44771</v>
      </c>
      <c r="L269" s="30"/>
      <c r="M269" s="30" t="s">
        <v>96</v>
      </c>
      <c r="N269" s="30"/>
      <c r="O269" s="30" t="s">
        <v>97</v>
      </c>
      <c r="P269" s="30"/>
      <c r="Q269" s="30" t="s">
        <v>72</v>
      </c>
      <c r="R269" s="30"/>
      <c r="S269" s="30" t="s">
        <v>11</v>
      </c>
      <c r="T269" s="30"/>
      <c r="U269" s="29">
        <v>-4873.12</v>
      </c>
      <c r="V269" s="30"/>
      <c r="W269" s="29">
        <f>ROUND(W268+U269,5)</f>
        <v>-4873.12</v>
      </c>
    </row>
    <row r="270" spans="1:23" ht="15" thickBot="1">
      <c r="A270" s="30"/>
      <c r="B270" s="30"/>
      <c r="C270" s="30"/>
      <c r="D270" s="30"/>
      <c r="E270" s="30"/>
      <c r="F270" s="30"/>
      <c r="G270" s="30"/>
      <c r="H270" s="30"/>
      <c r="I270" s="30" t="s">
        <v>69</v>
      </c>
      <c r="J270" s="30"/>
      <c r="K270" s="31">
        <v>44771</v>
      </c>
      <c r="L270" s="30"/>
      <c r="M270" s="30" t="s">
        <v>96</v>
      </c>
      <c r="N270" s="30"/>
      <c r="O270" s="30" t="s">
        <v>97</v>
      </c>
      <c r="P270" s="30"/>
      <c r="Q270" s="30" t="s">
        <v>72</v>
      </c>
      <c r="R270" s="30"/>
      <c r="S270" s="30" t="s">
        <v>11</v>
      </c>
      <c r="T270" s="30"/>
      <c r="U270" s="29">
        <v>-8321.93</v>
      </c>
      <c r="V270" s="30"/>
      <c r="W270" s="29">
        <f>ROUND(W269+U270,5)</f>
        <v>-13195.05</v>
      </c>
    </row>
    <row r="271" spans="1:23" ht="15" thickBot="1">
      <c r="A271" s="27"/>
      <c r="B271" s="27"/>
      <c r="C271" s="27"/>
      <c r="D271" s="27" t="s">
        <v>259</v>
      </c>
      <c r="E271" s="27"/>
      <c r="F271" s="27"/>
      <c r="G271" s="27"/>
      <c r="H271" s="27"/>
      <c r="I271" s="27"/>
      <c r="J271" s="27"/>
      <c r="K271" s="28"/>
      <c r="L271" s="27"/>
      <c r="M271" s="27"/>
      <c r="N271" s="27"/>
      <c r="O271" s="27"/>
      <c r="P271" s="27"/>
      <c r="Q271" s="27"/>
      <c r="R271" s="27"/>
      <c r="S271" s="27"/>
      <c r="T271" s="27"/>
      <c r="U271" s="26">
        <f>ROUND(SUM(U268:U270),5)</f>
        <v>-13195.05</v>
      </c>
      <c r="V271" s="27"/>
      <c r="W271" s="26">
        <f>W270</f>
        <v>-13195.05</v>
      </c>
    </row>
    <row r="272" spans="1:23" ht="15" thickBot="1">
      <c r="A272" s="27"/>
      <c r="B272" s="27"/>
      <c r="C272" s="27" t="s">
        <v>260</v>
      </c>
      <c r="D272" s="27"/>
      <c r="E272" s="27"/>
      <c r="F272" s="27"/>
      <c r="G272" s="27"/>
      <c r="H272" s="27"/>
      <c r="I272" s="27"/>
      <c r="J272" s="27"/>
      <c r="K272" s="28"/>
      <c r="L272" s="27"/>
      <c r="M272" s="27"/>
      <c r="N272" s="27"/>
      <c r="O272" s="27"/>
      <c r="P272" s="27"/>
      <c r="Q272" s="27"/>
      <c r="R272" s="27"/>
      <c r="S272" s="27"/>
      <c r="T272" s="27"/>
      <c r="U272" s="26">
        <f>U271</f>
        <v>-13195.05</v>
      </c>
      <c r="V272" s="27"/>
      <c r="W272" s="26">
        <f>W271</f>
        <v>-13195.05</v>
      </c>
    </row>
    <row r="273" spans="1:23" ht="15" thickBot="1">
      <c r="A273" s="27"/>
      <c r="B273" s="27" t="s">
        <v>261</v>
      </c>
      <c r="C273" s="27"/>
      <c r="D273" s="27"/>
      <c r="E273" s="27"/>
      <c r="F273" s="27"/>
      <c r="G273" s="27"/>
      <c r="H273" s="27"/>
      <c r="I273" s="27"/>
      <c r="J273" s="27"/>
      <c r="K273" s="28"/>
      <c r="L273" s="27"/>
      <c r="M273" s="27"/>
      <c r="N273" s="27"/>
      <c r="O273" s="27"/>
      <c r="P273" s="27"/>
      <c r="Q273" s="27"/>
      <c r="R273" s="27"/>
      <c r="S273" s="27"/>
      <c r="T273" s="27"/>
      <c r="U273" s="26">
        <f>U272</f>
        <v>-13195.05</v>
      </c>
      <c r="V273" s="27"/>
      <c r="W273" s="26">
        <f>W272</f>
        <v>-13195.05</v>
      </c>
    </row>
    <row r="274" spans="1:23" s="22" customFormat="1" ht="10.7" thickBot="1">
      <c r="A274" s="24" t="s">
        <v>262</v>
      </c>
      <c r="B274" s="24"/>
      <c r="C274" s="24"/>
      <c r="D274" s="24"/>
      <c r="E274" s="24"/>
      <c r="F274" s="24"/>
      <c r="G274" s="24"/>
      <c r="H274" s="24"/>
      <c r="I274" s="24"/>
      <c r="J274" s="24"/>
      <c r="K274" s="25"/>
      <c r="L274" s="24"/>
      <c r="M274" s="24"/>
      <c r="N274" s="24"/>
      <c r="O274" s="24"/>
      <c r="P274" s="24"/>
      <c r="Q274" s="24"/>
      <c r="R274" s="24"/>
      <c r="S274" s="24"/>
      <c r="T274" s="24"/>
      <c r="U274" s="23">
        <f>ROUND(U6+U27+U236+U245+U262+U265+U273,5)</f>
        <v>127743.41</v>
      </c>
      <c r="V274" s="24"/>
      <c r="W274" s="23">
        <f>ROUND(W6+W27+W236+W245+W262+W265+W273,5)</f>
        <v>127743.41</v>
      </c>
    </row>
    <row r="275" spans="1:23" ht="15" thickTop="1"/>
  </sheetData>
  <pageMargins left="0.7" right="0.7" top="0.75" bottom="0.75" header="0.1" footer="0.3"/>
  <pageSetup orientation="portrait" r:id="rId1"/>
  <headerFooter>
    <oddHeader>&amp;L&amp;"Arial,Bold"&amp;8 9:00 AM
&amp;"Arial,Bold"&amp;8 08/05/22
&amp;"Arial,Bold"&amp;8 Accrual Basis&amp;C&amp;"Arial,Bold"&amp;12 Nederland Fire Protection District
&amp;"Arial,Bold"&amp;14 Transaction Detail By Account
&amp;"Arial,Bold"&amp;10 July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049" r:id="rId6" name="FILTER"/>
      </mc:Fallback>
    </mc:AlternateContent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050" r:id="rId4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72E5-3E64-4AE9-88F4-C3DEE1465575}">
  <sheetPr codeName="Sheet3"/>
  <dimension ref="A1:G62"/>
  <sheetViews>
    <sheetView workbookViewId="0">
      <pane xSplit="6" ySplit="1" topLeftCell="G16" activePane="bottomRight" state="frozenSplit"/>
      <selection pane="bottomRight" activeCell="G59" sqref="G59"/>
      <selection pane="bottomLeft" activeCell="A2" sqref="A2"/>
      <selection pane="topRight" activeCell="G1" sqref="G1"/>
    </sheetView>
  </sheetViews>
  <sheetFormatPr defaultRowHeight="14.65"/>
  <cols>
    <col min="1" max="5" width="2.85546875" style="22" customWidth="1"/>
    <col min="6" max="6" width="24.42578125" style="22" customWidth="1"/>
    <col min="7" max="7" width="9.85546875" bestFit="1" customWidth="1"/>
  </cols>
  <sheetData>
    <row r="1" spans="1:7" s="21" customFormat="1" ht="15" thickBot="1">
      <c r="A1" s="41"/>
      <c r="B1" s="41"/>
      <c r="C1" s="41"/>
      <c r="D1" s="41"/>
      <c r="E1" s="41"/>
      <c r="F1" s="41"/>
      <c r="G1" s="40" t="s">
        <v>263</v>
      </c>
    </row>
    <row r="2" spans="1:7" ht="15" thickTop="1">
      <c r="A2" s="24" t="s">
        <v>264</v>
      </c>
      <c r="B2" s="24"/>
      <c r="C2" s="24"/>
      <c r="D2" s="24"/>
      <c r="E2" s="24"/>
      <c r="F2" s="24"/>
      <c r="G2" s="35"/>
    </row>
    <row r="3" spans="1:7">
      <c r="A3" s="24"/>
      <c r="B3" s="24" t="s">
        <v>265</v>
      </c>
      <c r="C3" s="24"/>
      <c r="D3" s="24"/>
      <c r="E3" s="24"/>
      <c r="F3" s="24"/>
      <c r="G3" s="35"/>
    </row>
    <row r="4" spans="1:7">
      <c r="A4" s="24"/>
      <c r="B4" s="24"/>
      <c r="C4" s="24" t="s">
        <v>266</v>
      </c>
      <c r="D4" s="24"/>
      <c r="E4" s="24"/>
      <c r="F4" s="24"/>
      <c r="G4" s="35"/>
    </row>
    <row r="5" spans="1:7">
      <c r="A5" s="24"/>
      <c r="B5" s="24"/>
      <c r="C5" s="24"/>
      <c r="D5" s="24" t="s">
        <v>267</v>
      </c>
      <c r="E5" s="24"/>
      <c r="F5" s="24"/>
      <c r="G5" s="35"/>
    </row>
    <row r="6" spans="1:7" ht="15" thickTop="1">
      <c r="A6" s="24"/>
      <c r="B6" s="24"/>
      <c r="C6" s="24"/>
      <c r="D6" s="24"/>
      <c r="E6" s="24" t="s">
        <v>11</v>
      </c>
      <c r="F6" s="24"/>
      <c r="G6" s="35">
        <v>-3212.34</v>
      </c>
    </row>
    <row r="7" spans="1:7">
      <c r="A7" s="24"/>
      <c r="B7" s="24"/>
      <c r="C7" s="24"/>
      <c r="D7" s="24"/>
      <c r="E7" s="24" t="s">
        <v>12</v>
      </c>
      <c r="F7" s="24"/>
      <c r="G7" s="35">
        <v>797238.7</v>
      </c>
    </row>
    <row r="8" spans="1:7" ht="15" thickBot="1">
      <c r="A8" s="24"/>
      <c r="B8" s="24"/>
      <c r="C8" s="24"/>
      <c r="D8" s="24"/>
      <c r="E8" s="24" t="s">
        <v>13</v>
      </c>
      <c r="F8" s="24"/>
      <c r="G8" s="35">
        <v>6580.61</v>
      </c>
    </row>
    <row r="9" spans="1:7" ht="15" thickBot="1">
      <c r="A9" s="24"/>
      <c r="B9" s="24"/>
      <c r="C9" s="24"/>
      <c r="D9" s="24" t="s">
        <v>268</v>
      </c>
      <c r="E9" s="24"/>
      <c r="F9" s="24"/>
      <c r="G9" s="37">
        <f>ROUND(SUM(G5:G8),5)</f>
        <v>800606.97</v>
      </c>
    </row>
    <row r="10" spans="1:7">
      <c r="A10" s="24"/>
      <c r="B10" s="24"/>
      <c r="C10" s="24" t="s">
        <v>269</v>
      </c>
      <c r="D10" s="24"/>
      <c r="E10" s="24"/>
      <c r="F10" s="24"/>
      <c r="G10" s="35">
        <f>ROUND(G4+G9,5)</f>
        <v>800606.97</v>
      </c>
    </row>
    <row r="11" spans="1:7">
      <c r="A11" s="24"/>
      <c r="B11" s="24"/>
      <c r="C11" s="24" t="s">
        <v>270</v>
      </c>
      <c r="D11" s="24"/>
      <c r="E11" s="24"/>
      <c r="F11" s="24"/>
      <c r="G11" s="35"/>
    </row>
    <row r="12" spans="1:7" ht="15" thickBot="1">
      <c r="A12" s="24"/>
      <c r="B12" s="24"/>
      <c r="C12" s="24"/>
      <c r="D12" s="24" t="s">
        <v>271</v>
      </c>
      <c r="E12" s="24"/>
      <c r="F12" s="24"/>
      <c r="G12" s="35">
        <v>699</v>
      </c>
    </row>
    <row r="13" spans="1:7" ht="15" thickBot="1">
      <c r="A13" s="24"/>
      <c r="B13" s="24"/>
      <c r="C13" s="24" t="s">
        <v>272</v>
      </c>
      <c r="D13" s="24"/>
      <c r="E13" s="24"/>
      <c r="F13" s="24"/>
      <c r="G13" s="37">
        <f>ROUND(SUM(G11:G12),5)</f>
        <v>699</v>
      </c>
    </row>
    <row r="14" spans="1:7">
      <c r="A14" s="24"/>
      <c r="B14" s="24" t="s">
        <v>273</v>
      </c>
      <c r="C14" s="24"/>
      <c r="D14" s="24"/>
      <c r="E14" s="24"/>
      <c r="F14" s="24"/>
      <c r="G14" s="35">
        <f>ROUND(G3+G10+G13,5)</f>
        <v>801305.97</v>
      </c>
    </row>
    <row r="15" spans="1:7">
      <c r="A15" s="24"/>
      <c r="B15" s="24" t="s">
        <v>274</v>
      </c>
      <c r="C15" s="24"/>
      <c r="D15" s="24"/>
      <c r="E15" s="24"/>
      <c r="F15" s="24"/>
      <c r="G15" s="35"/>
    </row>
    <row r="16" spans="1:7">
      <c r="A16" s="24"/>
      <c r="B16" s="24"/>
      <c r="C16" s="24" t="s">
        <v>275</v>
      </c>
      <c r="D16" s="24"/>
      <c r="E16" s="24"/>
      <c r="F16" s="24"/>
      <c r="G16" s="35">
        <v>2442425.06</v>
      </c>
    </row>
    <row r="17" spans="1:7">
      <c r="A17" s="24"/>
      <c r="B17" s="24"/>
      <c r="C17" s="24" t="s">
        <v>276</v>
      </c>
      <c r="D17" s="24"/>
      <c r="E17" s="24"/>
      <c r="F17" s="24"/>
      <c r="G17" s="35">
        <v>430111.73</v>
      </c>
    </row>
    <row r="18" spans="1:7">
      <c r="A18" s="24"/>
      <c r="B18" s="24"/>
      <c r="C18" s="24" t="s">
        <v>277</v>
      </c>
      <c r="D18" s="24"/>
      <c r="E18" s="24"/>
      <c r="F18" s="24"/>
      <c r="G18" s="35">
        <v>129838</v>
      </c>
    </row>
    <row r="19" spans="1:7">
      <c r="A19" s="24"/>
      <c r="B19" s="24"/>
      <c r="C19" s="24" t="s">
        <v>278</v>
      </c>
      <c r="D19" s="24"/>
      <c r="E19" s="24"/>
      <c r="F19" s="24"/>
      <c r="G19" s="35">
        <v>141816.29999999999</v>
      </c>
    </row>
    <row r="20" spans="1:7">
      <c r="A20" s="24"/>
      <c r="B20" s="24"/>
      <c r="C20" s="24" t="s">
        <v>279</v>
      </c>
      <c r="D20" s="24"/>
      <c r="E20" s="24"/>
      <c r="F20" s="24"/>
      <c r="G20" s="35">
        <v>7000</v>
      </c>
    </row>
    <row r="21" spans="1:7">
      <c r="A21" s="24"/>
      <c r="B21" s="24"/>
      <c r="C21" s="24" t="s">
        <v>280</v>
      </c>
      <c r="D21" s="24"/>
      <c r="E21" s="24"/>
      <c r="F21" s="24"/>
      <c r="G21" s="35">
        <v>90735.85</v>
      </c>
    </row>
    <row r="22" spans="1:7">
      <c r="A22" s="24"/>
      <c r="B22" s="24"/>
      <c r="C22" s="24" t="s">
        <v>281</v>
      </c>
      <c r="D22" s="24"/>
      <c r="E22" s="24"/>
      <c r="F22" s="24"/>
      <c r="G22" s="35">
        <v>1591932.98</v>
      </c>
    </row>
    <row r="23" spans="1:7">
      <c r="A23" s="24"/>
      <c r="B23" s="24"/>
      <c r="C23" s="24" t="s">
        <v>282</v>
      </c>
      <c r="D23" s="24"/>
      <c r="E23" s="24"/>
      <c r="F23" s="24"/>
      <c r="G23" s="35">
        <v>-2841758</v>
      </c>
    </row>
    <row r="24" spans="1:7" ht="15" thickBot="1">
      <c r="A24" s="24"/>
      <c r="B24" s="24"/>
      <c r="C24" s="24" t="s">
        <v>283</v>
      </c>
      <c r="D24" s="24"/>
      <c r="E24" s="24"/>
      <c r="F24" s="24"/>
      <c r="G24" s="35">
        <v>-1992101.92</v>
      </c>
    </row>
    <row r="25" spans="1:7" ht="15" thickBot="1">
      <c r="A25" s="24"/>
      <c r="B25" s="24" t="s">
        <v>284</v>
      </c>
      <c r="C25" s="24"/>
      <c r="D25" s="24"/>
      <c r="E25" s="24"/>
      <c r="F25" s="24"/>
      <c r="G25" s="26">
        <f>ROUND(SUM(G15:G24),5)</f>
        <v>0</v>
      </c>
    </row>
    <row r="26" spans="1:7" s="22" customFormat="1" ht="10.7" thickBot="1">
      <c r="A26" s="24" t="s">
        <v>285</v>
      </c>
      <c r="B26" s="24"/>
      <c r="C26" s="24"/>
      <c r="D26" s="24"/>
      <c r="E26" s="24"/>
      <c r="F26" s="24"/>
      <c r="G26" s="23">
        <f>ROUND(G2+G14+G25,5)</f>
        <v>801305.97</v>
      </c>
    </row>
    <row r="27" spans="1:7" ht="15" thickTop="1">
      <c r="A27" s="24" t="s">
        <v>286</v>
      </c>
      <c r="B27" s="24"/>
      <c r="C27" s="24"/>
      <c r="D27" s="24"/>
      <c r="E27" s="24"/>
      <c r="F27" s="24"/>
      <c r="G27" s="35"/>
    </row>
    <row r="28" spans="1:7">
      <c r="A28" s="24"/>
      <c r="B28" s="24" t="s">
        <v>287</v>
      </c>
      <c r="C28" s="24"/>
      <c r="D28" s="24"/>
      <c r="E28" s="24"/>
      <c r="F28" s="24"/>
      <c r="G28" s="35"/>
    </row>
    <row r="29" spans="1:7">
      <c r="A29" s="24"/>
      <c r="B29" s="24"/>
      <c r="C29" s="24" t="s">
        <v>288</v>
      </c>
      <c r="D29" s="24"/>
      <c r="E29" s="24"/>
      <c r="F29" s="24"/>
      <c r="G29" s="35"/>
    </row>
    <row r="30" spans="1:7">
      <c r="A30" s="24"/>
      <c r="B30" s="24"/>
      <c r="C30" s="24"/>
      <c r="D30" s="24" t="s">
        <v>289</v>
      </c>
      <c r="E30" s="24"/>
      <c r="F30" s="24"/>
      <c r="G30" s="35"/>
    </row>
    <row r="31" spans="1:7" ht="15" thickBot="1">
      <c r="A31" s="24"/>
      <c r="B31" s="24"/>
      <c r="C31" s="24"/>
      <c r="D31" s="24"/>
      <c r="E31" s="24" t="s">
        <v>290</v>
      </c>
      <c r="F31" s="24"/>
      <c r="G31" s="39">
        <v>50</v>
      </c>
    </row>
    <row r="32" spans="1:7">
      <c r="A32" s="24"/>
      <c r="B32" s="24"/>
      <c r="C32" s="24"/>
      <c r="D32" s="24" t="s">
        <v>291</v>
      </c>
      <c r="E32" s="24"/>
      <c r="F32" s="24"/>
      <c r="G32" s="35">
        <f>ROUND(SUM(G30:G31),5)</f>
        <v>50</v>
      </c>
    </row>
    <row r="33" spans="1:7">
      <c r="A33" s="24"/>
      <c r="B33" s="24"/>
      <c r="C33" s="24"/>
      <c r="D33" s="24" t="s">
        <v>292</v>
      </c>
      <c r="E33" s="24"/>
      <c r="F33" s="24"/>
      <c r="G33" s="35"/>
    </row>
    <row r="34" spans="1:7">
      <c r="A34" s="24"/>
      <c r="B34" s="24"/>
      <c r="C34" s="24"/>
      <c r="D34" s="24"/>
      <c r="E34" s="24" t="s">
        <v>293</v>
      </c>
      <c r="F34" s="24"/>
      <c r="G34" s="35"/>
    </row>
    <row r="35" spans="1:7" ht="15" thickBot="1">
      <c r="A35" s="24"/>
      <c r="B35" s="24"/>
      <c r="C35" s="24"/>
      <c r="D35" s="24"/>
      <c r="E35" s="24"/>
      <c r="F35" s="24" t="s">
        <v>294</v>
      </c>
      <c r="G35" s="39">
        <v>81.12</v>
      </c>
    </row>
    <row r="36" spans="1:7">
      <c r="A36" s="24"/>
      <c r="B36" s="24"/>
      <c r="C36" s="24"/>
      <c r="D36" s="24"/>
      <c r="E36" s="24" t="s">
        <v>295</v>
      </c>
      <c r="F36" s="24"/>
      <c r="G36" s="35">
        <f>ROUND(SUM(G34:G35),5)</f>
        <v>81.12</v>
      </c>
    </row>
    <row r="37" spans="1:7">
      <c r="A37" s="24"/>
      <c r="B37" s="24"/>
      <c r="C37" s="24"/>
      <c r="D37" s="24"/>
      <c r="E37" s="24" t="s">
        <v>296</v>
      </c>
      <c r="F37" s="24"/>
      <c r="G37" s="35"/>
    </row>
    <row r="38" spans="1:7">
      <c r="A38" s="24"/>
      <c r="B38" s="24"/>
      <c r="C38" s="24"/>
      <c r="D38" s="24"/>
      <c r="E38" s="24"/>
      <c r="F38" s="24" t="s">
        <v>297</v>
      </c>
      <c r="G38" s="35">
        <v>1237.8900000000001</v>
      </c>
    </row>
    <row r="39" spans="1:7" ht="15" thickBot="1">
      <c r="A39" s="24"/>
      <c r="B39" s="24"/>
      <c r="C39" s="24"/>
      <c r="D39" s="24"/>
      <c r="E39" s="24"/>
      <c r="F39" s="24" t="s">
        <v>298</v>
      </c>
      <c r="G39" s="39">
        <v>20.309999999999999</v>
      </c>
    </row>
    <row r="40" spans="1:7">
      <c r="A40" s="24"/>
      <c r="B40" s="24"/>
      <c r="C40" s="24"/>
      <c r="D40" s="24"/>
      <c r="E40" s="24" t="s">
        <v>299</v>
      </c>
      <c r="F40" s="24"/>
      <c r="G40" s="35">
        <f>ROUND(SUM(G37:G39),5)</f>
        <v>1258.2</v>
      </c>
    </row>
    <row r="41" spans="1:7">
      <c r="A41" s="24"/>
      <c r="B41" s="24"/>
      <c r="C41" s="24"/>
      <c r="D41" s="24"/>
      <c r="E41" s="24" t="s">
        <v>300</v>
      </c>
      <c r="F41" s="24"/>
      <c r="G41" s="35"/>
    </row>
    <row r="42" spans="1:7" ht="15" thickBot="1">
      <c r="A42" s="24"/>
      <c r="B42" s="24"/>
      <c r="C42" s="24"/>
      <c r="D42" s="24"/>
      <c r="E42" s="24"/>
      <c r="F42" s="24" t="s">
        <v>301</v>
      </c>
      <c r="G42" s="35">
        <v>-0.06</v>
      </c>
    </row>
    <row r="43" spans="1:7" ht="15" thickBot="1">
      <c r="A43" s="24"/>
      <c r="B43" s="24"/>
      <c r="C43" s="24"/>
      <c r="D43" s="24"/>
      <c r="E43" s="24" t="s">
        <v>302</v>
      </c>
      <c r="F43" s="24"/>
      <c r="G43" s="26">
        <f>ROUND(SUM(G41:G42),5)</f>
        <v>-0.06</v>
      </c>
    </row>
    <row r="44" spans="1:7" ht="15" thickBot="1">
      <c r="A44" s="24"/>
      <c r="B44" s="24"/>
      <c r="C44" s="24"/>
      <c r="D44" s="24" t="s">
        <v>303</v>
      </c>
      <c r="E44" s="24"/>
      <c r="F44" s="24"/>
      <c r="G44" s="26">
        <f>ROUND(G33+G36+G40+G43,5)</f>
        <v>1339.26</v>
      </c>
    </row>
    <row r="45" spans="1:7" ht="15" thickBot="1">
      <c r="A45" s="24"/>
      <c r="B45" s="24"/>
      <c r="C45" s="24" t="s">
        <v>304</v>
      </c>
      <c r="D45" s="24"/>
      <c r="E45" s="24"/>
      <c r="F45" s="24"/>
      <c r="G45" s="37">
        <f>ROUND(G29+G32+G44,5)</f>
        <v>1389.26</v>
      </c>
    </row>
    <row r="46" spans="1:7">
      <c r="A46" s="24"/>
      <c r="B46" s="24" t="s">
        <v>305</v>
      </c>
      <c r="C46" s="24"/>
      <c r="D46" s="24"/>
      <c r="E46" s="24"/>
      <c r="F46" s="24"/>
      <c r="G46" s="35">
        <f>ROUND(G28+G45,5)</f>
        <v>1389.26</v>
      </c>
    </row>
    <row r="47" spans="1:7">
      <c r="A47" s="24"/>
      <c r="B47" s="24" t="s">
        <v>306</v>
      </c>
      <c r="C47" s="24"/>
      <c r="D47" s="24"/>
      <c r="E47" s="24"/>
      <c r="F47" s="24"/>
      <c r="G47" s="35"/>
    </row>
    <row r="48" spans="1:7">
      <c r="A48" s="24"/>
      <c r="B48" s="24"/>
      <c r="C48" s="24" t="s">
        <v>307</v>
      </c>
      <c r="D48" s="24"/>
      <c r="E48" s="24"/>
      <c r="F48" s="24"/>
      <c r="G48" s="35">
        <v>3399.75</v>
      </c>
    </row>
    <row r="49" spans="1:7">
      <c r="A49" s="24"/>
      <c r="B49" s="24"/>
      <c r="C49" s="24" t="s">
        <v>308</v>
      </c>
      <c r="D49" s="24"/>
      <c r="E49" s="24"/>
      <c r="F49" s="24"/>
      <c r="G49" s="35"/>
    </row>
    <row r="50" spans="1:7">
      <c r="A50" s="24"/>
      <c r="B50" s="24"/>
      <c r="C50" s="24"/>
      <c r="D50" s="24" t="s">
        <v>309</v>
      </c>
      <c r="E50" s="24"/>
      <c r="F50" s="24"/>
      <c r="G50" s="35">
        <v>6580.22</v>
      </c>
    </row>
    <row r="51" spans="1:7">
      <c r="A51" s="24"/>
      <c r="B51" s="24"/>
      <c r="C51" s="24"/>
      <c r="D51" s="24" t="s">
        <v>310</v>
      </c>
      <c r="E51" s="24"/>
      <c r="F51" s="24"/>
      <c r="G51" s="35">
        <v>20000</v>
      </c>
    </row>
    <row r="52" spans="1:7">
      <c r="A52" s="24"/>
      <c r="B52" s="24"/>
      <c r="C52" s="24"/>
      <c r="D52" s="24" t="s">
        <v>311</v>
      </c>
      <c r="E52" s="24"/>
      <c r="F52" s="24"/>
      <c r="G52" s="35">
        <v>106902.33</v>
      </c>
    </row>
    <row r="53" spans="1:7">
      <c r="A53" s="24"/>
      <c r="B53" s="24"/>
      <c r="C53" s="24"/>
      <c r="D53" s="24" t="s">
        <v>312</v>
      </c>
      <c r="E53" s="24"/>
      <c r="F53" s="24"/>
      <c r="G53" s="35">
        <v>37300.39</v>
      </c>
    </row>
    <row r="54" spans="1:7">
      <c r="A54" s="24"/>
      <c r="B54" s="24"/>
      <c r="C54" s="24"/>
      <c r="D54" s="24" t="s">
        <v>313</v>
      </c>
      <c r="E54" s="24"/>
      <c r="F54" s="24"/>
      <c r="G54" s="35">
        <v>2500</v>
      </c>
    </row>
    <row r="55" spans="1:7" ht="15" thickBot="1">
      <c r="A55" s="24"/>
      <c r="B55" s="24"/>
      <c r="C55" s="24"/>
      <c r="D55" s="24" t="s">
        <v>314</v>
      </c>
      <c r="E55" s="24"/>
      <c r="F55" s="24"/>
      <c r="G55" s="39">
        <v>29760</v>
      </c>
    </row>
    <row r="56" spans="1:7">
      <c r="A56" s="24"/>
      <c r="B56" s="24"/>
      <c r="C56" s="24" t="s">
        <v>315</v>
      </c>
      <c r="D56" s="24"/>
      <c r="E56" s="24"/>
      <c r="F56" s="24"/>
      <c r="G56" s="35">
        <f>ROUND(SUM(G49:G55),5)</f>
        <v>203042.94</v>
      </c>
    </row>
    <row r="57" spans="1:7">
      <c r="A57" s="24"/>
      <c r="B57" s="24"/>
      <c r="C57" s="24" t="s">
        <v>316</v>
      </c>
      <c r="D57" s="24"/>
      <c r="E57" s="24"/>
      <c r="F57" s="24"/>
      <c r="G57" s="35">
        <v>116837.71</v>
      </c>
    </row>
    <row r="58" spans="1:7">
      <c r="A58" s="24"/>
      <c r="B58" s="24"/>
      <c r="C58" s="24" t="s">
        <v>317</v>
      </c>
      <c r="D58" s="24"/>
      <c r="E58" s="24"/>
      <c r="F58" s="24"/>
      <c r="G58" s="35">
        <v>112491.5</v>
      </c>
    </row>
    <row r="59" spans="1:7" ht="15" thickBot="1">
      <c r="A59" s="24"/>
      <c r="B59" s="24"/>
      <c r="C59" s="24" t="s">
        <v>318</v>
      </c>
      <c r="D59" s="24"/>
      <c r="E59" s="24"/>
      <c r="F59" s="24"/>
      <c r="G59" s="35">
        <v>364144.81</v>
      </c>
    </row>
    <row r="60" spans="1:7" ht="15" thickBot="1">
      <c r="A60" s="24"/>
      <c r="B60" s="24" t="s">
        <v>319</v>
      </c>
      <c r="C60" s="24"/>
      <c r="D60" s="24"/>
      <c r="E60" s="24"/>
      <c r="F60" s="24"/>
      <c r="G60" s="26">
        <f>ROUND(SUM(G47:G48)+SUM(G56:G59),5)</f>
        <v>799916.71</v>
      </c>
    </row>
    <row r="61" spans="1:7" s="22" customFormat="1" ht="10.7" thickBot="1">
      <c r="A61" s="24" t="s">
        <v>320</v>
      </c>
      <c r="B61" s="24"/>
      <c r="C61" s="24"/>
      <c r="D61" s="24"/>
      <c r="E61" s="24"/>
      <c r="F61" s="24"/>
      <c r="G61" s="23">
        <f>ROUND(G27+G46+G60,5)</f>
        <v>801305.97</v>
      </c>
    </row>
    <row r="62" spans="1:7" ht="15" thickTop="1"/>
  </sheetData>
  <pageMargins left="0.7" right="0.7" top="0.75" bottom="0.75" header="0.1" footer="0.3"/>
  <pageSetup orientation="portrait" r:id="rId1"/>
  <headerFooter>
    <oddHeader>&amp;L&amp;"Arial,Bold"&amp;8 9:00 AM
&amp;"Arial,Bold"&amp;8 08/05/22
&amp;"Arial,Bold"&amp;8 Accrual Basis&amp;C&amp;"Arial,Bold"&amp;12 Nederland Fire Protection District
&amp;"Arial,Bold"&amp;14 Balance Sheet
&amp;"Arial,Bold"&amp;10 As of July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3073" r:id="rId6" name="FILTER"/>
      </mc:Fallback>
    </mc:AlternateContent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3074" r:id="rId4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5E2D-47E9-472E-A5D5-B07B079ECA92}">
  <sheetPr codeName="Sheet6"/>
  <dimension ref="A1:F58"/>
  <sheetViews>
    <sheetView workbookViewId="0">
      <pane xSplit="1" ySplit="1" topLeftCell="B25" activePane="bottomRight" state="frozenSplit"/>
      <selection pane="bottomRight" activeCell="E25" sqref="E25"/>
      <selection pane="bottomLeft" activeCell="A2" sqref="A2"/>
      <selection pane="topRight" activeCell="G1" sqref="G1"/>
    </sheetView>
  </sheetViews>
  <sheetFormatPr defaultRowHeight="14.65"/>
  <cols>
    <col min="1" max="1" width="27.5703125" bestFit="1" customWidth="1"/>
    <col min="3" max="3" width="10.5703125" bestFit="1" customWidth="1"/>
    <col min="5" max="6" width="10.42578125" bestFit="1" customWidth="1"/>
  </cols>
  <sheetData>
    <row r="1" spans="1:6">
      <c r="C1" s="43">
        <v>44773</v>
      </c>
    </row>
    <row r="3" spans="1:6">
      <c r="A3" s="24" t="s">
        <v>11</v>
      </c>
      <c r="B3" s="35"/>
      <c r="C3" s="35">
        <v>-3212.34</v>
      </c>
      <c r="F3" s="42"/>
    </row>
    <row r="4" spans="1:6">
      <c r="A4" s="24" t="s">
        <v>12</v>
      </c>
      <c r="B4" s="35"/>
      <c r="C4" s="35">
        <v>797238.7</v>
      </c>
      <c r="F4" s="42"/>
    </row>
    <row r="5" spans="1:6" ht="15" thickBot="1">
      <c r="A5" s="24" t="s">
        <v>13</v>
      </c>
      <c r="B5" s="35"/>
      <c r="C5" s="35">
        <v>6580.61</v>
      </c>
      <c r="F5" s="42"/>
    </row>
    <row r="6" spans="1:6" ht="15" thickTop="1">
      <c r="A6" s="44" t="s">
        <v>321</v>
      </c>
      <c r="B6" s="35"/>
      <c r="C6" s="46">
        <f>ROUND(SUM(C2:C5),5)</f>
        <v>800606.97</v>
      </c>
      <c r="F6" s="42"/>
    </row>
    <row r="7" spans="1:6">
      <c r="F7" s="5"/>
    </row>
    <row r="8" spans="1:6">
      <c r="A8" s="24" t="s">
        <v>309</v>
      </c>
      <c r="B8" s="24"/>
      <c r="C8" s="35">
        <v>6580.22</v>
      </c>
    </row>
    <row r="9" spans="1:6">
      <c r="A9" s="24" t="s">
        <v>310</v>
      </c>
      <c r="B9" s="24"/>
      <c r="C9" s="35">
        <v>20000</v>
      </c>
    </row>
    <row r="10" spans="1:6">
      <c r="A10" s="24" t="s">
        <v>311</v>
      </c>
      <c r="B10" s="24"/>
      <c r="C10" s="35">
        <v>106902.33</v>
      </c>
    </row>
    <row r="11" spans="1:6">
      <c r="A11" s="24" t="s">
        <v>312</v>
      </c>
      <c r="B11" s="24"/>
      <c r="C11" s="35">
        <v>37300.39</v>
      </c>
    </row>
    <row r="12" spans="1:6">
      <c r="A12" s="24" t="s">
        <v>313</v>
      </c>
      <c r="B12" s="24"/>
      <c r="C12" s="35">
        <v>2500</v>
      </c>
    </row>
    <row r="13" spans="1:6" ht="15" thickBot="1">
      <c r="A13" s="24" t="s">
        <v>314</v>
      </c>
      <c r="B13" s="24"/>
      <c r="C13" s="35">
        <v>29760</v>
      </c>
    </row>
    <row r="14" spans="1:6" ht="15" thickTop="1">
      <c r="A14" s="44" t="s">
        <v>322</v>
      </c>
      <c r="B14" s="24"/>
      <c r="C14" s="46">
        <f>ROUND(SUM(C7:C13),5)</f>
        <v>203042.94</v>
      </c>
    </row>
    <row r="16" spans="1:6">
      <c r="A16" s="24" t="s">
        <v>270</v>
      </c>
      <c r="B16" s="24"/>
      <c r="C16" s="24"/>
      <c r="D16" s="24"/>
      <c r="E16" s="35"/>
    </row>
    <row r="17" spans="1:5" ht="15" thickBot="1">
      <c r="A17" s="24" t="s">
        <v>271</v>
      </c>
      <c r="B17" s="24"/>
      <c r="C17" s="35">
        <v>699</v>
      </c>
      <c r="D17" s="35"/>
      <c r="E17" s="35"/>
    </row>
    <row r="18" spans="1:5" ht="15" thickTop="1">
      <c r="A18" s="44" t="s">
        <v>323</v>
      </c>
      <c r="B18" s="24"/>
      <c r="C18" s="46">
        <f>ROUND(SUM(C16:C17),5)</f>
        <v>699</v>
      </c>
      <c r="D18" s="35"/>
      <c r="E18" s="35"/>
    </row>
    <row r="19" spans="1:5">
      <c r="A19" s="24"/>
      <c r="B19" s="24"/>
      <c r="C19" s="35"/>
    </row>
    <row r="20" spans="1:5">
      <c r="A20" s="24" t="s">
        <v>324</v>
      </c>
      <c r="B20" s="24"/>
      <c r="C20" s="35"/>
    </row>
    <row r="21" spans="1:5">
      <c r="A21" s="24" t="s">
        <v>290</v>
      </c>
      <c r="B21" s="24"/>
      <c r="C21" s="35">
        <v>50</v>
      </c>
    </row>
    <row r="22" spans="1:5">
      <c r="A22" s="24" t="s">
        <v>294</v>
      </c>
      <c r="C22" s="35">
        <v>81.12</v>
      </c>
    </row>
    <row r="23" spans="1:5" s="22" customFormat="1" ht="12.95" customHeight="1">
      <c r="A23" s="24" t="s">
        <v>297</v>
      </c>
      <c r="B23" s="24"/>
      <c r="C23" s="35">
        <v>1237.8900000000001</v>
      </c>
    </row>
    <row r="24" spans="1:5">
      <c r="A24" s="24" t="s">
        <v>298</v>
      </c>
      <c r="B24" s="24"/>
      <c r="C24" s="35">
        <v>20.309999999999999</v>
      </c>
    </row>
    <row r="25" spans="1:5" ht="15" thickBot="1">
      <c r="A25" s="24" t="s">
        <v>301</v>
      </c>
      <c r="B25" s="24"/>
      <c r="C25" s="35">
        <v>-0.06</v>
      </c>
    </row>
    <row r="26" spans="1:5" ht="15" thickTop="1">
      <c r="A26" s="44" t="s">
        <v>325</v>
      </c>
      <c r="B26" s="24"/>
      <c r="C26" s="47">
        <f>SUM(C21:C25)</f>
        <v>1389.2600000000002</v>
      </c>
    </row>
    <row r="27" spans="1:5">
      <c r="A27" s="24"/>
      <c r="B27" s="24"/>
      <c r="C27" s="35"/>
    </row>
    <row r="28" spans="1:5">
      <c r="A28" s="24" t="s">
        <v>326</v>
      </c>
      <c r="B28" s="24"/>
      <c r="C28" s="45">
        <f>SUM(C6-C14+C17-C26)</f>
        <v>596873.77</v>
      </c>
    </row>
    <row r="29" spans="1:5">
      <c r="A29" s="24"/>
      <c r="B29" s="24"/>
      <c r="C29" s="35"/>
    </row>
    <row r="30" spans="1:5">
      <c r="A30" s="24"/>
      <c r="B30" s="24"/>
      <c r="C30" s="35"/>
    </row>
    <row r="31" spans="1:5">
      <c r="A31" s="24"/>
      <c r="B31" s="24"/>
      <c r="C31" s="35"/>
    </row>
    <row r="56" spans="1:3">
      <c r="A56" s="22"/>
      <c r="B56" s="22"/>
      <c r="C56" s="22"/>
    </row>
    <row r="58" spans="1:3" s="22" customFormat="1">
      <c r="A58"/>
      <c r="B58"/>
      <c r="C58"/>
    </row>
  </sheetData>
  <pageMargins left="0.7" right="0.7" top="0.75" bottom="0.75" header="0.1" footer="0.3"/>
  <pageSetup orientation="portrait" r:id="rId1"/>
  <headerFooter>
    <oddHeader>&amp;L&amp;"Arial,Bold"&amp;8 9:00 AM
&amp;"Arial,Bold"&amp;8 08/05/22
&amp;"Arial,Bold"&amp;8 Accrual Basis&amp;C&amp;"Arial,Bold"&amp;12 Nederland Fire Protection District
&amp;"Arial,Bold"&amp;14 Balance Sheet
&amp;"Arial,Bold"&amp;10 As of July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819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43543</xdr:rowOff>
              </to>
            </anchor>
          </controlPr>
        </control>
      </mc:Choice>
      <mc:Fallback>
        <control shapeId="8193" r:id="rId6" name="FILTER"/>
      </mc:Fallback>
    </mc:AlternateContent>
    <mc:AlternateContent xmlns:mc="http://schemas.openxmlformats.org/markup-compatibility/2006">
      <mc:Choice Requires="x14">
        <control shapeId="819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43543</xdr:rowOff>
              </to>
            </anchor>
          </controlPr>
        </control>
      </mc:Choice>
      <mc:Fallback>
        <control shapeId="8194" r:id="rId4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AD7A8-96FB-429A-9225-E237555ED930}">
  <sheetPr codeName="Sheet4"/>
  <dimension ref="A1:P184"/>
  <sheetViews>
    <sheetView workbookViewId="0">
      <pane xSplit="9" ySplit="2" topLeftCell="J179" activePane="bottomRight" state="frozenSplit"/>
      <selection pane="bottomRight"/>
      <selection pane="bottomLeft" activeCell="A3" sqref="A3"/>
      <selection pane="topRight" activeCell="J1" sqref="J1"/>
    </sheetView>
  </sheetViews>
  <sheetFormatPr defaultRowHeight="14.65"/>
  <cols>
    <col min="1" max="8" width="2.85546875" style="17" customWidth="1"/>
    <col min="9" max="9" width="19.5703125" style="17" customWidth="1"/>
    <col min="10" max="10" width="8" bestFit="1" customWidth="1"/>
    <col min="11" max="11" width="2.28515625" customWidth="1"/>
    <col min="12" max="12" width="7.28515625" bestFit="1" customWidth="1"/>
    <col min="13" max="13" width="2.28515625" customWidth="1"/>
    <col min="14" max="14" width="9.140625" bestFit="1" customWidth="1"/>
    <col min="15" max="15" width="2.28515625" customWidth="1"/>
    <col min="16" max="16" width="8" bestFit="1" customWidth="1"/>
  </cols>
  <sheetData>
    <row r="1" spans="1:16" ht="15" thickBot="1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4"/>
      <c r="M1" s="3"/>
      <c r="N1" s="4"/>
      <c r="O1" s="3"/>
      <c r="P1" s="4"/>
    </row>
    <row r="2" spans="1:16" s="21" customFormat="1" ht="15.4" thickTop="1" thickBot="1">
      <c r="A2" s="18"/>
      <c r="B2" s="18"/>
      <c r="C2" s="18"/>
      <c r="D2" s="18"/>
      <c r="E2" s="18"/>
      <c r="F2" s="18"/>
      <c r="G2" s="18"/>
      <c r="H2" s="18"/>
      <c r="I2" s="18"/>
      <c r="J2" s="19" t="s">
        <v>327</v>
      </c>
      <c r="K2" s="20"/>
      <c r="L2" s="19" t="s">
        <v>328</v>
      </c>
      <c r="M2" s="20"/>
      <c r="N2" s="19" t="s">
        <v>329</v>
      </c>
      <c r="O2" s="20"/>
      <c r="P2" s="19" t="s">
        <v>330</v>
      </c>
    </row>
    <row r="3" spans="1:16" ht="15" thickTop="1">
      <c r="A3" s="2"/>
      <c r="B3" s="2" t="s">
        <v>331</v>
      </c>
      <c r="C3" s="2"/>
      <c r="D3" s="2"/>
      <c r="E3" s="2"/>
      <c r="F3" s="2"/>
      <c r="G3" s="2"/>
      <c r="H3" s="2"/>
      <c r="I3" s="2"/>
      <c r="J3" s="6"/>
      <c r="K3" s="7"/>
      <c r="L3" s="6"/>
      <c r="M3" s="7"/>
      <c r="N3" s="6"/>
      <c r="O3" s="7"/>
      <c r="P3" s="8"/>
    </row>
    <row r="4" spans="1:16">
      <c r="A4" s="2"/>
      <c r="B4" s="2"/>
      <c r="C4" s="2"/>
      <c r="D4" s="2" t="s">
        <v>332</v>
      </c>
      <c r="E4" s="2"/>
      <c r="F4" s="2"/>
      <c r="G4" s="2"/>
      <c r="H4" s="2"/>
      <c r="I4" s="2"/>
      <c r="J4" s="6"/>
      <c r="K4" s="7"/>
      <c r="L4" s="6"/>
      <c r="M4" s="7"/>
      <c r="N4" s="6"/>
      <c r="O4" s="7"/>
      <c r="P4" s="8"/>
    </row>
    <row r="5" spans="1:16">
      <c r="A5" s="2"/>
      <c r="B5" s="2"/>
      <c r="C5" s="2"/>
      <c r="D5" s="2"/>
      <c r="E5" s="2" t="s">
        <v>333</v>
      </c>
      <c r="F5" s="2"/>
      <c r="G5" s="2"/>
      <c r="H5" s="2"/>
      <c r="I5" s="2"/>
      <c r="J5" s="6">
        <v>0</v>
      </c>
      <c r="K5" s="7"/>
      <c r="L5" s="6">
        <v>0</v>
      </c>
      <c r="M5" s="7"/>
      <c r="N5" s="6">
        <f>ROUND((J5-L5),5)</f>
        <v>0</v>
      </c>
      <c r="O5" s="7"/>
      <c r="P5" s="8">
        <f>ROUND(IF(L5=0, IF(J5=0, 0, 1), J5/L5),5)</f>
        <v>0</v>
      </c>
    </row>
    <row r="6" spans="1:16">
      <c r="A6" s="2"/>
      <c r="B6" s="2"/>
      <c r="C6" s="2"/>
      <c r="D6" s="2"/>
      <c r="E6" s="2" t="s">
        <v>334</v>
      </c>
      <c r="F6" s="2"/>
      <c r="G6" s="2"/>
      <c r="H6" s="2"/>
      <c r="I6" s="2"/>
      <c r="J6" s="6">
        <v>0</v>
      </c>
      <c r="K6" s="7"/>
      <c r="L6" s="6">
        <v>40</v>
      </c>
      <c r="M6" s="7"/>
      <c r="N6" s="6">
        <f>ROUND((J6-L6),5)</f>
        <v>-40</v>
      </c>
      <c r="O6" s="7"/>
      <c r="P6" s="8">
        <f>ROUND(IF(L6=0, IF(J6=0, 0, 1), J6/L6),5)</f>
        <v>0</v>
      </c>
    </row>
    <row r="7" spans="1:16">
      <c r="A7" s="2"/>
      <c r="B7" s="2"/>
      <c r="C7" s="2"/>
      <c r="D7" s="2"/>
      <c r="E7" s="2" t="s">
        <v>8</v>
      </c>
      <c r="F7" s="2"/>
      <c r="G7" s="2"/>
      <c r="H7" s="2"/>
      <c r="I7" s="2"/>
      <c r="J7" s="6">
        <v>7.43</v>
      </c>
      <c r="K7" s="7"/>
      <c r="L7" s="6">
        <v>12</v>
      </c>
      <c r="M7" s="7"/>
      <c r="N7" s="6">
        <f>ROUND((J7-L7),5)</f>
        <v>-4.57</v>
      </c>
      <c r="O7" s="7"/>
      <c r="P7" s="8">
        <f>ROUND(IF(L7=0, IF(J7=0, 0, 1), J7/L7),5)</f>
        <v>0.61917</v>
      </c>
    </row>
    <row r="8" spans="1:16">
      <c r="A8" s="2"/>
      <c r="B8" s="2"/>
      <c r="C8" s="2"/>
      <c r="D8" s="2"/>
      <c r="E8" s="2" t="s">
        <v>15</v>
      </c>
      <c r="F8" s="2"/>
      <c r="G8" s="2"/>
      <c r="H8" s="2"/>
      <c r="I8" s="2"/>
      <c r="J8" s="6"/>
      <c r="K8" s="7"/>
      <c r="L8" s="6"/>
      <c r="M8" s="7"/>
      <c r="N8" s="6"/>
      <c r="O8" s="7"/>
      <c r="P8" s="8"/>
    </row>
    <row r="9" spans="1:16">
      <c r="A9" s="2"/>
      <c r="B9" s="2"/>
      <c r="C9" s="2"/>
      <c r="D9" s="2"/>
      <c r="E9" s="2"/>
      <c r="F9" s="2" t="s">
        <v>16</v>
      </c>
      <c r="G9" s="2"/>
      <c r="H9" s="2"/>
      <c r="I9" s="2"/>
      <c r="J9" s="6">
        <v>242785.46</v>
      </c>
      <c r="K9" s="7"/>
      <c r="L9" s="6">
        <v>121934</v>
      </c>
      <c r="M9" s="7"/>
      <c r="N9" s="6">
        <f>ROUND((J9-L9),5)</f>
        <v>120851.46</v>
      </c>
      <c r="O9" s="7"/>
      <c r="P9" s="8">
        <f>ROUND(IF(L9=0, IF(J9=0, 0, 1), J9/L9),5)</f>
        <v>1.99112</v>
      </c>
    </row>
    <row r="10" spans="1:16">
      <c r="A10" s="2"/>
      <c r="B10" s="2"/>
      <c r="C10" s="2"/>
      <c r="D10" s="2"/>
      <c r="E10" s="2"/>
      <c r="F10" s="2" t="s">
        <v>21</v>
      </c>
      <c r="G10" s="2"/>
      <c r="H10" s="2"/>
      <c r="I10" s="2"/>
      <c r="J10" s="6">
        <v>4099.04</v>
      </c>
      <c r="K10" s="7"/>
      <c r="L10" s="6">
        <v>6097</v>
      </c>
      <c r="M10" s="7"/>
      <c r="N10" s="6">
        <f>ROUND((J10-L10),5)</f>
        <v>-1997.96</v>
      </c>
      <c r="O10" s="7"/>
      <c r="P10" s="8">
        <f>ROUND(IF(L10=0, IF(J10=0, 0, 1), J10/L10),5)</f>
        <v>0.67230000000000001</v>
      </c>
    </row>
    <row r="11" spans="1:16">
      <c r="A11" s="2"/>
      <c r="B11" s="2"/>
      <c r="C11" s="2"/>
      <c r="D11" s="2"/>
      <c r="E11" s="2"/>
      <c r="F11" s="2" t="s">
        <v>335</v>
      </c>
      <c r="G11" s="2"/>
      <c r="H11" s="2"/>
      <c r="I11" s="2"/>
      <c r="J11" s="6">
        <v>0</v>
      </c>
      <c r="K11" s="7"/>
      <c r="L11" s="6">
        <v>4267</v>
      </c>
      <c r="M11" s="7"/>
      <c r="N11" s="6">
        <f>ROUND((J11-L11),5)</f>
        <v>-4267</v>
      </c>
      <c r="O11" s="7"/>
      <c r="P11" s="8">
        <f>ROUND(IF(L11=0, IF(J11=0, 0, 1), J11/L11),5)</f>
        <v>0</v>
      </c>
    </row>
    <row r="12" spans="1:16">
      <c r="A12" s="2"/>
      <c r="B12" s="2"/>
      <c r="C12" s="2"/>
      <c r="D12" s="2"/>
      <c r="E12" s="2"/>
      <c r="F12" s="2" t="s">
        <v>336</v>
      </c>
      <c r="G12" s="2"/>
      <c r="H12" s="2"/>
      <c r="I12" s="2"/>
      <c r="J12" s="6">
        <v>0</v>
      </c>
      <c r="K12" s="7"/>
      <c r="L12" s="6">
        <v>241</v>
      </c>
      <c r="M12" s="7"/>
      <c r="N12" s="6">
        <f>ROUND((J12-L12),5)</f>
        <v>-241</v>
      </c>
      <c r="O12" s="7"/>
      <c r="P12" s="8">
        <f>ROUND(IF(L12=0, IF(J12=0, 0, 1), J12/L12),5)</f>
        <v>0</v>
      </c>
    </row>
    <row r="13" spans="1:16">
      <c r="A13" s="2"/>
      <c r="B13" s="2"/>
      <c r="C13" s="2"/>
      <c r="D13" s="2"/>
      <c r="E13" s="2"/>
      <c r="F13" s="2" t="s">
        <v>25</v>
      </c>
      <c r="G13" s="2"/>
      <c r="H13" s="2"/>
      <c r="I13" s="2"/>
      <c r="J13" s="6">
        <v>559.53</v>
      </c>
      <c r="K13" s="7"/>
      <c r="L13" s="6"/>
      <c r="M13" s="7"/>
      <c r="N13" s="6"/>
      <c r="O13" s="7"/>
      <c r="P13" s="8"/>
    </row>
    <row r="14" spans="1:16">
      <c r="A14" s="2"/>
      <c r="B14" s="2"/>
      <c r="C14" s="2"/>
      <c r="D14" s="2"/>
      <c r="E14" s="2"/>
      <c r="F14" s="2" t="s">
        <v>29</v>
      </c>
      <c r="G14" s="2"/>
      <c r="H14" s="2"/>
      <c r="I14" s="2"/>
      <c r="J14" s="6">
        <v>1090.3</v>
      </c>
      <c r="K14" s="7"/>
      <c r="L14" s="6">
        <v>500</v>
      </c>
      <c r="M14" s="7"/>
      <c r="N14" s="6">
        <f>ROUND((J14-L14),5)</f>
        <v>590.29999999999995</v>
      </c>
      <c r="O14" s="7"/>
      <c r="P14" s="8">
        <f>ROUND(IF(L14=0, IF(J14=0, 0, 1), J14/L14),5)</f>
        <v>2.1806000000000001</v>
      </c>
    </row>
    <row r="15" spans="1:16">
      <c r="A15" s="2"/>
      <c r="B15" s="2"/>
      <c r="C15" s="2"/>
      <c r="D15" s="2"/>
      <c r="E15" s="2"/>
      <c r="F15" s="2" t="s">
        <v>337</v>
      </c>
      <c r="G15" s="2"/>
      <c r="H15" s="2"/>
      <c r="I15" s="2"/>
      <c r="J15" s="6">
        <v>0</v>
      </c>
      <c r="K15" s="7"/>
      <c r="L15" s="6">
        <v>552</v>
      </c>
      <c r="M15" s="7"/>
      <c r="N15" s="6">
        <f>ROUND((J15-L15),5)</f>
        <v>-552</v>
      </c>
      <c r="O15" s="7"/>
      <c r="P15" s="8">
        <f>ROUND(IF(L15=0, IF(J15=0, 0, 1), J15/L15),5)</f>
        <v>0</v>
      </c>
    </row>
    <row r="16" spans="1:16" ht="15" thickBot="1">
      <c r="A16" s="2"/>
      <c r="B16" s="2"/>
      <c r="C16" s="2"/>
      <c r="D16" s="2"/>
      <c r="E16" s="2"/>
      <c r="F16" s="2" t="s">
        <v>32</v>
      </c>
      <c r="G16" s="2"/>
      <c r="H16" s="2"/>
      <c r="I16" s="2"/>
      <c r="J16" s="6">
        <v>-9184.48</v>
      </c>
      <c r="K16" s="7"/>
      <c r="L16" s="6"/>
      <c r="M16" s="7"/>
      <c r="N16" s="6"/>
      <c r="O16" s="7"/>
      <c r="P16" s="8"/>
    </row>
    <row r="17" spans="1:16" ht="15" thickBot="1">
      <c r="A17" s="2"/>
      <c r="B17" s="2"/>
      <c r="C17" s="2"/>
      <c r="D17" s="2"/>
      <c r="E17" s="2" t="s">
        <v>36</v>
      </c>
      <c r="F17" s="2"/>
      <c r="G17" s="2"/>
      <c r="H17" s="2"/>
      <c r="I17" s="2"/>
      <c r="J17" s="9">
        <f>ROUND(SUM(J8:J16),5)</f>
        <v>239349.85</v>
      </c>
      <c r="K17" s="7"/>
      <c r="L17" s="9">
        <f>ROUND(SUM(L8:L16),5)</f>
        <v>133591</v>
      </c>
      <c r="M17" s="7"/>
      <c r="N17" s="9">
        <f>ROUND((J17-L17),5)</f>
        <v>105758.85</v>
      </c>
      <c r="O17" s="7"/>
      <c r="P17" s="10">
        <f>ROUND(IF(L17=0, IF(J17=0, 0, 1), J17/L17),5)</f>
        <v>1.79166</v>
      </c>
    </row>
    <row r="18" spans="1:16" ht="15" thickBot="1">
      <c r="A18" s="2"/>
      <c r="B18" s="2"/>
      <c r="C18" s="2"/>
      <c r="D18" s="2" t="s">
        <v>338</v>
      </c>
      <c r="E18" s="2"/>
      <c r="F18" s="2"/>
      <c r="G18" s="2"/>
      <c r="H18" s="2"/>
      <c r="I18" s="2"/>
      <c r="J18" s="11">
        <f>ROUND(SUM(J4:J7)+J17,5)</f>
        <v>239357.28</v>
      </c>
      <c r="K18" s="7"/>
      <c r="L18" s="11">
        <f>ROUND(SUM(L4:L7)+L17,5)</f>
        <v>133643</v>
      </c>
      <c r="M18" s="7"/>
      <c r="N18" s="11">
        <f>ROUND((J18-L18),5)</f>
        <v>105714.28</v>
      </c>
      <c r="O18" s="7"/>
      <c r="P18" s="12">
        <f>ROUND(IF(L18=0, IF(J18=0, 0, 1), J18/L18),5)</f>
        <v>1.7910200000000001</v>
      </c>
    </row>
    <row r="19" spans="1:16">
      <c r="A19" s="2"/>
      <c r="B19" s="2"/>
      <c r="C19" s="2" t="s">
        <v>339</v>
      </c>
      <c r="D19" s="2"/>
      <c r="E19" s="2"/>
      <c r="F19" s="2"/>
      <c r="G19" s="2"/>
      <c r="H19" s="2"/>
      <c r="I19" s="2"/>
      <c r="J19" s="6">
        <f>J18</f>
        <v>239357.28</v>
      </c>
      <c r="K19" s="7"/>
      <c r="L19" s="6">
        <f>L18</f>
        <v>133643</v>
      </c>
      <c r="M19" s="7"/>
      <c r="N19" s="6">
        <f>ROUND((J19-L19),5)</f>
        <v>105714.28</v>
      </c>
      <c r="O19" s="7"/>
      <c r="P19" s="8">
        <f>ROUND(IF(L19=0, IF(J19=0, 0, 1), J19/L19),5)</f>
        <v>1.7910200000000001</v>
      </c>
    </row>
    <row r="20" spans="1:16">
      <c r="A20" s="2"/>
      <c r="B20" s="2"/>
      <c r="C20" s="2"/>
      <c r="D20" s="2" t="s">
        <v>340</v>
      </c>
      <c r="E20" s="2"/>
      <c r="F20" s="2"/>
      <c r="G20" s="2"/>
      <c r="H20" s="2"/>
      <c r="I20" s="2"/>
      <c r="J20" s="6"/>
      <c r="K20" s="7"/>
      <c r="L20" s="6"/>
      <c r="M20" s="7"/>
      <c r="N20" s="6"/>
      <c r="O20" s="7"/>
      <c r="P20" s="8"/>
    </row>
    <row r="21" spans="1:16">
      <c r="A21" s="2"/>
      <c r="B21" s="2"/>
      <c r="C21" s="2"/>
      <c r="D21" s="2"/>
      <c r="E21" s="2" t="s">
        <v>37</v>
      </c>
      <c r="F21" s="2"/>
      <c r="G21" s="2"/>
      <c r="H21" s="2"/>
      <c r="I21" s="2"/>
      <c r="J21" s="6"/>
      <c r="K21" s="7"/>
      <c r="L21" s="6"/>
      <c r="M21" s="7"/>
      <c r="N21" s="6"/>
      <c r="O21" s="7"/>
      <c r="P21" s="8"/>
    </row>
    <row r="22" spans="1:16">
      <c r="A22" s="2"/>
      <c r="B22" s="2"/>
      <c r="C22" s="2"/>
      <c r="D22" s="2"/>
      <c r="E22" s="2"/>
      <c r="F22" s="2" t="s">
        <v>341</v>
      </c>
      <c r="G22" s="2"/>
      <c r="H22" s="2"/>
      <c r="I22" s="2"/>
      <c r="J22" s="6">
        <v>0</v>
      </c>
      <c r="K22" s="7"/>
      <c r="L22" s="6">
        <v>350</v>
      </c>
      <c r="M22" s="7"/>
      <c r="N22" s="6">
        <f>ROUND((J22-L22),5)</f>
        <v>-350</v>
      </c>
      <c r="O22" s="7"/>
      <c r="P22" s="8">
        <f>ROUND(IF(L22=0, IF(J22=0, 0, 1), J22/L22),5)</f>
        <v>0</v>
      </c>
    </row>
    <row r="23" spans="1:16">
      <c r="A23" s="2"/>
      <c r="B23" s="2"/>
      <c r="C23" s="2"/>
      <c r="D23" s="2"/>
      <c r="E23" s="2"/>
      <c r="F23" s="2" t="s">
        <v>342</v>
      </c>
      <c r="G23" s="2"/>
      <c r="H23" s="2"/>
      <c r="I23" s="2"/>
      <c r="J23" s="6">
        <v>0</v>
      </c>
      <c r="K23" s="7"/>
      <c r="L23" s="6">
        <v>800</v>
      </c>
      <c r="M23" s="7"/>
      <c r="N23" s="6">
        <f>ROUND((J23-L23),5)</f>
        <v>-800</v>
      </c>
      <c r="O23" s="7"/>
      <c r="P23" s="8">
        <f>ROUND(IF(L23=0, IF(J23=0, 0, 1), J23/L23),5)</f>
        <v>0</v>
      </c>
    </row>
    <row r="24" spans="1:16">
      <c r="A24" s="2"/>
      <c r="B24" s="2"/>
      <c r="C24" s="2"/>
      <c r="D24" s="2"/>
      <c r="E24" s="2"/>
      <c r="F24" s="2" t="s">
        <v>343</v>
      </c>
      <c r="G24" s="2"/>
      <c r="H24" s="2"/>
      <c r="I24" s="2"/>
      <c r="J24" s="6">
        <v>0</v>
      </c>
      <c r="K24" s="7"/>
      <c r="L24" s="6">
        <v>41.67</v>
      </c>
      <c r="M24" s="7"/>
      <c r="N24" s="6">
        <f>ROUND((J24-L24),5)</f>
        <v>-41.67</v>
      </c>
      <c r="O24" s="7"/>
      <c r="P24" s="8">
        <f>ROUND(IF(L24=0, IF(J24=0, 0, 1), J24/L24),5)</f>
        <v>0</v>
      </c>
    </row>
    <row r="25" spans="1:16">
      <c r="A25" s="2"/>
      <c r="B25" s="2"/>
      <c r="C25" s="2"/>
      <c r="D25" s="2"/>
      <c r="E25" s="2"/>
      <c r="F25" s="2" t="s">
        <v>344</v>
      </c>
      <c r="G25" s="2"/>
      <c r="H25" s="2"/>
      <c r="I25" s="2"/>
      <c r="J25" s="6">
        <v>0</v>
      </c>
      <c r="K25" s="7"/>
      <c r="L25" s="6">
        <v>50</v>
      </c>
      <c r="M25" s="7"/>
      <c r="N25" s="6">
        <f>ROUND((J25-L25),5)</f>
        <v>-50</v>
      </c>
      <c r="O25" s="7"/>
      <c r="P25" s="8">
        <f>ROUND(IF(L25=0, IF(J25=0, 0, 1), J25/L25),5)</f>
        <v>0</v>
      </c>
    </row>
    <row r="26" spans="1:16">
      <c r="A26" s="2"/>
      <c r="B26" s="2"/>
      <c r="C26" s="2"/>
      <c r="D26" s="2"/>
      <c r="E26" s="2"/>
      <c r="F26" s="2" t="s">
        <v>345</v>
      </c>
      <c r="G26" s="2"/>
      <c r="H26" s="2"/>
      <c r="I26" s="2"/>
      <c r="J26" s="6">
        <v>0</v>
      </c>
      <c r="K26" s="7"/>
      <c r="L26" s="6">
        <v>0</v>
      </c>
      <c r="M26" s="7"/>
      <c r="N26" s="6">
        <f>ROUND((J26-L26),5)</f>
        <v>0</v>
      </c>
      <c r="O26" s="7"/>
      <c r="P26" s="8">
        <f>ROUND(IF(L26=0, IF(J26=0, 0, 1), J26/L26),5)</f>
        <v>0</v>
      </c>
    </row>
    <row r="27" spans="1:16">
      <c r="A27" s="2"/>
      <c r="B27" s="2"/>
      <c r="C27" s="2"/>
      <c r="D27" s="2"/>
      <c r="E27" s="2"/>
      <c r="F27" s="2" t="s">
        <v>38</v>
      </c>
      <c r="G27" s="2"/>
      <c r="H27" s="2"/>
      <c r="I27" s="2"/>
      <c r="J27" s="6">
        <v>6670.22</v>
      </c>
      <c r="K27" s="7"/>
      <c r="L27" s="6">
        <v>0</v>
      </c>
      <c r="M27" s="7"/>
      <c r="N27" s="6">
        <f>ROUND((J27-L27),5)</f>
        <v>6670.22</v>
      </c>
      <c r="O27" s="7"/>
      <c r="P27" s="8">
        <f>ROUND(IF(L27=0, IF(J27=0, 0, 1), J27/L27),5)</f>
        <v>1</v>
      </c>
    </row>
    <row r="28" spans="1:16">
      <c r="A28" s="2"/>
      <c r="B28" s="2"/>
      <c r="C28" s="2"/>
      <c r="D28" s="2"/>
      <c r="E28" s="2"/>
      <c r="F28" s="2" t="s">
        <v>46</v>
      </c>
      <c r="G28" s="2"/>
      <c r="H28" s="2"/>
      <c r="I28" s="2"/>
      <c r="J28" s="6"/>
      <c r="K28" s="7"/>
      <c r="L28" s="6"/>
      <c r="M28" s="7"/>
      <c r="N28" s="6"/>
      <c r="O28" s="7"/>
      <c r="P28" s="8"/>
    </row>
    <row r="29" spans="1:16">
      <c r="A29" s="2"/>
      <c r="B29" s="2"/>
      <c r="C29" s="2"/>
      <c r="D29" s="2"/>
      <c r="E29" s="2"/>
      <c r="F29" s="2"/>
      <c r="G29" s="2" t="s">
        <v>47</v>
      </c>
      <c r="H29" s="2"/>
      <c r="I29" s="2"/>
      <c r="J29" s="6">
        <v>3512.38</v>
      </c>
      <c r="K29" s="7"/>
      <c r="L29" s="6">
        <v>3500</v>
      </c>
      <c r="M29" s="7"/>
      <c r="N29" s="6">
        <f>ROUND((J29-L29),5)</f>
        <v>12.38</v>
      </c>
      <c r="O29" s="7"/>
      <c r="P29" s="8">
        <f>ROUND(IF(L29=0, IF(J29=0, 0, 1), J29/L29),5)</f>
        <v>1.0035400000000001</v>
      </c>
    </row>
    <row r="30" spans="1:16" ht="15" thickBot="1">
      <c r="A30" s="2"/>
      <c r="B30" s="2"/>
      <c r="C30" s="2"/>
      <c r="D30" s="2"/>
      <c r="E30" s="2"/>
      <c r="F30" s="2"/>
      <c r="G30" s="2" t="s">
        <v>346</v>
      </c>
      <c r="H30" s="2"/>
      <c r="I30" s="2"/>
      <c r="J30" s="13">
        <v>0</v>
      </c>
      <c r="K30" s="7"/>
      <c r="L30" s="13">
        <v>100</v>
      </c>
      <c r="M30" s="7"/>
      <c r="N30" s="13">
        <f>ROUND((J30-L30),5)</f>
        <v>-100</v>
      </c>
      <c r="O30" s="7"/>
      <c r="P30" s="14">
        <f>ROUND(IF(L30=0, IF(J30=0, 0, 1), J30/L30),5)</f>
        <v>0</v>
      </c>
    </row>
    <row r="31" spans="1:16">
      <c r="A31" s="2"/>
      <c r="B31" s="2"/>
      <c r="C31" s="2"/>
      <c r="D31" s="2"/>
      <c r="E31" s="2"/>
      <c r="F31" s="2" t="s">
        <v>51</v>
      </c>
      <c r="G31" s="2"/>
      <c r="H31" s="2"/>
      <c r="I31" s="2"/>
      <c r="J31" s="6">
        <f>ROUND(SUM(J28:J30),5)</f>
        <v>3512.38</v>
      </c>
      <c r="K31" s="7"/>
      <c r="L31" s="6">
        <f>ROUND(SUM(L28:L30),5)</f>
        <v>3600</v>
      </c>
      <c r="M31" s="7"/>
      <c r="N31" s="6">
        <f>ROUND((J31-L31),5)</f>
        <v>-87.62</v>
      </c>
      <c r="O31" s="7"/>
      <c r="P31" s="8">
        <f>ROUND(IF(L31=0, IF(J31=0, 0, 1), J31/L31),5)</f>
        <v>0.97565999999999997</v>
      </c>
    </row>
    <row r="32" spans="1:16">
      <c r="A32" s="2"/>
      <c r="B32" s="2"/>
      <c r="C32" s="2"/>
      <c r="D32" s="2"/>
      <c r="E32" s="2"/>
      <c r="F32" s="2" t="s">
        <v>52</v>
      </c>
      <c r="G32" s="2"/>
      <c r="H32" s="2"/>
      <c r="I32" s="2"/>
      <c r="J32" s="6"/>
      <c r="K32" s="7"/>
      <c r="L32" s="6"/>
      <c r="M32" s="7"/>
      <c r="N32" s="6"/>
      <c r="O32" s="7"/>
      <c r="P32" s="8"/>
    </row>
    <row r="33" spans="1:16">
      <c r="A33" s="2"/>
      <c r="B33" s="2"/>
      <c r="C33" s="2"/>
      <c r="D33" s="2"/>
      <c r="E33" s="2"/>
      <c r="F33" s="2"/>
      <c r="G33" s="2" t="s">
        <v>347</v>
      </c>
      <c r="H33" s="2"/>
      <c r="I33" s="2"/>
      <c r="J33" s="6">
        <v>0</v>
      </c>
      <c r="K33" s="7"/>
      <c r="L33" s="6">
        <v>0</v>
      </c>
      <c r="M33" s="7"/>
      <c r="N33" s="6">
        <f>ROUND((J33-L33),5)</f>
        <v>0</v>
      </c>
      <c r="O33" s="7"/>
      <c r="P33" s="8">
        <f>ROUND(IF(L33=0, IF(J33=0, 0, 1), J33/L33),5)</f>
        <v>0</v>
      </c>
    </row>
    <row r="34" spans="1:16">
      <c r="A34" s="2"/>
      <c r="B34" s="2"/>
      <c r="C34" s="2"/>
      <c r="D34" s="2"/>
      <c r="E34" s="2"/>
      <c r="F34" s="2"/>
      <c r="G34" s="2" t="s">
        <v>348</v>
      </c>
      <c r="H34" s="2"/>
      <c r="I34" s="2"/>
      <c r="J34" s="6">
        <v>0</v>
      </c>
      <c r="K34" s="7"/>
      <c r="L34" s="6">
        <v>2250</v>
      </c>
      <c r="M34" s="7"/>
      <c r="N34" s="6">
        <f>ROUND((J34-L34),5)</f>
        <v>-2250</v>
      </c>
      <c r="O34" s="7"/>
      <c r="P34" s="8">
        <f>ROUND(IF(L34=0, IF(J34=0, 0, 1), J34/L34),5)</f>
        <v>0</v>
      </c>
    </row>
    <row r="35" spans="1:16">
      <c r="A35" s="2"/>
      <c r="B35" s="2"/>
      <c r="C35" s="2"/>
      <c r="D35" s="2"/>
      <c r="E35" s="2"/>
      <c r="F35" s="2"/>
      <c r="G35" s="2" t="s">
        <v>349</v>
      </c>
      <c r="H35" s="2"/>
      <c r="I35" s="2"/>
      <c r="J35" s="6">
        <v>0</v>
      </c>
      <c r="K35" s="7"/>
      <c r="L35" s="6">
        <v>0</v>
      </c>
      <c r="M35" s="7"/>
      <c r="N35" s="6">
        <f>ROUND((J35-L35),5)</f>
        <v>0</v>
      </c>
      <c r="O35" s="7"/>
      <c r="P35" s="8">
        <f>ROUND(IF(L35=0, IF(J35=0, 0, 1), J35/L35),5)</f>
        <v>0</v>
      </c>
    </row>
    <row r="36" spans="1:16" ht="15" thickBot="1">
      <c r="A36" s="2"/>
      <c r="B36" s="2"/>
      <c r="C36" s="2"/>
      <c r="D36" s="2"/>
      <c r="E36" s="2"/>
      <c r="F36" s="2"/>
      <c r="G36" s="2" t="s">
        <v>53</v>
      </c>
      <c r="H36" s="2"/>
      <c r="I36" s="2"/>
      <c r="J36" s="13">
        <v>2781</v>
      </c>
      <c r="K36" s="7"/>
      <c r="L36" s="13">
        <v>2222.2199999999998</v>
      </c>
      <c r="M36" s="7"/>
      <c r="N36" s="13">
        <f>ROUND((J36-L36),5)</f>
        <v>558.78</v>
      </c>
      <c r="O36" s="7"/>
      <c r="P36" s="14">
        <f>ROUND(IF(L36=0, IF(J36=0, 0, 1), J36/L36),5)</f>
        <v>1.25145</v>
      </c>
    </row>
    <row r="37" spans="1:16">
      <c r="A37" s="2"/>
      <c r="B37" s="2"/>
      <c r="C37" s="2"/>
      <c r="D37" s="2"/>
      <c r="E37" s="2"/>
      <c r="F37" s="2" t="s">
        <v>58</v>
      </c>
      <c r="G37" s="2"/>
      <c r="H37" s="2"/>
      <c r="I37" s="2"/>
      <c r="J37" s="6">
        <f>ROUND(SUM(J32:J36),5)</f>
        <v>2781</v>
      </c>
      <c r="K37" s="7"/>
      <c r="L37" s="6">
        <f>ROUND(SUM(L32:L36),5)</f>
        <v>4472.22</v>
      </c>
      <c r="M37" s="7"/>
      <c r="N37" s="6">
        <f>ROUND((J37-L37),5)</f>
        <v>-1691.22</v>
      </c>
      <c r="O37" s="7"/>
      <c r="P37" s="8">
        <f>ROUND(IF(L37=0, IF(J37=0, 0, 1), J37/L37),5)</f>
        <v>0.62183999999999995</v>
      </c>
    </row>
    <row r="38" spans="1:16">
      <c r="A38" s="2"/>
      <c r="B38" s="2"/>
      <c r="C38" s="2"/>
      <c r="D38" s="2"/>
      <c r="E38" s="2"/>
      <c r="F38" s="2" t="s">
        <v>59</v>
      </c>
      <c r="G38" s="2"/>
      <c r="H38" s="2"/>
      <c r="I38" s="2"/>
      <c r="J38" s="6"/>
      <c r="K38" s="7"/>
      <c r="L38" s="6"/>
      <c r="M38" s="7"/>
      <c r="N38" s="6"/>
      <c r="O38" s="7"/>
      <c r="P38" s="8"/>
    </row>
    <row r="39" spans="1:16">
      <c r="A39" s="2"/>
      <c r="B39" s="2"/>
      <c r="C39" s="2"/>
      <c r="D39" s="2"/>
      <c r="E39" s="2"/>
      <c r="F39" s="2"/>
      <c r="G39" s="2" t="s">
        <v>60</v>
      </c>
      <c r="H39" s="2"/>
      <c r="I39" s="2"/>
      <c r="J39" s="6">
        <v>100</v>
      </c>
      <c r="K39" s="7"/>
      <c r="L39" s="6">
        <v>0</v>
      </c>
      <c r="M39" s="7"/>
      <c r="N39" s="6">
        <f>ROUND((J39-L39),5)</f>
        <v>100</v>
      </c>
      <c r="O39" s="7"/>
      <c r="P39" s="8">
        <f>ROUND(IF(L39=0, IF(J39=0, 0, 1), J39/L39),5)</f>
        <v>1</v>
      </c>
    </row>
    <row r="40" spans="1:16">
      <c r="A40" s="2"/>
      <c r="B40" s="2"/>
      <c r="C40" s="2"/>
      <c r="D40" s="2"/>
      <c r="E40" s="2"/>
      <c r="F40" s="2"/>
      <c r="G40" s="2" t="s">
        <v>350</v>
      </c>
      <c r="H40" s="2"/>
      <c r="I40" s="2"/>
      <c r="J40" s="6">
        <v>0</v>
      </c>
      <c r="K40" s="7"/>
      <c r="L40" s="6">
        <v>150</v>
      </c>
      <c r="M40" s="7"/>
      <c r="N40" s="6">
        <f>ROUND((J40-L40),5)</f>
        <v>-150</v>
      </c>
      <c r="O40" s="7"/>
      <c r="P40" s="8">
        <f>ROUND(IF(L40=0, IF(J40=0, 0, 1), J40/L40),5)</f>
        <v>0</v>
      </c>
    </row>
    <row r="41" spans="1:16">
      <c r="A41" s="2"/>
      <c r="B41" s="2"/>
      <c r="C41" s="2"/>
      <c r="D41" s="2"/>
      <c r="E41" s="2"/>
      <c r="F41" s="2"/>
      <c r="G41" s="2" t="s">
        <v>351</v>
      </c>
      <c r="H41" s="2"/>
      <c r="I41" s="2"/>
      <c r="J41" s="6">
        <v>0</v>
      </c>
      <c r="K41" s="7"/>
      <c r="L41" s="6">
        <v>1250</v>
      </c>
      <c r="M41" s="7"/>
      <c r="N41" s="6">
        <f>ROUND((J41-L41),5)</f>
        <v>-1250</v>
      </c>
      <c r="O41" s="7"/>
      <c r="P41" s="8">
        <f>ROUND(IF(L41=0, IF(J41=0, 0, 1), J41/L41),5)</f>
        <v>0</v>
      </c>
    </row>
    <row r="42" spans="1:16">
      <c r="A42" s="2"/>
      <c r="B42" s="2"/>
      <c r="C42" s="2"/>
      <c r="D42" s="2"/>
      <c r="E42" s="2"/>
      <c r="F42" s="2"/>
      <c r="G42" s="2" t="s">
        <v>352</v>
      </c>
      <c r="H42" s="2"/>
      <c r="I42" s="2"/>
      <c r="J42" s="6">
        <v>0</v>
      </c>
      <c r="K42" s="7"/>
      <c r="L42" s="6">
        <v>125</v>
      </c>
      <c r="M42" s="7"/>
      <c r="N42" s="6">
        <f>ROUND((J42-L42),5)</f>
        <v>-125</v>
      </c>
      <c r="O42" s="7"/>
      <c r="P42" s="8">
        <f>ROUND(IF(L42=0, IF(J42=0, 0, 1), J42/L42),5)</f>
        <v>0</v>
      </c>
    </row>
    <row r="43" spans="1:16">
      <c r="A43" s="2"/>
      <c r="B43" s="2"/>
      <c r="C43" s="2"/>
      <c r="D43" s="2"/>
      <c r="E43" s="2"/>
      <c r="F43" s="2"/>
      <c r="G43" s="2" t="s">
        <v>353</v>
      </c>
      <c r="H43" s="2"/>
      <c r="I43" s="2"/>
      <c r="J43" s="6">
        <v>0</v>
      </c>
      <c r="K43" s="7"/>
      <c r="L43" s="6">
        <v>0</v>
      </c>
      <c r="M43" s="7"/>
      <c r="N43" s="6">
        <f>ROUND((J43-L43),5)</f>
        <v>0</v>
      </c>
      <c r="O43" s="7"/>
      <c r="P43" s="8">
        <f>ROUND(IF(L43=0, IF(J43=0, 0, 1), J43/L43),5)</f>
        <v>0</v>
      </c>
    </row>
    <row r="44" spans="1:16" ht="15" thickBot="1">
      <c r="A44" s="2"/>
      <c r="B44" s="2"/>
      <c r="C44" s="2"/>
      <c r="D44" s="2"/>
      <c r="E44" s="2"/>
      <c r="F44" s="2"/>
      <c r="G44" s="2" t="s">
        <v>354</v>
      </c>
      <c r="H44" s="2"/>
      <c r="I44" s="2"/>
      <c r="J44" s="13">
        <v>0</v>
      </c>
      <c r="K44" s="7"/>
      <c r="L44" s="13">
        <v>125</v>
      </c>
      <c r="M44" s="7"/>
      <c r="N44" s="13">
        <f>ROUND((J44-L44),5)</f>
        <v>-125</v>
      </c>
      <c r="O44" s="7"/>
      <c r="P44" s="14">
        <f>ROUND(IF(L44=0, IF(J44=0, 0, 1), J44/L44),5)</f>
        <v>0</v>
      </c>
    </row>
    <row r="45" spans="1:16">
      <c r="A45" s="2"/>
      <c r="B45" s="2"/>
      <c r="C45" s="2"/>
      <c r="D45" s="2"/>
      <c r="E45" s="2"/>
      <c r="F45" s="2" t="s">
        <v>64</v>
      </c>
      <c r="G45" s="2"/>
      <c r="H45" s="2"/>
      <c r="I45" s="2"/>
      <c r="J45" s="6">
        <f>ROUND(SUM(J38:J44),5)</f>
        <v>100</v>
      </c>
      <c r="K45" s="7"/>
      <c r="L45" s="6">
        <f>ROUND(SUM(L38:L44),5)</f>
        <v>1650</v>
      </c>
      <c r="M45" s="7"/>
      <c r="N45" s="6">
        <f>ROUND((J45-L45),5)</f>
        <v>-1550</v>
      </c>
      <c r="O45" s="7"/>
      <c r="P45" s="8">
        <f>ROUND(IF(L45=0, IF(J45=0, 0, 1), J45/L45),5)</f>
        <v>6.0609999999999997E-2</v>
      </c>
    </row>
    <row r="46" spans="1:16">
      <c r="A46" s="2"/>
      <c r="B46" s="2"/>
      <c r="C46" s="2"/>
      <c r="D46" s="2"/>
      <c r="E46" s="2"/>
      <c r="F46" s="2" t="s">
        <v>65</v>
      </c>
      <c r="G46" s="2"/>
      <c r="H46" s="2"/>
      <c r="I46" s="2"/>
      <c r="J46" s="6"/>
      <c r="K46" s="7"/>
      <c r="L46" s="6"/>
      <c r="M46" s="7"/>
      <c r="N46" s="6"/>
      <c r="O46" s="7"/>
      <c r="P46" s="8"/>
    </row>
    <row r="47" spans="1:16">
      <c r="A47" s="2"/>
      <c r="B47" s="2"/>
      <c r="C47" s="2"/>
      <c r="D47" s="2"/>
      <c r="E47" s="2"/>
      <c r="F47" s="2"/>
      <c r="G47" s="2" t="s">
        <v>66</v>
      </c>
      <c r="H47" s="2"/>
      <c r="I47" s="2"/>
      <c r="J47" s="6"/>
      <c r="K47" s="7"/>
      <c r="L47" s="6"/>
      <c r="M47" s="7"/>
      <c r="N47" s="6"/>
      <c r="O47" s="7"/>
      <c r="P47" s="8"/>
    </row>
    <row r="48" spans="1:16">
      <c r="A48" s="2"/>
      <c r="B48" s="2"/>
      <c r="C48" s="2"/>
      <c r="D48" s="2"/>
      <c r="E48" s="2"/>
      <c r="F48" s="2"/>
      <c r="G48" s="2"/>
      <c r="H48" s="2" t="s">
        <v>67</v>
      </c>
      <c r="I48" s="2"/>
      <c r="J48" s="6"/>
      <c r="K48" s="7"/>
      <c r="L48" s="6"/>
      <c r="M48" s="7"/>
      <c r="N48" s="6"/>
      <c r="O48" s="7"/>
      <c r="P48" s="8"/>
    </row>
    <row r="49" spans="1:16">
      <c r="A49" s="2"/>
      <c r="B49" s="2"/>
      <c r="C49" s="2"/>
      <c r="D49" s="2"/>
      <c r="E49" s="2"/>
      <c r="F49" s="2"/>
      <c r="G49" s="2"/>
      <c r="H49" s="2"/>
      <c r="I49" s="2" t="s">
        <v>68</v>
      </c>
      <c r="J49" s="6">
        <v>10500</v>
      </c>
      <c r="K49" s="7"/>
      <c r="L49" s="6">
        <v>10500</v>
      </c>
      <c r="M49" s="7"/>
      <c r="N49" s="6">
        <f>ROUND((J49-L49),5)</f>
        <v>0</v>
      </c>
      <c r="O49" s="7"/>
      <c r="P49" s="8">
        <f>ROUND(IF(L49=0, IF(J49=0, 0, 1), J49/L49),5)</f>
        <v>1</v>
      </c>
    </row>
    <row r="50" spans="1:16">
      <c r="A50" s="2"/>
      <c r="B50" s="2"/>
      <c r="C50" s="2"/>
      <c r="D50" s="2"/>
      <c r="E50" s="2"/>
      <c r="F50" s="2"/>
      <c r="G50" s="2"/>
      <c r="H50" s="2"/>
      <c r="I50" s="2" t="s">
        <v>74</v>
      </c>
      <c r="J50" s="6">
        <v>945</v>
      </c>
      <c r="K50" s="7"/>
      <c r="L50" s="6">
        <v>945</v>
      </c>
      <c r="M50" s="7"/>
      <c r="N50" s="6">
        <f>ROUND((J50-L50),5)</f>
        <v>0</v>
      </c>
      <c r="O50" s="7"/>
      <c r="P50" s="8">
        <f>ROUND(IF(L50=0, IF(J50=0, 0, 1), J50/L50),5)</f>
        <v>1</v>
      </c>
    </row>
    <row r="51" spans="1:16">
      <c r="A51" s="2"/>
      <c r="B51" s="2"/>
      <c r="C51" s="2"/>
      <c r="D51" s="2"/>
      <c r="E51" s="2"/>
      <c r="F51" s="2"/>
      <c r="G51" s="2"/>
      <c r="H51" s="2"/>
      <c r="I51" s="2" t="s">
        <v>76</v>
      </c>
      <c r="J51" s="6">
        <v>336</v>
      </c>
      <c r="K51" s="7"/>
      <c r="L51" s="6">
        <v>336</v>
      </c>
      <c r="M51" s="7"/>
      <c r="N51" s="6">
        <f>ROUND((J51-L51),5)</f>
        <v>0</v>
      </c>
      <c r="O51" s="7"/>
      <c r="P51" s="8">
        <f>ROUND(IF(L51=0, IF(J51=0, 0, 1), J51/L51),5)</f>
        <v>1</v>
      </c>
    </row>
    <row r="52" spans="1:16">
      <c r="A52" s="2"/>
      <c r="B52" s="2"/>
      <c r="C52" s="2"/>
      <c r="D52" s="2"/>
      <c r="E52" s="2"/>
      <c r="F52" s="2"/>
      <c r="G52" s="2"/>
      <c r="H52" s="2"/>
      <c r="I52" s="2" t="s">
        <v>355</v>
      </c>
      <c r="J52" s="6">
        <v>0</v>
      </c>
      <c r="K52" s="7"/>
      <c r="L52" s="6">
        <v>0</v>
      </c>
      <c r="M52" s="7"/>
      <c r="N52" s="6">
        <f>ROUND((J52-L52),5)</f>
        <v>0</v>
      </c>
      <c r="O52" s="7"/>
      <c r="P52" s="8">
        <f>ROUND(IF(L52=0, IF(J52=0, 0, 1), J52/L52),5)</f>
        <v>0</v>
      </c>
    </row>
    <row r="53" spans="1:16" ht="15" thickBot="1">
      <c r="A53" s="2"/>
      <c r="B53" s="2"/>
      <c r="C53" s="2"/>
      <c r="D53" s="2"/>
      <c r="E53" s="2"/>
      <c r="F53" s="2"/>
      <c r="G53" s="2"/>
      <c r="H53" s="2"/>
      <c r="I53" s="2" t="s">
        <v>356</v>
      </c>
      <c r="J53" s="13">
        <v>0</v>
      </c>
      <c r="K53" s="7"/>
      <c r="L53" s="13">
        <v>30</v>
      </c>
      <c r="M53" s="7"/>
      <c r="N53" s="13">
        <f>ROUND((J53-L53),5)</f>
        <v>-30</v>
      </c>
      <c r="O53" s="7"/>
      <c r="P53" s="14">
        <f>ROUND(IF(L53=0, IF(J53=0, 0, 1), J53/L53),5)</f>
        <v>0</v>
      </c>
    </row>
    <row r="54" spans="1:16">
      <c r="A54" s="2"/>
      <c r="B54" s="2"/>
      <c r="C54" s="2"/>
      <c r="D54" s="2"/>
      <c r="E54" s="2"/>
      <c r="F54" s="2"/>
      <c r="G54" s="2"/>
      <c r="H54" s="2" t="s">
        <v>78</v>
      </c>
      <c r="I54" s="2"/>
      <c r="J54" s="6">
        <f>ROUND(SUM(J48:J53),5)</f>
        <v>11781</v>
      </c>
      <c r="K54" s="7"/>
      <c r="L54" s="6">
        <f>ROUND(SUM(L48:L53),5)</f>
        <v>11811</v>
      </c>
      <c r="M54" s="7"/>
      <c r="N54" s="6">
        <f>ROUND((J54-L54),5)</f>
        <v>-30</v>
      </c>
      <c r="O54" s="7"/>
      <c r="P54" s="8">
        <f>ROUND(IF(L54=0, IF(J54=0, 0, 1), J54/L54),5)</f>
        <v>0.99746000000000001</v>
      </c>
    </row>
    <row r="55" spans="1:16">
      <c r="A55" s="2"/>
      <c r="B55" s="2"/>
      <c r="C55" s="2"/>
      <c r="D55" s="2"/>
      <c r="E55" s="2"/>
      <c r="F55" s="2"/>
      <c r="G55" s="2"/>
      <c r="H55" s="2" t="s">
        <v>79</v>
      </c>
      <c r="I55" s="2"/>
      <c r="J55" s="6">
        <v>28040.83</v>
      </c>
      <c r="K55" s="7"/>
      <c r="L55" s="6">
        <v>23677.75</v>
      </c>
      <c r="M55" s="7"/>
      <c r="N55" s="6">
        <f>ROUND((J55-L55),5)</f>
        <v>4363.08</v>
      </c>
      <c r="O55" s="7"/>
      <c r="P55" s="8">
        <f>ROUND(IF(L55=0, IF(J55=0, 0, 1), J55/L55),5)</f>
        <v>1.1842699999999999</v>
      </c>
    </row>
    <row r="56" spans="1:16">
      <c r="A56" s="2"/>
      <c r="B56" s="2"/>
      <c r="C56" s="2"/>
      <c r="D56" s="2"/>
      <c r="E56" s="2"/>
      <c r="F56" s="2"/>
      <c r="G56" s="2"/>
      <c r="H56" s="2" t="s">
        <v>87</v>
      </c>
      <c r="I56" s="2"/>
      <c r="J56" s="6">
        <v>4900.93</v>
      </c>
      <c r="K56" s="7"/>
      <c r="L56" s="6">
        <v>3742.5</v>
      </c>
      <c r="M56" s="7"/>
      <c r="N56" s="6">
        <f>ROUND((J56-L56),5)</f>
        <v>1158.43</v>
      </c>
      <c r="O56" s="7"/>
      <c r="P56" s="8">
        <f>ROUND(IF(L56=0, IF(J56=0, 0, 1), J56/L56),5)</f>
        <v>1.3095300000000001</v>
      </c>
    </row>
    <row r="57" spans="1:16">
      <c r="A57" s="2"/>
      <c r="B57" s="2"/>
      <c r="C57" s="2"/>
      <c r="D57" s="2"/>
      <c r="E57" s="2"/>
      <c r="F57" s="2"/>
      <c r="G57" s="2"/>
      <c r="H57" s="2" t="s">
        <v>357</v>
      </c>
      <c r="I57" s="2"/>
      <c r="J57" s="6">
        <v>0</v>
      </c>
      <c r="K57" s="7"/>
      <c r="L57" s="6">
        <v>2817.25</v>
      </c>
      <c r="M57" s="7"/>
      <c r="N57" s="6">
        <f>ROUND((J57-L57),5)</f>
        <v>-2817.25</v>
      </c>
      <c r="O57" s="7"/>
      <c r="P57" s="8">
        <f>ROUND(IF(L57=0, IF(J57=0, 0, 1), J57/L57),5)</f>
        <v>0</v>
      </c>
    </row>
    <row r="58" spans="1:16">
      <c r="A58" s="2"/>
      <c r="B58" s="2"/>
      <c r="C58" s="2"/>
      <c r="D58" s="2"/>
      <c r="E58" s="2"/>
      <c r="F58" s="2"/>
      <c r="G58" s="2"/>
      <c r="H58" s="2" t="s">
        <v>91</v>
      </c>
      <c r="I58" s="2"/>
      <c r="J58" s="6">
        <v>1763.31</v>
      </c>
      <c r="K58" s="7"/>
      <c r="L58" s="6">
        <v>1260</v>
      </c>
      <c r="M58" s="7"/>
      <c r="N58" s="6">
        <f>ROUND((J58-L58),5)</f>
        <v>503.31</v>
      </c>
      <c r="O58" s="7"/>
      <c r="P58" s="8">
        <f>ROUND(IF(L58=0, IF(J58=0, 0, 1), J58/L58),5)</f>
        <v>1.3994500000000001</v>
      </c>
    </row>
    <row r="59" spans="1:16" ht="15" thickBot="1">
      <c r="A59" s="2"/>
      <c r="B59" s="2"/>
      <c r="C59" s="2"/>
      <c r="D59" s="2"/>
      <c r="E59" s="2"/>
      <c r="F59" s="2"/>
      <c r="G59" s="2"/>
      <c r="H59" s="2" t="s">
        <v>95</v>
      </c>
      <c r="I59" s="2"/>
      <c r="J59" s="13">
        <v>5231.68</v>
      </c>
      <c r="K59" s="7"/>
      <c r="L59" s="13">
        <v>5656.25</v>
      </c>
      <c r="M59" s="7"/>
      <c r="N59" s="13">
        <f>ROUND((J59-L59),5)</f>
        <v>-424.57</v>
      </c>
      <c r="O59" s="7"/>
      <c r="P59" s="14">
        <f>ROUND(IF(L59=0, IF(J59=0, 0, 1), J59/L59),5)</f>
        <v>0.92493999999999998</v>
      </c>
    </row>
    <row r="60" spans="1:16">
      <c r="A60" s="2"/>
      <c r="B60" s="2"/>
      <c r="C60" s="2"/>
      <c r="D60" s="2"/>
      <c r="E60" s="2"/>
      <c r="F60" s="2"/>
      <c r="G60" s="2" t="s">
        <v>101</v>
      </c>
      <c r="H60" s="2"/>
      <c r="I60" s="2"/>
      <c r="J60" s="6">
        <f>ROUND(J47+SUM(J54:J59),5)</f>
        <v>51717.75</v>
      </c>
      <c r="K60" s="7"/>
      <c r="L60" s="6">
        <f>ROUND(L47+SUM(L54:L59),5)</f>
        <v>48964.75</v>
      </c>
      <c r="M60" s="7"/>
      <c r="N60" s="6">
        <f>ROUND((J60-L60),5)</f>
        <v>2753</v>
      </c>
      <c r="O60" s="7"/>
      <c r="P60" s="8">
        <f>ROUND(IF(L60=0, IF(J60=0, 0, 1), J60/L60),5)</f>
        <v>1.0562199999999999</v>
      </c>
    </row>
    <row r="61" spans="1:16">
      <c r="A61" s="2"/>
      <c r="B61" s="2"/>
      <c r="C61" s="2"/>
      <c r="D61" s="2"/>
      <c r="E61" s="2"/>
      <c r="F61" s="2"/>
      <c r="G61" s="2" t="s">
        <v>102</v>
      </c>
      <c r="H61" s="2"/>
      <c r="I61" s="2"/>
      <c r="J61" s="6">
        <v>3702</v>
      </c>
      <c r="K61" s="7"/>
      <c r="L61" s="6"/>
      <c r="M61" s="7"/>
      <c r="N61" s="6"/>
      <c r="O61" s="7"/>
      <c r="P61" s="8"/>
    </row>
    <row r="62" spans="1:16">
      <c r="A62" s="2"/>
      <c r="B62" s="2"/>
      <c r="C62" s="2"/>
      <c r="D62" s="2"/>
      <c r="E62" s="2"/>
      <c r="F62" s="2"/>
      <c r="G62" s="2" t="s">
        <v>114</v>
      </c>
      <c r="H62" s="2"/>
      <c r="I62" s="2"/>
      <c r="J62" s="6"/>
      <c r="K62" s="7"/>
      <c r="L62" s="6"/>
      <c r="M62" s="7"/>
      <c r="N62" s="6"/>
      <c r="O62" s="7"/>
      <c r="P62" s="8"/>
    </row>
    <row r="63" spans="1:16">
      <c r="A63" s="2"/>
      <c r="B63" s="2"/>
      <c r="C63" s="2"/>
      <c r="D63" s="2"/>
      <c r="E63" s="2"/>
      <c r="F63" s="2"/>
      <c r="G63" s="2"/>
      <c r="H63" s="2" t="s">
        <v>115</v>
      </c>
      <c r="I63" s="2"/>
      <c r="J63" s="6">
        <v>2522.1</v>
      </c>
      <c r="K63" s="7"/>
      <c r="L63" s="6">
        <v>2640.06</v>
      </c>
      <c r="M63" s="7"/>
      <c r="N63" s="6">
        <f>ROUND((J63-L63),5)</f>
        <v>-117.96</v>
      </c>
      <c r="O63" s="7"/>
      <c r="P63" s="8">
        <f>ROUND(IF(L63=0, IF(J63=0, 0, 1), J63/L63),5)</f>
        <v>0.95531999999999995</v>
      </c>
    </row>
    <row r="64" spans="1:16">
      <c r="A64" s="2"/>
      <c r="B64" s="2"/>
      <c r="C64" s="2"/>
      <c r="D64" s="2"/>
      <c r="E64" s="2"/>
      <c r="F64" s="2"/>
      <c r="G64" s="2"/>
      <c r="H64" s="2" t="s">
        <v>117</v>
      </c>
      <c r="I64" s="2"/>
      <c r="J64" s="6">
        <v>896.74</v>
      </c>
      <c r="K64" s="7"/>
      <c r="L64" s="6">
        <v>938.69</v>
      </c>
      <c r="M64" s="7"/>
      <c r="N64" s="6">
        <f>ROUND((J64-L64),5)</f>
        <v>-41.95</v>
      </c>
      <c r="O64" s="7"/>
      <c r="P64" s="8">
        <f>ROUND(IF(L64=0, IF(J64=0, 0, 1), J64/L64),5)</f>
        <v>0.95530999999999999</v>
      </c>
    </row>
    <row r="65" spans="1:16">
      <c r="A65" s="2"/>
      <c r="B65" s="2"/>
      <c r="C65" s="2"/>
      <c r="D65" s="2"/>
      <c r="E65" s="2"/>
      <c r="F65" s="2"/>
      <c r="G65" s="2"/>
      <c r="H65" s="2" t="s">
        <v>119</v>
      </c>
      <c r="I65" s="2"/>
      <c r="J65" s="6">
        <v>5605.22</v>
      </c>
      <c r="K65" s="7"/>
      <c r="L65" s="6">
        <v>6714.25</v>
      </c>
      <c r="M65" s="7"/>
      <c r="N65" s="6">
        <f>ROUND((J65-L65),5)</f>
        <v>-1109.03</v>
      </c>
      <c r="O65" s="7"/>
      <c r="P65" s="8">
        <f>ROUND(IF(L65=0, IF(J65=0, 0, 1), J65/L65),5)</f>
        <v>0.83482000000000001</v>
      </c>
    </row>
    <row r="66" spans="1:16">
      <c r="A66" s="2"/>
      <c r="B66" s="2"/>
      <c r="C66" s="2"/>
      <c r="D66" s="2"/>
      <c r="E66" s="2"/>
      <c r="F66" s="2"/>
      <c r="G66" s="2"/>
      <c r="H66" s="2" t="s">
        <v>358</v>
      </c>
      <c r="I66" s="2"/>
      <c r="J66" s="6">
        <v>0</v>
      </c>
      <c r="K66" s="7"/>
      <c r="L66" s="6">
        <v>3700.75</v>
      </c>
      <c r="M66" s="7"/>
      <c r="N66" s="6">
        <f>ROUND((J66-L66),5)</f>
        <v>-3700.75</v>
      </c>
      <c r="O66" s="7"/>
      <c r="P66" s="8">
        <f>ROUND(IF(L66=0, IF(J66=0, 0, 1), J66/L66),5)</f>
        <v>0</v>
      </c>
    </row>
    <row r="67" spans="1:16">
      <c r="A67" s="2"/>
      <c r="B67" s="2"/>
      <c r="C67" s="2"/>
      <c r="D67" s="2"/>
      <c r="E67" s="2"/>
      <c r="F67" s="2"/>
      <c r="G67" s="2"/>
      <c r="H67" s="2" t="s">
        <v>359</v>
      </c>
      <c r="I67" s="2"/>
      <c r="J67" s="6">
        <v>0</v>
      </c>
      <c r="K67" s="7"/>
      <c r="L67" s="6">
        <v>0</v>
      </c>
      <c r="M67" s="7"/>
      <c r="N67" s="6">
        <f>ROUND((J67-L67),5)</f>
        <v>0</v>
      </c>
      <c r="O67" s="7"/>
      <c r="P67" s="8">
        <f>ROUND(IF(L67=0, IF(J67=0, 0, 1), J67/L67),5)</f>
        <v>0</v>
      </c>
    </row>
    <row r="68" spans="1:16">
      <c r="A68" s="2"/>
      <c r="B68" s="2"/>
      <c r="C68" s="2"/>
      <c r="D68" s="2"/>
      <c r="E68" s="2"/>
      <c r="F68" s="2"/>
      <c r="G68" s="2"/>
      <c r="H68" s="2" t="s">
        <v>360</v>
      </c>
      <c r="I68" s="2"/>
      <c r="J68" s="6">
        <v>0</v>
      </c>
      <c r="K68" s="7"/>
      <c r="L68" s="6">
        <v>666.67</v>
      </c>
      <c r="M68" s="7"/>
      <c r="N68" s="6">
        <f>ROUND((J68-L68),5)</f>
        <v>-666.67</v>
      </c>
      <c r="O68" s="7"/>
      <c r="P68" s="8">
        <f>ROUND(IF(L68=0, IF(J68=0, 0, 1), J68/L68),5)</f>
        <v>0</v>
      </c>
    </row>
    <row r="69" spans="1:16">
      <c r="A69" s="2"/>
      <c r="B69" s="2"/>
      <c r="C69" s="2"/>
      <c r="D69" s="2"/>
      <c r="E69" s="2"/>
      <c r="F69" s="2"/>
      <c r="G69" s="2"/>
      <c r="H69" s="2" t="s">
        <v>361</v>
      </c>
      <c r="I69" s="2"/>
      <c r="J69" s="6">
        <v>0</v>
      </c>
      <c r="K69" s="7"/>
      <c r="L69" s="6">
        <v>0</v>
      </c>
      <c r="M69" s="7"/>
      <c r="N69" s="6">
        <f>ROUND((J69-L69),5)</f>
        <v>0</v>
      </c>
      <c r="O69" s="7"/>
      <c r="P69" s="8">
        <f>ROUND(IF(L69=0, IF(J69=0, 0, 1), J69/L69),5)</f>
        <v>0</v>
      </c>
    </row>
    <row r="70" spans="1:16" ht="15" thickBot="1">
      <c r="A70" s="2"/>
      <c r="B70" s="2"/>
      <c r="C70" s="2"/>
      <c r="D70" s="2"/>
      <c r="E70" s="2"/>
      <c r="F70" s="2"/>
      <c r="G70" s="2"/>
      <c r="H70" s="2" t="s">
        <v>133</v>
      </c>
      <c r="I70" s="2"/>
      <c r="J70" s="13">
        <v>24.5</v>
      </c>
      <c r="K70" s="7"/>
      <c r="L70" s="13">
        <v>12.5</v>
      </c>
      <c r="M70" s="7"/>
      <c r="N70" s="13">
        <f>ROUND((J70-L70),5)</f>
        <v>12</v>
      </c>
      <c r="O70" s="7"/>
      <c r="P70" s="14">
        <f>ROUND(IF(L70=0, IF(J70=0, 0, 1), J70/L70),5)</f>
        <v>1.96</v>
      </c>
    </row>
    <row r="71" spans="1:16">
      <c r="A71" s="2"/>
      <c r="B71" s="2"/>
      <c r="C71" s="2"/>
      <c r="D71" s="2"/>
      <c r="E71" s="2"/>
      <c r="F71" s="2"/>
      <c r="G71" s="2" t="s">
        <v>139</v>
      </c>
      <c r="H71" s="2"/>
      <c r="I71" s="2"/>
      <c r="J71" s="6">
        <f>ROUND(SUM(J62:J70),5)</f>
        <v>9048.56</v>
      </c>
      <c r="K71" s="7"/>
      <c r="L71" s="6">
        <f>ROUND(SUM(L62:L70),5)</f>
        <v>14672.92</v>
      </c>
      <c r="M71" s="7"/>
      <c r="N71" s="6">
        <f>ROUND((J71-L71),5)</f>
        <v>-5624.36</v>
      </c>
      <c r="O71" s="7"/>
      <c r="P71" s="8">
        <f>ROUND(IF(L71=0, IF(J71=0, 0, 1), J71/L71),5)</f>
        <v>0.61668000000000001</v>
      </c>
    </row>
    <row r="72" spans="1:16">
      <c r="A72" s="2"/>
      <c r="B72" s="2"/>
      <c r="C72" s="2"/>
      <c r="D72" s="2"/>
      <c r="E72" s="2"/>
      <c r="F72" s="2"/>
      <c r="G72" s="2" t="s">
        <v>140</v>
      </c>
      <c r="H72" s="2"/>
      <c r="I72" s="2"/>
      <c r="J72" s="6"/>
      <c r="K72" s="7"/>
      <c r="L72" s="6"/>
      <c r="M72" s="7"/>
      <c r="N72" s="6"/>
      <c r="O72" s="7"/>
      <c r="P72" s="8"/>
    </row>
    <row r="73" spans="1:16">
      <c r="A73" s="2"/>
      <c r="B73" s="2"/>
      <c r="C73" s="2"/>
      <c r="D73" s="2"/>
      <c r="E73" s="2"/>
      <c r="F73" s="2"/>
      <c r="G73" s="2"/>
      <c r="H73" s="2" t="s">
        <v>141</v>
      </c>
      <c r="I73" s="2"/>
      <c r="J73" s="6">
        <v>642.70000000000005</v>
      </c>
      <c r="K73" s="7"/>
      <c r="L73" s="6">
        <v>484.83</v>
      </c>
      <c r="M73" s="7"/>
      <c r="N73" s="6">
        <f>ROUND((J73-L73),5)</f>
        <v>157.87</v>
      </c>
      <c r="O73" s="7"/>
      <c r="P73" s="8">
        <f>ROUND(IF(L73=0, IF(J73=0, 0, 1), J73/L73),5)</f>
        <v>1.32562</v>
      </c>
    </row>
    <row r="74" spans="1:16">
      <c r="A74" s="2"/>
      <c r="B74" s="2"/>
      <c r="C74" s="2"/>
      <c r="D74" s="2"/>
      <c r="E74" s="2"/>
      <c r="F74" s="2"/>
      <c r="G74" s="2"/>
      <c r="H74" s="2" t="s">
        <v>143</v>
      </c>
      <c r="I74" s="2"/>
      <c r="J74" s="6">
        <v>952.66</v>
      </c>
      <c r="K74" s="7"/>
      <c r="L74" s="6">
        <v>788</v>
      </c>
      <c r="M74" s="7"/>
      <c r="N74" s="6">
        <f>ROUND((J74-L74),5)</f>
        <v>164.66</v>
      </c>
      <c r="O74" s="7"/>
      <c r="P74" s="8">
        <f>ROUND(IF(L74=0, IF(J74=0, 0, 1), J74/L74),5)</f>
        <v>1.20896</v>
      </c>
    </row>
    <row r="75" spans="1:16" ht="15" thickBot="1">
      <c r="A75" s="2"/>
      <c r="B75" s="2"/>
      <c r="C75" s="2"/>
      <c r="D75" s="2"/>
      <c r="E75" s="2"/>
      <c r="F75" s="2"/>
      <c r="G75" s="2"/>
      <c r="H75" s="2" t="s">
        <v>145</v>
      </c>
      <c r="I75" s="2"/>
      <c r="J75" s="6">
        <v>20.309999999999999</v>
      </c>
      <c r="K75" s="7"/>
      <c r="L75" s="6">
        <v>162</v>
      </c>
      <c r="M75" s="7"/>
      <c r="N75" s="6">
        <f>ROUND((J75-L75),5)</f>
        <v>-141.69</v>
      </c>
      <c r="O75" s="7"/>
      <c r="P75" s="8">
        <f>ROUND(IF(L75=0, IF(J75=0, 0, 1), J75/L75),5)</f>
        <v>0.12537000000000001</v>
      </c>
    </row>
    <row r="76" spans="1:16" ht="15" thickBot="1">
      <c r="A76" s="2"/>
      <c r="B76" s="2"/>
      <c r="C76" s="2"/>
      <c r="D76" s="2"/>
      <c r="E76" s="2"/>
      <c r="F76" s="2"/>
      <c r="G76" s="2" t="s">
        <v>147</v>
      </c>
      <c r="H76" s="2"/>
      <c r="I76" s="2"/>
      <c r="J76" s="11">
        <f>ROUND(SUM(J72:J75),5)</f>
        <v>1615.67</v>
      </c>
      <c r="K76" s="7"/>
      <c r="L76" s="11">
        <f>ROUND(SUM(L72:L75),5)</f>
        <v>1434.83</v>
      </c>
      <c r="M76" s="7"/>
      <c r="N76" s="11">
        <f>ROUND((J76-L76),5)</f>
        <v>180.84</v>
      </c>
      <c r="O76" s="7"/>
      <c r="P76" s="12">
        <f>ROUND(IF(L76=0, IF(J76=0, 0, 1), J76/L76),5)</f>
        <v>1.1260399999999999</v>
      </c>
    </row>
    <row r="77" spans="1:16">
      <c r="A77" s="2"/>
      <c r="B77" s="2"/>
      <c r="C77" s="2"/>
      <c r="D77" s="2"/>
      <c r="E77" s="2"/>
      <c r="F77" s="2" t="s">
        <v>148</v>
      </c>
      <c r="G77" s="2"/>
      <c r="H77" s="2"/>
      <c r="I77" s="2"/>
      <c r="J77" s="6">
        <f>ROUND(J46+SUM(J60:J61)+J71+J76,5)</f>
        <v>66083.98</v>
      </c>
      <c r="K77" s="7"/>
      <c r="L77" s="6">
        <f>ROUND(L46+SUM(L60:L61)+L71+L76,5)</f>
        <v>65072.5</v>
      </c>
      <c r="M77" s="7"/>
      <c r="N77" s="6">
        <f>ROUND((J77-L77),5)</f>
        <v>1011.48</v>
      </c>
      <c r="O77" s="7"/>
      <c r="P77" s="8">
        <f>ROUND(IF(L77=0, IF(J77=0, 0, 1), J77/L77),5)</f>
        <v>1.0155400000000001</v>
      </c>
    </row>
    <row r="78" spans="1:16">
      <c r="A78" s="2"/>
      <c r="B78" s="2"/>
      <c r="C78" s="2"/>
      <c r="D78" s="2"/>
      <c r="E78" s="2"/>
      <c r="F78" s="2" t="s">
        <v>362</v>
      </c>
      <c r="G78" s="2"/>
      <c r="H78" s="2"/>
      <c r="I78" s="2"/>
      <c r="J78" s="6"/>
      <c r="K78" s="7"/>
      <c r="L78" s="6"/>
      <c r="M78" s="7"/>
      <c r="N78" s="6"/>
      <c r="O78" s="7"/>
      <c r="P78" s="8"/>
    </row>
    <row r="79" spans="1:16">
      <c r="A79" s="2"/>
      <c r="B79" s="2"/>
      <c r="C79" s="2"/>
      <c r="D79" s="2"/>
      <c r="E79" s="2"/>
      <c r="F79" s="2"/>
      <c r="G79" s="2" t="s">
        <v>363</v>
      </c>
      <c r="H79" s="2"/>
      <c r="I79" s="2"/>
      <c r="J79" s="6">
        <v>0</v>
      </c>
      <c r="K79" s="7"/>
      <c r="L79" s="6">
        <v>400</v>
      </c>
      <c r="M79" s="7"/>
      <c r="N79" s="6">
        <f>ROUND((J79-L79),5)</f>
        <v>-400</v>
      </c>
      <c r="O79" s="7"/>
      <c r="P79" s="8">
        <f>ROUND(IF(L79=0, IF(J79=0, 0, 1), J79/L79),5)</f>
        <v>0</v>
      </c>
    </row>
    <row r="80" spans="1:16">
      <c r="A80" s="2"/>
      <c r="B80" s="2"/>
      <c r="C80" s="2"/>
      <c r="D80" s="2"/>
      <c r="E80" s="2"/>
      <c r="F80" s="2"/>
      <c r="G80" s="2" t="s">
        <v>364</v>
      </c>
      <c r="H80" s="2"/>
      <c r="I80" s="2"/>
      <c r="J80" s="6">
        <v>0</v>
      </c>
      <c r="K80" s="7"/>
      <c r="L80" s="6">
        <v>1540</v>
      </c>
      <c r="M80" s="7"/>
      <c r="N80" s="6">
        <f>ROUND((J80-L80),5)</f>
        <v>-1540</v>
      </c>
      <c r="O80" s="7"/>
      <c r="P80" s="8">
        <f>ROUND(IF(L80=0, IF(J80=0, 0, 1), J80/L80),5)</f>
        <v>0</v>
      </c>
    </row>
    <row r="81" spans="1:16" ht="15" thickBot="1">
      <c r="A81" s="2"/>
      <c r="B81" s="2"/>
      <c r="C81" s="2"/>
      <c r="D81" s="2"/>
      <c r="E81" s="2"/>
      <c r="F81" s="2"/>
      <c r="G81" s="2" t="s">
        <v>365</v>
      </c>
      <c r="H81" s="2"/>
      <c r="I81" s="2"/>
      <c r="J81" s="13">
        <v>0</v>
      </c>
      <c r="K81" s="7"/>
      <c r="L81" s="13">
        <v>0</v>
      </c>
      <c r="M81" s="7"/>
      <c r="N81" s="13">
        <f>ROUND((J81-L81),5)</f>
        <v>0</v>
      </c>
      <c r="O81" s="7"/>
      <c r="P81" s="14">
        <f>ROUND(IF(L81=0, IF(J81=0, 0, 1), J81/L81),5)</f>
        <v>0</v>
      </c>
    </row>
    <row r="82" spans="1:16">
      <c r="A82" s="2"/>
      <c r="B82" s="2"/>
      <c r="C82" s="2"/>
      <c r="D82" s="2"/>
      <c r="E82" s="2"/>
      <c r="F82" s="2" t="s">
        <v>366</v>
      </c>
      <c r="G82" s="2"/>
      <c r="H82" s="2"/>
      <c r="I82" s="2"/>
      <c r="J82" s="6">
        <f>ROUND(SUM(J78:J81),5)</f>
        <v>0</v>
      </c>
      <c r="K82" s="7"/>
      <c r="L82" s="6">
        <f>ROUND(SUM(L78:L81),5)</f>
        <v>1940</v>
      </c>
      <c r="M82" s="7"/>
      <c r="N82" s="6">
        <f>ROUND((J82-L82),5)</f>
        <v>-1940</v>
      </c>
      <c r="O82" s="7"/>
      <c r="P82" s="8">
        <f>ROUND(IF(L82=0, IF(J82=0, 0, 1), J82/L82),5)</f>
        <v>0</v>
      </c>
    </row>
    <row r="83" spans="1:16">
      <c r="A83" s="2"/>
      <c r="B83" s="2"/>
      <c r="C83" s="2"/>
      <c r="D83" s="2"/>
      <c r="E83" s="2"/>
      <c r="F83" s="2" t="s">
        <v>149</v>
      </c>
      <c r="G83" s="2"/>
      <c r="H83" s="2"/>
      <c r="I83" s="2"/>
      <c r="J83" s="6"/>
      <c r="K83" s="7"/>
      <c r="L83" s="6"/>
      <c r="M83" s="7"/>
      <c r="N83" s="6"/>
      <c r="O83" s="7"/>
      <c r="P83" s="8"/>
    </row>
    <row r="84" spans="1:16">
      <c r="A84" s="2"/>
      <c r="B84" s="2"/>
      <c r="C84" s="2"/>
      <c r="D84" s="2"/>
      <c r="E84" s="2"/>
      <c r="F84" s="2"/>
      <c r="G84" s="2" t="s">
        <v>150</v>
      </c>
      <c r="H84" s="2"/>
      <c r="I84" s="2"/>
      <c r="J84" s="6"/>
      <c r="K84" s="7"/>
      <c r="L84" s="6"/>
      <c r="M84" s="7"/>
      <c r="N84" s="6"/>
      <c r="O84" s="7"/>
      <c r="P84" s="8"/>
    </row>
    <row r="85" spans="1:16">
      <c r="A85" s="2"/>
      <c r="B85" s="2"/>
      <c r="C85" s="2"/>
      <c r="D85" s="2"/>
      <c r="E85" s="2"/>
      <c r="F85" s="2"/>
      <c r="G85" s="2"/>
      <c r="H85" s="2" t="s">
        <v>151</v>
      </c>
      <c r="I85" s="2"/>
      <c r="J85" s="6">
        <v>4194.1400000000003</v>
      </c>
      <c r="K85" s="7"/>
      <c r="L85" s="6">
        <v>1000</v>
      </c>
      <c r="M85" s="7"/>
      <c r="N85" s="6">
        <f>ROUND((J85-L85),5)</f>
        <v>3194.14</v>
      </c>
      <c r="O85" s="7"/>
      <c r="P85" s="8">
        <f>ROUND(IF(L85=0, IF(J85=0, 0, 1), J85/L85),5)</f>
        <v>4.19414</v>
      </c>
    </row>
    <row r="86" spans="1:16">
      <c r="A86" s="2"/>
      <c r="B86" s="2"/>
      <c r="C86" s="2"/>
      <c r="D86" s="2"/>
      <c r="E86" s="2"/>
      <c r="F86" s="2"/>
      <c r="G86" s="2"/>
      <c r="H86" s="2" t="s">
        <v>163</v>
      </c>
      <c r="I86" s="2"/>
      <c r="J86" s="6">
        <v>1970</v>
      </c>
      <c r="K86" s="7"/>
      <c r="L86" s="6">
        <v>100</v>
      </c>
      <c r="M86" s="7"/>
      <c r="N86" s="6">
        <f>ROUND((J86-L86),5)</f>
        <v>1870</v>
      </c>
      <c r="O86" s="7"/>
      <c r="P86" s="8">
        <f>ROUND(IF(L86=0, IF(J86=0, 0, 1), J86/L86),5)</f>
        <v>19.7</v>
      </c>
    </row>
    <row r="87" spans="1:16">
      <c r="A87" s="2"/>
      <c r="B87" s="2"/>
      <c r="C87" s="2"/>
      <c r="D87" s="2"/>
      <c r="E87" s="2"/>
      <c r="F87" s="2"/>
      <c r="G87" s="2"/>
      <c r="H87" s="2" t="s">
        <v>165</v>
      </c>
      <c r="I87" s="2"/>
      <c r="J87" s="6">
        <v>1185</v>
      </c>
      <c r="K87" s="7"/>
      <c r="L87" s="6">
        <v>100</v>
      </c>
      <c r="M87" s="7"/>
      <c r="N87" s="6">
        <f>ROUND((J87-L87),5)</f>
        <v>1085</v>
      </c>
      <c r="O87" s="7"/>
      <c r="P87" s="8">
        <f>ROUND(IF(L87=0, IF(J87=0, 0, 1), J87/L87),5)</f>
        <v>11.85</v>
      </c>
    </row>
    <row r="88" spans="1:16" ht="15" thickBot="1">
      <c r="A88" s="2"/>
      <c r="B88" s="2"/>
      <c r="C88" s="2"/>
      <c r="D88" s="2"/>
      <c r="E88" s="2"/>
      <c r="F88" s="2"/>
      <c r="G88" s="2"/>
      <c r="H88" s="2" t="s">
        <v>167</v>
      </c>
      <c r="I88" s="2"/>
      <c r="J88" s="13">
        <v>506.94</v>
      </c>
      <c r="K88" s="7"/>
      <c r="L88" s="13">
        <v>125</v>
      </c>
      <c r="M88" s="7"/>
      <c r="N88" s="13">
        <f>ROUND((J88-L88),5)</f>
        <v>381.94</v>
      </c>
      <c r="O88" s="7"/>
      <c r="P88" s="14">
        <f>ROUND(IF(L88=0, IF(J88=0, 0, 1), J88/L88),5)</f>
        <v>4.0555199999999996</v>
      </c>
    </row>
    <row r="89" spans="1:16">
      <c r="A89" s="2"/>
      <c r="B89" s="2"/>
      <c r="C89" s="2"/>
      <c r="D89" s="2"/>
      <c r="E89" s="2"/>
      <c r="F89" s="2"/>
      <c r="G89" s="2" t="s">
        <v>174</v>
      </c>
      <c r="H89" s="2"/>
      <c r="I89" s="2"/>
      <c r="J89" s="6">
        <f>ROUND(SUM(J84:J88),5)</f>
        <v>7856.08</v>
      </c>
      <c r="K89" s="7"/>
      <c r="L89" s="6">
        <f>ROUND(SUM(L84:L88),5)</f>
        <v>1325</v>
      </c>
      <c r="M89" s="7"/>
      <c r="N89" s="6">
        <f>ROUND((J89-L89),5)</f>
        <v>6531.08</v>
      </c>
      <c r="O89" s="7"/>
      <c r="P89" s="8">
        <f>ROUND(IF(L89=0, IF(J89=0, 0, 1), J89/L89),5)</f>
        <v>5.9291200000000002</v>
      </c>
    </row>
    <row r="90" spans="1:16">
      <c r="A90" s="2"/>
      <c r="B90" s="2"/>
      <c r="C90" s="2"/>
      <c r="D90" s="2"/>
      <c r="E90" s="2"/>
      <c r="F90" s="2"/>
      <c r="G90" s="2" t="s">
        <v>175</v>
      </c>
      <c r="H90" s="2"/>
      <c r="I90" s="2"/>
      <c r="J90" s="6"/>
      <c r="K90" s="7"/>
      <c r="L90" s="6"/>
      <c r="M90" s="7"/>
      <c r="N90" s="6"/>
      <c r="O90" s="7"/>
      <c r="P90" s="8"/>
    </row>
    <row r="91" spans="1:16">
      <c r="A91" s="2"/>
      <c r="B91" s="2"/>
      <c r="C91" s="2"/>
      <c r="D91" s="2"/>
      <c r="E91" s="2"/>
      <c r="F91" s="2"/>
      <c r="G91" s="2"/>
      <c r="H91" s="2" t="s">
        <v>176</v>
      </c>
      <c r="I91" s="2"/>
      <c r="J91" s="6">
        <v>-194.86</v>
      </c>
      <c r="K91" s="7"/>
      <c r="L91" s="6">
        <v>60</v>
      </c>
      <c r="M91" s="7"/>
      <c r="N91" s="6">
        <f>ROUND((J91-L91),5)</f>
        <v>-254.86</v>
      </c>
      <c r="O91" s="7"/>
      <c r="P91" s="8">
        <f>ROUND(IF(L91=0, IF(J91=0, 0, 1), J91/L91),5)</f>
        <v>-3.2476699999999998</v>
      </c>
    </row>
    <row r="92" spans="1:16">
      <c r="A92" s="2"/>
      <c r="B92" s="2"/>
      <c r="C92" s="2"/>
      <c r="D92" s="2"/>
      <c r="E92" s="2"/>
      <c r="F92" s="2"/>
      <c r="G92" s="2"/>
      <c r="H92" s="2" t="s">
        <v>367</v>
      </c>
      <c r="I92" s="2"/>
      <c r="J92" s="6">
        <v>0</v>
      </c>
      <c r="K92" s="7"/>
      <c r="L92" s="6">
        <v>166.67</v>
      </c>
      <c r="M92" s="7"/>
      <c r="N92" s="6">
        <f>ROUND((J92-L92),5)</f>
        <v>-166.67</v>
      </c>
      <c r="O92" s="7"/>
      <c r="P92" s="8">
        <f>ROUND(IF(L92=0, IF(J92=0, 0, 1), J92/L92),5)</f>
        <v>0</v>
      </c>
    </row>
    <row r="93" spans="1:16">
      <c r="A93" s="2"/>
      <c r="B93" s="2"/>
      <c r="C93" s="2"/>
      <c r="D93" s="2"/>
      <c r="E93" s="2"/>
      <c r="F93" s="2"/>
      <c r="G93" s="2"/>
      <c r="H93" s="2" t="s">
        <v>178</v>
      </c>
      <c r="I93" s="2"/>
      <c r="J93" s="6">
        <v>329.15</v>
      </c>
      <c r="K93" s="7"/>
      <c r="L93" s="6">
        <v>425</v>
      </c>
      <c r="M93" s="7"/>
      <c r="N93" s="6">
        <f>ROUND((J93-L93),5)</f>
        <v>-95.85</v>
      </c>
      <c r="O93" s="7"/>
      <c r="P93" s="8">
        <f>ROUND(IF(L93=0, IF(J93=0, 0, 1), J93/L93),5)</f>
        <v>0.77446999999999999</v>
      </c>
    </row>
    <row r="94" spans="1:16">
      <c r="A94" s="2"/>
      <c r="B94" s="2"/>
      <c r="C94" s="2"/>
      <c r="D94" s="2"/>
      <c r="E94" s="2"/>
      <c r="F94" s="2"/>
      <c r="G94" s="2"/>
      <c r="H94" s="2" t="s">
        <v>181</v>
      </c>
      <c r="I94" s="2"/>
      <c r="J94" s="6">
        <v>81.900000000000006</v>
      </c>
      <c r="K94" s="7"/>
      <c r="L94" s="6">
        <v>75</v>
      </c>
      <c r="M94" s="7"/>
      <c r="N94" s="6">
        <f>ROUND((J94-L94),5)</f>
        <v>6.9</v>
      </c>
      <c r="O94" s="7"/>
      <c r="P94" s="8">
        <f>ROUND(IF(L94=0, IF(J94=0, 0, 1), J94/L94),5)</f>
        <v>1.0920000000000001</v>
      </c>
    </row>
    <row r="95" spans="1:16">
      <c r="A95" s="2"/>
      <c r="B95" s="2"/>
      <c r="C95" s="2"/>
      <c r="D95" s="2"/>
      <c r="E95" s="2"/>
      <c r="F95" s="2"/>
      <c r="G95" s="2"/>
      <c r="H95" s="2" t="s">
        <v>183</v>
      </c>
      <c r="I95" s="2"/>
      <c r="J95" s="6">
        <v>81.900000000000006</v>
      </c>
      <c r="K95" s="7"/>
      <c r="L95" s="6">
        <v>75</v>
      </c>
      <c r="M95" s="7"/>
      <c r="N95" s="6">
        <f>ROUND((J95-L95),5)</f>
        <v>6.9</v>
      </c>
      <c r="O95" s="7"/>
      <c r="P95" s="8">
        <f>ROUND(IF(L95=0, IF(J95=0, 0, 1), J95/L95),5)</f>
        <v>1.0920000000000001</v>
      </c>
    </row>
    <row r="96" spans="1:16" ht="15" thickBot="1">
      <c r="A96" s="2"/>
      <c r="B96" s="2"/>
      <c r="C96" s="2"/>
      <c r="D96" s="2"/>
      <c r="E96" s="2"/>
      <c r="F96" s="2"/>
      <c r="G96" s="2"/>
      <c r="H96" s="2" t="s">
        <v>185</v>
      </c>
      <c r="I96" s="2"/>
      <c r="J96" s="13">
        <v>4184</v>
      </c>
      <c r="K96" s="7"/>
      <c r="L96" s="13"/>
      <c r="M96" s="7"/>
      <c r="N96" s="13"/>
      <c r="O96" s="7"/>
      <c r="P96" s="14"/>
    </row>
    <row r="97" spans="1:16">
      <c r="A97" s="2"/>
      <c r="B97" s="2"/>
      <c r="C97" s="2"/>
      <c r="D97" s="2"/>
      <c r="E97" s="2"/>
      <c r="F97" s="2"/>
      <c r="G97" s="2" t="s">
        <v>190</v>
      </c>
      <c r="H97" s="2"/>
      <c r="I97" s="2"/>
      <c r="J97" s="6">
        <f>ROUND(SUM(J90:J96),5)</f>
        <v>4482.09</v>
      </c>
      <c r="K97" s="7"/>
      <c r="L97" s="6">
        <f>ROUND(SUM(L90:L96),5)</f>
        <v>801.67</v>
      </c>
      <c r="M97" s="7"/>
      <c r="N97" s="6">
        <f>ROUND((J97-L97),5)</f>
        <v>3680.42</v>
      </c>
      <c r="O97" s="7"/>
      <c r="P97" s="8">
        <f>ROUND(IF(L97=0, IF(J97=0, 0, 1), J97/L97),5)</f>
        <v>5.5909399999999998</v>
      </c>
    </row>
    <row r="98" spans="1:16">
      <c r="A98" s="2"/>
      <c r="B98" s="2"/>
      <c r="C98" s="2"/>
      <c r="D98" s="2"/>
      <c r="E98" s="2"/>
      <c r="F98" s="2"/>
      <c r="G98" s="2" t="s">
        <v>191</v>
      </c>
      <c r="H98" s="2"/>
      <c r="I98" s="2"/>
      <c r="J98" s="6"/>
      <c r="K98" s="7"/>
      <c r="L98" s="6"/>
      <c r="M98" s="7"/>
      <c r="N98" s="6"/>
      <c r="O98" s="7"/>
      <c r="P98" s="8"/>
    </row>
    <row r="99" spans="1:16">
      <c r="A99" s="2"/>
      <c r="B99" s="2"/>
      <c r="C99" s="2"/>
      <c r="D99" s="2"/>
      <c r="E99" s="2"/>
      <c r="F99" s="2"/>
      <c r="G99" s="2"/>
      <c r="H99" s="2" t="s">
        <v>192</v>
      </c>
      <c r="I99" s="2"/>
      <c r="J99" s="6"/>
      <c r="K99" s="7"/>
      <c r="L99" s="6"/>
      <c r="M99" s="7"/>
      <c r="N99" s="6"/>
      <c r="O99" s="7"/>
      <c r="P99" s="8"/>
    </row>
    <row r="100" spans="1:16">
      <c r="A100" s="2"/>
      <c r="B100" s="2"/>
      <c r="C100" s="2"/>
      <c r="D100" s="2"/>
      <c r="E100" s="2"/>
      <c r="F100" s="2"/>
      <c r="G100" s="2"/>
      <c r="H100" s="2"/>
      <c r="I100" s="2" t="s">
        <v>193</v>
      </c>
      <c r="J100" s="6">
        <v>1795.98</v>
      </c>
      <c r="K100" s="7"/>
      <c r="L100" s="6">
        <v>500</v>
      </c>
      <c r="M100" s="7"/>
      <c r="N100" s="6">
        <f>ROUND((J100-L100),5)</f>
        <v>1295.98</v>
      </c>
      <c r="O100" s="7"/>
      <c r="P100" s="8">
        <f>ROUND(IF(L100=0, IF(J100=0, 0, 1), J100/L100),5)</f>
        <v>3.5919599999999998</v>
      </c>
    </row>
    <row r="101" spans="1:16">
      <c r="A101" s="2"/>
      <c r="B101" s="2"/>
      <c r="C101" s="2"/>
      <c r="D101" s="2"/>
      <c r="E101" s="2"/>
      <c r="F101" s="2"/>
      <c r="G101" s="2"/>
      <c r="H101" s="2"/>
      <c r="I101" s="2" t="s">
        <v>198</v>
      </c>
      <c r="J101" s="6">
        <v>163.92</v>
      </c>
      <c r="K101" s="7"/>
      <c r="L101" s="6">
        <v>200</v>
      </c>
      <c r="M101" s="7"/>
      <c r="N101" s="6">
        <f>ROUND((J101-L101),5)</f>
        <v>-36.08</v>
      </c>
      <c r="O101" s="7"/>
      <c r="P101" s="8">
        <f>ROUND(IF(L101=0, IF(J101=0, 0, 1), J101/L101),5)</f>
        <v>0.8196</v>
      </c>
    </row>
    <row r="102" spans="1:16" ht="15" thickBot="1">
      <c r="A102" s="2"/>
      <c r="B102" s="2"/>
      <c r="C102" s="2"/>
      <c r="D102" s="2"/>
      <c r="E102" s="2"/>
      <c r="F102" s="2"/>
      <c r="G102" s="2"/>
      <c r="H102" s="2"/>
      <c r="I102" s="2" t="s">
        <v>203</v>
      </c>
      <c r="J102" s="13">
        <v>58.76</v>
      </c>
      <c r="K102" s="7"/>
      <c r="L102" s="13">
        <v>200</v>
      </c>
      <c r="M102" s="7"/>
      <c r="N102" s="13">
        <f>ROUND((J102-L102),5)</f>
        <v>-141.24</v>
      </c>
      <c r="O102" s="7"/>
      <c r="P102" s="14">
        <f>ROUND(IF(L102=0, IF(J102=0, 0, 1), J102/L102),5)</f>
        <v>0.29380000000000001</v>
      </c>
    </row>
    <row r="103" spans="1:16">
      <c r="A103" s="2"/>
      <c r="B103" s="2"/>
      <c r="C103" s="2"/>
      <c r="D103" s="2"/>
      <c r="E103" s="2"/>
      <c r="F103" s="2"/>
      <c r="G103" s="2"/>
      <c r="H103" s="2" t="s">
        <v>205</v>
      </c>
      <c r="I103" s="2"/>
      <c r="J103" s="6">
        <f>ROUND(SUM(J99:J102),5)</f>
        <v>2018.66</v>
      </c>
      <c r="K103" s="7"/>
      <c r="L103" s="6">
        <f>ROUND(SUM(L99:L102),5)</f>
        <v>900</v>
      </c>
      <c r="M103" s="7"/>
      <c r="N103" s="6">
        <f>ROUND((J103-L103),5)</f>
        <v>1118.6600000000001</v>
      </c>
      <c r="O103" s="7"/>
      <c r="P103" s="8">
        <f>ROUND(IF(L103=0, IF(J103=0, 0, 1), J103/L103),5)</f>
        <v>2.2429600000000001</v>
      </c>
    </row>
    <row r="104" spans="1:16">
      <c r="A104" s="2"/>
      <c r="B104" s="2"/>
      <c r="C104" s="2"/>
      <c r="D104" s="2"/>
      <c r="E104" s="2"/>
      <c r="F104" s="2"/>
      <c r="G104" s="2"/>
      <c r="H104" s="2" t="s">
        <v>206</v>
      </c>
      <c r="I104" s="2"/>
      <c r="J104" s="6">
        <v>326.64</v>
      </c>
      <c r="K104" s="7"/>
      <c r="L104" s="6">
        <v>130</v>
      </c>
      <c r="M104" s="7"/>
      <c r="N104" s="6">
        <f>ROUND((J104-L104),5)</f>
        <v>196.64</v>
      </c>
      <c r="O104" s="7"/>
      <c r="P104" s="8">
        <f>ROUND(IF(L104=0, IF(J104=0, 0, 1), J104/L104),5)</f>
        <v>2.5126200000000001</v>
      </c>
    </row>
    <row r="105" spans="1:16" ht="15" thickBot="1">
      <c r="A105" s="2"/>
      <c r="B105" s="2"/>
      <c r="C105" s="2"/>
      <c r="D105" s="2"/>
      <c r="E105" s="2"/>
      <c r="F105" s="2"/>
      <c r="G105" s="2"/>
      <c r="H105" s="2" t="s">
        <v>368</v>
      </c>
      <c r="I105" s="2"/>
      <c r="J105" s="13">
        <v>0</v>
      </c>
      <c r="K105" s="7"/>
      <c r="L105" s="13">
        <v>130</v>
      </c>
      <c r="M105" s="7"/>
      <c r="N105" s="13">
        <f>ROUND((J105-L105),5)</f>
        <v>-130</v>
      </c>
      <c r="O105" s="7"/>
      <c r="P105" s="14">
        <f>ROUND(IF(L105=0, IF(J105=0, 0, 1), J105/L105),5)</f>
        <v>0</v>
      </c>
    </row>
    <row r="106" spans="1:16">
      <c r="A106" s="2"/>
      <c r="B106" s="2"/>
      <c r="C106" s="2"/>
      <c r="D106" s="2"/>
      <c r="E106" s="2"/>
      <c r="F106" s="2"/>
      <c r="G106" s="2" t="s">
        <v>209</v>
      </c>
      <c r="H106" s="2"/>
      <c r="I106" s="2"/>
      <c r="J106" s="6">
        <f>ROUND(J98+SUM(J103:J105),5)</f>
        <v>2345.3000000000002</v>
      </c>
      <c r="K106" s="7"/>
      <c r="L106" s="6">
        <f>ROUND(L98+SUM(L103:L105),5)</f>
        <v>1160</v>
      </c>
      <c r="M106" s="7"/>
      <c r="N106" s="6">
        <f>ROUND((J106-L106),5)</f>
        <v>1185.3</v>
      </c>
      <c r="O106" s="7"/>
      <c r="P106" s="8">
        <f>ROUND(IF(L106=0, IF(J106=0, 0, 1), J106/L106),5)</f>
        <v>2.0218099999999999</v>
      </c>
    </row>
    <row r="107" spans="1:16" ht="15" thickBot="1">
      <c r="A107" s="2"/>
      <c r="B107" s="2"/>
      <c r="C107" s="2"/>
      <c r="D107" s="2"/>
      <c r="E107" s="2"/>
      <c r="F107" s="2"/>
      <c r="G107" s="2" t="s">
        <v>210</v>
      </c>
      <c r="H107" s="2"/>
      <c r="I107" s="2"/>
      <c r="J107" s="6">
        <v>84.5</v>
      </c>
      <c r="K107" s="7"/>
      <c r="L107" s="6">
        <v>83.33</v>
      </c>
      <c r="M107" s="7"/>
      <c r="N107" s="6">
        <f>ROUND((J107-L107),5)</f>
        <v>1.17</v>
      </c>
      <c r="O107" s="7"/>
      <c r="P107" s="8">
        <f>ROUND(IF(L107=0, IF(J107=0, 0, 1), J107/L107),5)</f>
        <v>1.0140400000000001</v>
      </c>
    </row>
    <row r="108" spans="1:16" ht="15" thickBot="1">
      <c r="A108" s="2"/>
      <c r="B108" s="2"/>
      <c r="C108" s="2"/>
      <c r="D108" s="2"/>
      <c r="E108" s="2"/>
      <c r="F108" s="2" t="s">
        <v>214</v>
      </c>
      <c r="G108" s="2"/>
      <c r="H108" s="2"/>
      <c r="I108" s="2"/>
      <c r="J108" s="11">
        <f>ROUND(J83+J89+J97+SUM(J106:J107),5)</f>
        <v>14767.97</v>
      </c>
      <c r="K108" s="7"/>
      <c r="L108" s="11">
        <f>ROUND(L83+L89+L97+SUM(L106:L107),5)</f>
        <v>3370</v>
      </c>
      <c r="M108" s="7"/>
      <c r="N108" s="11">
        <f>ROUND((J108-L108),5)</f>
        <v>11397.97</v>
      </c>
      <c r="O108" s="7"/>
      <c r="P108" s="12">
        <f>ROUND(IF(L108=0, IF(J108=0, 0, 1), J108/L108),5)</f>
        <v>4.3821899999999996</v>
      </c>
    </row>
    <row r="109" spans="1:16">
      <c r="A109" s="2"/>
      <c r="B109" s="2"/>
      <c r="C109" s="2"/>
      <c r="D109" s="2"/>
      <c r="E109" s="2" t="s">
        <v>215</v>
      </c>
      <c r="F109" s="2"/>
      <c r="G109" s="2"/>
      <c r="H109" s="2"/>
      <c r="I109" s="2"/>
      <c r="J109" s="6">
        <f>ROUND(SUM(J21:J27)+J31+J37+J45+J77+J82+J108,5)</f>
        <v>93915.55</v>
      </c>
      <c r="K109" s="7"/>
      <c r="L109" s="6">
        <f>ROUND(SUM(L21:L27)+L31+L37+L45+L77+L82+L108,5)</f>
        <v>81346.39</v>
      </c>
      <c r="M109" s="7"/>
      <c r="N109" s="6">
        <f>ROUND((J109-L109),5)</f>
        <v>12569.16</v>
      </c>
      <c r="O109" s="7"/>
      <c r="P109" s="8">
        <f>ROUND(IF(L109=0, IF(J109=0, 0, 1), J109/L109),5)</f>
        <v>1.1545099999999999</v>
      </c>
    </row>
    <row r="110" spans="1:16">
      <c r="A110" s="2"/>
      <c r="B110" s="2"/>
      <c r="C110" s="2"/>
      <c r="D110" s="2"/>
      <c r="E110" s="2" t="s">
        <v>369</v>
      </c>
      <c r="F110" s="2"/>
      <c r="G110" s="2"/>
      <c r="H110" s="2"/>
      <c r="I110" s="2"/>
      <c r="J110" s="6"/>
      <c r="K110" s="7"/>
      <c r="L110" s="6"/>
      <c r="M110" s="7"/>
      <c r="N110" s="6"/>
      <c r="O110" s="7"/>
      <c r="P110" s="8"/>
    </row>
    <row r="111" spans="1:16">
      <c r="A111" s="2"/>
      <c r="B111" s="2"/>
      <c r="C111" s="2"/>
      <c r="D111" s="2"/>
      <c r="E111" s="2"/>
      <c r="F111" s="2" t="s">
        <v>370</v>
      </c>
      <c r="G111" s="2"/>
      <c r="H111" s="2"/>
      <c r="I111" s="2"/>
      <c r="J111" s="6">
        <v>0</v>
      </c>
      <c r="K111" s="7"/>
      <c r="L111" s="6">
        <v>415</v>
      </c>
      <c r="M111" s="7"/>
      <c r="N111" s="6">
        <f>ROUND((J111-L111),5)</f>
        <v>-415</v>
      </c>
      <c r="O111" s="7"/>
      <c r="P111" s="8">
        <f>ROUND(IF(L111=0, IF(J111=0, 0, 1), J111/L111),5)</f>
        <v>0</v>
      </c>
    </row>
    <row r="112" spans="1:16" ht="15" thickBot="1">
      <c r="A112" s="2"/>
      <c r="B112" s="2"/>
      <c r="C112" s="2"/>
      <c r="D112" s="2"/>
      <c r="E112" s="2"/>
      <c r="F112" s="2" t="s">
        <v>371</v>
      </c>
      <c r="G112" s="2"/>
      <c r="H112" s="2"/>
      <c r="I112" s="2"/>
      <c r="J112" s="13">
        <v>0</v>
      </c>
      <c r="K112" s="7"/>
      <c r="L112" s="13">
        <v>83.33</v>
      </c>
      <c r="M112" s="7"/>
      <c r="N112" s="13">
        <f>ROUND((J112-L112),5)</f>
        <v>-83.33</v>
      </c>
      <c r="O112" s="7"/>
      <c r="P112" s="14">
        <f>ROUND(IF(L112=0, IF(J112=0, 0, 1), J112/L112),5)</f>
        <v>0</v>
      </c>
    </row>
    <row r="113" spans="1:16">
      <c r="A113" s="2"/>
      <c r="B113" s="2"/>
      <c r="C113" s="2"/>
      <c r="D113" s="2"/>
      <c r="E113" s="2" t="s">
        <v>372</v>
      </c>
      <c r="F113" s="2"/>
      <c r="G113" s="2"/>
      <c r="H113" s="2"/>
      <c r="I113" s="2"/>
      <c r="J113" s="6">
        <f>ROUND(SUM(J110:J112),5)</f>
        <v>0</v>
      </c>
      <c r="K113" s="7"/>
      <c r="L113" s="6">
        <f>ROUND(SUM(L110:L112),5)</f>
        <v>498.33</v>
      </c>
      <c r="M113" s="7"/>
      <c r="N113" s="6">
        <f>ROUND((J113-L113),5)</f>
        <v>-498.33</v>
      </c>
      <c r="O113" s="7"/>
      <c r="P113" s="8">
        <f>ROUND(IF(L113=0, IF(J113=0, 0, 1), J113/L113),5)</f>
        <v>0</v>
      </c>
    </row>
    <row r="114" spans="1:16">
      <c r="A114" s="2"/>
      <c r="B114" s="2"/>
      <c r="C114" s="2"/>
      <c r="D114" s="2"/>
      <c r="E114" s="2" t="s">
        <v>216</v>
      </c>
      <c r="F114" s="2"/>
      <c r="G114" s="2"/>
      <c r="H114" s="2"/>
      <c r="I114" s="2"/>
      <c r="J114" s="6"/>
      <c r="K114" s="7"/>
      <c r="L114" s="6"/>
      <c r="M114" s="7"/>
      <c r="N114" s="6"/>
      <c r="O114" s="7"/>
      <c r="P114" s="8"/>
    </row>
    <row r="115" spans="1:16">
      <c r="A115" s="2"/>
      <c r="B115" s="2"/>
      <c r="C115" s="2"/>
      <c r="D115" s="2"/>
      <c r="E115" s="2"/>
      <c r="F115" s="2" t="s">
        <v>373</v>
      </c>
      <c r="G115" s="2"/>
      <c r="H115" s="2"/>
      <c r="I115" s="2"/>
      <c r="J115" s="6">
        <v>0</v>
      </c>
      <c r="K115" s="7"/>
      <c r="L115" s="6">
        <v>0</v>
      </c>
      <c r="M115" s="7"/>
      <c r="N115" s="6">
        <f>ROUND((J115-L115),5)</f>
        <v>0</v>
      </c>
      <c r="O115" s="7"/>
      <c r="P115" s="8">
        <f>ROUND(IF(L115=0, IF(J115=0, 0, 1), J115/L115),5)</f>
        <v>0</v>
      </c>
    </row>
    <row r="116" spans="1:16">
      <c r="A116" s="2"/>
      <c r="B116" s="2"/>
      <c r="C116" s="2"/>
      <c r="D116" s="2"/>
      <c r="E116" s="2"/>
      <c r="F116" s="2" t="s">
        <v>374</v>
      </c>
      <c r="G116" s="2"/>
      <c r="H116" s="2"/>
      <c r="I116" s="2"/>
      <c r="J116" s="6">
        <v>0</v>
      </c>
      <c r="K116" s="7"/>
      <c r="L116" s="6">
        <v>165</v>
      </c>
      <c r="M116" s="7"/>
      <c r="N116" s="6">
        <f>ROUND((J116-L116),5)</f>
        <v>-165</v>
      </c>
      <c r="O116" s="7"/>
      <c r="P116" s="8">
        <f>ROUND(IF(L116=0, IF(J116=0, 0, 1), J116/L116),5)</f>
        <v>0</v>
      </c>
    </row>
    <row r="117" spans="1:16">
      <c r="A117" s="2"/>
      <c r="B117" s="2"/>
      <c r="C117" s="2"/>
      <c r="D117" s="2"/>
      <c r="E117" s="2"/>
      <c r="F117" s="2" t="s">
        <v>217</v>
      </c>
      <c r="G117" s="2"/>
      <c r="H117" s="2"/>
      <c r="I117" s="2"/>
      <c r="J117" s="6">
        <v>750.71</v>
      </c>
      <c r="K117" s="7"/>
      <c r="L117" s="6">
        <v>500</v>
      </c>
      <c r="M117" s="7"/>
      <c r="N117" s="6">
        <f>ROUND((J117-L117),5)</f>
        <v>250.71</v>
      </c>
      <c r="O117" s="7"/>
      <c r="P117" s="8">
        <f>ROUND(IF(L117=0, IF(J117=0, 0, 1), J117/L117),5)</f>
        <v>1.50142</v>
      </c>
    </row>
    <row r="118" spans="1:16">
      <c r="A118" s="2"/>
      <c r="B118" s="2"/>
      <c r="C118" s="2"/>
      <c r="D118" s="2"/>
      <c r="E118" s="2"/>
      <c r="F118" s="2" t="s">
        <v>223</v>
      </c>
      <c r="G118" s="2"/>
      <c r="H118" s="2"/>
      <c r="I118" s="2"/>
      <c r="J118" s="6">
        <v>116.15</v>
      </c>
      <c r="K118" s="7"/>
      <c r="L118" s="6">
        <v>150</v>
      </c>
      <c r="M118" s="7"/>
      <c r="N118" s="6">
        <f>ROUND((J118-L118),5)</f>
        <v>-33.85</v>
      </c>
      <c r="O118" s="7"/>
      <c r="P118" s="8">
        <f>ROUND(IF(L118=0, IF(J118=0, 0, 1), J118/L118),5)</f>
        <v>0.77432999999999996</v>
      </c>
    </row>
    <row r="119" spans="1:16" ht="15" thickBot="1">
      <c r="A119" s="2"/>
      <c r="B119" s="2"/>
      <c r="C119" s="2"/>
      <c r="D119" s="2"/>
      <c r="E119" s="2"/>
      <c r="F119" s="2" t="s">
        <v>375</v>
      </c>
      <c r="G119" s="2"/>
      <c r="H119" s="2"/>
      <c r="I119" s="2"/>
      <c r="J119" s="13">
        <v>0</v>
      </c>
      <c r="K119" s="7"/>
      <c r="L119" s="13">
        <v>0</v>
      </c>
      <c r="M119" s="7"/>
      <c r="N119" s="13">
        <f>ROUND((J119-L119),5)</f>
        <v>0</v>
      </c>
      <c r="O119" s="7"/>
      <c r="P119" s="14">
        <f>ROUND(IF(L119=0, IF(J119=0, 0, 1), J119/L119),5)</f>
        <v>0</v>
      </c>
    </row>
    <row r="120" spans="1:16">
      <c r="A120" s="2"/>
      <c r="B120" s="2"/>
      <c r="C120" s="2"/>
      <c r="D120" s="2"/>
      <c r="E120" s="2" t="s">
        <v>227</v>
      </c>
      <c r="F120" s="2"/>
      <c r="G120" s="2"/>
      <c r="H120" s="2"/>
      <c r="I120" s="2"/>
      <c r="J120" s="6">
        <f>ROUND(SUM(J114:J119),5)</f>
        <v>866.86</v>
      </c>
      <c r="K120" s="7"/>
      <c r="L120" s="6">
        <f>ROUND(SUM(L114:L119),5)</f>
        <v>815</v>
      </c>
      <c r="M120" s="7"/>
      <c r="N120" s="6">
        <f>ROUND((J120-L120),5)</f>
        <v>51.86</v>
      </c>
      <c r="O120" s="7"/>
      <c r="P120" s="8">
        <f>ROUND(IF(L120=0, IF(J120=0, 0, 1), J120/L120),5)</f>
        <v>1.0636300000000001</v>
      </c>
    </row>
    <row r="121" spans="1:16">
      <c r="A121" s="2"/>
      <c r="B121" s="2"/>
      <c r="C121" s="2"/>
      <c r="D121" s="2"/>
      <c r="E121" s="2" t="s">
        <v>228</v>
      </c>
      <c r="F121" s="2"/>
      <c r="G121" s="2"/>
      <c r="H121" s="2"/>
      <c r="I121" s="2"/>
      <c r="J121" s="6"/>
      <c r="K121" s="7"/>
      <c r="L121" s="6"/>
      <c r="M121" s="7"/>
      <c r="N121" s="6"/>
      <c r="O121" s="7"/>
      <c r="P121" s="8"/>
    </row>
    <row r="122" spans="1:16">
      <c r="A122" s="2"/>
      <c r="B122" s="2"/>
      <c r="C122" s="2"/>
      <c r="D122" s="2"/>
      <c r="E122" s="2"/>
      <c r="F122" s="2" t="s">
        <v>376</v>
      </c>
      <c r="G122" s="2"/>
      <c r="H122" s="2"/>
      <c r="I122" s="2"/>
      <c r="J122" s="6">
        <v>0</v>
      </c>
      <c r="K122" s="7"/>
      <c r="L122" s="6">
        <v>200</v>
      </c>
      <c r="M122" s="7"/>
      <c r="N122" s="6">
        <f>ROUND((J122-L122),5)</f>
        <v>-200</v>
      </c>
      <c r="O122" s="7"/>
      <c r="P122" s="8">
        <f>ROUND(IF(L122=0, IF(J122=0, 0, 1), J122/L122),5)</f>
        <v>0</v>
      </c>
    </row>
    <row r="123" spans="1:16">
      <c r="A123" s="2"/>
      <c r="B123" s="2"/>
      <c r="C123" s="2"/>
      <c r="D123" s="2"/>
      <c r="E123" s="2"/>
      <c r="F123" s="2" t="s">
        <v>229</v>
      </c>
      <c r="G123" s="2"/>
      <c r="H123" s="2"/>
      <c r="I123" s="2"/>
      <c r="J123" s="6">
        <v>2897.6</v>
      </c>
      <c r="K123" s="7"/>
      <c r="L123" s="6">
        <v>450</v>
      </c>
      <c r="M123" s="7"/>
      <c r="N123" s="6">
        <f>ROUND((J123-L123),5)</f>
        <v>2447.6</v>
      </c>
      <c r="O123" s="7"/>
      <c r="P123" s="8">
        <f>ROUND(IF(L123=0, IF(J123=0, 0, 1), J123/L123),5)</f>
        <v>6.4391100000000003</v>
      </c>
    </row>
    <row r="124" spans="1:16">
      <c r="A124" s="2"/>
      <c r="B124" s="2"/>
      <c r="C124" s="2"/>
      <c r="D124" s="2"/>
      <c r="E124" s="2"/>
      <c r="F124" s="2" t="s">
        <v>236</v>
      </c>
      <c r="G124" s="2"/>
      <c r="H124" s="2"/>
      <c r="I124" s="2"/>
      <c r="J124" s="6"/>
      <c r="K124" s="7"/>
      <c r="L124" s="6"/>
      <c r="M124" s="7"/>
      <c r="N124" s="6"/>
      <c r="O124" s="7"/>
      <c r="P124" s="8"/>
    </row>
    <row r="125" spans="1:16">
      <c r="A125" s="2"/>
      <c r="B125" s="2"/>
      <c r="C125" s="2"/>
      <c r="D125" s="2"/>
      <c r="E125" s="2"/>
      <c r="F125" s="2"/>
      <c r="G125" s="2" t="s">
        <v>377</v>
      </c>
      <c r="H125" s="2"/>
      <c r="I125" s="2"/>
      <c r="J125" s="6">
        <v>0</v>
      </c>
      <c r="K125" s="7"/>
      <c r="L125" s="6">
        <v>0</v>
      </c>
      <c r="M125" s="7"/>
      <c r="N125" s="6">
        <f>ROUND((J125-L125),5)</f>
        <v>0</v>
      </c>
      <c r="O125" s="7"/>
      <c r="P125" s="8">
        <f>ROUND(IF(L125=0, IF(J125=0, 0, 1), J125/L125),5)</f>
        <v>0</v>
      </c>
    </row>
    <row r="126" spans="1:16">
      <c r="A126" s="2"/>
      <c r="B126" s="2"/>
      <c r="C126" s="2"/>
      <c r="D126" s="2"/>
      <c r="E126" s="2"/>
      <c r="F126" s="2"/>
      <c r="G126" s="2" t="s">
        <v>378</v>
      </c>
      <c r="H126" s="2"/>
      <c r="I126" s="2"/>
      <c r="J126" s="6">
        <v>0</v>
      </c>
      <c r="K126" s="7"/>
      <c r="L126" s="6">
        <v>835</v>
      </c>
      <c r="M126" s="7"/>
      <c r="N126" s="6">
        <f>ROUND((J126-L126),5)</f>
        <v>-835</v>
      </c>
      <c r="O126" s="7"/>
      <c r="P126" s="8">
        <f>ROUND(IF(L126=0, IF(J126=0, 0, 1), J126/L126),5)</f>
        <v>0</v>
      </c>
    </row>
    <row r="127" spans="1:16">
      <c r="A127" s="2"/>
      <c r="B127" s="2"/>
      <c r="C127" s="2"/>
      <c r="D127" s="2"/>
      <c r="E127" s="2"/>
      <c r="F127" s="2"/>
      <c r="G127" s="2" t="s">
        <v>379</v>
      </c>
      <c r="H127" s="2"/>
      <c r="I127" s="2"/>
      <c r="J127" s="6">
        <v>0</v>
      </c>
      <c r="K127" s="7"/>
      <c r="L127" s="6">
        <v>2083.33</v>
      </c>
      <c r="M127" s="7"/>
      <c r="N127" s="6">
        <f>ROUND((J127-L127),5)</f>
        <v>-2083.33</v>
      </c>
      <c r="O127" s="7"/>
      <c r="P127" s="8">
        <f>ROUND(IF(L127=0, IF(J127=0, 0, 1), J127/L127),5)</f>
        <v>0</v>
      </c>
    </row>
    <row r="128" spans="1:16">
      <c r="A128" s="2"/>
      <c r="B128" s="2"/>
      <c r="C128" s="2"/>
      <c r="D128" s="2"/>
      <c r="E128" s="2"/>
      <c r="F128" s="2"/>
      <c r="G128" s="2" t="s">
        <v>380</v>
      </c>
      <c r="H128" s="2"/>
      <c r="I128" s="2"/>
      <c r="J128" s="6">
        <v>0</v>
      </c>
      <c r="K128" s="7"/>
      <c r="L128" s="6">
        <v>0</v>
      </c>
      <c r="M128" s="7"/>
      <c r="N128" s="6">
        <f>ROUND((J128-L128),5)</f>
        <v>0</v>
      </c>
      <c r="O128" s="7"/>
      <c r="P128" s="8">
        <f>ROUND(IF(L128=0, IF(J128=0, 0, 1), J128/L128),5)</f>
        <v>0</v>
      </c>
    </row>
    <row r="129" spans="1:16">
      <c r="A129" s="2"/>
      <c r="B129" s="2"/>
      <c r="C129" s="2"/>
      <c r="D129" s="2"/>
      <c r="E129" s="2"/>
      <c r="F129" s="2"/>
      <c r="G129" s="2" t="s">
        <v>381</v>
      </c>
      <c r="H129" s="2"/>
      <c r="I129" s="2"/>
      <c r="J129" s="6">
        <v>0</v>
      </c>
      <c r="K129" s="7"/>
      <c r="L129" s="6">
        <v>200</v>
      </c>
      <c r="M129" s="7"/>
      <c r="N129" s="6">
        <f>ROUND((J129-L129),5)</f>
        <v>-200</v>
      </c>
      <c r="O129" s="7"/>
      <c r="P129" s="8">
        <f>ROUND(IF(L129=0, IF(J129=0, 0, 1), J129/L129),5)</f>
        <v>0</v>
      </c>
    </row>
    <row r="130" spans="1:16">
      <c r="A130" s="2"/>
      <c r="B130" s="2"/>
      <c r="C130" s="2"/>
      <c r="D130" s="2"/>
      <c r="E130" s="2"/>
      <c r="F130" s="2"/>
      <c r="G130" s="2" t="s">
        <v>237</v>
      </c>
      <c r="H130" s="2"/>
      <c r="I130" s="2"/>
      <c r="J130" s="6">
        <v>45</v>
      </c>
      <c r="K130" s="7"/>
      <c r="L130" s="6">
        <v>600</v>
      </c>
      <c r="M130" s="7"/>
      <c r="N130" s="6">
        <f>ROUND((J130-L130),5)</f>
        <v>-555</v>
      </c>
      <c r="O130" s="7"/>
      <c r="P130" s="8">
        <f>ROUND(IF(L130=0, IF(J130=0, 0, 1), J130/L130),5)</f>
        <v>7.4999999999999997E-2</v>
      </c>
    </row>
    <row r="131" spans="1:16">
      <c r="A131" s="2"/>
      <c r="B131" s="2"/>
      <c r="C131" s="2"/>
      <c r="D131" s="2"/>
      <c r="E131" s="2"/>
      <c r="F131" s="2"/>
      <c r="G131" s="2" t="s">
        <v>382</v>
      </c>
      <c r="H131" s="2"/>
      <c r="I131" s="2"/>
      <c r="J131" s="6">
        <v>0</v>
      </c>
      <c r="K131" s="7"/>
      <c r="L131" s="6">
        <v>415</v>
      </c>
      <c r="M131" s="7"/>
      <c r="N131" s="6">
        <f>ROUND((J131-L131),5)</f>
        <v>-415</v>
      </c>
      <c r="O131" s="7"/>
      <c r="P131" s="8">
        <f>ROUND(IF(L131=0, IF(J131=0, 0, 1), J131/L131),5)</f>
        <v>0</v>
      </c>
    </row>
    <row r="132" spans="1:16" ht="15" thickBot="1">
      <c r="A132" s="2"/>
      <c r="B132" s="2"/>
      <c r="C132" s="2"/>
      <c r="D132" s="2"/>
      <c r="E132" s="2"/>
      <c r="F132" s="2"/>
      <c r="G132" s="2" t="s">
        <v>383</v>
      </c>
      <c r="H132" s="2"/>
      <c r="I132" s="2"/>
      <c r="J132" s="13">
        <v>0</v>
      </c>
      <c r="K132" s="7"/>
      <c r="L132" s="13">
        <v>500</v>
      </c>
      <c r="M132" s="7"/>
      <c r="N132" s="13">
        <f>ROUND((J132-L132),5)</f>
        <v>-500</v>
      </c>
      <c r="O132" s="7"/>
      <c r="P132" s="14">
        <f>ROUND(IF(L132=0, IF(J132=0, 0, 1), J132/L132),5)</f>
        <v>0</v>
      </c>
    </row>
    <row r="133" spans="1:16">
      <c r="A133" s="2"/>
      <c r="B133" s="2"/>
      <c r="C133" s="2"/>
      <c r="D133" s="2"/>
      <c r="E133" s="2"/>
      <c r="F133" s="2" t="s">
        <v>242</v>
      </c>
      <c r="G133" s="2"/>
      <c r="H133" s="2"/>
      <c r="I133" s="2"/>
      <c r="J133" s="6">
        <f>ROUND(SUM(J124:J132),5)</f>
        <v>45</v>
      </c>
      <c r="K133" s="7"/>
      <c r="L133" s="6">
        <f>ROUND(SUM(L124:L132),5)</f>
        <v>4633.33</v>
      </c>
      <c r="M133" s="7"/>
      <c r="N133" s="6">
        <f>ROUND((J133-L133),5)</f>
        <v>-4588.33</v>
      </c>
      <c r="O133" s="7"/>
      <c r="P133" s="8">
        <f>ROUND(IF(L133=0, IF(J133=0, 0, 1), J133/L133),5)</f>
        <v>9.7099999999999999E-3</v>
      </c>
    </row>
    <row r="134" spans="1:16">
      <c r="A134" s="2"/>
      <c r="B134" s="2"/>
      <c r="C134" s="2"/>
      <c r="D134" s="2"/>
      <c r="E134" s="2"/>
      <c r="F134" s="2" t="s">
        <v>243</v>
      </c>
      <c r="G134" s="2"/>
      <c r="H134" s="2"/>
      <c r="I134" s="2"/>
      <c r="J134" s="6"/>
      <c r="K134" s="7"/>
      <c r="L134" s="6"/>
      <c r="M134" s="7"/>
      <c r="N134" s="6"/>
      <c r="O134" s="7"/>
      <c r="P134" s="8"/>
    </row>
    <row r="135" spans="1:16">
      <c r="A135" s="2"/>
      <c r="B135" s="2"/>
      <c r="C135" s="2"/>
      <c r="D135" s="2"/>
      <c r="E135" s="2"/>
      <c r="F135" s="2"/>
      <c r="G135" s="2" t="s">
        <v>244</v>
      </c>
      <c r="H135" s="2"/>
      <c r="I135" s="2"/>
      <c r="J135" s="6">
        <v>663.81</v>
      </c>
      <c r="K135" s="7"/>
      <c r="L135" s="6"/>
      <c r="M135" s="7"/>
      <c r="N135" s="6"/>
      <c r="O135" s="7"/>
      <c r="P135" s="8"/>
    </row>
    <row r="136" spans="1:16" ht="15" thickBot="1">
      <c r="A136" s="2"/>
      <c r="B136" s="2"/>
      <c r="C136" s="2"/>
      <c r="D136" s="2"/>
      <c r="E136" s="2"/>
      <c r="F136" s="2"/>
      <c r="G136" s="2" t="s">
        <v>384</v>
      </c>
      <c r="H136" s="2"/>
      <c r="I136" s="2"/>
      <c r="J136" s="6">
        <v>0</v>
      </c>
      <c r="K136" s="7"/>
      <c r="L136" s="6">
        <v>3333</v>
      </c>
      <c r="M136" s="7"/>
      <c r="N136" s="6">
        <f>ROUND((J136-L136),5)</f>
        <v>-3333</v>
      </c>
      <c r="O136" s="7"/>
      <c r="P136" s="8">
        <f>ROUND(IF(L136=0, IF(J136=0, 0, 1), J136/L136),5)</f>
        <v>0</v>
      </c>
    </row>
    <row r="137" spans="1:16" ht="15" thickBot="1">
      <c r="A137" s="2"/>
      <c r="B137" s="2"/>
      <c r="C137" s="2"/>
      <c r="D137" s="2"/>
      <c r="E137" s="2"/>
      <c r="F137" s="2" t="s">
        <v>249</v>
      </c>
      <c r="G137" s="2"/>
      <c r="H137" s="2"/>
      <c r="I137" s="2"/>
      <c r="J137" s="11">
        <f>ROUND(SUM(J134:J136),5)</f>
        <v>663.81</v>
      </c>
      <c r="K137" s="7"/>
      <c r="L137" s="11">
        <f>ROUND(SUM(L134:L136),5)</f>
        <v>3333</v>
      </c>
      <c r="M137" s="7"/>
      <c r="N137" s="11">
        <f>ROUND((J137-L137),5)</f>
        <v>-2669.19</v>
      </c>
      <c r="O137" s="7"/>
      <c r="P137" s="12">
        <f>ROUND(IF(L137=0, IF(J137=0, 0, 1), J137/L137),5)</f>
        <v>0.19916</v>
      </c>
    </row>
    <row r="138" spans="1:16">
      <c r="A138" s="2"/>
      <c r="B138" s="2"/>
      <c r="C138" s="2"/>
      <c r="D138" s="2"/>
      <c r="E138" s="2" t="s">
        <v>250</v>
      </c>
      <c r="F138" s="2"/>
      <c r="G138" s="2"/>
      <c r="H138" s="2"/>
      <c r="I138" s="2"/>
      <c r="J138" s="6">
        <f>ROUND(SUM(J121:J123)+J133+J137,5)</f>
        <v>3606.41</v>
      </c>
      <c r="K138" s="7"/>
      <c r="L138" s="6">
        <f>ROUND(SUM(L121:L123)+L133+L137,5)</f>
        <v>8616.33</v>
      </c>
      <c r="M138" s="7"/>
      <c r="N138" s="6">
        <f>ROUND((J138-L138),5)</f>
        <v>-5009.92</v>
      </c>
      <c r="O138" s="7"/>
      <c r="P138" s="8">
        <f>ROUND(IF(L138=0, IF(J138=0, 0, 1), J138/L138),5)</f>
        <v>0.41855999999999999</v>
      </c>
    </row>
    <row r="139" spans="1:16">
      <c r="A139" s="2"/>
      <c r="B139" s="2"/>
      <c r="C139" s="2"/>
      <c r="D139" s="2"/>
      <c r="E139" s="2" t="s">
        <v>385</v>
      </c>
      <c r="F139" s="2"/>
      <c r="G139" s="2"/>
      <c r="H139" s="2"/>
      <c r="I139" s="2"/>
      <c r="J139" s="6"/>
      <c r="K139" s="7"/>
      <c r="L139" s="6"/>
      <c r="M139" s="7"/>
      <c r="N139" s="6"/>
      <c r="O139" s="7"/>
      <c r="P139" s="8"/>
    </row>
    <row r="140" spans="1:16" ht="15" thickBot="1">
      <c r="A140" s="2"/>
      <c r="B140" s="2"/>
      <c r="C140" s="2"/>
      <c r="D140" s="2"/>
      <c r="E140" s="2"/>
      <c r="F140" s="2" t="s">
        <v>386</v>
      </c>
      <c r="G140" s="2"/>
      <c r="H140" s="2"/>
      <c r="I140" s="2"/>
      <c r="J140" s="13">
        <v>0</v>
      </c>
      <c r="K140" s="7"/>
      <c r="L140" s="13">
        <v>85</v>
      </c>
      <c r="M140" s="7"/>
      <c r="N140" s="13">
        <f>ROUND((J140-L140),5)</f>
        <v>-85</v>
      </c>
      <c r="O140" s="7"/>
      <c r="P140" s="14">
        <f>ROUND(IF(L140=0, IF(J140=0, 0, 1), J140/L140),5)</f>
        <v>0</v>
      </c>
    </row>
    <row r="141" spans="1:16">
      <c r="A141" s="2"/>
      <c r="B141" s="2"/>
      <c r="C141" s="2"/>
      <c r="D141" s="2"/>
      <c r="E141" s="2" t="s">
        <v>387</v>
      </c>
      <c r="F141" s="2"/>
      <c r="G141" s="2"/>
      <c r="H141" s="2"/>
      <c r="I141" s="2"/>
      <c r="J141" s="6">
        <f>ROUND(SUM(J139:J140),5)</f>
        <v>0</v>
      </c>
      <c r="K141" s="7"/>
      <c r="L141" s="6">
        <f>ROUND(SUM(L139:L140),5)</f>
        <v>85</v>
      </c>
      <c r="M141" s="7"/>
      <c r="N141" s="6">
        <f>ROUND((J141-L141),5)</f>
        <v>-85</v>
      </c>
      <c r="O141" s="7"/>
      <c r="P141" s="8">
        <f>ROUND(IF(L141=0, IF(J141=0, 0, 1), J141/L141),5)</f>
        <v>0</v>
      </c>
    </row>
    <row r="142" spans="1:16">
      <c r="A142" s="2"/>
      <c r="B142" s="2"/>
      <c r="C142" s="2"/>
      <c r="D142" s="2"/>
      <c r="E142" s="2" t="s">
        <v>388</v>
      </c>
      <c r="F142" s="2"/>
      <c r="G142" s="2"/>
      <c r="H142" s="2"/>
      <c r="I142" s="2"/>
      <c r="J142" s="6"/>
      <c r="K142" s="7"/>
      <c r="L142" s="6"/>
      <c r="M142" s="7"/>
      <c r="N142" s="6"/>
      <c r="O142" s="7"/>
      <c r="P142" s="8"/>
    </row>
    <row r="143" spans="1:16">
      <c r="A143" s="2"/>
      <c r="B143" s="2"/>
      <c r="C143" s="2"/>
      <c r="D143" s="2"/>
      <c r="E143" s="2"/>
      <c r="F143" s="2" t="s">
        <v>389</v>
      </c>
      <c r="G143" s="2"/>
      <c r="H143" s="2"/>
      <c r="I143" s="2"/>
      <c r="J143" s="6">
        <v>0</v>
      </c>
      <c r="K143" s="7"/>
      <c r="L143" s="6">
        <v>0</v>
      </c>
      <c r="M143" s="7"/>
      <c r="N143" s="6">
        <f>ROUND((J143-L143),5)</f>
        <v>0</v>
      </c>
      <c r="O143" s="7"/>
      <c r="P143" s="8">
        <f>ROUND(IF(L143=0, IF(J143=0, 0, 1), J143/L143),5)</f>
        <v>0</v>
      </c>
    </row>
    <row r="144" spans="1:16">
      <c r="A144" s="2"/>
      <c r="B144" s="2"/>
      <c r="C144" s="2"/>
      <c r="D144" s="2"/>
      <c r="E144" s="2"/>
      <c r="F144" s="2" t="s">
        <v>390</v>
      </c>
      <c r="G144" s="2"/>
      <c r="H144" s="2"/>
      <c r="I144" s="2"/>
      <c r="J144" s="6"/>
      <c r="K144" s="7"/>
      <c r="L144" s="6"/>
      <c r="M144" s="7"/>
      <c r="N144" s="6"/>
      <c r="O144" s="7"/>
      <c r="P144" s="8"/>
    </row>
    <row r="145" spans="1:16">
      <c r="A145" s="2"/>
      <c r="B145" s="2"/>
      <c r="C145" s="2"/>
      <c r="D145" s="2"/>
      <c r="E145" s="2"/>
      <c r="F145" s="2"/>
      <c r="G145" s="2" t="s">
        <v>391</v>
      </c>
      <c r="H145" s="2"/>
      <c r="I145" s="2"/>
      <c r="J145" s="6">
        <v>0</v>
      </c>
      <c r="K145" s="7"/>
      <c r="L145" s="6">
        <v>0</v>
      </c>
      <c r="M145" s="7"/>
      <c r="N145" s="6">
        <f>ROUND((J145-L145),5)</f>
        <v>0</v>
      </c>
      <c r="O145" s="7"/>
      <c r="P145" s="8">
        <f>ROUND(IF(L145=0, IF(J145=0, 0, 1), J145/L145),5)</f>
        <v>0</v>
      </c>
    </row>
    <row r="146" spans="1:16" ht="15" thickBot="1">
      <c r="A146" s="2"/>
      <c r="B146" s="2"/>
      <c r="C146" s="2"/>
      <c r="D146" s="2"/>
      <c r="E146" s="2"/>
      <c r="F146" s="2"/>
      <c r="G146" s="2" t="s">
        <v>392</v>
      </c>
      <c r="H146" s="2"/>
      <c r="I146" s="2"/>
      <c r="J146" s="13">
        <v>0</v>
      </c>
      <c r="K146" s="7"/>
      <c r="L146" s="13">
        <v>500</v>
      </c>
      <c r="M146" s="7"/>
      <c r="N146" s="13">
        <f>ROUND((J146-L146),5)</f>
        <v>-500</v>
      </c>
      <c r="O146" s="7"/>
      <c r="P146" s="14">
        <f>ROUND(IF(L146=0, IF(J146=0, 0, 1), J146/L146),5)</f>
        <v>0</v>
      </c>
    </row>
    <row r="147" spans="1:16">
      <c r="A147" s="2"/>
      <c r="B147" s="2"/>
      <c r="C147" s="2"/>
      <c r="D147" s="2"/>
      <c r="E147" s="2"/>
      <c r="F147" s="2" t="s">
        <v>393</v>
      </c>
      <c r="G147" s="2"/>
      <c r="H147" s="2"/>
      <c r="I147" s="2"/>
      <c r="J147" s="6">
        <f>ROUND(SUM(J144:J146),5)</f>
        <v>0</v>
      </c>
      <c r="K147" s="7"/>
      <c r="L147" s="6">
        <f>ROUND(SUM(L144:L146),5)</f>
        <v>500</v>
      </c>
      <c r="M147" s="7"/>
      <c r="N147" s="6">
        <f>ROUND((J147-L147),5)</f>
        <v>-500</v>
      </c>
      <c r="O147" s="7"/>
      <c r="P147" s="8">
        <f>ROUND(IF(L147=0, IF(J147=0, 0, 1), J147/L147),5)</f>
        <v>0</v>
      </c>
    </row>
    <row r="148" spans="1:16">
      <c r="A148" s="2"/>
      <c r="B148" s="2"/>
      <c r="C148" s="2"/>
      <c r="D148" s="2"/>
      <c r="E148" s="2"/>
      <c r="F148" s="2" t="s">
        <v>394</v>
      </c>
      <c r="G148" s="2"/>
      <c r="H148" s="2"/>
      <c r="I148" s="2"/>
      <c r="J148" s="6">
        <v>0</v>
      </c>
      <c r="K148" s="7"/>
      <c r="L148" s="6">
        <v>120</v>
      </c>
      <c r="M148" s="7"/>
      <c r="N148" s="6">
        <f>ROUND((J148-L148),5)</f>
        <v>-120</v>
      </c>
      <c r="O148" s="7"/>
      <c r="P148" s="8">
        <f>ROUND(IF(L148=0, IF(J148=0, 0, 1), J148/L148),5)</f>
        <v>0</v>
      </c>
    </row>
    <row r="149" spans="1:16">
      <c r="A149" s="2"/>
      <c r="B149" s="2"/>
      <c r="C149" s="2"/>
      <c r="D149" s="2"/>
      <c r="E149" s="2"/>
      <c r="F149" s="2" t="s">
        <v>395</v>
      </c>
      <c r="G149" s="2"/>
      <c r="H149" s="2"/>
      <c r="I149" s="2"/>
      <c r="J149" s="6">
        <v>0</v>
      </c>
      <c r="K149" s="7"/>
      <c r="L149" s="6">
        <v>0</v>
      </c>
      <c r="M149" s="7"/>
      <c r="N149" s="6">
        <f>ROUND((J149-L149),5)</f>
        <v>0</v>
      </c>
      <c r="O149" s="7"/>
      <c r="P149" s="8">
        <f>ROUND(IF(L149=0, IF(J149=0, 0, 1), J149/L149),5)</f>
        <v>0</v>
      </c>
    </row>
    <row r="150" spans="1:16">
      <c r="A150" s="2"/>
      <c r="B150" s="2"/>
      <c r="C150" s="2"/>
      <c r="D150" s="2"/>
      <c r="E150" s="2"/>
      <c r="F150" s="2" t="s">
        <v>396</v>
      </c>
      <c r="G150" s="2"/>
      <c r="H150" s="2"/>
      <c r="I150" s="2"/>
      <c r="J150" s="6">
        <v>0</v>
      </c>
      <c r="K150" s="7"/>
      <c r="L150" s="6">
        <v>0</v>
      </c>
      <c r="M150" s="7"/>
      <c r="N150" s="6">
        <f>ROUND((J150-L150),5)</f>
        <v>0</v>
      </c>
      <c r="O150" s="7"/>
      <c r="P150" s="8">
        <f>ROUND(IF(L150=0, IF(J150=0, 0, 1), J150/L150),5)</f>
        <v>0</v>
      </c>
    </row>
    <row r="151" spans="1:16">
      <c r="A151" s="2"/>
      <c r="B151" s="2"/>
      <c r="C151" s="2"/>
      <c r="D151" s="2"/>
      <c r="E151" s="2"/>
      <c r="F151" s="2" t="s">
        <v>397</v>
      </c>
      <c r="G151" s="2"/>
      <c r="H151" s="2"/>
      <c r="I151" s="2"/>
      <c r="J151" s="6"/>
      <c r="K151" s="7"/>
      <c r="L151" s="6"/>
      <c r="M151" s="7"/>
      <c r="N151" s="6"/>
      <c r="O151" s="7"/>
      <c r="P151" s="8"/>
    </row>
    <row r="152" spans="1:16" ht="15" thickBot="1">
      <c r="A152" s="2"/>
      <c r="B152" s="2"/>
      <c r="C152" s="2"/>
      <c r="D152" s="2"/>
      <c r="E152" s="2"/>
      <c r="F152" s="2"/>
      <c r="G152" s="2" t="s">
        <v>398</v>
      </c>
      <c r="H152" s="2"/>
      <c r="I152" s="2"/>
      <c r="J152" s="6">
        <v>0</v>
      </c>
      <c r="K152" s="7"/>
      <c r="L152" s="6">
        <v>250</v>
      </c>
      <c r="M152" s="7"/>
      <c r="N152" s="6">
        <f>ROUND((J152-L152),5)</f>
        <v>-250</v>
      </c>
      <c r="O152" s="7"/>
      <c r="P152" s="8">
        <f>ROUND(IF(L152=0, IF(J152=0, 0, 1), J152/L152),5)</f>
        <v>0</v>
      </c>
    </row>
    <row r="153" spans="1:16" ht="15" thickBot="1">
      <c r="A153" s="2"/>
      <c r="B153" s="2"/>
      <c r="C153" s="2"/>
      <c r="D153" s="2"/>
      <c r="E153" s="2"/>
      <c r="F153" s="2" t="s">
        <v>399</v>
      </c>
      <c r="G153" s="2"/>
      <c r="H153" s="2"/>
      <c r="I153" s="2"/>
      <c r="J153" s="11">
        <f>ROUND(SUM(J151:J152),5)</f>
        <v>0</v>
      </c>
      <c r="K153" s="7"/>
      <c r="L153" s="11">
        <f>ROUND(SUM(L151:L152),5)</f>
        <v>250</v>
      </c>
      <c r="M153" s="7"/>
      <c r="N153" s="11">
        <f>ROUND((J153-L153),5)</f>
        <v>-250</v>
      </c>
      <c r="O153" s="7"/>
      <c r="P153" s="12">
        <f>ROUND(IF(L153=0, IF(J153=0, 0, 1), J153/L153),5)</f>
        <v>0</v>
      </c>
    </row>
    <row r="154" spans="1:16">
      <c r="A154" s="2"/>
      <c r="B154" s="2"/>
      <c r="C154" s="2"/>
      <c r="D154" s="2"/>
      <c r="E154" s="2" t="s">
        <v>400</v>
      </c>
      <c r="F154" s="2"/>
      <c r="G154" s="2"/>
      <c r="H154" s="2"/>
      <c r="I154" s="2"/>
      <c r="J154" s="6">
        <f>ROUND(SUM(J142:J143)+SUM(J147:J150)+J153,5)</f>
        <v>0</v>
      </c>
      <c r="K154" s="7"/>
      <c r="L154" s="6">
        <f>ROUND(SUM(L142:L143)+SUM(L147:L150)+L153,5)</f>
        <v>870</v>
      </c>
      <c r="M154" s="7"/>
      <c r="N154" s="6">
        <f>ROUND((J154-L154),5)</f>
        <v>-870</v>
      </c>
      <c r="O154" s="7"/>
      <c r="P154" s="8">
        <f>ROUND(IF(L154=0, IF(J154=0, 0, 1), J154/L154),5)</f>
        <v>0</v>
      </c>
    </row>
    <row r="155" spans="1:16">
      <c r="A155" s="2"/>
      <c r="B155" s="2"/>
      <c r="C155" s="2"/>
      <c r="D155" s="2"/>
      <c r="E155" s="2" t="s">
        <v>251</v>
      </c>
      <c r="F155" s="2"/>
      <c r="G155" s="2"/>
      <c r="H155" s="2"/>
      <c r="I155" s="2"/>
      <c r="J155" s="6"/>
      <c r="K155" s="7"/>
      <c r="L155" s="6"/>
      <c r="M155" s="7"/>
      <c r="N155" s="6"/>
      <c r="O155" s="7"/>
      <c r="P155" s="8"/>
    </row>
    <row r="156" spans="1:16">
      <c r="A156" s="2"/>
      <c r="B156" s="2"/>
      <c r="C156" s="2"/>
      <c r="D156" s="2"/>
      <c r="E156" s="2"/>
      <c r="F156" s="2" t="s">
        <v>401</v>
      </c>
      <c r="G156" s="2"/>
      <c r="H156" s="2"/>
      <c r="I156" s="2"/>
      <c r="J156" s="6">
        <v>0</v>
      </c>
      <c r="K156" s="7"/>
      <c r="L156" s="6">
        <v>833</v>
      </c>
      <c r="M156" s="7"/>
      <c r="N156" s="6">
        <f>ROUND((J156-L156),5)</f>
        <v>-833</v>
      </c>
      <c r="O156" s="7"/>
      <c r="P156" s="8">
        <f>ROUND(IF(L156=0, IF(J156=0, 0, 1), J156/L156),5)</f>
        <v>0</v>
      </c>
    </row>
    <row r="157" spans="1:16">
      <c r="A157" s="2"/>
      <c r="B157" s="2"/>
      <c r="C157" s="2"/>
      <c r="D157" s="2"/>
      <c r="E157" s="2"/>
      <c r="F157" s="2" t="s">
        <v>402</v>
      </c>
      <c r="G157" s="2"/>
      <c r="H157" s="2"/>
      <c r="I157" s="2"/>
      <c r="J157" s="6"/>
      <c r="K157" s="7"/>
      <c r="L157" s="6"/>
      <c r="M157" s="7"/>
      <c r="N157" s="6"/>
      <c r="O157" s="7"/>
      <c r="P157" s="8"/>
    </row>
    <row r="158" spans="1:16">
      <c r="A158" s="2"/>
      <c r="B158" s="2"/>
      <c r="C158" s="2"/>
      <c r="D158" s="2"/>
      <c r="E158" s="2"/>
      <c r="F158" s="2"/>
      <c r="G158" s="2" t="s">
        <v>403</v>
      </c>
      <c r="H158" s="2"/>
      <c r="I158" s="2"/>
      <c r="J158" s="6">
        <v>0</v>
      </c>
      <c r="K158" s="7"/>
      <c r="L158" s="6">
        <v>0</v>
      </c>
      <c r="M158" s="7"/>
      <c r="N158" s="6">
        <f>ROUND((J158-L158),5)</f>
        <v>0</v>
      </c>
      <c r="O158" s="7"/>
      <c r="P158" s="8">
        <f>ROUND(IF(L158=0, IF(J158=0, 0, 1), J158/L158),5)</f>
        <v>0</v>
      </c>
    </row>
    <row r="159" spans="1:16" ht="15" thickBot="1">
      <c r="A159" s="2"/>
      <c r="B159" s="2"/>
      <c r="C159" s="2"/>
      <c r="D159" s="2"/>
      <c r="E159" s="2"/>
      <c r="F159" s="2"/>
      <c r="G159" s="2" t="s">
        <v>404</v>
      </c>
      <c r="H159" s="2"/>
      <c r="I159" s="2"/>
      <c r="J159" s="13">
        <v>0</v>
      </c>
      <c r="K159" s="7"/>
      <c r="L159" s="13">
        <v>1250</v>
      </c>
      <c r="M159" s="7"/>
      <c r="N159" s="13">
        <f>ROUND((J159-L159),5)</f>
        <v>-1250</v>
      </c>
      <c r="O159" s="7"/>
      <c r="P159" s="14">
        <f>ROUND(IF(L159=0, IF(J159=0, 0, 1), J159/L159),5)</f>
        <v>0</v>
      </c>
    </row>
    <row r="160" spans="1:16">
      <c r="A160" s="2"/>
      <c r="B160" s="2"/>
      <c r="C160" s="2"/>
      <c r="D160" s="2"/>
      <c r="E160" s="2"/>
      <c r="F160" s="2" t="s">
        <v>405</v>
      </c>
      <c r="G160" s="2"/>
      <c r="H160" s="2"/>
      <c r="I160" s="2"/>
      <c r="J160" s="6">
        <f>ROUND(SUM(J157:J159),5)</f>
        <v>0</v>
      </c>
      <c r="K160" s="7"/>
      <c r="L160" s="6">
        <f>ROUND(SUM(L157:L159),5)</f>
        <v>1250</v>
      </c>
      <c r="M160" s="7"/>
      <c r="N160" s="6">
        <f>ROUND((J160-L160),5)</f>
        <v>-1250</v>
      </c>
      <c r="O160" s="7"/>
      <c r="P160" s="8">
        <f>ROUND(IF(L160=0, IF(J160=0, 0, 1), J160/L160),5)</f>
        <v>0</v>
      </c>
    </row>
    <row r="161" spans="1:16" ht="15" thickBot="1">
      <c r="A161" s="2"/>
      <c r="B161" s="2"/>
      <c r="C161" s="2"/>
      <c r="D161" s="2"/>
      <c r="E161" s="2"/>
      <c r="F161" s="2" t="s">
        <v>406</v>
      </c>
      <c r="G161" s="2"/>
      <c r="H161" s="2"/>
      <c r="I161" s="2"/>
      <c r="J161" s="6">
        <v>30</v>
      </c>
      <c r="K161" s="7"/>
      <c r="L161" s="6"/>
      <c r="M161" s="7"/>
      <c r="N161" s="6"/>
      <c r="O161" s="7"/>
      <c r="P161" s="8"/>
    </row>
    <row r="162" spans="1:16" ht="15" thickBot="1">
      <c r="A162" s="2"/>
      <c r="B162" s="2"/>
      <c r="C162" s="2"/>
      <c r="D162" s="2"/>
      <c r="E162" s="2" t="s">
        <v>255</v>
      </c>
      <c r="F162" s="2"/>
      <c r="G162" s="2"/>
      <c r="H162" s="2"/>
      <c r="I162" s="2"/>
      <c r="J162" s="9">
        <f>ROUND(SUM(J155:J156)+SUM(J160:J161),5)</f>
        <v>30</v>
      </c>
      <c r="K162" s="7"/>
      <c r="L162" s="9">
        <f>ROUND(SUM(L155:L156)+SUM(L160:L161),5)</f>
        <v>2083</v>
      </c>
      <c r="M162" s="7"/>
      <c r="N162" s="9">
        <f>ROUND((J162-L162),5)</f>
        <v>-2053</v>
      </c>
      <c r="O162" s="7"/>
      <c r="P162" s="10">
        <f>ROUND(IF(L162=0, IF(J162=0, 0, 1), J162/L162),5)</f>
        <v>1.44E-2</v>
      </c>
    </row>
    <row r="163" spans="1:16" ht="15" thickBot="1">
      <c r="A163" s="2"/>
      <c r="B163" s="2"/>
      <c r="C163" s="2"/>
      <c r="D163" s="2" t="s">
        <v>407</v>
      </c>
      <c r="E163" s="2"/>
      <c r="F163" s="2"/>
      <c r="G163" s="2"/>
      <c r="H163" s="2"/>
      <c r="I163" s="2"/>
      <c r="J163" s="11">
        <f>ROUND(J20+J109+J113+J120+J138+J141+J154+J162,5)</f>
        <v>98418.82</v>
      </c>
      <c r="K163" s="7"/>
      <c r="L163" s="11">
        <f>ROUND(L20+L109+L113+L120+L138+L141+L154+L162,5)</f>
        <v>94314.05</v>
      </c>
      <c r="M163" s="7"/>
      <c r="N163" s="11">
        <f>ROUND((J163-L163),5)</f>
        <v>4104.7700000000004</v>
      </c>
      <c r="O163" s="7"/>
      <c r="P163" s="12">
        <f>ROUND(IF(L163=0, IF(J163=0, 0, 1), J163/L163),5)</f>
        <v>1.04352</v>
      </c>
    </row>
    <row r="164" spans="1:16">
      <c r="A164" s="2"/>
      <c r="B164" s="2" t="s">
        <v>408</v>
      </c>
      <c r="C164" s="2"/>
      <c r="D164" s="2"/>
      <c r="E164" s="2"/>
      <c r="F164" s="2"/>
      <c r="G164" s="2"/>
      <c r="H164" s="2"/>
      <c r="I164" s="2"/>
      <c r="J164" s="6">
        <f>ROUND(J3+J19-J163,5)</f>
        <v>140938.46</v>
      </c>
      <c r="K164" s="7"/>
      <c r="L164" s="6">
        <f>ROUND(L3+L19-L163,5)</f>
        <v>39328.949999999997</v>
      </c>
      <c r="M164" s="7"/>
      <c r="N164" s="6">
        <f>ROUND((J164-L164),5)</f>
        <v>101609.51</v>
      </c>
      <c r="O164" s="7"/>
      <c r="P164" s="8">
        <f>ROUND(IF(L164=0, IF(J164=0, 0, 1), J164/L164),5)</f>
        <v>3.58358</v>
      </c>
    </row>
    <row r="165" spans="1:16">
      <c r="A165" s="2"/>
      <c r="B165" s="2" t="s">
        <v>409</v>
      </c>
      <c r="C165" s="2"/>
      <c r="D165" s="2"/>
      <c r="E165" s="2"/>
      <c r="F165" s="2"/>
      <c r="G165" s="2"/>
      <c r="H165" s="2"/>
      <c r="I165" s="2"/>
      <c r="J165" s="6"/>
      <c r="K165" s="7"/>
      <c r="L165" s="6"/>
      <c r="M165" s="7"/>
      <c r="N165" s="6"/>
      <c r="O165" s="7"/>
      <c r="P165" s="8"/>
    </row>
    <row r="166" spans="1:16">
      <c r="A166" s="2"/>
      <c r="B166" s="2"/>
      <c r="C166" s="2" t="s">
        <v>410</v>
      </c>
      <c r="D166" s="2"/>
      <c r="E166" s="2"/>
      <c r="F166" s="2"/>
      <c r="G166" s="2"/>
      <c r="H166" s="2"/>
      <c r="I166" s="2"/>
      <c r="J166" s="6"/>
      <c r="K166" s="7"/>
      <c r="L166" s="6"/>
      <c r="M166" s="7"/>
      <c r="N166" s="6"/>
      <c r="O166" s="7"/>
      <c r="P166" s="8"/>
    </row>
    <row r="167" spans="1:16">
      <c r="A167" s="2"/>
      <c r="B167" s="2"/>
      <c r="C167" s="2"/>
      <c r="D167" s="2" t="s">
        <v>256</v>
      </c>
      <c r="E167" s="2"/>
      <c r="F167" s="2"/>
      <c r="G167" s="2"/>
      <c r="H167" s="2"/>
      <c r="I167" s="2"/>
      <c r="J167" s="6"/>
      <c r="K167" s="7"/>
      <c r="L167" s="6"/>
      <c r="M167" s="7"/>
      <c r="N167" s="6"/>
      <c r="O167" s="7"/>
      <c r="P167" s="8"/>
    </row>
    <row r="168" spans="1:16">
      <c r="A168" s="2"/>
      <c r="B168" s="2"/>
      <c r="C168" s="2"/>
      <c r="D168" s="2"/>
      <c r="E168" s="2" t="s">
        <v>257</v>
      </c>
      <c r="F168" s="2"/>
      <c r="G168" s="2"/>
      <c r="H168" s="2"/>
      <c r="I168" s="2"/>
      <c r="J168" s="6"/>
      <c r="K168" s="7"/>
      <c r="L168" s="6"/>
      <c r="M168" s="7"/>
      <c r="N168" s="6"/>
      <c r="O168" s="7"/>
      <c r="P168" s="8"/>
    </row>
    <row r="169" spans="1:16" ht="15" thickBot="1">
      <c r="A169" s="2"/>
      <c r="B169" s="2"/>
      <c r="C169" s="2"/>
      <c r="D169" s="2"/>
      <c r="E169" s="2"/>
      <c r="F169" s="2" t="s">
        <v>258</v>
      </c>
      <c r="G169" s="2"/>
      <c r="H169" s="2"/>
      <c r="I169" s="2"/>
      <c r="J169" s="6">
        <v>13195.05</v>
      </c>
      <c r="K169" s="7"/>
      <c r="L169" s="6"/>
      <c r="M169" s="7"/>
      <c r="N169" s="6"/>
      <c r="O169" s="7"/>
      <c r="P169" s="8"/>
    </row>
    <row r="170" spans="1:16" ht="15" thickBot="1">
      <c r="A170" s="2"/>
      <c r="B170" s="2"/>
      <c r="C170" s="2"/>
      <c r="D170" s="2"/>
      <c r="E170" s="2" t="s">
        <v>260</v>
      </c>
      <c r="F170" s="2"/>
      <c r="G170" s="2"/>
      <c r="H170" s="2"/>
      <c r="I170" s="2"/>
      <c r="J170" s="11">
        <f>ROUND(SUM(J168:J169),5)</f>
        <v>13195.05</v>
      </c>
      <c r="K170" s="7"/>
      <c r="L170" s="6"/>
      <c r="M170" s="7"/>
      <c r="N170" s="6"/>
      <c r="O170" s="7"/>
      <c r="P170" s="8"/>
    </row>
    <row r="171" spans="1:16">
      <c r="A171" s="2"/>
      <c r="B171" s="2"/>
      <c r="C171" s="2"/>
      <c r="D171" s="2" t="s">
        <v>261</v>
      </c>
      <c r="E171" s="2"/>
      <c r="F171" s="2"/>
      <c r="G171" s="2"/>
      <c r="H171" s="2"/>
      <c r="I171" s="2"/>
      <c r="J171" s="6">
        <f>ROUND(J167+J170,5)</f>
        <v>13195.05</v>
      </c>
      <c r="K171" s="7"/>
      <c r="L171" s="6"/>
      <c r="M171" s="7"/>
      <c r="N171" s="6"/>
      <c r="O171" s="7"/>
      <c r="P171" s="8"/>
    </row>
    <row r="172" spans="1:16">
      <c r="A172" s="2"/>
      <c r="B172" s="2"/>
      <c r="C172" s="2"/>
      <c r="D172" s="2" t="s">
        <v>411</v>
      </c>
      <c r="E172" s="2"/>
      <c r="F172" s="2"/>
      <c r="G172" s="2"/>
      <c r="H172" s="2"/>
      <c r="I172" s="2"/>
      <c r="J172" s="6"/>
      <c r="K172" s="7"/>
      <c r="L172" s="6"/>
      <c r="M172" s="7"/>
      <c r="N172" s="6"/>
      <c r="O172" s="7"/>
      <c r="P172" s="8"/>
    </row>
    <row r="173" spans="1:16">
      <c r="A173" s="2"/>
      <c r="B173" s="2"/>
      <c r="C173" s="2"/>
      <c r="D173" s="2"/>
      <c r="E173" s="2" t="s">
        <v>412</v>
      </c>
      <c r="F173" s="2"/>
      <c r="G173" s="2"/>
      <c r="H173" s="2"/>
      <c r="I173" s="2"/>
      <c r="J173" s="6">
        <v>0</v>
      </c>
      <c r="K173" s="7"/>
      <c r="L173" s="6">
        <v>0</v>
      </c>
      <c r="M173" s="7"/>
      <c r="N173" s="6">
        <f>ROUND((J173-L173),5)</f>
        <v>0</v>
      </c>
      <c r="O173" s="7"/>
      <c r="P173" s="8">
        <f>ROUND(IF(L173=0, IF(J173=0, 0, 1), J173/L173),5)</f>
        <v>0</v>
      </c>
    </row>
    <row r="174" spans="1:16">
      <c r="A174" s="2"/>
      <c r="B174" s="2"/>
      <c r="C174" s="2"/>
      <c r="D174" s="2"/>
      <c r="E174" s="2" t="s">
        <v>413</v>
      </c>
      <c r="F174" s="2"/>
      <c r="G174" s="2"/>
      <c r="H174" s="2"/>
      <c r="I174" s="2"/>
      <c r="J174" s="6">
        <v>0</v>
      </c>
      <c r="K174" s="7"/>
      <c r="L174" s="6">
        <v>0</v>
      </c>
      <c r="M174" s="7"/>
      <c r="N174" s="6">
        <f>ROUND((J174-L174),5)</f>
        <v>0</v>
      </c>
      <c r="O174" s="7"/>
      <c r="P174" s="8">
        <f>ROUND(IF(L174=0, IF(J174=0, 0, 1), J174/L174),5)</f>
        <v>0</v>
      </c>
    </row>
    <row r="175" spans="1:16">
      <c r="A175" s="2"/>
      <c r="B175" s="2"/>
      <c r="C175" s="2"/>
      <c r="D175" s="2"/>
      <c r="E175" s="2" t="s">
        <v>414</v>
      </c>
      <c r="F175" s="2"/>
      <c r="G175" s="2"/>
      <c r="H175" s="2"/>
      <c r="I175" s="2"/>
      <c r="J175" s="6">
        <v>0</v>
      </c>
      <c r="K175" s="7"/>
      <c r="L175" s="6">
        <v>0</v>
      </c>
      <c r="M175" s="7"/>
      <c r="N175" s="6">
        <f>ROUND((J175-L175),5)</f>
        <v>0</v>
      </c>
      <c r="O175" s="7"/>
      <c r="P175" s="8">
        <f>ROUND(IF(L175=0, IF(J175=0, 0, 1), J175/L175),5)</f>
        <v>0</v>
      </c>
    </row>
    <row r="176" spans="1:16">
      <c r="A176" s="2"/>
      <c r="B176" s="2"/>
      <c r="C176" s="2"/>
      <c r="D176" s="2"/>
      <c r="E176" s="2" t="s">
        <v>415</v>
      </c>
      <c r="F176" s="2"/>
      <c r="G176" s="2"/>
      <c r="H176" s="2"/>
      <c r="I176" s="2"/>
      <c r="J176" s="6">
        <v>0</v>
      </c>
      <c r="K176" s="7"/>
      <c r="L176" s="6">
        <v>0</v>
      </c>
      <c r="M176" s="7"/>
      <c r="N176" s="6">
        <f>ROUND((J176-L176),5)</f>
        <v>0</v>
      </c>
      <c r="O176" s="7"/>
      <c r="P176" s="8">
        <f>ROUND(IF(L176=0, IF(J176=0, 0, 1), J176/L176),5)</f>
        <v>0</v>
      </c>
    </row>
    <row r="177" spans="1:16">
      <c r="A177" s="2"/>
      <c r="B177" s="2"/>
      <c r="C177" s="2"/>
      <c r="D177" s="2"/>
      <c r="E177" s="2" t="s">
        <v>416</v>
      </c>
      <c r="F177" s="2"/>
      <c r="G177" s="2"/>
      <c r="H177" s="2"/>
      <c r="I177" s="2"/>
      <c r="J177" s="6">
        <v>0</v>
      </c>
      <c r="K177" s="7"/>
      <c r="L177" s="6">
        <v>0</v>
      </c>
      <c r="M177" s="7"/>
      <c r="N177" s="6">
        <f>ROUND((J177-L177),5)</f>
        <v>0</v>
      </c>
      <c r="O177" s="7"/>
      <c r="P177" s="8">
        <f>ROUND(IF(L177=0, IF(J177=0, 0, 1), J177/L177),5)</f>
        <v>0</v>
      </c>
    </row>
    <row r="178" spans="1:16">
      <c r="A178" s="2"/>
      <c r="B178" s="2"/>
      <c r="C178" s="2"/>
      <c r="D178" s="2"/>
      <c r="E178" s="2" t="s">
        <v>417</v>
      </c>
      <c r="F178" s="2"/>
      <c r="G178" s="2"/>
      <c r="H178" s="2"/>
      <c r="I178" s="2"/>
      <c r="J178" s="6">
        <v>0</v>
      </c>
      <c r="K178" s="7"/>
      <c r="L178" s="6">
        <v>0</v>
      </c>
      <c r="M178" s="7"/>
      <c r="N178" s="6">
        <f>ROUND((J178-L178),5)</f>
        <v>0</v>
      </c>
      <c r="O178" s="7"/>
      <c r="P178" s="8">
        <f>ROUND(IF(L178=0, IF(J178=0, 0, 1), J178/L178),5)</f>
        <v>0</v>
      </c>
    </row>
    <row r="179" spans="1:16" ht="15" thickBot="1">
      <c r="A179" s="2"/>
      <c r="B179" s="2"/>
      <c r="C179" s="2"/>
      <c r="D179" s="2"/>
      <c r="E179" s="2" t="s">
        <v>418</v>
      </c>
      <c r="F179" s="2"/>
      <c r="G179" s="2"/>
      <c r="H179" s="2"/>
      <c r="I179" s="2"/>
      <c r="J179" s="6">
        <v>0</v>
      </c>
      <c r="K179" s="7"/>
      <c r="L179" s="6">
        <v>0</v>
      </c>
      <c r="M179" s="7"/>
      <c r="N179" s="6">
        <f>ROUND((J179-L179),5)</f>
        <v>0</v>
      </c>
      <c r="O179" s="7"/>
      <c r="P179" s="8">
        <f>ROUND(IF(L179=0, IF(J179=0, 0, 1), J179/L179),5)</f>
        <v>0</v>
      </c>
    </row>
    <row r="180" spans="1:16" ht="15" thickBot="1">
      <c r="A180" s="2"/>
      <c r="B180" s="2"/>
      <c r="C180" s="2"/>
      <c r="D180" s="2" t="s">
        <v>419</v>
      </c>
      <c r="E180" s="2"/>
      <c r="F180" s="2"/>
      <c r="G180" s="2"/>
      <c r="H180" s="2"/>
      <c r="I180" s="2"/>
      <c r="J180" s="9">
        <f>ROUND(SUM(J172:J179),5)</f>
        <v>0</v>
      </c>
      <c r="K180" s="7"/>
      <c r="L180" s="9">
        <f>ROUND(SUM(L172:L179),5)</f>
        <v>0</v>
      </c>
      <c r="M180" s="7"/>
      <c r="N180" s="9">
        <f>ROUND((J180-L180),5)</f>
        <v>0</v>
      </c>
      <c r="O180" s="7"/>
      <c r="P180" s="10">
        <f>ROUND(IF(L180=0, IF(J180=0, 0, 1), J180/L180),5)</f>
        <v>0</v>
      </c>
    </row>
    <row r="181" spans="1:16" ht="15" thickBot="1">
      <c r="A181" s="2"/>
      <c r="B181" s="2"/>
      <c r="C181" s="2" t="s">
        <v>420</v>
      </c>
      <c r="D181" s="2"/>
      <c r="E181" s="2"/>
      <c r="F181" s="2"/>
      <c r="G181" s="2"/>
      <c r="H181" s="2"/>
      <c r="I181" s="2"/>
      <c r="J181" s="9">
        <f>ROUND(J166+J171+J180,5)</f>
        <v>13195.05</v>
      </c>
      <c r="K181" s="7"/>
      <c r="L181" s="9">
        <f>ROUND(L166+L171+L180,5)</f>
        <v>0</v>
      </c>
      <c r="M181" s="7"/>
      <c r="N181" s="9">
        <f>ROUND((J181-L181),5)</f>
        <v>13195.05</v>
      </c>
      <c r="O181" s="7"/>
      <c r="P181" s="10">
        <f>ROUND(IF(L181=0, IF(J181=0, 0, 1), J181/L181),5)</f>
        <v>1</v>
      </c>
    </row>
    <row r="182" spans="1:16" ht="15" thickBot="1">
      <c r="A182" s="2"/>
      <c r="B182" s="2" t="s">
        <v>421</v>
      </c>
      <c r="C182" s="2"/>
      <c r="D182" s="2"/>
      <c r="E182" s="2"/>
      <c r="F182" s="2"/>
      <c r="G182" s="2"/>
      <c r="H182" s="2"/>
      <c r="I182" s="2"/>
      <c r="J182" s="9">
        <f>ROUND(J165-J181,5)</f>
        <v>-13195.05</v>
      </c>
      <c r="K182" s="7"/>
      <c r="L182" s="9">
        <f>ROUND(L165-L181,5)</f>
        <v>0</v>
      </c>
      <c r="M182" s="7"/>
      <c r="N182" s="9">
        <f>ROUND((J182-L182),5)</f>
        <v>-13195.05</v>
      </c>
      <c r="O182" s="7"/>
      <c r="P182" s="10">
        <f>ROUND(IF(L182=0, IF(J182=0, 0, 1), J182/L182),5)</f>
        <v>1</v>
      </c>
    </row>
    <row r="183" spans="1:16" s="17" customFormat="1" ht="9.4" thickBot="1">
      <c r="A183" s="2" t="s">
        <v>318</v>
      </c>
      <c r="B183" s="2"/>
      <c r="C183" s="2"/>
      <c r="D183" s="2"/>
      <c r="E183" s="2"/>
      <c r="F183" s="2"/>
      <c r="G183" s="2"/>
      <c r="H183" s="2"/>
      <c r="I183" s="2"/>
      <c r="J183" s="15">
        <f>ROUND(J164+J182,5)</f>
        <v>127743.41</v>
      </c>
      <c r="K183" s="2"/>
      <c r="L183" s="15">
        <f>ROUND(L164+L182,5)</f>
        <v>39328.949999999997</v>
      </c>
      <c r="M183" s="2"/>
      <c r="N183" s="15">
        <f>ROUND((J183-L183),5)</f>
        <v>88414.46</v>
      </c>
      <c r="O183" s="2"/>
      <c r="P183" s="16">
        <f>ROUND(IF(L183=0, IF(J183=0, 0, 1), J183/L183),5)</f>
        <v>3.2480799999999999</v>
      </c>
    </row>
    <row r="184" spans="1:16" ht="15" thickTop="1"/>
  </sheetData>
  <pageMargins left="0.7" right="0.7" top="0.75" bottom="0.75" header="0.1" footer="0.3"/>
  <pageSetup orientation="portrait" r:id="rId1"/>
  <headerFooter>
    <oddHeader>&amp;L&amp;"Arial,Bold"&amp;7 9:33 AM
&amp;"Arial,Bold"&amp;7 08/05/22
&amp;"Arial,Bold"&amp;7 Accrual Basis&amp;C&amp;"Arial,Bold"&amp;12 Nederland Fire Protection District
&amp;"Arial,Bold"&amp;14 Income &amp;&amp; Expense General  Budget vs. Actual
&amp;"Arial,Bold"&amp;10 July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5121" r:id="rId6" name="FILTER"/>
      </mc:Fallback>
    </mc:AlternateContent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5122" r:id="rId4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E536-C88E-499A-B290-F0A5478C19C1}">
  <sheetPr codeName="Sheet1"/>
  <dimension ref="A1:P243"/>
  <sheetViews>
    <sheetView workbookViewId="0">
      <pane xSplit="9" ySplit="2" topLeftCell="J193" activePane="bottomRight" state="frozenSplit"/>
      <selection pane="bottomRight" activeCell="L242" sqref="L242"/>
      <selection pane="bottomLeft" activeCell="A3" sqref="A3"/>
      <selection pane="topRight" activeCell="J1" sqref="J1"/>
    </sheetView>
  </sheetViews>
  <sheetFormatPr defaultRowHeight="14.65"/>
  <cols>
    <col min="1" max="8" width="2.85546875" style="17" customWidth="1"/>
    <col min="9" max="9" width="19.5703125" style="17" customWidth="1"/>
    <col min="10" max="10" width="8.28515625" bestFit="1" customWidth="1"/>
    <col min="11" max="11" width="2.28515625" customWidth="1"/>
    <col min="12" max="12" width="13.28515625" customWidth="1"/>
    <col min="13" max="13" width="2.28515625" customWidth="1"/>
    <col min="14" max="14" width="9.140625" bestFit="1" customWidth="1"/>
    <col min="15" max="15" width="2.28515625" customWidth="1"/>
    <col min="16" max="16" width="8" bestFit="1" customWidth="1"/>
  </cols>
  <sheetData>
    <row r="1" spans="1:16" ht="15" thickBot="1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4"/>
      <c r="M1" s="3"/>
      <c r="N1" s="4"/>
      <c r="O1" s="3"/>
      <c r="P1" s="4"/>
    </row>
    <row r="2" spans="1:16" s="21" customFormat="1" ht="15.4" thickTop="1" thickBot="1">
      <c r="A2" s="18"/>
      <c r="B2" s="18"/>
      <c r="C2" s="18"/>
      <c r="D2" s="18"/>
      <c r="E2" s="18"/>
      <c r="F2" s="18"/>
      <c r="G2" s="18"/>
      <c r="H2" s="18"/>
      <c r="I2" s="18"/>
      <c r="J2" s="19" t="s">
        <v>422</v>
      </c>
      <c r="K2" s="20"/>
      <c r="L2" s="19" t="s">
        <v>328</v>
      </c>
      <c r="M2" s="20"/>
      <c r="N2" s="19" t="s">
        <v>329</v>
      </c>
      <c r="O2" s="20"/>
      <c r="P2" s="19" t="s">
        <v>330</v>
      </c>
    </row>
    <row r="3" spans="1:16" ht="15" thickTop="1">
      <c r="A3" s="2"/>
      <c r="B3" s="2" t="s">
        <v>331</v>
      </c>
      <c r="C3" s="2"/>
      <c r="D3" s="2"/>
      <c r="E3" s="2"/>
      <c r="F3" s="2"/>
      <c r="G3" s="2"/>
      <c r="H3" s="2"/>
      <c r="I3" s="2"/>
      <c r="J3" s="6"/>
      <c r="K3" s="7"/>
      <c r="L3" s="6"/>
      <c r="M3" s="7"/>
      <c r="N3" s="6"/>
      <c r="O3" s="7"/>
      <c r="P3" s="8"/>
    </row>
    <row r="4" spans="1:16">
      <c r="A4" s="2"/>
      <c r="B4" s="2"/>
      <c r="C4" s="2"/>
      <c r="D4" s="2" t="s">
        <v>332</v>
      </c>
      <c r="E4" s="2"/>
      <c r="F4" s="2"/>
      <c r="G4" s="2"/>
      <c r="H4" s="2"/>
      <c r="I4" s="2"/>
      <c r="J4" s="6"/>
      <c r="K4" s="7"/>
      <c r="L4" s="6"/>
      <c r="M4" s="7"/>
      <c r="N4" s="6"/>
      <c r="O4" s="7"/>
      <c r="P4" s="8"/>
    </row>
    <row r="5" spans="1:16">
      <c r="A5" s="2"/>
      <c r="B5" s="2"/>
      <c r="C5" s="2"/>
      <c r="D5" s="2"/>
      <c r="E5" s="2" t="s">
        <v>423</v>
      </c>
      <c r="F5" s="2"/>
      <c r="G5" s="2"/>
      <c r="H5" s="2"/>
      <c r="I5" s="2"/>
      <c r="J5" s="6">
        <v>20</v>
      </c>
      <c r="K5" s="7"/>
      <c r="L5" s="6"/>
      <c r="M5" s="7"/>
      <c r="N5" s="6"/>
      <c r="O5" s="7"/>
      <c r="P5" s="8"/>
    </row>
    <row r="6" spans="1:16">
      <c r="A6" s="2"/>
      <c r="B6" s="2"/>
      <c r="C6" s="2"/>
      <c r="D6" s="2"/>
      <c r="E6" s="2" t="s">
        <v>333</v>
      </c>
      <c r="F6" s="2"/>
      <c r="G6" s="2"/>
      <c r="H6" s="2"/>
      <c r="I6" s="2"/>
      <c r="J6" s="6">
        <v>0</v>
      </c>
      <c r="K6" s="7"/>
      <c r="L6" s="6">
        <v>25000</v>
      </c>
      <c r="M6" s="7"/>
      <c r="N6" s="6">
        <f>ROUND((J6-L6),5)</f>
        <v>-25000</v>
      </c>
      <c r="O6" s="7"/>
      <c r="P6" s="8">
        <f>ROUND(IF(L6=0, IF(J6=0, 0, 1), J6/L6),5)</f>
        <v>0</v>
      </c>
    </row>
    <row r="7" spans="1:16">
      <c r="A7" s="2"/>
      <c r="B7" s="2"/>
      <c r="C7" s="2"/>
      <c r="D7" s="2"/>
      <c r="E7" s="2" t="s">
        <v>334</v>
      </c>
      <c r="F7" s="2"/>
      <c r="G7" s="2"/>
      <c r="H7" s="2"/>
      <c r="I7" s="2"/>
      <c r="J7" s="6">
        <v>2191.7600000000002</v>
      </c>
      <c r="K7" s="7"/>
      <c r="L7" s="6">
        <v>300</v>
      </c>
      <c r="M7" s="7"/>
      <c r="N7" s="6">
        <f>ROUND((J7-L7),5)</f>
        <v>1891.76</v>
      </c>
      <c r="O7" s="7"/>
      <c r="P7" s="8">
        <f>ROUND(IF(L7=0, IF(J7=0, 0, 1), J7/L7),5)</f>
        <v>7.3058699999999996</v>
      </c>
    </row>
    <row r="8" spans="1:16">
      <c r="A8" s="2"/>
      <c r="B8" s="2"/>
      <c r="C8" s="2"/>
      <c r="D8" s="2"/>
      <c r="E8" s="2" t="s">
        <v>8</v>
      </c>
      <c r="F8" s="2"/>
      <c r="G8" s="2"/>
      <c r="H8" s="2"/>
      <c r="I8" s="2"/>
      <c r="J8" s="6">
        <v>35.36</v>
      </c>
      <c r="K8" s="7"/>
      <c r="L8" s="6">
        <v>90</v>
      </c>
      <c r="M8" s="7"/>
      <c r="N8" s="6">
        <f>ROUND((J8-L8),5)</f>
        <v>-54.64</v>
      </c>
      <c r="O8" s="7"/>
      <c r="P8" s="8">
        <f>ROUND(IF(L8=0, IF(J8=0, 0, 1), J8/L8),5)</f>
        <v>0.39289000000000002</v>
      </c>
    </row>
    <row r="9" spans="1:16">
      <c r="A9" s="2"/>
      <c r="B9" s="2"/>
      <c r="C9" s="2"/>
      <c r="D9" s="2"/>
      <c r="E9" s="2" t="s">
        <v>15</v>
      </c>
      <c r="F9" s="2"/>
      <c r="G9" s="2"/>
      <c r="H9" s="2"/>
      <c r="I9" s="2"/>
      <c r="J9" s="6"/>
      <c r="K9" s="7"/>
      <c r="L9" s="6"/>
      <c r="M9" s="7"/>
      <c r="N9" s="6"/>
      <c r="O9" s="7"/>
      <c r="P9" s="8"/>
    </row>
    <row r="10" spans="1:16">
      <c r="A10" s="2"/>
      <c r="B10" s="2"/>
      <c r="C10" s="2"/>
      <c r="D10" s="2"/>
      <c r="E10" s="2"/>
      <c r="F10" s="2" t="s">
        <v>16</v>
      </c>
      <c r="G10" s="2"/>
      <c r="H10" s="2"/>
      <c r="I10" s="2"/>
      <c r="J10" s="6">
        <v>1099125.1399999999</v>
      </c>
      <c r="K10" s="7"/>
      <c r="L10" s="6">
        <v>991853</v>
      </c>
      <c r="M10" s="7"/>
      <c r="N10" s="6">
        <f>ROUND((J10-L10),5)</f>
        <v>107272.14</v>
      </c>
      <c r="O10" s="7"/>
      <c r="P10" s="8">
        <f>ROUND(IF(L10=0, IF(J10=0, 0, 1), J10/L10),5)</f>
        <v>1.10815</v>
      </c>
    </row>
    <row r="11" spans="1:16">
      <c r="A11" s="2"/>
      <c r="B11" s="2"/>
      <c r="C11" s="2"/>
      <c r="D11" s="2"/>
      <c r="E11" s="2"/>
      <c r="F11" s="2" t="s">
        <v>21</v>
      </c>
      <c r="G11" s="2"/>
      <c r="H11" s="2"/>
      <c r="I11" s="2"/>
      <c r="J11" s="6">
        <v>24357.53</v>
      </c>
      <c r="K11" s="7"/>
      <c r="L11" s="6">
        <v>49593</v>
      </c>
      <c r="M11" s="7"/>
      <c r="N11" s="6">
        <f>ROUND((J11-L11),5)</f>
        <v>-25235.47</v>
      </c>
      <c r="O11" s="7"/>
      <c r="P11" s="8">
        <f>ROUND(IF(L11=0, IF(J11=0, 0, 1), J11/L11),5)</f>
        <v>0.49114999999999998</v>
      </c>
    </row>
    <row r="12" spans="1:16">
      <c r="A12" s="2"/>
      <c r="B12" s="2"/>
      <c r="C12" s="2"/>
      <c r="D12" s="2"/>
      <c r="E12" s="2"/>
      <c r="F12" s="2" t="s">
        <v>335</v>
      </c>
      <c r="G12" s="2"/>
      <c r="H12" s="2"/>
      <c r="I12" s="2"/>
      <c r="J12" s="6">
        <v>0</v>
      </c>
      <c r="K12" s="7"/>
      <c r="L12" s="6">
        <v>34712</v>
      </c>
      <c r="M12" s="7"/>
      <c r="N12" s="6">
        <f>ROUND((J12-L12),5)</f>
        <v>-34712</v>
      </c>
      <c r="O12" s="7"/>
      <c r="P12" s="8">
        <f>ROUND(IF(L12=0, IF(J12=0, 0, 1), J12/L12),5)</f>
        <v>0</v>
      </c>
    </row>
    <row r="13" spans="1:16">
      <c r="A13" s="2"/>
      <c r="B13" s="2"/>
      <c r="C13" s="2"/>
      <c r="D13" s="2"/>
      <c r="E13" s="2"/>
      <c r="F13" s="2" t="s">
        <v>336</v>
      </c>
      <c r="G13" s="2"/>
      <c r="H13" s="2"/>
      <c r="I13" s="2"/>
      <c r="J13" s="6">
        <v>0</v>
      </c>
      <c r="K13" s="7"/>
      <c r="L13" s="6">
        <v>1700</v>
      </c>
      <c r="M13" s="7"/>
      <c r="N13" s="6">
        <f>ROUND((J13-L13),5)</f>
        <v>-1700</v>
      </c>
      <c r="O13" s="7"/>
      <c r="P13" s="8">
        <f>ROUND(IF(L13=0, IF(J13=0, 0, 1), J13/L13),5)</f>
        <v>0</v>
      </c>
    </row>
    <row r="14" spans="1:16">
      <c r="A14" s="2"/>
      <c r="B14" s="2"/>
      <c r="C14" s="2"/>
      <c r="D14" s="2"/>
      <c r="E14" s="2"/>
      <c r="F14" s="2" t="s">
        <v>25</v>
      </c>
      <c r="G14" s="2"/>
      <c r="H14" s="2"/>
      <c r="I14" s="2"/>
      <c r="J14" s="6">
        <v>875.9</v>
      </c>
      <c r="K14" s="7"/>
      <c r="L14" s="6"/>
      <c r="M14" s="7"/>
      <c r="N14" s="6"/>
      <c r="O14" s="7"/>
      <c r="P14" s="8"/>
    </row>
    <row r="15" spans="1:16">
      <c r="A15" s="2"/>
      <c r="B15" s="2"/>
      <c r="C15" s="2"/>
      <c r="D15" s="2"/>
      <c r="E15" s="2"/>
      <c r="F15" s="2" t="s">
        <v>424</v>
      </c>
      <c r="G15" s="2"/>
      <c r="H15" s="2"/>
      <c r="I15" s="2"/>
      <c r="J15" s="6">
        <v>4.74</v>
      </c>
      <c r="K15" s="7"/>
      <c r="L15" s="6"/>
      <c r="M15" s="7"/>
      <c r="N15" s="6"/>
      <c r="O15" s="7"/>
      <c r="P15" s="8"/>
    </row>
    <row r="16" spans="1:16">
      <c r="A16" s="2"/>
      <c r="B16" s="2"/>
      <c r="C16" s="2"/>
      <c r="D16" s="2"/>
      <c r="E16" s="2"/>
      <c r="F16" s="2" t="s">
        <v>425</v>
      </c>
      <c r="G16" s="2"/>
      <c r="H16" s="2"/>
      <c r="I16" s="2"/>
      <c r="J16" s="6">
        <v>1.32</v>
      </c>
      <c r="K16" s="7"/>
      <c r="L16" s="6"/>
      <c r="M16" s="7"/>
      <c r="N16" s="6"/>
      <c r="O16" s="7"/>
      <c r="P16" s="8"/>
    </row>
    <row r="17" spans="1:16">
      <c r="A17" s="2"/>
      <c r="B17" s="2"/>
      <c r="C17" s="2"/>
      <c r="D17" s="2"/>
      <c r="E17" s="2"/>
      <c r="F17" s="2" t="s">
        <v>29</v>
      </c>
      <c r="G17" s="2"/>
      <c r="H17" s="2"/>
      <c r="I17" s="2"/>
      <c r="J17" s="6">
        <v>4947.62</v>
      </c>
      <c r="K17" s="7"/>
      <c r="L17" s="6">
        <v>4500</v>
      </c>
      <c r="M17" s="7"/>
      <c r="N17" s="6">
        <f>ROUND((J17-L17),5)</f>
        <v>447.62</v>
      </c>
      <c r="O17" s="7"/>
      <c r="P17" s="8">
        <f>ROUND(IF(L17=0, IF(J17=0, 0, 1), J17/L17),5)</f>
        <v>1.0994699999999999</v>
      </c>
    </row>
    <row r="18" spans="1:16">
      <c r="A18" s="2"/>
      <c r="B18" s="2"/>
      <c r="C18" s="2"/>
      <c r="D18" s="2"/>
      <c r="E18" s="2"/>
      <c r="F18" s="2" t="s">
        <v>337</v>
      </c>
      <c r="G18" s="2"/>
      <c r="H18" s="2"/>
      <c r="I18" s="2"/>
      <c r="J18" s="6">
        <v>0</v>
      </c>
      <c r="K18" s="7"/>
      <c r="L18" s="6">
        <v>4646</v>
      </c>
      <c r="M18" s="7"/>
      <c r="N18" s="6">
        <f>ROUND((J18-L18),5)</f>
        <v>-4646</v>
      </c>
      <c r="O18" s="7"/>
      <c r="P18" s="8">
        <f>ROUND(IF(L18=0, IF(J18=0, 0, 1), J18/L18),5)</f>
        <v>0</v>
      </c>
    </row>
    <row r="19" spans="1:16">
      <c r="A19" s="2"/>
      <c r="B19" s="2"/>
      <c r="C19" s="2"/>
      <c r="D19" s="2"/>
      <c r="E19" s="2"/>
      <c r="F19" s="2" t="s">
        <v>32</v>
      </c>
      <c r="G19" s="2"/>
      <c r="H19" s="2"/>
      <c r="I19" s="2"/>
      <c r="J19" s="6">
        <v>-43254.14</v>
      </c>
      <c r="K19" s="7"/>
      <c r="L19" s="6"/>
      <c r="M19" s="7"/>
      <c r="N19" s="6"/>
      <c r="O19" s="7"/>
      <c r="P19" s="8"/>
    </row>
    <row r="20" spans="1:16" ht="15" thickBot="1">
      <c r="A20" s="2"/>
      <c r="B20" s="2"/>
      <c r="C20" s="2"/>
      <c r="D20" s="2"/>
      <c r="E20" s="2"/>
      <c r="F20" s="2" t="s">
        <v>426</v>
      </c>
      <c r="G20" s="2"/>
      <c r="H20" s="2"/>
      <c r="I20" s="2"/>
      <c r="J20" s="6">
        <v>-0.06</v>
      </c>
      <c r="K20" s="7"/>
      <c r="L20" s="6"/>
      <c r="M20" s="7"/>
      <c r="N20" s="6"/>
      <c r="O20" s="7"/>
      <c r="P20" s="8"/>
    </row>
    <row r="21" spans="1:16" ht="15" thickBot="1">
      <c r="A21" s="2"/>
      <c r="B21" s="2"/>
      <c r="C21" s="2"/>
      <c r="D21" s="2"/>
      <c r="E21" s="2" t="s">
        <v>36</v>
      </c>
      <c r="F21" s="2"/>
      <c r="G21" s="2"/>
      <c r="H21" s="2"/>
      <c r="I21" s="2"/>
      <c r="J21" s="9">
        <f>ROUND(SUM(J9:J20),5)</f>
        <v>1086058.05</v>
      </c>
      <c r="K21" s="7"/>
      <c r="L21" s="9">
        <f>ROUND(SUM(L9:L20),5)</f>
        <v>1087004</v>
      </c>
      <c r="M21" s="7"/>
      <c r="N21" s="9">
        <f>ROUND((J21-L21),5)</f>
        <v>-945.95</v>
      </c>
      <c r="O21" s="7"/>
      <c r="P21" s="10">
        <f>ROUND(IF(L21=0, IF(J21=0, 0, 1), J21/L21),5)</f>
        <v>0.99912999999999996</v>
      </c>
    </row>
    <row r="22" spans="1:16" ht="15" thickBot="1">
      <c r="A22" s="2"/>
      <c r="B22" s="2"/>
      <c r="C22" s="2"/>
      <c r="D22" s="2" t="s">
        <v>338</v>
      </c>
      <c r="E22" s="2"/>
      <c r="F22" s="2"/>
      <c r="G22" s="2"/>
      <c r="H22" s="2"/>
      <c r="I22" s="2"/>
      <c r="J22" s="11">
        <f>ROUND(SUM(J4:J8)+J21,5)</f>
        <v>1088305.17</v>
      </c>
      <c r="K22" s="7"/>
      <c r="L22" s="11">
        <f>ROUND(SUM(L4:L8)+L21,5)</f>
        <v>1112394</v>
      </c>
      <c r="M22" s="7"/>
      <c r="N22" s="11">
        <f>ROUND((J22-L22),5)</f>
        <v>-24088.83</v>
      </c>
      <c r="O22" s="7"/>
      <c r="P22" s="12">
        <f>ROUND(IF(L22=0, IF(J22=0, 0, 1), J22/L22),5)</f>
        <v>0.97835000000000005</v>
      </c>
    </row>
    <row r="23" spans="1:16">
      <c r="A23" s="2"/>
      <c r="B23" s="2"/>
      <c r="C23" s="2" t="s">
        <v>339</v>
      </c>
      <c r="D23" s="2"/>
      <c r="E23" s="2"/>
      <c r="F23" s="2"/>
      <c r="G23" s="2"/>
      <c r="H23" s="2"/>
      <c r="I23" s="2"/>
      <c r="J23" s="6">
        <f>J22</f>
        <v>1088305.17</v>
      </c>
      <c r="K23" s="7"/>
      <c r="L23" s="6">
        <f>L22</f>
        <v>1112394</v>
      </c>
      <c r="M23" s="7"/>
      <c r="N23" s="6">
        <f>ROUND((J23-L23),5)</f>
        <v>-24088.83</v>
      </c>
      <c r="O23" s="7"/>
      <c r="P23" s="8">
        <f>ROUND(IF(L23=0, IF(J23=0, 0, 1), J23/L23),5)</f>
        <v>0.97835000000000005</v>
      </c>
    </row>
    <row r="24" spans="1:16">
      <c r="A24" s="2"/>
      <c r="B24" s="2"/>
      <c r="C24" s="2"/>
      <c r="D24" s="2" t="s">
        <v>340</v>
      </c>
      <c r="E24" s="2"/>
      <c r="F24" s="2"/>
      <c r="G24" s="2"/>
      <c r="H24" s="2"/>
      <c r="I24" s="2"/>
      <c r="J24" s="6"/>
      <c r="K24" s="7"/>
      <c r="L24" s="6"/>
      <c r="M24" s="7"/>
      <c r="N24" s="6"/>
      <c r="O24" s="7"/>
      <c r="P24" s="8"/>
    </row>
    <row r="25" spans="1:16">
      <c r="A25" s="2"/>
      <c r="B25" s="2"/>
      <c r="C25" s="2"/>
      <c r="D25" s="2"/>
      <c r="E25" s="2" t="s">
        <v>37</v>
      </c>
      <c r="F25" s="2"/>
      <c r="G25" s="2"/>
      <c r="H25" s="2"/>
      <c r="I25" s="2"/>
      <c r="J25" s="6"/>
      <c r="K25" s="7"/>
      <c r="L25" s="6"/>
      <c r="M25" s="7"/>
      <c r="N25" s="6"/>
      <c r="O25" s="7"/>
      <c r="P25" s="8"/>
    </row>
    <row r="26" spans="1:16">
      <c r="A26" s="2"/>
      <c r="B26" s="2"/>
      <c r="C26" s="2"/>
      <c r="D26" s="2"/>
      <c r="E26" s="2"/>
      <c r="F26" s="2" t="s">
        <v>341</v>
      </c>
      <c r="G26" s="2"/>
      <c r="H26" s="2"/>
      <c r="I26" s="2"/>
      <c r="J26" s="6">
        <v>2145.19</v>
      </c>
      <c r="K26" s="7"/>
      <c r="L26" s="6">
        <v>2450</v>
      </c>
      <c r="M26" s="7"/>
      <c r="N26" s="6">
        <f>ROUND((J26-L26),5)</f>
        <v>-304.81</v>
      </c>
      <c r="O26" s="7"/>
      <c r="P26" s="8">
        <f>ROUND(IF(L26=0, IF(J26=0, 0, 1), J26/L26),5)</f>
        <v>0.87558999999999998</v>
      </c>
    </row>
    <row r="27" spans="1:16">
      <c r="A27" s="2"/>
      <c r="B27" s="2"/>
      <c r="C27" s="2"/>
      <c r="D27" s="2"/>
      <c r="E27" s="2"/>
      <c r="F27" s="2" t="s">
        <v>342</v>
      </c>
      <c r="G27" s="2"/>
      <c r="H27" s="2"/>
      <c r="I27" s="2"/>
      <c r="J27" s="6">
        <v>8427.39</v>
      </c>
      <c r="K27" s="7"/>
      <c r="L27" s="6">
        <v>6000</v>
      </c>
      <c r="M27" s="7"/>
      <c r="N27" s="6">
        <f>ROUND((J27-L27),5)</f>
        <v>2427.39</v>
      </c>
      <c r="O27" s="7"/>
      <c r="P27" s="8">
        <f>ROUND(IF(L27=0, IF(J27=0, 0, 1), J27/L27),5)</f>
        <v>1.4045700000000001</v>
      </c>
    </row>
    <row r="28" spans="1:16">
      <c r="A28" s="2"/>
      <c r="B28" s="2"/>
      <c r="C28" s="2"/>
      <c r="D28" s="2"/>
      <c r="E28" s="2"/>
      <c r="F28" s="2" t="s">
        <v>343</v>
      </c>
      <c r="G28" s="2"/>
      <c r="H28" s="2"/>
      <c r="I28" s="2"/>
      <c r="J28" s="6">
        <v>173.51</v>
      </c>
      <c r="K28" s="7"/>
      <c r="L28" s="6">
        <v>291.64999999999998</v>
      </c>
      <c r="M28" s="7"/>
      <c r="N28" s="6">
        <f>ROUND((J28-L28),5)</f>
        <v>-118.14</v>
      </c>
      <c r="O28" s="7"/>
      <c r="P28" s="8">
        <f>ROUND(IF(L28=0, IF(J28=0, 0, 1), J28/L28),5)</f>
        <v>0.59492999999999996</v>
      </c>
    </row>
    <row r="29" spans="1:16">
      <c r="A29" s="2"/>
      <c r="B29" s="2"/>
      <c r="C29" s="2"/>
      <c r="D29" s="2"/>
      <c r="E29" s="2"/>
      <c r="F29" s="2" t="s">
        <v>344</v>
      </c>
      <c r="G29" s="2"/>
      <c r="H29" s="2"/>
      <c r="I29" s="2"/>
      <c r="J29" s="6">
        <v>214.35</v>
      </c>
      <c r="K29" s="7"/>
      <c r="L29" s="6">
        <v>350</v>
      </c>
      <c r="M29" s="7"/>
      <c r="N29" s="6">
        <f>ROUND((J29-L29),5)</f>
        <v>-135.65</v>
      </c>
      <c r="O29" s="7"/>
      <c r="P29" s="8">
        <f>ROUND(IF(L29=0, IF(J29=0, 0, 1), J29/L29),5)</f>
        <v>0.61243000000000003</v>
      </c>
    </row>
    <row r="30" spans="1:16">
      <c r="A30" s="2"/>
      <c r="B30" s="2"/>
      <c r="C30" s="2"/>
      <c r="D30" s="2"/>
      <c r="E30" s="2"/>
      <c r="F30" s="2" t="s">
        <v>345</v>
      </c>
      <c r="G30" s="2"/>
      <c r="H30" s="2"/>
      <c r="I30" s="2"/>
      <c r="J30" s="6"/>
      <c r="K30" s="7"/>
      <c r="L30" s="6"/>
      <c r="M30" s="7"/>
      <c r="N30" s="6"/>
      <c r="O30" s="7"/>
      <c r="P30" s="8"/>
    </row>
    <row r="31" spans="1:16">
      <c r="A31" s="2"/>
      <c r="B31" s="2"/>
      <c r="C31" s="2"/>
      <c r="D31" s="2"/>
      <c r="E31" s="2"/>
      <c r="F31" s="2"/>
      <c r="G31" s="2" t="s">
        <v>427</v>
      </c>
      <c r="H31" s="2"/>
      <c r="I31" s="2"/>
      <c r="J31" s="6">
        <v>56</v>
      </c>
      <c r="K31" s="7"/>
      <c r="L31" s="6"/>
      <c r="M31" s="7"/>
      <c r="N31" s="6"/>
      <c r="O31" s="7"/>
      <c r="P31" s="8"/>
    </row>
    <row r="32" spans="1:16" ht="15" thickBot="1">
      <c r="A32" s="2"/>
      <c r="B32" s="2"/>
      <c r="C32" s="2"/>
      <c r="D32" s="2"/>
      <c r="E32" s="2"/>
      <c r="F32" s="2"/>
      <c r="G32" s="2" t="s">
        <v>428</v>
      </c>
      <c r="H32" s="2"/>
      <c r="I32" s="2"/>
      <c r="J32" s="13">
        <v>240</v>
      </c>
      <c r="K32" s="7"/>
      <c r="L32" s="13">
        <v>300</v>
      </c>
      <c r="M32" s="7"/>
      <c r="N32" s="13">
        <f>ROUND((J32-L32),5)</f>
        <v>-60</v>
      </c>
      <c r="O32" s="7"/>
      <c r="P32" s="14">
        <f>ROUND(IF(L32=0, IF(J32=0, 0, 1), J32/L32),5)</f>
        <v>0.8</v>
      </c>
    </row>
    <row r="33" spans="1:16">
      <c r="A33" s="2"/>
      <c r="B33" s="2"/>
      <c r="C33" s="2"/>
      <c r="D33" s="2"/>
      <c r="E33" s="2"/>
      <c r="F33" s="2" t="s">
        <v>429</v>
      </c>
      <c r="G33" s="2"/>
      <c r="H33" s="2"/>
      <c r="I33" s="2"/>
      <c r="J33" s="6">
        <f>ROUND(SUM(J30:J32),5)</f>
        <v>296</v>
      </c>
      <c r="K33" s="7"/>
      <c r="L33" s="6">
        <f>ROUND(SUM(L30:L32),5)</f>
        <v>300</v>
      </c>
      <c r="M33" s="7"/>
      <c r="N33" s="6">
        <f>ROUND((J33-L33),5)</f>
        <v>-4</v>
      </c>
      <c r="O33" s="7"/>
      <c r="P33" s="8">
        <f>ROUND(IF(L33=0, IF(J33=0, 0, 1), J33/L33),5)</f>
        <v>0.98667000000000005</v>
      </c>
    </row>
    <row r="34" spans="1:16">
      <c r="A34" s="2"/>
      <c r="B34" s="2"/>
      <c r="C34" s="2"/>
      <c r="D34" s="2"/>
      <c r="E34" s="2"/>
      <c r="F34" s="2" t="s">
        <v>38</v>
      </c>
      <c r="G34" s="2"/>
      <c r="H34" s="2"/>
      <c r="I34" s="2"/>
      <c r="J34" s="6">
        <v>7757.72</v>
      </c>
      <c r="K34" s="7"/>
      <c r="L34" s="6">
        <v>1500</v>
      </c>
      <c r="M34" s="7"/>
      <c r="N34" s="6">
        <f>ROUND((J34-L34),5)</f>
        <v>6257.72</v>
      </c>
      <c r="O34" s="7"/>
      <c r="P34" s="8">
        <f>ROUND(IF(L34=0, IF(J34=0, 0, 1), J34/L34),5)</f>
        <v>5.1718099999999998</v>
      </c>
    </row>
    <row r="35" spans="1:16">
      <c r="A35" s="2"/>
      <c r="B35" s="2"/>
      <c r="C35" s="2"/>
      <c r="D35" s="2"/>
      <c r="E35" s="2"/>
      <c r="F35" s="2" t="s">
        <v>46</v>
      </c>
      <c r="G35" s="2"/>
      <c r="H35" s="2"/>
      <c r="I35" s="2"/>
      <c r="J35" s="6"/>
      <c r="K35" s="7"/>
      <c r="L35" s="6"/>
      <c r="M35" s="7"/>
      <c r="N35" s="6"/>
      <c r="O35" s="7"/>
      <c r="P35" s="8"/>
    </row>
    <row r="36" spans="1:16">
      <c r="A36" s="2"/>
      <c r="B36" s="2"/>
      <c r="C36" s="2"/>
      <c r="D36" s="2"/>
      <c r="E36" s="2"/>
      <c r="F36" s="2"/>
      <c r="G36" s="2" t="s">
        <v>47</v>
      </c>
      <c r="H36" s="2"/>
      <c r="I36" s="2"/>
      <c r="J36" s="6">
        <v>15851.25</v>
      </c>
      <c r="K36" s="7"/>
      <c r="L36" s="6">
        <v>17065.12</v>
      </c>
      <c r="M36" s="7"/>
      <c r="N36" s="6">
        <f>ROUND((J36-L36),5)</f>
        <v>-1213.8699999999999</v>
      </c>
      <c r="O36" s="7"/>
      <c r="P36" s="8">
        <f>ROUND(IF(L36=0, IF(J36=0, 0, 1), J36/L36),5)</f>
        <v>0.92886999999999997</v>
      </c>
    </row>
    <row r="37" spans="1:16">
      <c r="A37" s="2"/>
      <c r="B37" s="2"/>
      <c r="C37" s="2"/>
      <c r="D37" s="2"/>
      <c r="E37" s="2"/>
      <c r="F37" s="2"/>
      <c r="G37" s="2" t="s">
        <v>346</v>
      </c>
      <c r="H37" s="2"/>
      <c r="I37" s="2"/>
      <c r="J37" s="6">
        <v>0</v>
      </c>
      <c r="K37" s="7"/>
      <c r="L37" s="6">
        <v>432</v>
      </c>
      <c r="M37" s="7"/>
      <c r="N37" s="6">
        <f>ROUND((J37-L37),5)</f>
        <v>-432</v>
      </c>
      <c r="O37" s="7"/>
      <c r="P37" s="8">
        <f>ROUND(IF(L37=0, IF(J37=0, 0, 1), J37/L37),5)</f>
        <v>0</v>
      </c>
    </row>
    <row r="38" spans="1:16" ht="15" thickBot="1">
      <c r="A38" s="2"/>
      <c r="B38" s="2"/>
      <c r="C38" s="2"/>
      <c r="D38" s="2"/>
      <c r="E38" s="2"/>
      <c r="F38" s="2"/>
      <c r="G38" s="2" t="s">
        <v>430</v>
      </c>
      <c r="H38" s="2"/>
      <c r="I38" s="2"/>
      <c r="J38" s="13">
        <v>84.1</v>
      </c>
      <c r="K38" s="7"/>
      <c r="L38" s="13"/>
      <c r="M38" s="7"/>
      <c r="N38" s="13"/>
      <c r="O38" s="7"/>
      <c r="P38" s="14"/>
    </row>
    <row r="39" spans="1:16">
      <c r="A39" s="2"/>
      <c r="B39" s="2"/>
      <c r="C39" s="2"/>
      <c r="D39" s="2"/>
      <c r="E39" s="2"/>
      <c r="F39" s="2" t="s">
        <v>51</v>
      </c>
      <c r="G39" s="2"/>
      <c r="H39" s="2"/>
      <c r="I39" s="2"/>
      <c r="J39" s="6">
        <f>ROUND(SUM(J35:J38),5)</f>
        <v>15935.35</v>
      </c>
      <c r="K39" s="7"/>
      <c r="L39" s="6">
        <f>ROUND(SUM(L35:L38),5)</f>
        <v>17497.12</v>
      </c>
      <c r="M39" s="7"/>
      <c r="N39" s="6">
        <f>ROUND((J39-L39),5)</f>
        <v>-1561.77</v>
      </c>
      <c r="O39" s="7"/>
      <c r="P39" s="8">
        <f>ROUND(IF(L39=0, IF(J39=0, 0, 1), J39/L39),5)</f>
        <v>0.91073999999999999</v>
      </c>
    </row>
    <row r="40" spans="1:16">
      <c r="A40" s="2"/>
      <c r="B40" s="2"/>
      <c r="C40" s="2"/>
      <c r="D40" s="2"/>
      <c r="E40" s="2"/>
      <c r="F40" s="2" t="s">
        <v>52</v>
      </c>
      <c r="G40" s="2"/>
      <c r="H40" s="2"/>
      <c r="I40" s="2"/>
      <c r="J40" s="6"/>
      <c r="K40" s="7"/>
      <c r="L40" s="6"/>
      <c r="M40" s="7"/>
      <c r="N40" s="6"/>
      <c r="O40" s="7"/>
      <c r="P40" s="8"/>
    </row>
    <row r="41" spans="1:16">
      <c r="A41" s="2"/>
      <c r="B41" s="2"/>
      <c r="C41" s="2"/>
      <c r="D41" s="2"/>
      <c r="E41" s="2"/>
      <c r="F41" s="2"/>
      <c r="G41" s="2" t="s">
        <v>347</v>
      </c>
      <c r="H41" s="2"/>
      <c r="I41" s="2"/>
      <c r="J41" s="6">
        <v>100</v>
      </c>
      <c r="K41" s="7"/>
      <c r="L41" s="6">
        <v>0</v>
      </c>
      <c r="M41" s="7"/>
      <c r="N41" s="6">
        <f>ROUND((J41-L41),5)</f>
        <v>100</v>
      </c>
      <c r="O41" s="7"/>
      <c r="P41" s="8">
        <f>ROUND(IF(L41=0, IF(J41=0, 0, 1), J41/L41),5)</f>
        <v>1</v>
      </c>
    </row>
    <row r="42" spans="1:16">
      <c r="A42" s="2"/>
      <c r="B42" s="2"/>
      <c r="C42" s="2"/>
      <c r="D42" s="2"/>
      <c r="E42" s="2"/>
      <c r="F42" s="2"/>
      <c r="G42" s="2" t="s">
        <v>348</v>
      </c>
      <c r="H42" s="2"/>
      <c r="I42" s="2"/>
      <c r="J42" s="6">
        <v>1993.61</v>
      </c>
      <c r="K42" s="7"/>
      <c r="L42" s="6">
        <v>2250</v>
      </c>
      <c r="M42" s="7"/>
      <c r="N42" s="6">
        <f>ROUND((J42-L42),5)</f>
        <v>-256.39</v>
      </c>
      <c r="O42" s="7"/>
      <c r="P42" s="8">
        <f>ROUND(IF(L42=0, IF(J42=0, 0, 1), J42/L42),5)</f>
        <v>0.88605</v>
      </c>
    </row>
    <row r="43" spans="1:16">
      <c r="A43" s="2"/>
      <c r="B43" s="2"/>
      <c r="C43" s="2"/>
      <c r="D43" s="2"/>
      <c r="E43" s="2"/>
      <c r="F43" s="2"/>
      <c r="G43" s="2" t="s">
        <v>349</v>
      </c>
      <c r="H43" s="2"/>
      <c r="I43" s="2"/>
      <c r="J43" s="6">
        <v>20510</v>
      </c>
      <c r="K43" s="7"/>
      <c r="L43" s="6">
        <v>20000</v>
      </c>
      <c r="M43" s="7"/>
      <c r="N43" s="6">
        <f>ROUND((J43-L43),5)</f>
        <v>510</v>
      </c>
      <c r="O43" s="7"/>
      <c r="P43" s="8">
        <f>ROUND(IF(L43=0, IF(J43=0, 0, 1), J43/L43),5)</f>
        <v>1.0255000000000001</v>
      </c>
    </row>
    <row r="44" spans="1:16" ht="15" thickBot="1">
      <c r="A44" s="2"/>
      <c r="B44" s="2"/>
      <c r="C44" s="2"/>
      <c r="D44" s="2"/>
      <c r="E44" s="2"/>
      <c r="F44" s="2"/>
      <c r="G44" s="2" t="s">
        <v>53</v>
      </c>
      <c r="H44" s="2"/>
      <c r="I44" s="2"/>
      <c r="J44" s="13">
        <v>18085</v>
      </c>
      <c r="K44" s="7"/>
      <c r="L44" s="13">
        <v>13333.34</v>
      </c>
      <c r="M44" s="7"/>
      <c r="N44" s="13">
        <f>ROUND((J44-L44),5)</f>
        <v>4751.66</v>
      </c>
      <c r="O44" s="7"/>
      <c r="P44" s="14">
        <f>ROUND(IF(L44=0, IF(J44=0, 0, 1), J44/L44),5)</f>
        <v>1.3563700000000001</v>
      </c>
    </row>
    <row r="45" spans="1:16">
      <c r="A45" s="2"/>
      <c r="B45" s="2"/>
      <c r="C45" s="2"/>
      <c r="D45" s="2"/>
      <c r="E45" s="2"/>
      <c r="F45" s="2" t="s">
        <v>58</v>
      </c>
      <c r="G45" s="2"/>
      <c r="H45" s="2"/>
      <c r="I45" s="2"/>
      <c r="J45" s="6">
        <f>ROUND(SUM(J40:J44),5)</f>
        <v>40688.61</v>
      </c>
      <c r="K45" s="7"/>
      <c r="L45" s="6">
        <f>ROUND(SUM(L40:L44),5)</f>
        <v>35583.339999999997</v>
      </c>
      <c r="M45" s="7"/>
      <c r="N45" s="6">
        <f>ROUND((J45-L45),5)</f>
        <v>5105.2700000000004</v>
      </c>
      <c r="O45" s="7"/>
      <c r="P45" s="8">
        <f>ROUND(IF(L45=0, IF(J45=0, 0, 1), J45/L45),5)</f>
        <v>1.14347</v>
      </c>
    </row>
    <row r="46" spans="1:16">
      <c r="A46" s="2"/>
      <c r="B46" s="2"/>
      <c r="C46" s="2"/>
      <c r="D46" s="2"/>
      <c r="E46" s="2"/>
      <c r="F46" s="2" t="s">
        <v>59</v>
      </c>
      <c r="G46" s="2"/>
      <c r="H46" s="2"/>
      <c r="I46" s="2"/>
      <c r="J46" s="6"/>
      <c r="K46" s="7"/>
      <c r="L46" s="6"/>
      <c r="M46" s="7"/>
      <c r="N46" s="6"/>
      <c r="O46" s="7"/>
      <c r="P46" s="8"/>
    </row>
    <row r="47" spans="1:16">
      <c r="A47" s="2"/>
      <c r="B47" s="2"/>
      <c r="C47" s="2"/>
      <c r="D47" s="2"/>
      <c r="E47" s="2"/>
      <c r="F47" s="2"/>
      <c r="G47" s="2" t="s">
        <v>60</v>
      </c>
      <c r="H47" s="2"/>
      <c r="I47" s="2"/>
      <c r="J47" s="6">
        <v>2074.58</v>
      </c>
      <c r="K47" s="7"/>
      <c r="L47" s="6">
        <v>1400</v>
      </c>
      <c r="M47" s="7"/>
      <c r="N47" s="6">
        <f>ROUND((J47-L47),5)</f>
        <v>674.58</v>
      </c>
      <c r="O47" s="7"/>
      <c r="P47" s="8">
        <f>ROUND(IF(L47=0, IF(J47=0, 0, 1), J47/L47),5)</f>
        <v>1.48184</v>
      </c>
    </row>
    <row r="48" spans="1:16">
      <c r="A48" s="2"/>
      <c r="B48" s="2"/>
      <c r="C48" s="2"/>
      <c r="D48" s="2"/>
      <c r="E48" s="2"/>
      <c r="F48" s="2"/>
      <c r="G48" s="2" t="s">
        <v>350</v>
      </c>
      <c r="H48" s="2"/>
      <c r="I48" s="2"/>
      <c r="J48" s="6">
        <v>0</v>
      </c>
      <c r="K48" s="7"/>
      <c r="L48" s="6">
        <v>1050</v>
      </c>
      <c r="M48" s="7"/>
      <c r="N48" s="6">
        <f>ROUND((J48-L48),5)</f>
        <v>-1050</v>
      </c>
      <c r="O48" s="7"/>
      <c r="P48" s="8">
        <f>ROUND(IF(L48=0, IF(J48=0, 0, 1), J48/L48),5)</f>
        <v>0</v>
      </c>
    </row>
    <row r="49" spans="1:16">
      <c r="A49" s="2"/>
      <c r="B49" s="2"/>
      <c r="C49" s="2"/>
      <c r="D49" s="2"/>
      <c r="E49" s="2"/>
      <c r="F49" s="2"/>
      <c r="G49" s="2" t="s">
        <v>351</v>
      </c>
      <c r="H49" s="2"/>
      <c r="I49" s="2"/>
      <c r="J49" s="6">
        <v>7720</v>
      </c>
      <c r="K49" s="7"/>
      <c r="L49" s="6">
        <v>8750</v>
      </c>
      <c r="M49" s="7"/>
      <c r="N49" s="6">
        <f>ROUND((J49-L49),5)</f>
        <v>-1030</v>
      </c>
      <c r="O49" s="7"/>
      <c r="P49" s="8">
        <f>ROUND(IF(L49=0, IF(J49=0, 0, 1), J49/L49),5)</f>
        <v>0.88229000000000002</v>
      </c>
    </row>
    <row r="50" spans="1:16">
      <c r="A50" s="2"/>
      <c r="B50" s="2"/>
      <c r="C50" s="2"/>
      <c r="D50" s="2"/>
      <c r="E50" s="2"/>
      <c r="F50" s="2"/>
      <c r="G50" s="2" t="s">
        <v>352</v>
      </c>
      <c r="H50" s="2"/>
      <c r="I50" s="2"/>
      <c r="J50" s="6">
        <v>0</v>
      </c>
      <c r="K50" s="7"/>
      <c r="L50" s="6">
        <v>875</v>
      </c>
      <c r="M50" s="7"/>
      <c r="N50" s="6">
        <f>ROUND((J50-L50),5)</f>
        <v>-875</v>
      </c>
      <c r="O50" s="7"/>
      <c r="P50" s="8">
        <f>ROUND(IF(L50=0, IF(J50=0, 0, 1), J50/L50),5)</f>
        <v>0</v>
      </c>
    </row>
    <row r="51" spans="1:16">
      <c r="A51" s="2"/>
      <c r="B51" s="2"/>
      <c r="C51" s="2"/>
      <c r="D51" s="2"/>
      <c r="E51" s="2"/>
      <c r="F51" s="2"/>
      <c r="G51" s="2" t="s">
        <v>353</v>
      </c>
      <c r="H51" s="2"/>
      <c r="I51" s="2"/>
      <c r="J51" s="6">
        <v>0</v>
      </c>
      <c r="K51" s="7"/>
      <c r="L51" s="6">
        <v>500</v>
      </c>
      <c r="M51" s="7"/>
      <c r="N51" s="6">
        <f>ROUND((J51-L51),5)</f>
        <v>-500</v>
      </c>
      <c r="O51" s="7"/>
      <c r="P51" s="8">
        <f>ROUND(IF(L51=0, IF(J51=0, 0, 1), J51/L51),5)</f>
        <v>0</v>
      </c>
    </row>
    <row r="52" spans="1:16" ht="15" thickBot="1">
      <c r="A52" s="2"/>
      <c r="B52" s="2"/>
      <c r="C52" s="2"/>
      <c r="D52" s="2"/>
      <c r="E52" s="2"/>
      <c r="F52" s="2"/>
      <c r="G52" s="2" t="s">
        <v>354</v>
      </c>
      <c r="H52" s="2"/>
      <c r="I52" s="2"/>
      <c r="J52" s="13">
        <v>3137.13</v>
      </c>
      <c r="K52" s="7"/>
      <c r="L52" s="13">
        <v>875</v>
      </c>
      <c r="M52" s="7"/>
      <c r="N52" s="13">
        <f>ROUND((J52-L52),5)</f>
        <v>2262.13</v>
      </c>
      <c r="O52" s="7"/>
      <c r="P52" s="14">
        <f>ROUND(IF(L52=0, IF(J52=0, 0, 1), J52/L52),5)</f>
        <v>3.5852900000000001</v>
      </c>
    </row>
    <row r="53" spans="1:16">
      <c r="A53" s="2"/>
      <c r="B53" s="2"/>
      <c r="C53" s="2"/>
      <c r="D53" s="2"/>
      <c r="E53" s="2"/>
      <c r="F53" s="2" t="s">
        <v>64</v>
      </c>
      <c r="G53" s="2"/>
      <c r="H53" s="2"/>
      <c r="I53" s="2"/>
      <c r="J53" s="6">
        <f>ROUND(SUM(J46:J52),5)</f>
        <v>12931.71</v>
      </c>
      <c r="K53" s="7"/>
      <c r="L53" s="6">
        <f>ROUND(SUM(L46:L52),5)</f>
        <v>13450</v>
      </c>
      <c r="M53" s="7"/>
      <c r="N53" s="6">
        <f>ROUND((J53-L53),5)</f>
        <v>-518.29</v>
      </c>
      <c r="O53" s="7"/>
      <c r="P53" s="8">
        <f>ROUND(IF(L53=0, IF(J53=0, 0, 1), J53/L53),5)</f>
        <v>0.96147000000000005</v>
      </c>
    </row>
    <row r="54" spans="1:16">
      <c r="A54" s="2"/>
      <c r="B54" s="2"/>
      <c r="C54" s="2"/>
      <c r="D54" s="2"/>
      <c r="E54" s="2"/>
      <c r="F54" s="2" t="s">
        <v>65</v>
      </c>
      <c r="G54" s="2"/>
      <c r="H54" s="2"/>
      <c r="I54" s="2"/>
      <c r="J54" s="6"/>
      <c r="K54" s="7"/>
      <c r="L54" s="6"/>
      <c r="M54" s="7"/>
      <c r="N54" s="6"/>
      <c r="O54" s="7"/>
      <c r="P54" s="8"/>
    </row>
    <row r="55" spans="1:16">
      <c r="A55" s="2"/>
      <c r="B55" s="2"/>
      <c r="C55" s="2"/>
      <c r="D55" s="2"/>
      <c r="E55" s="2"/>
      <c r="F55" s="2"/>
      <c r="G55" s="2" t="s">
        <v>66</v>
      </c>
      <c r="H55" s="2"/>
      <c r="I55" s="2"/>
      <c r="J55" s="6"/>
      <c r="K55" s="7"/>
      <c r="L55" s="6"/>
      <c r="M55" s="7"/>
      <c r="N55" s="6"/>
      <c r="O55" s="7"/>
      <c r="P55" s="8"/>
    </row>
    <row r="56" spans="1:16">
      <c r="A56" s="2"/>
      <c r="B56" s="2"/>
      <c r="C56" s="2"/>
      <c r="D56" s="2"/>
      <c r="E56" s="2"/>
      <c r="F56" s="2"/>
      <c r="G56" s="2"/>
      <c r="H56" s="2" t="s">
        <v>67</v>
      </c>
      <c r="I56" s="2"/>
      <c r="J56" s="6"/>
      <c r="K56" s="7"/>
      <c r="L56" s="6"/>
      <c r="M56" s="7"/>
      <c r="N56" s="6"/>
      <c r="O56" s="7"/>
      <c r="P56" s="8"/>
    </row>
    <row r="57" spans="1:16">
      <c r="A57" s="2"/>
      <c r="B57" s="2"/>
      <c r="C57" s="2"/>
      <c r="D57" s="2"/>
      <c r="E57" s="2"/>
      <c r="F57" s="2"/>
      <c r="G57" s="2"/>
      <c r="H57" s="2"/>
      <c r="I57" s="2" t="s">
        <v>68</v>
      </c>
      <c r="J57" s="6">
        <v>74954.25</v>
      </c>
      <c r="K57" s="7"/>
      <c r="L57" s="6">
        <v>73500</v>
      </c>
      <c r="M57" s="7"/>
      <c r="N57" s="6">
        <f>ROUND((J57-L57),5)</f>
        <v>1454.25</v>
      </c>
      <c r="O57" s="7"/>
      <c r="P57" s="8">
        <f>ROUND(IF(L57=0, IF(J57=0, 0, 1), J57/L57),5)</f>
        <v>1.01979</v>
      </c>
    </row>
    <row r="58" spans="1:16">
      <c r="A58" s="2"/>
      <c r="B58" s="2"/>
      <c r="C58" s="2"/>
      <c r="D58" s="2"/>
      <c r="E58" s="2"/>
      <c r="F58" s="2"/>
      <c r="G58" s="2"/>
      <c r="H58" s="2"/>
      <c r="I58" s="2" t="s">
        <v>74</v>
      </c>
      <c r="J58" s="6">
        <v>6615</v>
      </c>
      <c r="K58" s="7"/>
      <c r="L58" s="6">
        <v>6615</v>
      </c>
      <c r="M58" s="7"/>
      <c r="N58" s="6">
        <f>ROUND((J58-L58),5)</f>
        <v>0</v>
      </c>
      <c r="O58" s="7"/>
      <c r="P58" s="8">
        <f>ROUND(IF(L58=0, IF(J58=0, 0, 1), J58/L58),5)</f>
        <v>1</v>
      </c>
    </row>
    <row r="59" spans="1:16">
      <c r="A59" s="2"/>
      <c r="B59" s="2"/>
      <c r="C59" s="2"/>
      <c r="D59" s="2"/>
      <c r="E59" s="2"/>
      <c r="F59" s="2"/>
      <c r="G59" s="2"/>
      <c r="H59" s="2"/>
      <c r="I59" s="2" t="s">
        <v>76</v>
      </c>
      <c r="J59" s="6">
        <v>2352</v>
      </c>
      <c r="K59" s="7"/>
      <c r="L59" s="6">
        <v>2352</v>
      </c>
      <c r="M59" s="7"/>
      <c r="N59" s="6">
        <f>ROUND((J59-L59),5)</f>
        <v>0</v>
      </c>
      <c r="O59" s="7"/>
      <c r="P59" s="8">
        <f>ROUND(IF(L59=0, IF(J59=0, 0, 1), J59/L59),5)</f>
        <v>1</v>
      </c>
    </row>
    <row r="60" spans="1:16">
      <c r="A60" s="2"/>
      <c r="B60" s="2"/>
      <c r="C60" s="2"/>
      <c r="D60" s="2"/>
      <c r="E60" s="2"/>
      <c r="F60" s="2"/>
      <c r="G60" s="2"/>
      <c r="H60" s="2"/>
      <c r="I60" s="2" t="s">
        <v>355</v>
      </c>
      <c r="J60" s="6">
        <v>0</v>
      </c>
      <c r="K60" s="7"/>
      <c r="L60" s="6">
        <v>0</v>
      </c>
      <c r="M60" s="7"/>
      <c r="N60" s="6">
        <f>ROUND((J60-L60),5)</f>
        <v>0</v>
      </c>
      <c r="O60" s="7"/>
      <c r="P60" s="8">
        <f>ROUND(IF(L60=0, IF(J60=0, 0, 1), J60/L60),5)</f>
        <v>0</v>
      </c>
    </row>
    <row r="61" spans="1:16">
      <c r="A61" s="2"/>
      <c r="B61" s="2"/>
      <c r="C61" s="2"/>
      <c r="D61" s="2"/>
      <c r="E61" s="2"/>
      <c r="F61" s="2"/>
      <c r="G61" s="2"/>
      <c r="H61" s="2"/>
      <c r="I61" s="2" t="s">
        <v>431</v>
      </c>
      <c r="J61" s="6">
        <v>1544.42</v>
      </c>
      <c r="K61" s="7"/>
      <c r="L61" s="6"/>
      <c r="M61" s="7"/>
      <c r="N61" s="6"/>
      <c r="O61" s="7"/>
      <c r="P61" s="8"/>
    </row>
    <row r="62" spans="1:16">
      <c r="A62" s="2"/>
      <c r="B62" s="2"/>
      <c r="C62" s="2"/>
      <c r="D62" s="2"/>
      <c r="E62" s="2"/>
      <c r="F62" s="2"/>
      <c r="G62" s="2"/>
      <c r="H62" s="2"/>
      <c r="I62" s="2" t="s">
        <v>432</v>
      </c>
      <c r="J62" s="6">
        <v>2786.68</v>
      </c>
      <c r="K62" s="7"/>
      <c r="L62" s="6"/>
      <c r="M62" s="7"/>
      <c r="N62" s="6"/>
      <c r="O62" s="7"/>
      <c r="P62" s="8"/>
    </row>
    <row r="63" spans="1:16" ht="15" thickBot="1">
      <c r="A63" s="2"/>
      <c r="B63" s="2"/>
      <c r="C63" s="2"/>
      <c r="D63" s="2"/>
      <c r="E63" s="2"/>
      <c r="F63" s="2"/>
      <c r="G63" s="2"/>
      <c r="H63" s="2"/>
      <c r="I63" s="2" t="s">
        <v>356</v>
      </c>
      <c r="J63" s="13">
        <v>0</v>
      </c>
      <c r="K63" s="7"/>
      <c r="L63" s="13">
        <v>210</v>
      </c>
      <c r="M63" s="7"/>
      <c r="N63" s="13">
        <f>ROUND((J63-L63),5)</f>
        <v>-210</v>
      </c>
      <c r="O63" s="7"/>
      <c r="P63" s="14">
        <f>ROUND(IF(L63=0, IF(J63=0, 0, 1), J63/L63),5)</f>
        <v>0</v>
      </c>
    </row>
    <row r="64" spans="1:16">
      <c r="A64" s="2"/>
      <c r="B64" s="2"/>
      <c r="C64" s="2"/>
      <c r="D64" s="2"/>
      <c r="E64" s="2"/>
      <c r="F64" s="2"/>
      <c r="G64" s="2"/>
      <c r="H64" s="2" t="s">
        <v>78</v>
      </c>
      <c r="I64" s="2"/>
      <c r="J64" s="6">
        <f>ROUND(SUM(J56:J63),5)</f>
        <v>88252.35</v>
      </c>
      <c r="K64" s="7"/>
      <c r="L64" s="6">
        <f>ROUND(SUM(L56:L63),5)</f>
        <v>82677</v>
      </c>
      <c r="M64" s="7"/>
      <c r="N64" s="6">
        <f>ROUND((J64-L64),5)</f>
        <v>5575.35</v>
      </c>
      <c r="O64" s="7"/>
      <c r="P64" s="8">
        <f>ROUND(IF(L64=0, IF(J64=0, 0, 1), J64/L64),5)</f>
        <v>1.0674399999999999</v>
      </c>
    </row>
    <row r="65" spans="1:16">
      <c r="A65" s="2"/>
      <c r="B65" s="2"/>
      <c r="C65" s="2"/>
      <c r="D65" s="2"/>
      <c r="E65" s="2"/>
      <c r="F65" s="2"/>
      <c r="G65" s="2"/>
      <c r="H65" s="2" t="s">
        <v>79</v>
      </c>
      <c r="I65" s="2"/>
      <c r="J65" s="6">
        <v>186224.91</v>
      </c>
      <c r="K65" s="7"/>
      <c r="L65" s="6">
        <v>165744.25</v>
      </c>
      <c r="M65" s="7"/>
      <c r="N65" s="6">
        <f>ROUND((J65-L65),5)</f>
        <v>20480.66</v>
      </c>
      <c r="O65" s="7"/>
      <c r="P65" s="8">
        <f>ROUND(IF(L65=0, IF(J65=0, 0, 1), J65/L65),5)</f>
        <v>1.12357</v>
      </c>
    </row>
    <row r="66" spans="1:16">
      <c r="A66" s="2"/>
      <c r="B66" s="2"/>
      <c r="C66" s="2"/>
      <c r="D66" s="2"/>
      <c r="E66" s="2"/>
      <c r="F66" s="2"/>
      <c r="G66" s="2"/>
      <c r="H66" s="2" t="s">
        <v>433</v>
      </c>
      <c r="I66" s="2"/>
      <c r="J66" s="6">
        <v>1318.53</v>
      </c>
      <c r="K66" s="7"/>
      <c r="L66" s="6"/>
      <c r="M66" s="7"/>
      <c r="N66" s="6"/>
      <c r="O66" s="7"/>
      <c r="P66" s="8"/>
    </row>
    <row r="67" spans="1:16">
      <c r="A67" s="2"/>
      <c r="B67" s="2"/>
      <c r="C67" s="2"/>
      <c r="D67" s="2"/>
      <c r="E67" s="2"/>
      <c r="F67" s="2"/>
      <c r="G67" s="2"/>
      <c r="H67" s="2" t="s">
        <v>87</v>
      </c>
      <c r="I67" s="2"/>
      <c r="J67" s="6">
        <v>26069.93</v>
      </c>
      <c r="K67" s="7"/>
      <c r="L67" s="6">
        <v>26197.5</v>
      </c>
      <c r="M67" s="7"/>
      <c r="N67" s="6">
        <f>ROUND((J67-L67),5)</f>
        <v>-127.57</v>
      </c>
      <c r="O67" s="7"/>
      <c r="P67" s="8">
        <f>ROUND(IF(L67=0, IF(J67=0, 0, 1), J67/L67),5)</f>
        <v>0.99512999999999996</v>
      </c>
    </row>
    <row r="68" spans="1:16">
      <c r="A68" s="2"/>
      <c r="B68" s="2"/>
      <c r="C68" s="2"/>
      <c r="D68" s="2"/>
      <c r="E68" s="2"/>
      <c r="F68" s="2"/>
      <c r="G68" s="2"/>
      <c r="H68" s="2" t="s">
        <v>357</v>
      </c>
      <c r="I68" s="2"/>
      <c r="J68" s="6">
        <v>9951.08</v>
      </c>
      <c r="K68" s="7"/>
      <c r="L68" s="6">
        <v>19720.75</v>
      </c>
      <c r="M68" s="7"/>
      <c r="N68" s="6">
        <f>ROUND((J68-L68),5)</f>
        <v>-9769.67</v>
      </c>
      <c r="O68" s="7"/>
      <c r="P68" s="8">
        <f>ROUND(IF(L68=0, IF(J68=0, 0, 1), J68/L68),5)</f>
        <v>0.50460000000000005</v>
      </c>
    </row>
    <row r="69" spans="1:16">
      <c r="A69" s="2"/>
      <c r="B69" s="2"/>
      <c r="C69" s="2"/>
      <c r="D69" s="2"/>
      <c r="E69" s="2"/>
      <c r="F69" s="2"/>
      <c r="G69" s="2"/>
      <c r="H69" s="2" t="s">
        <v>91</v>
      </c>
      <c r="I69" s="2"/>
      <c r="J69" s="6">
        <v>13161.88</v>
      </c>
      <c r="K69" s="7"/>
      <c r="L69" s="6">
        <v>8820</v>
      </c>
      <c r="M69" s="7"/>
      <c r="N69" s="6">
        <f>ROUND((J69-L69),5)</f>
        <v>4341.88</v>
      </c>
      <c r="O69" s="7"/>
      <c r="P69" s="8">
        <f>ROUND(IF(L69=0, IF(J69=0, 0, 1), J69/L69),5)</f>
        <v>1.4922800000000001</v>
      </c>
    </row>
    <row r="70" spans="1:16" ht="15" thickBot="1">
      <c r="A70" s="2"/>
      <c r="B70" s="2"/>
      <c r="C70" s="2"/>
      <c r="D70" s="2"/>
      <c r="E70" s="2"/>
      <c r="F70" s="2"/>
      <c r="G70" s="2"/>
      <c r="H70" s="2" t="s">
        <v>95</v>
      </c>
      <c r="I70" s="2"/>
      <c r="J70" s="13">
        <v>42713.69</v>
      </c>
      <c r="K70" s="7"/>
      <c r="L70" s="13">
        <v>39593.75</v>
      </c>
      <c r="M70" s="7"/>
      <c r="N70" s="13">
        <f>ROUND((J70-L70),5)</f>
        <v>3119.94</v>
      </c>
      <c r="O70" s="7"/>
      <c r="P70" s="14">
        <f>ROUND(IF(L70=0, IF(J70=0, 0, 1), J70/L70),5)</f>
        <v>1.0788</v>
      </c>
    </row>
    <row r="71" spans="1:16">
      <c r="A71" s="2"/>
      <c r="B71" s="2"/>
      <c r="C71" s="2"/>
      <c r="D71" s="2"/>
      <c r="E71" s="2"/>
      <c r="F71" s="2"/>
      <c r="G71" s="2" t="s">
        <v>101</v>
      </c>
      <c r="H71" s="2"/>
      <c r="I71" s="2"/>
      <c r="J71" s="6">
        <f>ROUND(J55+SUM(J64:J70),5)</f>
        <v>367692.37</v>
      </c>
      <c r="K71" s="7"/>
      <c r="L71" s="6">
        <f>ROUND(L55+SUM(L64:L70),5)</f>
        <v>342753.25</v>
      </c>
      <c r="M71" s="7"/>
      <c r="N71" s="6">
        <f>ROUND((J71-L71),5)</f>
        <v>24939.119999999999</v>
      </c>
      <c r="O71" s="7"/>
      <c r="P71" s="8">
        <f>ROUND(IF(L71=0, IF(J71=0, 0, 1), J71/L71),5)</f>
        <v>1.0727599999999999</v>
      </c>
    </row>
    <row r="72" spans="1:16">
      <c r="A72" s="2"/>
      <c r="B72" s="2"/>
      <c r="C72" s="2"/>
      <c r="D72" s="2"/>
      <c r="E72" s="2"/>
      <c r="F72" s="2"/>
      <c r="G72" s="2" t="s">
        <v>102</v>
      </c>
      <c r="H72" s="2"/>
      <c r="I72" s="2"/>
      <c r="J72" s="6">
        <v>3702</v>
      </c>
      <c r="K72" s="7"/>
      <c r="L72" s="6"/>
      <c r="M72" s="7"/>
      <c r="N72" s="6"/>
      <c r="O72" s="7"/>
      <c r="P72" s="8"/>
    </row>
    <row r="73" spans="1:16">
      <c r="A73" s="2"/>
      <c r="B73" s="2"/>
      <c r="C73" s="2"/>
      <c r="D73" s="2"/>
      <c r="E73" s="2"/>
      <c r="F73" s="2"/>
      <c r="G73" s="2" t="s">
        <v>114</v>
      </c>
      <c r="H73" s="2"/>
      <c r="I73" s="2"/>
      <c r="J73" s="6"/>
      <c r="K73" s="7"/>
      <c r="L73" s="6"/>
      <c r="M73" s="7"/>
      <c r="N73" s="6"/>
      <c r="O73" s="7"/>
      <c r="P73" s="8"/>
    </row>
    <row r="74" spans="1:16">
      <c r="A74" s="2"/>
      <c r="B74" s="2"/>
      <c r="C74" s="2"/>
      <c r="D74" s="2"/>
      <c r="E74" s="2"/>
      <c r="F74" s="2"/>
      <c r="G74" s="2"/>
      <c r="H74" s="2" t="s">
        <v>115</v>
      </c>
      <c r="I74" s="2"/>
      <c r="J74" s="6">
        <v>18046.46</v>
      </c>
      <c r="K74" s="7"/>
      <c r="L74" s="6">
        <v>18480.419999999998</v>
      </c>
      <c r="M74" s="7"/>
      <c r="N74" s="6">
        <f>ROUND((J74-L74),5)</f>
        <v>-433.96</v>
      </c>
      <c r="O74" s="7"/>
      <c r="P74" s="8">
        <f>ROUND(IF(L74=0, IF(J74=0, 0, 1), J74/L74),5)</f>
        <v>0.97652000000000005</v>
      </c>
    </row>
    <row r="75" spans="1:16">
      <c r="A75" s="2"/>
      <c r="B75" s="2"/>
      <c r="C75" s="2"/>
      <c r="D75" s="2"/>
      <c r="E75" s="2"/>
      <c r="F75" s="2"/>
      <c r="G75" s="2"/>
      <c r="H75" s="2" t="s">
        <v>117</v>
      </c>
      <c r="I75" s="2"/>
      <c r="J75" s="6">
        <v>6416.48</v>
      </c>
      <c r="K75" s="7"/>
      <c r="L75" s="6">
        <v>6570.83</v>
      </c>
      <c r="M75" s="7"/>
      <c r="N75" s="6">
        <f>ROUND((J75-L75),5)</f>
        <v>-154.35</v>
      </c>
      <c r="O75" s="7"/>
      <c r="P75" s="8">
        <f>ROUND(IF(L75=0, IF(J75=0, 0, 1), J75/L75),5)</f>
        <v>0.97650999999999999</v>
      </c>
    </row>
    <row r="76" spans="1:16">
      <c r="A76" s="2"/>
      <c r="B76" s="2"/>
      <c r="C76" s="2"/>
      <c r="D76" s="2"/>
      <c r="E76" s="2"/>
      <c r="F76" s="2"/>
      <c r="G76" s="2"/>
      <c r="H76" s="2" t="s">
        <v>119</v>
      </c>
      <c r="I76" s="2"/>
      <c r="J76" s="6">
        <v>38696.75</v>
      </c>
      <c r="K76" s="7"/>
      <c r="L76" s="6">
        <v>46999.75</v>
      </c>
      <c r="M76" s="7"/>
      <c r="N76" s="6">
        <f>ROUND((J76-L76),5)</f>
        <v>-8303</v>
      </c>
      <c r="O76" s="7"/>
      <c r="P76" s="8">
        <f>ROUND(IF(L76=0, IF(J76=0, 0, 1), J76/L76),5)</f>
        <v>0.82333999999999996</v>
      </c>
    </row>
    <row r="77" spans="1:16">
      <c r="A77" s="2"/>
      <c r="B77" s="2"/>
      <c r="C77" s="2"/>
      <c r="D77" s="2"/>
      <c r="E77" s="2"/>
      <c r="F77" s="2"/>
      <c r="G77" s="2"/>
      <c r="H77" s="2" t="s">
        <v>358</v>
      </c>
      <c r="I77" s="2"/>
      <c r="J77" s="6">
        <v>0</v>
      </c>
      <c r="K77" s="7"/>
      <c r="L77" s="6">
        <v>25905.25</v>
      </c>
      <c r="M77" s="7"/>
      <c r="N77" s="6">
        <f>ROUND((J77-L77),5)</f>
        <v>-25905.25</v>
      </c>
      <c r="O77" s="7"/>
      <c r="P77" s="8">
        <f>ROUND(IF(L77=0, IF(J77=0, 0, 1), J77/L77),5)</f>
        <v>0</v>
      </c>
    </row>
    <row r="78" spans="1:16">
      <c r="A78" s="2"/>
      <c r="B78" s="2"/>
      <c r="C78" s="2"/>
      <c r="D78" s="2"/>
      <c r="E78" s="2"/>
      <c r="F78" s="2"/>
      <c r="G78" s="2"/>
      <c r="H78" s="2" t="s">
        <v>359</v>
      </c>
      <c r="I78" s="2"/>
      <c r="J78" s="6">
        <v>0</v>
      </c>
      <c r="K78" s="7"/>
      <c r="L78" s="6">
        <v>0</v>
      </c>
      <c r="M78" s="7"/>
      <c r="N78" s="6">
        <f>ROUND((J78-L78),5)</f>
        <v>0</v>
      </c>
      <c r="O78" s="7"/>
      <c r="P78" s="8">
        <f>ROUND(IF(L78=0, IF(J78=0, 0, 1), J78/L78),5)</f>
        <v>0</v>
      </c>
    </row>
    <row r="79" spans="1:16">
      <c r="A79" s="2"/>
      <c r="B79" s="2"/>
      <c r="C79" s="2"/>
      <c r="D79" s="2"/>
      <c r="E79" s="2"/>
      <c r="F79" s="2"/>
      <c r="G79" s="2"/>
      <c r="H79" s="2" t="s">
        <v>360</v>
      </c>
      <c r="I79" s="2"/>
      <c r="J79" s="6">
        <v>0</v>
      </c>
      <c r="K79" s="7"/>
      <c r="L79" s="6">
        <v>4666.6499999999996</v>
      </c>
      <c r="M79" s="7"/>
      <c r="N79" s="6">
        <f>ROUND((J79-L79),5)</f>
        <v>-4666.6499999999996</v>
      </c>
      <c r="O79" s="7"/>
      <c r="P79" s="8">
        <f>ROUND(IF(L79=0, IF(J79=0, 0, 1), J79/L79),5)</f>
        <v>0</v>
      </c>
    </row>
    <row r="80" spans="1:16">
      <c r="A80" s="2"/>
      <c r="B80" s="2"/>
      <c r="C80" s="2"/>
      <c r="D80" s="2"/>
      <c r="E80" s="2"/>
      <c r="F80" s="2"/>
      <c r="G80" s="2"/>
      <c r="H80" s="2" t="s">
        <v>361</v>
      </c>
      <c r="I80" s="2"/>
      <c r="J80" s="6">
        <v>0</v>
      </c>
      <c r="K80" s="7"/>
      <c r="L80" s="6">
        <v>0</v>
      </c>
      <c r="M80" s="7"/>
      <c r="N80" s="6">
        <f>ROUND((J80-L80),5)</f>
        <v>0</v>
      </c>
      <c r="O80" s="7"/>
      <c r="P80" s="8">
        <f>ROUND(IF(L80=0, IF(J80=0, 0, 1), J80/L80),5)</f>
        <v>0</v>
      </c>
    </row>
    <row r="81" spans="1:16" ht="15" thickBot="1">
      <c r="A81" s="2"/>
      <c r="B81" s="2"/>
      <c r="C81" s="2"/>
      <c r="D81" s="2"/>
      <c r="E81" s="2"/>
      <c r="F81" s="2"/>
      <c r="G81" s="2"/>
      <c r="H81" s="2" t="s">
        <v>133</v>
      </c>
      <c r="I81" s="2"/>
      <c r="J81" s="13">
        <v>106.75</v>
      </c>
      <c r="K81" s="7"/>
      <c r="L81" s="13">
        <v>87.5</v>
      </c>
      <c r="M81" s="7"/>
      <c r="N81" s="13">
        <f>ROUND((J81-L81),5)</f>
        <v>19.25</v>
      </c>
      <c r="O81" s="7"/>
      <c r="P81" s="14">
        <f>ROUND(IF(L81=0, IF(J81=0, 0, 1), J81/L81),5)</f>
        <v>1.22</v>
      </c>
    </row>
    <row r="82" spans="1:16">
      <c r="A82" s="2"/>
      <c r="B82" s="2"/>
      <c r="C82" s="2"/>
      <c r="D82" s="2"/>
      <c r="E82" s="2"/>
      <c r="F82" s="2"/>
      <c r="G82" s="2" t="s">
        <v>139</v>
      </c>
      <c r="H82" s="2"/>
      <c r="I82" s="2"/>
      <c r="J82" s="6">
        <f>ROUND(SUM(J73:J81),5)</f>
        <v>63266.44</v>
      </c>
      <c r="K82" s="7"/>
      <c r="L82" s="6">
        <f>ROUND(SUM(L73:L81),5)</f>
        <v>102710.39999999999</v>
      </c>
      <c r="M82" s="7"/>
      <c r="N82" s="6">
        <f>ROUND((J82-L82),5)</f>
        <v>-39443.96</v>
      </c>
      <c r="O82" s="7"/>
      <c r="P82" s="8">
        <f>ROUND(IF(L82=0, IF(J82=0, 0, 1), J82/L82),5)</f>
        <v>0.61597000000000002</v>
      </c>
    </row>
    <row r="83" spans="1:16">
      <c r="A83" s="2"/>
      <c r="B83" s="2"/>
      <c r="C83" s="2"/>
      <c r="D83" s="2"/>
      <c r="E83" s="2"/>
      <c r="F83" s="2"/>
      <c r="G83" s="2" t="s">
        <v>140</v>
      </c>
      <c r="H83" s="2"/>
      <c r="I83" s="2"/>
      <c r="J83" s="6"/>
      <c r="K83" s="7"/>
      <c r="L83" s="6"/>
      <c r="M83" s="7"/>
      <c r="N83" s="6"/>
      <c r="O83" s="7"/>
      <c r="P83" s="8"/>
    </row>
    <row r="84" spans="1:16">
      <c r="A84" s="2"/>
      <c r="B84" s="2"/>
      <c r="C84" s="2"/>
      <c r="D84" s="2"/>
      <c r="E84" s="2"/>
      <c r="F84" s="2"/>
      <c r="G84" s="2"/>
      <c r="H84" s="2" t="s">
        <v>141</v>
      </c>
      <c r="I84" s="2"/>
      <c r="J84" s="6">
        <v>3188.19</v>
      </c>
      <c r="K84" s="7"/>
      <c r="L84" s="6">
        <v>3393.81</v>
      </c>
      <c r="M84" s="7"/>
      <c r="N84" s="6">
        <f>ROUND((J84-L84),5)</f>
        <v>-205.62</v>
      </c>
      <c r="O84" s="7"/>
      <c r="P84" s="8">
        <f>ROUND(IF(L84=0, IF(J84=0, 0, 1), J84/L84),5)</f>
        <v>0.93940999999999997</v>
      </c>
    </row>
    <row r="85" spans="1:16">
      <c r="A85" s="2"/>
      <c r="B85" s="2"/>
      <c r="C85" s="2"/>
      <c r="D85" s="2"/>
      <c r="E85" s="2"/>
      <c r="F85" s="2"/>
      <c r="G85" s="2"/>
      <c r="H85" s="2" t="s">
        <v>143</v>
      </c>
      <c r="I85" s="2"/>
      <c r="J85" s="6">
        <v>5253.44</v>
      </c>
      <c r="K85" s="7"/>
      <c r="L85" s="6">
        <v>5516</v>
      </c>
      <c r="M85" s="7"/>
      <c r="N85" s="6">
        <f>ROUND((J85-L85),5)</f>
        <v>-262.56</v>
      </c>
      <c r="O85" s="7"/>
      <c r="P85" s="8">
        <f>ROUND(IF(L85=0, IF(J85=0, 0, 1), J85/L85),5)</f>
        <v>0.95240000000000002</v>
      </c>
    </row>
    <row r="86" spans="1:16" ht="15" thickBot="1">
      <c r="A86" s="2"/>
      <c r="B86" s="2"/>
      <c r="C86" s="2"/>
      <c r="D86" s="2"/>
      <c r="E86" s="2"/>
      <c r="F86" s="2"/>
      <c r="G86" s="2"/>
      <c r="H86" s="2" t="s">
        <v>145</v>
      </c>
      <c r="I86" s="2"/>
      <c r="J86" s="6">
        <v>623.39</v>
      </c>
      <c r="K86" s="7"/>
      <c r="L86" s="6">
        <v>1134</v>
      </c>
      <c r="M86" s="7"/>
      <c r="N86" s="6">
        <f>ROUND((J86-L86),5)</f>
        <v>-510.61</v>
      </c>
      <c r="O86" s="7"/>
      <c r="P86" s="8">
        <f>ROUND(IF(L86=0, IF(J86=0, 0, 1), J86/L86),5)</f>
        <v>0.54973000000000005</v>
      </c>
    </row>
    <row r="87" spans="1:16" ht="15" thickBot="1">
      <c r="A87" s="2"/>
      <c r="B87" s="2"/>
      <c r="C87" s="2"/>
      <c r="D87" s="2"/>
      <c r="E87" s="2"/>
      <c r="F87" s="2"/>
      <c r="G87" s="2" t="s">
        <v>147</v>
      </c>
      <c r="H87" s="2"/>
      <c r="I87" s="2"/>
      <c r="J87" s="11">
        <f>ROUND(SUM(J83:J86),5)</f>
        <v>9065.02</v>
      </c>
      <c r="K87" s="7"/>
      <c r="L87" s="11">
        <f>ROUND(SUM(L83:L86),5)</f>
        <v>10043.81</v>
      </c>
      <c r="M87" s="7"/>
      <c r="N87" s="11">
        <f>ROUND((J87-L87),5)</f>
        <v>-978.79</v>
      </c>
      <c r="O87" s="7"/>
      <c r="P87" s="12">
        <f>ROUND(IF(L87=0, IF(J87=0, 0, 1), J87/L87),5)</f>
        <v>0.90254999999999996</v>
      </c>
    </row>
    <row r="88" spans="1:16">
      <c r="A88" s="2"/>
      <c r="B88" s="2"/>
      <c r="C88" s="2"/>
      <c r="D88" s="2"/>
      <c r="E88" s="2"/>
      <c r="F88" s="2" t="s">
        <v>148</v>
      </c>
      <c r="G88" s="2"/>
      <c r="H88" s="2"/>
      <c r="I88" s="2"/>
      <c r="J88" s="6">
        <f>ROUND(J54+SUM(J71:J72)+J82+J87,5)</f>
        <v>443725.83</v>
      </c>
      <c r="K88" s="7"/>
      <c r="L88" s="6">
        <f>ROUND(L54+SUM(L71:L72)+L82+L87,5)</f>
        <v>455507.46</v>
      </c>
      <c r="M88" s="7"/>
      <c r="N88" s="6">
        <f>ROUND((J88-L88),5)</f>
        <v>-11781.63</v>
      </c>
      <c r="O88" s="7"/>
      <c r="P88" s="8">
        <f>ROUND(IF(L88=0, IF(J88=0, 0, 1), J88/L88),5)</f>
        <v>0.97414000000000001</v>
      </c>
    </row>
    <row r="89" spans="1:16">
      <c r="A89" s="2"/>
      <c r="B89" s="2"/>
      <c r="C89" s="2"/>
      <c r="D89" s="2"/>
      <c r="E89" s="2"/>
      <c r="F89" s="2" t="s">
        <v>362</v>
      </c>
      <c r="G89" s="2"/>
      <c r="H89" s="2"/>
      <c r="I89" s="2"/>
      <c r="J89" s="6"/>
      <c r="K89" s="7"/>
      <c r="L89" s="6"/>
      <c r="M89" s="7"/>
      <c r="N89" s="6"/>
      <c r="O89" s="7"/>
      <c r="P89" s="8"/>
    </row>
    <row r="90" spans="1:16">
      <c r="A90" s="2"/>
      <c r="B90" s="2"/>
      <c r="C90" s="2"/>
      <c r="D90" s="2"/>
      <c r="E90" s="2"/>
      <c r="F90" s="2"/>
      <c r="G90" s="2" t="s">
        <v>363</v>
      </c>
      <c r="H90" s="2"/>
      <c r="I90" s="2"/>
      <c r="J90" s="6">
        <v>3648.2</v>
      </c>
      <c r="K90" s="7"/>
      <c r="L90" s="6">
        <v>3000</v>
      </c>
      <c r="M90" s="7"/>
      <c r="N90" s="6">
        <f>ROUND((J90-L90),5)</f>
        <v>648.20000000000005</v>
      </c>
      <c r="O90" s="7"/>
      <c r="P90" s="8">
        <f>ROUND(IF(L90=0, IF(J90=0, 0, 1), J90/L90),5)</f>
        <v>1.21607</v>
      </c>
    </row>
    <row r="91" spans="1:16">
      <c r="A91" s="2"/>
      <c r="B91" s="2"/>
      <c r="C91" s="2"/>
      <c r="D91" s="2"/>
      <c r="E91" s="2"/>
      <c r="F91" s="2"/>
      <c r="G91" s="2" t="s">
        <v>364</v>
      </c>
      <c r="H91" s="2"/>
      <c r="I91" s="2"/>
      <c r="J91" s="6">
        <v>9366.5</v>
      </c>
      <c r="K91" s="7"/>
      <c r="L91" s="6">
        <v>10780</v>
      </c>
      <c r="M91" s="7"/>
      <c r="N91" s="6">
        <f>ROUND((J91-L91),5)</f>
        <v>-1413.5</v>
      </c>
      <c r="O91" s="7"/>
      <c r="P91" s="8">
        <f>ROUND(IF(L91=0, IF(J91=0, 0, 1), J91/L91),5)</f>
        <v>0.86887999999999999</v>
      </c>
    </row>
    <row r="92" spans="1:16">
      <c r="A92" s="2"/>
      <c r="B92" s="2"/>
      <c r="C92" s="2"/>
      <c r="D92" s="2"/>
      <c r="E92" s="2"/>
      <c r="F92" s="2"/>
      <c r="G92" s="2" t="s">
        <v>365</v>
      </c>
      <c r="H92" s="2"/>
      <c r="I92" s="2"/>
      <c r="J92" s="6">
        <v>0</v>
      </c>
      <c r="K92" s="7"/>
      <c r="L92" s="6">
        <v>2500</v>
      </c>
      <c r="M92" s="7"/>
      <c r="N92" s="6">
        <f>ROUND((J92-L92),5)</f>
        <v>-2500</v>
      </c>
      <c r="O92" s="7"/>
      <c r="P92" s="8">
        <f>ROUND(IF(L92=0, IF(J92=0, 0, 1), J92/L92),5)</f>
        <v>0</v>
      </c>
    </row>
    <row r="93" spans="1:16" ht="15" thickBot="1">
      <c r="A93" s="2"/>
      <c r="B93" s="2"/>
      <c r="C93" s="2"/>
      <c r="D93" s="2"/>
      <c r="E93" s="2"/>
      <c r="F93" s="2"/>
      <c r="G93" s="2" t="s">
        <v>434</v>
      </c>
      <c r="H93" s="2"/>
      <c r="I93" s="2"/>
      <c r="J93" s="13">
        <v>5075</v>
      </c>
      <c r="K93" s="7"/>
      <c r="L93" s="13"/>
      <c r="M93" s="7"/>
      <c r="N93" s="13"/>
      <c r="O93" s="7"/>
      <c r="P93" s="14"/>
    </row>
    <row r="94" spans="1:16">
      <c r="A94" s="2"/>
      <c r="B94" s="2"/>
      <c r="C94" s="2"/>
      <c r="D94" s="2"/>
      <c r="E94" s="2"/>
      <c r="F94" s="2" t="s">
        <v>366</v>
      </c>
      <c r="G94" s="2"/>
      <c r="H94" s="2"/>
      <c r="I94" s="2"/>
      <c r="J94" s="6">
        <f>ROUND(SUM(J89:J93),5)</f>
        <v>18089.7</v>
      </c>
      <c r="K94" s="7"/>
      <c r="L94" s="6">
        <f>ROUND(SUM(L89:L93),5)</f>
        <v>16280</v>
      </c>
      <c r="M94" s="7"/>
      <c r="N94" s="6">
        <f>ROUND((J94-L94),5)</f>
        <v>1809.7</v>
      </c>
      <c r="O94" s="7"/>
      <c r="P94" s="8">
        <f>ROUND(IF(L94=0, IF(J94=0, 0, 1), J94/L94),5)</f>
        <v>1.1111599999999999</v>
      </c>
    </row>
    <row r="95" spans="1:16">
      <c r="A95" s="2"/>
      <c r="B95" s="2"/>
      <c r="C95" s="2"/>
      <c r="D95" s="2"/>
      <c r="E95" s="2"/>
      <c r="F95" s="2" t="s">
        <v>149</v>
      </c>
      <c r="G95" s="2"/>
      <c r="H95" s="2"/>
      <c r="I95" s="2"/>
      <c r="J95" s="6"/>
      <c r="K95" s="7"/>
      <c r="L95" s="6"/>
      <c r="M95" s="7"/>
      <c r="N95" s="6"/>
      <c r="O95" s="7"/>
      <c r="P95" s="8"/>
    </row>
    <row r="96" spans="1:16">
      <c r="A96" s="2"/>
      <c r="B96" s="2"/>
      <c r="C96" s="2"/>
      <c r="D96" s="2"/>
      <c r="E96" s="2"/>
      <c r="F96" s="2"/>
      <c r="G96" s="2" t="s">
        <v>150</v>
      </c>
      <c r="H96" s="2"/>
      <c r="I96" s="2"/>
      <c r="J96" s="6"/>
      <c r="K96" s="7"/>
      <c r="L96" s="6"/>
      <c r="M96" s="7"/>
      <c r="N96" s="6"/>
      <c r="O96" s="7"/>
      <c r="P96" s="8"/>
    </row>
    <row r="97" spans="1:16">
      <c r="A97" s="2"/>
      <c r="B97" s="2"/>
      <c r="C97" s="2"/>
      <c r="D97" s="2"/>
      <c r="E97" s="2"/>
      <c r="F97" s="2"/>
      <c r="G97" s="2"/>
      <c r="H97" s="2" t="s">
        <v>151</v>
      </c>
      <c r="I97" s="2"/>
      <c r="J97" s="6">
        <v>28204.7</v>
      </c>
      <c r="K97" s="7"/>
      <c r="L97" s="6">
        <v>7000</v>
      </c>
      <c r="M97" s="7"/>
      <c r="N97" s="6">
        <f>ROUND((J97-L97),5)</f>
        <v>21204.7</v>
      </c>
      <c r="O97" s="7"/>
      <c r="P97" s="8">
        <f>ROUND(IF(L97=0, IF(J97=0, 0, 1), J97/L97),5)</f>
        <v>4.0292399999999997</v>
      </c>
    </row>
    <row r="98" spans="1:16">
      <c r="A98" s="2"/>
      <c r="B98" s="2"/>
      <c r="C98" s="2"/>
      <c r="D98" s="2"/>
      <c r="E98" s="2"/>
      <c r="F98" s="2"/>
      <c r="G98" s="2"/>
      <c r="H98" s="2" t="s">
        <v>163</v>
      </c>
      <c r="I98" s="2"/>
      <c r="J98" s="6">
        <v>2120</v>
      </c>
      <c r="K98" s="7"/>
      <c r="L98" s="6">
        <v>700</v>
      </c>
      <c r="M98" s="7"/>
      <c r="N98" s="6">
        <f>ROUND((J98-L98),5)</f>
        <v>1420</v>
      </c>
      <c r="O98" s="7"/>
      <c r="P98" s="8">
        <f>ROUND(IF(L98=0, IF(J98=0, 0, 1), J98/L98),5)</f>
        <v>3.0285700000000002</v>
      </c>
    </row>
    <row r="99" spans="1:16">
      <c r="A99" s="2"/>
      <c r="B99" s="2"/>
      <c r="C99" s="2"/>
      <c r="D99" s="2"/>
      <c r="E99" s="2"/>
      <c r="F99" s="2"/>
      <c r="G99" s="2"/>
      <c r="H99" s="2" t="s">
        <v>165</v>
      </c>
      <c r="I99" s="2"/>
      <c r="J99" s="6">
        <v>1335</v>
      </c>
      <c r="K99" s="7"/>
      <c r="L99" s="6">
        <v>700</v>
      </c>
      <c r="M99" s="7"/>
      <c r="N99" s="6">
        <f>ROUND((J99-L99),5)</f>
        <v>635</v>
      </c>
      <c r="O99" s="7"/>
      <c r="P99" s="8">
        <f>ROUND(IF(L99=0, IF(J99=0, 0, 1), J99/L99),5)</f>
        <v>1.9071400000000001</v>
      </c>
    </row>
    <row r="100" spans="1:16" ht="15" thickBot="1">
      <c r="A100" s="2"/>
      <c r="B100" s="2"/>
      <c r="C100" s="2"/>
      <c r="D100" s="2"/>
      <c r="E100" s="2"/>
      <c r="F100" s="2"/>
      <c r="G100" s="2"/>
      <c r="H100" s="2" t="s">
        <v>167</v>
      </c>
      <c r="I100" s="2"/>
      <c r="J100" s="13">
        <v>1962.37</v>
      </c>
      <c r="K100" s="7"/>
      <c r="L100" s="13">
        <v>875</v>
      </c>
      <c r="M100" s="7"/>
      <c r="N100" s="13">
        <f>ROUND((J100-L100),5)</f>
        <v>1087.3699999999999</v>
      </c>
      <c r="O100" s="7"/>
      <c r="P100" s="14">
        <f>ROUND(IF(L100=0, IF(J100=0, 0, 1), J100/L100),5)</f>
        <v>2.2427100000000002</v>
      </c>
    </row>
    <row r="101" spans="1:16">
      <c r="A101" s="2"/>
      <c r="B101" s="2"/>
      <c r="C101" s="2"/>
      <c r="D101" s="2"/>
      <c r="E101" s="2"/>
      <c r="F101" s="2"/>
      <c r="G101" s="2" t="s">
        <v>174</v>
      </c>
      <c r="H101" s="2"/>
      <c r="I101" s="2"/>
      <c r="J101" s="6">
        <f>ROUND(SUM(J96:J100),5)</f>
        <v>33622.07</v>
      </c>
      <c r="K101" s="7"/>
      <c r="L101" s="6">
        <f>ROUND(SUM(L96:L100),5)</f>
        <v>9275</v>
      </c>
      <c r="M101" s="7"/>
      <c r="N101" s="6">
        <f>ROUND((J101-L101),5)</f>
        <v>24347.07</v>
      </c>
      <c r="O101" s="7"/>
      <c r="P101" s="8">
        <f>ROUND(IF(L101=0, IF(J101=0, 0, 1), J101/L101),5)</f>
        <v>3.6250200000000001</v>
      </c>
    </row>
    <row r="102" spans="1:16">
      <c r="A102" s="2"/>
      <c r="B102" s="2"/>
      <c r="C102" s="2"/>
      <c r="D102" s="2"/>
      <c r="E102" s="2"/>
      <c r="F102" s="2"/>
      <c r="G102" s="2" t="s">
        <v>435</v>
      </c>
      <c r="H102" s="2"/>
      <c r="I102" s="2"/>
      <c r="J102" s="6">
        <v>2369.56</v>
      </c>
      <c r="K102" s="7"/>
      <c r="L102" s="6"/>
      <c r="M102" s="7"/>
      <c r="N102" s="6"/>
      <c r="O102" s="7"/>
      <c r="P102" s="8"/>
    </row>
    <row r="103" spans="1:16">
      <c r="A103" s="2"/>
      <c r="B103" s="2"/>
      <c r="C103" s="2"/>
      <c r="D103" s="2"/>
      <c r="E103" s="2"/>
      <c r="F103" s="2"/>
      <c r="G103" s="2" t="s">
        <v>175</v>
      </c>
      <c r="H103" s="2"/>
      <c r="I103" s="2"/>
      <c r="J103" s="6"/>
      <c r="K103" s="7"/>
      <c r="L103" s="6"/>
      <c r="M103" s="7"/>
      <c r="N103" s="6"/>
      <c r="O103" s="7"/>
      <c r="P103" s="8"/>
    </row>
    <row r="104" spans="1:16">
      <c r="A104" s="2"/>
      <c r="B104" s="2"/>
      <c r="C104" s="2"/>
      <c r="D104" s="2"/>
      <c r="E104" s="2"/>
      <c r="F104" s="2"/>
      <c r="G104" s="2"/>
      <c r="H104" s="2" t="s">
        <v>176</v>
      </c>
      <c r="I104" s="2"/>
      <c r="J104" s="6">
        <v>54.33</v>
      </c>
      <c r="K104" s="7"/>
      <c r="L104" s="6">
        <v>420</v>
      </c>
      <c r="M104" s="7"/>
      <c r="N104" s="6">
        <f>ROUND((J104-L104),5)</f>
        <v>-365.67</v>
      </c>
      <c r="O104" s="7"/>
      <c r="P104" s="8">
        <f>ROUND(IF(L104=0, IF(J104=0, 0, 1), J104/L104),5)</f>
        <v>0.12936</v>
      </c>
    </row>
    <row r="105" spans="1:16">
      <c r="A105" s="2"/>
      <c r="B105" s="2"/>
      <c r="C105" s="2"/>
      <c r="D105" s="2"/>
      <c r="E105" s="2"/>
      <c r="F105" s="2"/>
      <c r="G105" s="2"/>
      <c r="H105" s="2" t="s">
        <v>367</v>
      </c>
      <c r="I105" s="2"/>
      <c r="J105" s="6">
        <v>543.22</v>
      </c>
      <c r="K105" s="7"/>
      <c r="L105" s="6">
        <v>1166.6500000000001</v>
      </c>
      <c r="M105" s="7"/>
      <c r="N105" s="6">
        <f>ROUND((J105-L105),5)</f>
        <v>-623.42999999999995</v>
      </c>
      <c r="O105" s="7"/>
      <c r="P105" s="8">
        <f>ROUND(IF(L105=0, IF(J105=0, 0, 1), J105/L105),5)</f>
        <v>0.46561999999999998</v>
      </c>
    </row>
    <row r="106" spans="1:16">
      <c r="A106" s="2"/>
      <c r="B106" s="2"/>
      <c r="C106" s="2"/>
      <c r="D106" s="2"/>
      <c r="E106" s="2"/>
      <c r="F106" s="2"/>
      <c r="G106" s="2"/>
      <c r="H106" s="2" t="s">
        <v>178</v>
      </c>
      <c r="I106" s="2"/>
      <c r="J106" s="6">
        <v>2351.02</v>
      </c>
      <c r="K106" s="7"/>
      <c r="L106" s="6">
        <v>2975</v>
      </c>
      <c r="M106" s="7"/>
      <c r="N106" s="6">
        <f>ROUND((J106-L106),5)</f>
        <v>-623.98</v>
      </c>
      <c r="O106" s="7"/>
      <c r="P106" s="8">
        <f>ROUND(IF(L106=0, IF(J106=0, 0, 1), J106/L106),5)</f>
        <v>0.79025999999999996</v>
      </c>
    </row>
    <row r="107" spans="1:16">
      <c r="A107" s="2"/>
      <c r="B107" s="2"/>
      <c r="C107" s="2"/>
      <c r="D107" s="2"/>
      <c r="E107" s="2"/>
      <c r="F107" s="2"/>
      <c r="G107" s="2"/>
      <c r="H107" s="2" t="s">
        <v>181</v>
      </c>
      <c r="I107" s="2"/>
      <c r="J107" s="6">
        <v>564.45000000000005</v>
      </c>
      <c r="K107" s="7"/>
      <c r="L107" s="6">
        <v>525</v>
      </c>
      <c r="M107" s="7"/>
      <c r="N107" s="6">
        <f>ROUND((J107-L107),5)</f>
        <v>39.450000000000003</v>
      </c>
      <c r="O107" s="7"/>
      <c r="P107" s="8">
        <f>ROUND(IF(L107=0, IF(J107=0, 0, 1), J107/L107),5)</f>
        <v>1.07514</v>
      </c>
    </row>
    <row r="108" spans="1:16">
      <c r="A108" s="2"/>
      <c r="B108" s="2"/>
      <c r="C108" s="2"/>
      <c r="D108" s="2"/>
      <c r="E108" s="2"/>
      <c r="F108" s="2"/>
      <c r="G108" s="2"/>
      <c r="H108" s="2" t="s">
        <v>183</v>
      </c>
      <c r="I108" s="2"/>
      <c r="J108" s="6">
        <v>564.45000000000005</v>
      </c>
      <c r="K108" s="7"/>
      <c r="L108" s="6">
        <v>525</v>
      </c>
      <c r="M108" s="7"/>
      <c r="N108" s="6">
        <f>ROUND((J108-L108),5)</f>
        <v>39.450000000000003</v>
      </c>
      <c r="O108" s="7"/>
      <c r="P108" s="8">
        <f>ROUND(IF(L108=0, IF(J108=0, 0, 1), J108/L108),5)</f>
        <v>1.07514</v>
      </c>
    </row>
    <row r="109" spans="1:16" ht="15" thickBot="1">
      <c r="A109" s="2"/>
      <c r="B109" s="2"/>
      <c r="C109" s="2"/>
      <c r="D109" s="2"/>
      <c r="E109" s="2"/>
      <c r="F109" s="2"/>
      <c r="G109" s="2"/>
      <c r="H109" s="2" t="s">
        <v>185</v>
      </c>
      <c r="I109" s="2"/>
      <c r="J109" s="13">
        <v>4184</v>
      </c>
      <c r="K109" s="7"/>
      <c r="L109" s="13"/>
      <c r="M109" s="7"/>
      <c r="N109" s="13"/>
      <c r="O109" s="7"/>
      <c r="P109" s="14"/>
    </row>
    <row r="110" spans="1:16">
      <c r="A110" s="2"/>
      <c r="B110" s="2"/>
      <c r="C110" s="2"/>
      <c r="D110" s="2"/>
      <c r="E110" s="2"/>
      <c r="F110" s="2"/>
      <c r="G110" s="2" t="s">
        <v>190</v>
      </c>
      <c r="H110" s="2"/>
      <c r="I110" s="2"/>
      <c r="J110" s="6">
        <f>ROUND(SUM(J103:J109),5)</f>
        <v>8261.4699999999993</v>
      </c>
      <c r="K110" s="7"/>
      <c r="L110" s="6">
        <f>ROUND(SUM(L103:L109),5)</f>
        <v>5611.65</v>
      </c>
      <c r="M110" s="7"/>
      <c r="N110" s="6">
        <f>ROUND((J110-L110),5)</f>
        <v>2649.82</v>
      </c>
      <c r="O110" s="7"/>
      <c r="P110" s="8">
        <f>ROUND(IF(L110=0, IF(J110=0, 0, 1), J110/L110),5)</f>
        <v>1.4722</v>
      </c>
    </row>
    <row r="111" spans="1:16">
      <c r="A111" s="2"/>
      <c r="B111" s="2"/>
      <c r="C111" s="2"/>
      <c r="D111" s="2"/>
      <c r="E111" s="2"/>
      <c r="F111" s="2"/>
      <c r="G111" s="2" t="s">
        <v>191</v>
      </c>
      <c r="H111" s="2"/>
      <c r="I111" s="2"/>
      <c r="J111" s="6"/>
      <c r="K111" s="7"/>
      <c r="L111" s="6"/>
      <c r="M111" s="7"/>
      <c r="N111" s="6"/>
      <c r="O111" s="7"/>
      <c r="P111" s="8"/>
    </row>
    <row r="112" spans="1:16">
      <c r="A112" s="2"/>
      <c r="B112" s="2"/>
      <c r="C112" s="2"/>
      <c r="D112" s="2"/>
      <c r="E112" s="2"/>
      <c r="F112" s="2"/>
      <c r="G112" s="2"/>
      <c r="H112" s="2" t="s">
        <v>192</v>
      </c>
      <c r="I112" s="2"/>
      <c r="J112" s="6"/>
      <c r="K112" s="7"/>
      <c r="L112" s="6"/>
      <c r="M112" s="7"/>
      <c r="N112" s="6"/>
      <c r="O112" s="7"/>
      <c r="P112" s="8"/>
    </row>
    <row r="113" spans="1:16">
      <c r="A113" s="2"/>
      <c r="B113" s="2"/>
      <c r="C113" s="2"/>
      <c r="D113" s="2"/>
      <c r="E113" s="2"/>
      <c r="F113" s="2"/>
      <c r="G113" s="2"/>
      <c r="H113" s="2"/>
      <c r="I113" s="2" t="s">
        <v>193</v>
      </c>
      <c r="J113" s="6">
        <v>9085.69</v>
      </c>
      <c r="K113" s="7"/>
      <c r="L113" s="6">
        <v>7816</v>
      </c>
      <c r="M113" s="7"/>
      <c r="N113" s="6">
        <f>ROUND((J113-L113),5)</f>
        <v>1269.69</v>
      </c>
      <c r="O113" s="7"/>
      <c r="P113" s="8">
        <f>ROUND(IF(L113=0, IF(J113=0, 0, 1), J113/L113),5)</f>
        <v>1.16245</v>
      </c>
    </row>
    <row r="114" spans="1:16">
      <c r="A114" s="2"/>
      <c r="B114" s="2"/>
      <c r="C114" s="2"/>
      <c r="D114" s="2"/>
      <c r="E114" s="2"/>
      <c r="F114" s="2"/>
      <c r="G114" s="2"/>
      <c r="H114" s="2"/>
      <c r="I114" s="2" t="s">
        <v>198</v>
      </c>
      <c r="J114" s="6">
        <v>2009.8</v>
      </c>
      <c r="K114" s="7"/>
      <c r="L114" s="6">
        <v>1400</v>
      </c>
      <c r="M114" s="7"/>
      <c r="N114" s="6">
        <f>ROUND((J114-L114),5)</f>
        <v>609.79999999999995</v>
      </c>
      <c r="O114" s="7"/>
      <c r="P114" s="8">
        <f>ROUND(IF(L114=0, IF(J114=0, 0, 1), J114/L114),5)</f>
        <v>1.43557</v>
      </c>
    </row>
    <row r="115" spans="1:16" ht="15" thickBot="1">
      <c r="A115" s="2"/>
      <c r="B115" s="2"/>
      <c r="C115" s="2"/>
      <c r="D115" s="2"/>
      <c r="E115" s="2"/>
      <c r="F115" s="2"/>
      <c r="G115" s="2"/>
      <c r="H115" s="2"/>
      <c r="I115" s="2" t="s">
        <v>203</v>
      </c>
      <c r="J115" s="13">
        <v>986.77</v>
      </c>
      <c r="K115" s="7"/>
      <c r="L115" s="13">
        <v>1400</v>
      </c>
      <c r="M115" s="7"/>
      <c r="N115" s="13">
        <f>ROUND((J115-L115),5)</f>
        <v>-413.23</v>
      </c>
      <c r="O115" s="7"/>
      <c r="P115" s="14">
        <f>ROUND(IF(L115=0, IF(J115=0, 0, 1), J115/L115),5)</f>
        <v>0.70484000000000002</v>
      </c>
    </row>
    <row r="116" spans="1:16">
      <c r="A116" s="2"/>
      <c r="B116" s="2"/>
      <c r="C116" s="2"/>
      <c r="D116" s="2"/>
      <c r="E116" s="2"/>
      <c r="F116" s="2"/>
      <c r="G116" s="2"/>
      <c r="H116" s="2" t="s">
        <v>205</v>
      </c>
      <c r="I116" s="2"/>
      <c r="J116" s="6">
        <f>ROUND(SUM(J112:J115),5)</f>
        <v>12082.26</v>
      </c>
      <c r="K116" s="7"/>
      <c r="L116" s="6">
        <f>ROUND(SUM(L112:L115),5)</f>
        <v>10616</v>
      </c>
      <c r="M116" s="7"/>
      <c r="N116" s="6">
        <f>ROUND((J116-L116),5)</f>
        <v>1466.26</v>
      </c>
      <c r="O116" s="7"/>
      <c r="P116" s="8">
        <f>ROUND(IF(L116=0, IF(J116=0, 0, 1), J116/L116),5)</f>
        <v>1.13812</v>
      </c>
    </row>
    <row r="117" spans="1:16">
      <c r="A117" s="2"/>
      <c r="B117" s="2"/>
      <c r="C117" s="2"/>
      <c r="D117" s="2"/>
      <c r="E117" s="2"/>
      <c r="F117" s="2"/>
      <c r="G117" s="2"/>
      <c r="H117" s="2" t="s">
        <v>206</v>
      </c>
      <c r="I117" s="2"/>
      <c r="J117" s="6">
        <v>984.89</v>
      </c>
      <c r="K117" s="7"/>
      <c r="L117" s="6">
        <v>910</v>
      </c>
      <c r="M117" s="7"/>
      <c r="N117" s="6">
        <f>ROUND((J117-L117),5)</f>
        <v>74.89</v>
      </c>
      <c r="O117" s="7"/>
      <c r="P117" s="8">
        <f>ROUND(IF(L117=0, IF(J117=0, 0, 1), J117/L117),5)</f>
        <v>1.0823</v>
      </c>
    </row>
    <row r="118" spans="1:16" ht="15" thickBot="1">
      <c r="A118" s="2"/>
      <c r="B118" s="2"/>
      <c r="C118" s="2"/>
      <c r="D118" s="2"/>
      <c r="E118" s="2"/>
      <c r="F118" s="2"/>
      <c r="G118" s="2"/>
      <c r="H118" s="2" t="s">
        <v>368</v>
      </c>
      <c r="I118" s="2"/>
      <c r="J118" s="13">
        <v>593.94000000000005</v>
      </c>
      <c r="K118" s="7"/>
      <c r="L118" s="13">
        <v>910</v>
      </c>
      <c r="M118" s="7"/>
      <c r="N118" s="13">
        <f>ROUND((J118-L118),5)</f>
        <v>-316.06</v>
      </c>
      <c r="O118" s="7"/>
      <c r="P118" s="14">
        <f>ROUND(IF(L118=0, IF(J118=0, 0, 1), J118/L118),5)</f>
        <v>0.65268000000000004</v>
      </c>
    </row>
    <row r="119" spans="1:16">
      <c r="A119" s="2"/>
      <c r="B119" s="2"/>
      <c r="C119" s="2"/>
      <c r="D119" s="2"/>
      <c r="E119" s="2"/>
      <c r="F119" s="2"/>
      <c r="G119" s="2" t="s">
        <v>209</v>
      </c>
      <c r="H119" s="2"/>
      <c r="I119" s="2"/>
      <c r="J119" s="6">
        <f>ROUND(J111+SUM(J116:J118),5)</f>
        <v>13661.09</v>
      </c>
      <c r="K119" s="7"/>
      <c r="L119" s="6">
        <f>ROUND(L111+SUM(L116:L118),5)</f>
        <v>12436</v>
      </c>
      <c r="M119" s="7"/>
      <c r="N119" s="6">
        <f>ROUND((J119-L119),5)</f>
        <v>1225.0899999999999</v>
      </c>
      <c r="O119" s="7"/>
      <c r="P119" s="8">
        <f>ROUND(IF(L119=0, IF(J119=0, 0, 1), J119/L119),5)</f>
        <v>1.0985100000000001</v>
      </c>
    </row>
    <row r="120" spans="1:16" ht="15" thickBot="1">
      <c r="A120" s="2"/>
      <c r="B120" s="2"/>
      <c r="C120" s="2"/>
      <c r="D120" s="2"/>
      <c r="E120" s="2"/>
      <c r="F120" s="2"/>
      <c r="G120" s="2" t="s">
        <v>210</v>
      </c>
      <c r="H120" s="2"/>
      <c r="I120" s="2"/>
      <c r="J120" s="6">
        <v>946.29</v>
      </c>
      <c r="K120" s="7"/>
      <c r="L120" s="6">
        <v>583.35</v>
      </c>
      <c r="M120" s="7"/>
      <c r="N120" s="6">
        <f>ROUND((J120-L120),5)</f>
        <v>362.94</v>
      </c>
      <c r="O120" s="7"/>
      <c r="P120" s="8">
        <f>ROUND(IF(L120=0, IF(J120=0, 0, 1), J120/L120),5)</f>
        <v>1.6221699999999999</v>
      </c>
    </row>
    <row r="121" spans="1:16" ht="15" thickBot="1">
      <c r="A121" s="2"/>
      <c r="B121" s="2"/>
      <c r="C121" s="2"/>
      <c r="D121" s="2"/>
      <c r="E121" s="2"/>
      <c r="F121" s="2" t="s">
        <v>214</v>
      </c>
      <c r="G121" s="2"/>
      <c r="H121" s="2"/>
      <c r="I121" s="2"/>
      <c r="J121" s="11">
        <f>ROUND(J95+SUM(J101:J102)+J110+SUM(J119:J120),5)</f>
        <v>58860.480000000003</v>
      </c>
      <c r="K121" s="7"/>
      <c r="L121" s="11">
        <f>ROUND(L95+SUM(L101:L102)+L110+SUM(L119:L120),5)</f>
        <v>27906</v>
      </c>
      <c r="M121" s="7"/>
      <c r="N121" s="11">
        <f>ROUND((J121-L121),5)</f>
        <v>30954.48</v>
      </c>
      <c r="O121" s="7"/>
      <c r="P121" s="12">
        <f>ROUND(IF(L121=0, IF(J121=0, 0, 1), J121/L121),5)</f>
        <v>2.1092399999999998</v>
      </c>
    </row>
    <row r="122" spans="1:16">
      <c r="A122" s="2"/>
      <c r="B122" s="2"/>
      <c r="C122" s="2"/>
      <c r="D122" s="2"/>
      <c r="E122" s="2" t="s">
        <v>215</v>
      </c>
      <c r="F122" s="2"/>
      <c r="G122" s="2"/>
      <c r="H122" s="2"/>
      <c r="I122" s="2"/>
      <c r="J122" s="6">
        <f>ROUND(SUM(J25:J29)+SUM(J33:J34)+J39+J45+J53+J88+J94+J121,5)</f>
        <v>609245.84</v>
      </c>
      <c r="K122" s="7"/>
      <c r="L122" s="6">
        <f>ROUND(SUM(L25:L29)+SUM(L33:L34)+L39+L45+L53+L88+L94+L121,5)</f>
        <v>577115.56999999995</v>
      </c>
      <c r="M122" s="7"/>
      <c r="N122" s="6">
        <f>ROUND((J122-L122),5)</f>
        <v>32130.27</v>
      </c>
      <c r="O122" s="7"/>
      <c r="P122" s="8">
        <f>ROUND(IF(L122=0, IF(J122=0, 0, 1), J122/L122),5)</f>
        <v>1.0556700000000001</v>
      </c>
    </row>
    <row r="123" spans="1:16">
      <c r="A123" s="2"/>
      <c r="B123" s="2"/>
      <c r="C123" s="2"/>
      <c r="D123" s="2"/>
      <c r="E123" s="2" t="s">
        <v>369</v>
      </c>
      <c r="F123" s="2"/>
      <c r="G123" s="2"/>
      <c r="H123" s="2"/>
      <c r="I123" s="2"/>
      <c r="J123" s="6"/>
      <c r="K123" s="7"/>
      <c r="L123" s="6"/>
      <c r="M123" s="7"/>
      <c r="N123" s="6"/>
      <c r="O123" s="7"/>
      <c r="P123" s="8"/>
    </row>
    <row r="124" spans="1:16">
      <c r="A124" s="2"/>
      <c r="B124" s="2"/>
      <c r="C124" s="2"/>
      <c r="D124" s="2"/>
      <c r="E124" s="2"/>
      <c r="F124" s="2" t="s">
        <v>370</v>
      </c>
      <c r="G124" s="2"/>
      <c r="H124" s="2"/>
      <c r="I124" s="2"/>
      <c r="J124" s="6">
        <v>0</v>
      </c>
      <c r="K124" s="7"/>
      <c r="L124" s="6">
        <v>2925</v>
      </c>
      <c r="M124" s="7"/>
      <c r="N124" s="6">
        <f>ROUND((J124-L124),5)</f>
        <v>-2925</v>
      </c>
      <c r="O124" s="7"/>
      <c r="P124" s="8">
        <f>ROUND(IF(L124=0, IF(J124=0, 0, 1), J124/L124),5)</f>
        <v>0</v>
      </c>
    </row>
    <row r="125" spans="1:16">
      <c r="A125" s="2"/>
      <c r="B125" s="2"/>
      <c r="C125" s="2"/>
      <c r="D125" s="2"/>
      <c r="E125" s="2"/>
      <c r="F125" s="2" t="s">
        <v>371</v>
      </c>
      <c r="G125" s="2"/>
      <c r="H125" s="2"/>
      <c r="I125" s="2"/>
      <c r="J125" s="6">
        <v>23.82</v>
      </c>
      <c r="K125" s="7"/>
      <c r="L125" s="6">
        <v>583.35</v>
      </c>
      <c r="M125" s="7"/>
      <c r="N125" s="6">
        <f>ROUND((J125-L125),5)</f>
        <v>-559.53</v>
      </c>
      <c r="O125" s="7"/>
      <c r="P125" s="8">
        <f>ROUND(IF(L125=0, IF(J125=0, 0, 1), J125/L125),5)</f>
        <v>4.0829999999999998E-2</v>
      </c>
    </row>
    <row r="126" spans="1:16" ht="15" thickBot="1">
      <c r="A126" s="2"/>
      <c r="B126" s="2"/>
      <c r="C126" s="2"/>
      <c r="D126" s="2"/>
      <c r="E126" s="2"/>
      <c r="F126" s="2" t="s">
        <v>436</v>
      </c>
      <c r="G126" s="2"/>
      <c r="H126" s="2"/>
      <c r="I126" s="2"/>
      <c r="J126" s="13">
        <v>215.94</v>
      </c>
      <c r="K126" s="7"/>
      <c r="L126" s="13"/>
      <c r="M126" s="7"/>
      <c r="N126" s="13"/>
      <c r="O126" s="7"/>
      <c r="P126" s="14"/>
    </row>
    <row r="127" spans="1:16">
      <c r="A127" s="2"/>
      <c r="B127" s="2"/>
      <c r="C127" s="2"/>
      <c r="D127" s="2"/>
      <c r="E127" s="2" t="s">
        <v>372</v>
      </c>
      <c r="F127" s="2"/>
      <c r="G127" s="2"/>
      <c r="H127" s="2"/>
      <c r="I127" s="2"/>
      <c r="J127" s="6">
        <f>ROUND(SUM(J123:J126),5)</f>
        <v>239.76</v>
      </c>
      <c r="K127" s="7"/>
      <c r="L127" s="6">
        <f>ROUND(SUM(L123:L126),5)</f>
        <v>3508.35</v>
      </c>
      <c r="M127" s="7"/>
      <c r="N127" s="6">
        <f>ROUND((J127-L127),5)</f>
        <v>-3268.59</v>
      </c>
      <c r="O127" s="7"/>
      <c r="P127" s="8">
        <f>ROUND(IF(L127=0, IF(J127=0, 0, 1), J127/L127),5)</f>
        <v>6.8339999999999998E-2</v>
      </c>
    </row>
    <row r="128" spans="1:16">
      <c r="A128" s="2"/>
      <c r="B128" s="2"/>
      <c r="C128" s="2"/>
      <c r="D128" s="2"/>
      <c r="E128" s="2" t="s">
        <v>216</v>
      </c>
      <c r="F128" s="2"/>
      <c r="G128" s="2"/>
      <c r="H128" s="2"/>
      <c r="I128" s="2"/>
      <c r="J128" s="6"/>
      <c r="K128" s="7"/>
      <c r="L128" s="6"/>
      <c r="M128" s="7"/>
      <c r="N128" s="6"/>
      <c r="O128" s="7"/>
      <c r="P128" s="8"/>
    </row>
    <row r="129" spans="1:16">
      <c r="A129" s="2"/>
      <c r="B129" s="2"/>
      <c r="C129" s="2"/>
      <c r="D129" s="2"/>
      <c r="E129" s="2"/>
      <c r="F129" s="2" t="s">
        <v>373</v>
      </c>
      <c r="G129" s="2"/>
      <c r="H129" s="2"/>
      <c r="I129" s="2"/>
      <c r="J129" s="6">
        <v>7170</v>
      </c>
      <c r="K129" s="7"/>
      <c r="L129" s="6">
        <v>6000</v>
      </c>
      <c r="M129" s="7"/>
      <c r="N129" s="6">
        <f>ROUND((J129-L129),5)</f>
        <v>1170</v>
      </c>
      <c r="O129" s="7"/>
      <c r="P129" s="8">
        <f>ROUND(IF(L129=0, IF(J129=0, 0, 1), J129/L129),5)</f>
        <v>1.1950000000000001</v>
      </c>
    </row>
    <row r="130" spans="1:16">
      <c r="A130" s="2"/>
      <c r="B130" s="2"/>
      <c r="C130" s="2"/>
      <c r="D130" s="2"/>
      <c r="E130" s="2"/>
      <c r="F130" s="2" t="s">
        <v>374</v>
      </c>
      <c r="G130" s="2"/>
      <c r="H130" s="2"/>
      <c r="I130" s="2"/>
      <c r="J130" s="6">
        <v>315.48</v>
      </c>
      <c r="K130" s="7"/>
      <c r="L130" s="6">
        <v>1175</v>
      </c>
      <c r="M130" s="7"/>
      <c r="N130" s="6">
        <f>ROUND((J130-L130),5)</f>
        <v>-859.52</v>
      </c>
      <c r="O130" s="7"/>
      <c r="P130" s="8">
        <f>ROUND(IF(L130=0, IF(J130=0, 0, 1), J130/L130),5)</f>
        <v>0.26849000000000001</v>
      </c>
    </row>
    <row r="131" spans="1:16">
      <c r="A131" s="2"/>
      <c r="B131" s="2"/>
      <c r="C131" s="2"/>
      <c r="D131" s="2"/>
      <c r="E131" s="2"/>
      <c r="F131" s="2" t="s">
        <v>217</v>
      </c>
      <c r="G131" s="2"/>
      <c r="H131" s="2"/>
      <c r="I131" s="2"/>
      <c r="J131" s="6">
        <v>4128.22</v>
      </c>
      <c r="K131" s="7"/>
      <c r="L131" s="6">
        <v>3500</v>
      </c>
      <c r="M131" s="7"/>
      <c r="N131" s="6">
        <f>ROUND((J131-L131),5)</f>
        <v>628.22</v>
      </c>
      <c r="O131" s="7"/>
      <c r="P131" s="8">
        <f>ROUND(IF(L131=0, IF(J131=0, 0, 1), J131/L131),5)</f>
        <v>1.1794899999999999</v>
      </c>
    </row>
    <row r="132" spans="1:16">
      <c r="A132" s="2"/>
      <c r="B132" s="2"/>
      <c r="C132" s="2"/>
      <c r="D132" s="2"/>
      <c r="E132" s="2"/>
      <c r="F132" s="2" t="s">
        <v>223</v>
      </c>
      <c r="G132" s="2"/>
      <c r="H132" s="2"/>
      <c r="I132" s="2"/>
      <c r="J132" s="6">
        <v>721.28</v>
      </c>
      <c r="K132" s="7"/>
      <c r="L132" s="6">
        <v>1050</v>
      </c>
      <c r="M132" s="7"/>
      <c r="N132" s="6">
        <f>ROUND((J132-L132),5)</f>
        <v>-328.72</v>
      </c>
      <c r="O132" s="7"/>
      <c r="P132" s="8">
        <f>ROUND(IF(L132=0, IF(J132=0, 0, 1), J132/L132),5)</f>
        <v>0.68693000000000004</v>
      </c>
    </row>
    <row r="133" spans="1:16" ht="15" thickBot="1">
      <c r="A133" s="2"/>
      <c r="B133" s="2"/>
      <c r="C133" s="2"/>
      <c r="D133" s="2"/>
      <c r="E133" s="2"/>
      <c r="F133" s="2" t="s">
        <v>375</v>
      </c>
      <c r="G133" s="2"/>
      <c r="H133" s="2"/>
      <c r="I133" s="2"/>
      <c r="J133" s="13">
        <v>0</v>
      </c>
      <c r="K133" s="7"/>
      <c r="L133" s="13">
        <v>0</v>
      </c>
      <c r="M133" s="7"/>
      <c r="N133" s="13">
        <f>ROUND((J133-L133),5)</f>
        <v>0</v>
      </c>
      <c r="O133" s="7"/>
      <c r="P133" s="14">
        <f>ROUND(IF(L133=0, IF(J133=0, 0, 1), J133/L133),5)</f>
        <v>0</v>
      </c>
    </row>
    <row r="134" spans="1:16">
      <c r="A134" s="2"/>
      <c r="B134" s="2"/>
      <c r="C134" s="2"/>
      <c r="D134" s="2"/>
      <c r="E134" s="2" t="s">
        <v>227</v>
      </c>
      <c r="F134" s="2"/>
      <c r="G134" s="2"/>
      <c r="H134" s="2"/>
      <c r="I134" s="2"/>
      <c r="J134" s="6">
        <f>ROUND(SUM(J128:J133),5)</f>
        <v>12334.98</v>
      </c>
      <c r="K134" s="7"/>
      <c r="L134" s="6">
        <f>ROUND(SUM(L128:L133),5)</f>
        <v>11725</v>
      </c>
      <c r="M134" s="7"/>
      <c r="N134" s="6">
        <f>ROUND((J134-L134),5)</f>
        <v>609.98</v>
      </c>
      <c r="O134" s="7"/>
      <c r="P134" s="8">
        <f>ROUND(IF(L134=0, IF(J134=0, 0, 1), J134/L134),5)</f>
        <v>1.05202</v>
      </c>
    </row>
    <row r="135" spans="1:16">
      <c r="A135" s="2"/>
      <c r="B135" s="2"/>
      <c r="C135" s="2"/>
      <c r="D135" s="2"/>
      <c r="E135" s="2" t="s">
        <v>228</v>
      </c>
      <c r="F135" s="2"/>
      <c r="G135" s="2"/>
      <c r="H135" s="2"/>
      <c r="I135" s="2"/>
      <c r="J135" s="6"/>
      <c r="K135" s="7"/>
      <c r="L135" s="6"/>
      <c r="M135" s="7"/>
      <c r="N135" s="6"/>
      <c r="O135" s="7"/>
      <c r="P135" s="8"/>
    </row>
    <row r="136" spans="1:16">
      <c r="A136" s="2"/>
      <c r="B136" s="2"/>
      <c r="C136" s="2"/>
      <c r="D136" s="2"/>
      <c r="E136" s="2"/>
      <c r="F136" s="2" t="s">
        <v>376</v>
      </c>
      <c r="G136" s="2"/>
      <c r="H136" s="2"/>
      <c r="I136" s="2"/>
      <c r="J136" s="6">
        <v>149</v>
      </c>
      <c r="K136" s="7"/>
      <c r="L136" s="6">
        <v>1400</v>
      </c>
      <c r="M136" s="7"/>
      <c r="N136" s="6">
        <f>ROUND((J136-L136),5)</f>
        <v>-1251</v>
      </c>
      <c r="O136" s="7"/>
      <c r="P136" s="8">
        <f>ROUND(IF(L136=0, IF(J136=0, 0, 1), J136/L136),5)</f>
        <v>0.10643</v>
      </c>
    </row>
    <row r="137" spans="1:16">
      <c r="A137" s="2"/>
      <c r="B137" s="2"/>
      <c r="C137" s="2"/>
      <c r="D137" s="2"/>
      <c r="E137" s="2"/>
      <c r="F137" s="2" t="s">
        <v>229</v>
      </c>
      <c r="G137" s="2"/>
      <c r="H137" s="2"/>
      <c r="I137" s="2"/>
      <c r="J137" s="6">
        <v>5544.71</v>
      </c>
      <c r="K137" s="7"/>
      <c r="L137" s="6">
        <v>3150</v>
      </c>
      <c r="M137" s="7"/>
      <c r="N137" s="6">
        <f>ROUND((J137-L137),5)</f>
        <v>2394.71</v>
      </c>
      <c r="O137" s="7"/>
      <c r="P137" s="8">
        <f>ROUND(IF(L137=0, IF(J137=0, 0, 1), J137/L137),5)</f>
        <v>1.76023</v>
      </c>
    </row>
    <row r="138" spans="1:16">
      <c r="A138" s="2"/>
      <c r="B138" s="2"/>
      <c r="C138" s="2"/>
      <c r="D138" s="2"/>
      <c r="E138" s="2"/>
      <c r="F138" s="2" t="s">
        <v>236</v>
      </c>
      <c r="G138" s="2"/>
      <c r="H138" s="2"/>
      <c r="I138" s="2"/>
      <c r="J138" s="6"/>
      <c r="K138" s="7"/>
      <c r="L138" s="6"/>
      <c r="M138" s="7"/>
      <c r="N138" s="6"/>
      <c r="O138" s="7"/>
      <c r="P138" s="8"/>
    </row>
    <row r="139" spans="1:16">
      <c r="A139" s="2"/>
      <c r="B139" s="2"/>
      <c r="C139" s="2"/>
      <c r="D139" s="2"/>
      <c r="E139" s="2"/>
      <c r="F139" s="2"/>
      <c r="G139" s="2" t="s">
        <v>377</v>
      </c>
      <c r="H139" s="2"/>
      <c r="I139" s="2"/>
      <c r="J139" s="6">
        <v>0</v>
      </c>
      <c r="K139" s="7"/>
      <c r="L139" s="6">
        <v>5000</v>
      </c>
      <c r="M139" s="7"/>
      <c r="N139" s="6">
        <f>ROUND((J139-L139),5)</f>
        <v>-5000</v>
      </c>
      <c r="O139" s="7"/>
      <c r="P139" s="8">
        <f>ROUND(IF(L139=0, IF(J139=0, 0, 1), J139/L139),5)</f>
        <v>0</v>
      </c>
    </row>
    <row r="140" spans="1:16">
      <c r="A140" s="2"/>
      <c r="B140" s="2"/>
      <c r="C140" s="2"/>
      <c r="D140" s="2"/>
      <c r="E140" s="2"/>
      <c r="F140" s="2"/>
      <c r="G140" s="2" t="s">
        <v>378</v>
      </c>
      <c r="H140" s="2"/>
      <c r="I140" s="2"/>
      <c r="J140" s="6">
        <v>2836</v>
      </c>
      <c r="K140" s="7"/>
      <c r="L140" s="6">
        <v>5825</v>
      </c>
      <c r="M140" s="7"/>
      <c r="N140" s="6">
        <f>ROUND((J140-L140),5)</f>
        <v>-2989</v>
      </c>
      <c r="O140" s="7"/>
      <c r="P140" s="8">
        <f>ROUND(IF(L140=0, IF(J140=0, 0, 1), J140/L140),5)</f>
        <v>0.48687000000000002</v>
      </c>
    </row>
    <row r="141" spans="1:16">
      <c r="A141" s="2"/>
      <c r="B141" s="2"/>
      <c r="C141" s="2"/>
      <c r="D141" s="2"/>
      <c r="E141" s="2"/>
      <c r="F141" s="2"/>
      <c r="G141" s="2" t="s">
        <v>379</v>
      </c>
      <c r="H141" s="2"/>
      <c r="I141" s="2"/>
      <c r="J141" s="6">
        <v>4664</v>
      </c>
      <c r="K141" s="7"/>
      <c r="L141" s="6">
        <v>14583.35</v>
      </c>
      <c r="M141" s="7"/>
      <c r="N141" s="6">
        <f>ROUND((J141-L141),5)</f>
        <v>-9919.35</v>
      </c>
      <c r="O141" s="7"/>
      <c r="P141" s="8">
        <f>ROUND(IF(L141=0, IF(J141=0, 0, 1), J141/L141),5)</f>
        <v>0.31981999999999999</v>
      </c>
    </row>
    <row r="142" spans="1:16">
      <c r="A142" s="2"/>
      <c r="B142" s="2"/>
      <c r="C142" s="2"/>
      <c r="D142" s="2"/>
      <c r="E142" s="2"/>
      <c r="F142" s="2"/>
      <c r="G142" s="2" t="s">
        <v>380</v>
      </c>
      <c r="H142" s="2"/>
      <c r="I142" s="2"/>
      <c r="J142" s="6">
        <v>0</v>
      </c>
      <c r="K142" s="7"/>
      <c r="L142" s="6">
        <v>3000</v>
      </c>
      <c r="M142" s="7"/>
      <c r="N142" s="6">
        <f>ROUND((J142-L142),5)</f>
        <v>-3000</v>
      </c>
      <c r="O142" s="7"/>
      <c r="P142" s="8">
        <f>ROUND(IF(L142=0, IF(J142=0, 0, 1), J142/L142),5)</f>
        <v>0</v>
      </c>
    </row>
    <row r="143" spans="1:16">
      <c r="A143" s="2"/>
      <c r="B143" s="2"/>
      <c r="C143" s="2"/>
      <c r="D143" s="2"/>
      <c r="E143" s="2"/>
      <c r="F143" s="2"/>
      <c r="G143" s="2" t="s">
        <v>381</v>
      </c>
      <c r="H143" s="2"/>
      <c r="I143" s="2"/>
      <c r="J143" s="6">
        <v>203.37</v>
      </c>
      <c r="K143" s="7"/>
      <c r="L143" s="6">
        <v>1400</v>
      </c>
      <c r="M143" s="7"/>
      <c r="N143" s="6">
        <f>ROUND((J143-L143),5)</f>
        <v>-1196.6300000000001</v>
      </c>
      <c r="O143" s="7"/>
      <c r="P143" s="8">
        <f>ROUND(IF(L143=0, IF(J143=0, 0, 1), J143/L143),5)</f>
        <v>0.14526</v>
      </c>
    </row>
    <row r="144" spans="1:16">
      <c r="A144" s="2"/>
      <c r="B144" s="2"/>
      <c r="C144" s="2"/>
      <c r="D144" s="2"/>
      <c r="E144" s="2"/>
      <c r="F144" s="2"/>
      <c r="G144" s="2" t="s">
        <v>237</v>
      </c>
      <c r="H144" s="2"/>
      <c r="I144" s="2"/>
      <c r="J144" s="6">
        <v>6066.06</v>
      </c>
      <c r="K144" s="7"/>
      <c r="L144" s="6">
        <v>4200</v>
      </c>
      <c r="M144" s="7"/>
      <c r="N144" s="6">
        <f>ROUND((J144-L144),5)</f>
        <v>1866.06</v>
      </c>
      <c r="O144" s="7"/>
      <c r="P144" s="8">
        <f>ROUND(IF(L144=0, IF(J144=0, 0, 1), J144/L144),5)</f>
        <v>1.4442999999999999</v>
      </c>
    </row>
    <row r="145" spans="1:16">
      <c r="A145" s="2"/>
      <c r="B145" s="2"/>
      <c r="C145" s="2"/>
      <c r="D145" s="2"/>
      <c r="E145" s="2"/>
      <c r="F145" s="2"/>
      <c r="G145" s="2" t="s">
        <v>382</v>
      </c>
      <c r="H145" s="2"/>
      <c r="I145" s="2"/>
      <c r="J145" s="6">
        <v>100</v>
      </c>
      <c r="K145" s="7"/>
      <c r="L145" s="6">
        <v>2925</v>
      </c>
      <c r="M145" s="7"/>
      <c r="N145" s="6">
        <f>ROUND((J145-L145),5)</f>
        <v>-2825</v>
      </c>
      <c r="O145" s="7"/>
      <c r="P145" s="8">
        <f>ROUND(IF(L145=0, IF(J145=0, 0, 1), J145/L145),5)</f>
        <v>3.4189999999999998E-2</v>
      </c>
    </row>
    <row r="146" spans="1:16">
      <c r="A146" s="2"/>
      <c r="B146" s="2"/>
      <c r="C146" s="2"/>
      <c r="D146" s="2"/>
      <c r="E146" s="2"/>
      <c r="F146" s="2"/>
      <c r="G146" s="2" t="s">
        <v>437</v>
      </c>
      <c r="H146" s="2"/>
      <c r="I146" s="2"/>
      <c r="J146" s="6">
        <v>1670</v>
      </c>
      <c r="K146" s="7"/>
      <c r="L146" s="6"/>
      <c r="M146" s="7"/>
      <c r="N146" s="6"/>
      <c r="O146" s="7"/>
      <c r="P146" s="8"/>
    </row>
    <row r="147" spans="1:16" ht="15" thickBot="1">
      <c r="A147" s="2"/>
      <c r="B147" s="2"/>
      <c r="C147" s="2"/>
      <c r="D147" s="2"/>
      <c r="E147" s="2"/>
      <c r="F147" s="2"/>
      <c r="G147" s="2" t="s">
        <v>383</v>
      </c>
      <c r="H147" s="2"/>
      <c r="I147" s="2"/>
      <c r="J147" s="13">
        <v>1110.81</v>
      </c>
      <c r="K147" s="7"/>
      <c r="L147" s="13">
        <v>3500</v>
      </c>
      <c r="M147" s="7"/>
      <c r="N147" s="13">
        <f>ROUND((J147-L147),5)</f>
        <v>-2389.19</v>
      </c>
      <c r="O147" s="7"/>
      <c r="P147" s="14">
        <f>ROUND(IF(L147=0, IF(J147=0, 0, 1), J147/L147),5)</f>
        <v>0.31736999999999999</v>
      </c>
    </row>
    <row r="148" spans="1:16">
      <c r="A148" s="2"/>
      <c r="B148" s="2"/>
      <c r="C148" s="2"/>
      <c r="D148" s="2"/>
      <c r="E148" s="2"/>
      <c r="F148" s="2" t="s">
        <v>242</v>
      </c>
      <c r="G148" s="2"/>
      <c r="H148" s="2"/>
      <c r="I148" s="2"/>
      <c r="J148" s="6">
        <f>ROUND(SUM(J138:J147),5)</f>
        <v>16650.240000000002</v>
      </c>
      <c r="K148" s="7"/>
      <c r="L148" s="6">
        <f>ROUND(SUM(L138:L147),5)</f>
        <v>40433.35</v>
      </c>
      <c r="M148" s="7"/>
      <c r="N148" s="6">
        <f>ROUND((J148-L148),5)</f>
        <v>-23783.11</v>
      </c>
      <c r="O148" s="7"/>
      <c r="P148" s="8">
        <f>ROUND(IF(L148=0, IF(J148=0, 0, 1), J148/L148),5)</f>
        <v>0.41178999999999999</v>
      </c>
    </row>
    <row r="149" spans="1:16">
      <c r="A149" s="2"/>
      <c r="B149" s="2"/>
      <c r="C149" s="2"/>
      <c r="D149" s="2"/>
      <c r="E149" s="2"/>
      <c r="F149" s="2" t="s">
        <v>243</v>
      </c>
      <c r="G149" s="2"/>
      <c r="H149" s="2"/>
      <c r="I149" s="2"/>
      <c r="J149" s="6"/>
      <c r="K149" s="7"/>
      <c r="L149" s="6"/>
      <c r="M149" s="7"/>
      <c r="N149" s="6"/>
      <c r="O149" s="7"/>
      <c r="P149" s="8"/>
    </row>
    <row r="150" spans="1:16">
      <c r="A150" s="2"/>
      <c r="B150" s="2"/>
      <c r="C150" s="2"/>
      <c r="D150" s="2"/>
      <c r="E150" s="2"/>
      <c r="F150" s="2"/>
      <c r="G150" s="2" t="s">
        <v>244</v>
      </c>
      <c r="H150" s="2"/>
      <c r="I150" s="2"/>
      <c r="J150" s="6">
        <v>9672.73</v>
      </c>
      <c r="K150" s="7"/>
      <c r="L150" s="6"/>
      <c r="M150" s="7"/>
      <c r="N150" s="6"/>
      <c r="O150" s="7"/>
      <c r="P150" s="8"/>
    </row>
    <row r="151" spans="1:16">
      <c r="A151" s="2"/>
      <c r="B151" s="2"/>
      <c r="C151" s="2"/>
      <c r="D151" s="2"/>
      <c r="E151" s="2"/>
      <c r="F151" s="2"/>
      <c r="G151" s="2" t="s">
        <v>438</v>
      </c>
      <c r="H151" s="2"/>
      <c r="I151" s="2"/>
      <c r="J151" s="6">
        <v>5373.46</v>
      </c>
      <c r="K151" s="7"/>
      <c r="L151" s="6"/>
      <c r="M151" s="7"/>
      <c r="N151" s="6"/>
      <c r="O151" s="7"/>
      <c r="P151" s="8"/>
    </row>
    <row r="152" spans="1:16">
      <c r="A152" s="2"/>
      <c r="B152" s="2"/>
      <c r="C152" s="2"/>
      <c r="D152" s="2"/>
      <c r="E152" s="2"/>
      <c r="F152" s="2"/>
      <c r="G152" s="2" t="s">
        <v>439</v>
      </c>
      <c r="H152" s="2"/>
      <c r="I152" s="2"/>
      <c r="J152" s="6">
        <v>165</v>
      </c>
      <c r="K152" s="7"/>
      <c r="L152" s="6"/>
      <c r="M152" s="7"/>
      <c r="N152" s="6"/>
      <c r="O152" s="7"/>
      <c r="P152" s="8"/>
    </row>
    <row r="153" spans="1:16">
      <c r="A153" s="2"/>
      <c r="B153" s="2"/>
      <c r="C153" s="2"/>
      <c r="D153" s="2"/>
      <c r="E153" s="2"/>
      <c r="F153" s="2"/>
      <c r="G153" s="2" t="s">
        <v>440</v>
      </c>
      <c r="H153" s="2"/>
      <c r="I153" s="2"/>
      <c r="J153" s="6">
        <v>2756.97</v>
      </c>
      <c r="K153" s="7"/>
      <c r="L153" s="6"/>
      <c r="M153" s="7"/>
      <c r="N153" s="6"/>
      <c r="O153" s="7"/>
      <c r="P153" s="8"/>
    </row>
    <row r="154" spans="1:16">
      <c r="A154" s="2"/>
      <c r="B154" s="2"/>
      <c r="C154" s="2"/>
      <c r="D154" s="2"/>
      <c r="E154" s="2"/>
      <c r="F154" s="2"/>
      <c r="G154" s="2" t="s">
        <v>441</v>
      </c>
      <c r="H154" s="2"/>
      <c r="I154" s="2"/>
      <c r="J154" s="6">
        <v>125</v>
      </c>
      <c r="K154" s="7"/>
      <c r="L154" s="6"/>
      <c r="M154" s="7"/>
      <c r="N154" s="6"/>
      <c r="O154" s="7"/>
      <c r="P154" s="8"/>
    </row>
    <row r="155" spans="1:16">
      <c r="A155" s="2"/>
      <c r="B155" s="2"/>
      <c r="C155" s="2"/>
      <c r="D155" s="2"/>
      <c r="E155" s="2"/>
      <c r="F155" s="2"/>
      <c r="G155" s="2" t="s">
        <v>442</v>
      </c>
      <c r="H155" s="2"/>
      <c r="I155" s="2"/>
      <c r="J155" s="6">
        <v>349.95</v>
      </c>
      <c r="K155" s="7"/>
      <c r="L155" s="6"/>
      <c r="M155" s="7"/>
      <c r="N155" s="6"/>
      <c r="O155" s="7"/>
      <c r="P155" s="8"/>
    </row>
    <row r="156" spans="1:16">
      <c r="A156" s="2"/>
      <c r="B156" s="2"/>
      <c r="C156" s="2"/>
      <c r="D156" s="2"/>
      <c r="E156" s="2"/>
      <c r="F156" s="2"/>
      <c r="G156" s="2" t="s">
        <v>443</v>
      </c>
      <c r="H156" s="2"/>
      <c r="I156" s="2"/>
      <c r="J156" s="6">
        <v>636.04</v>
      </c>
      <c r="K156" s="7"/>
      <c r="L156" s="6"/>
      <c r="M156" s="7"/>
      <c r="N156" s="6"/>
      <c r="O156" s="7"/>
      <c r="P156" s="8"/>
    </row>
    <row r="157" spans="1:16">
      <c r="A157" s="2"/>
      <c r="B157" s="2"/>
      <c r="C157" s="2"/>
      <c r="D157" s="2"/>
      <c r="E157" s="2"/>
      <c r="F157" s="2"/>
      <c r="G157" s="2" t="s">
        <v>444</v>
      </c>
      <c r="H157" s="2"/>
      <c r="I157" s="2"/>
      <c r="J157" s="6">
        <v>190.97</v>
      </c>
      <c r="K157" s="7"/>
      <c r="L157" s="6"/>
      <c r="M157" s="7"/>
      <c r="N157" s="6"/>
      <c r="O157" s="7"/>
      <c r="P157" s="8"/>
    </row>
    <row r="158" spans="1:16">
      <c r="A158" s="2"/>
      <c r="B158" s="2"/>
      <c r="C158" s="2"/>
      <c r="D158" s="2"/>
      <c r="E158" s="2"/>
      <c r="F158" s="2"/>
      <c r="G158" s="2" t="s">
        <v>445</v>
      </c>
      <c r="H158" s="2"/>
      <c r="I158" s="2"/>
      <c r="J158" s="6">
        <v>1233.6300000000001</v>
      </c>
      <c r="K158" s="7"/>
      <c r="L158" s="6"/>
      <c r="M158" s="7"/>
      <c r="N158" s="6"/>
      <c r="O158" s="7"/>
      <c r="P158" s="8"/>
    </row>
    <row r="159" spans="1:16">
      <c r="A159" s="2"/>
      <c r="B159" s="2"/>
      <c r="C159" s="2"/>
      <c r="D159" s="2"/>
      <c r="E159" s="2"/>
      <c r="F159" s="2"/>
      <c r="G159" s="2" t="s">
        <v>446</v>
      </c>
      <c r="H159" s="2"/>
      <c r="I159" s="2"/>
      <c r="J159" s="6">
        <v>64.709999999999994</v>
      </c>
      <c r="K159" s="7"/>
      <c r="L159" s="6"/>
      <c r="M159" s="7"/>
      <c r="N159" s="6"/>
      <c r="O159" s="7"/>
      <c r="P159" s="8"/>
    </row>
    <row r="160" spans="1:16">
      <c r="A160" s="2"/>
      <c r="B160" s="2"/>
      <c r="C160" s="2"/>
      <c r="D160" s="2"/>
      <c r="E160" s="2"/>
      <c r="F160" s="2"/>
      <c r="G160" s="2" t="s">
        <v>447</v>
      </c>
      <c r="H160" s="2"/>
      <c r="I160" s="2"/>
      <c r="J160" s="6">
        <v>954.65</v>
      </c>
      <c r="K160" s="7"/>
      <c r="L160" s="6"/>
      <c r="M160" s="7"/>
      <c r="N160" s="6"/>
      <c r="O160" s="7"/>
      <c r="P160" s="8"/>
    </row>
    <row r="161" spans="1:16">
      <c r="A161" s="2"/>
      <c r="B161" s="2"/>
      <c r="C161" s="2"/>
      <c r="D161" s="2"/>
      <c r="E161" s="2"/>
      <c r="F161" s="2"/>
      <c r="G161" s="2" t="s">
        <v>448</v>
      </c>
      <c r="H161" s="2"/>
      <c r="I161" s="2"/>
      <c r="J161" s="6">
        <v>4587.26</v>
      </c>
      <c r="K161" s="7"/>
      <c r="L161" s="6"/>
      <c r="M161" s="7"/>
      <c r="N161" s="6"/>
      <c r="O161" s="7"/>
      <c r="P161" s="8"/>
    </row>
    <row r="162" spans="1:16">
      <c r="A162" s="2"/>
      <c r="B162" s="2"/>
      <c r="C162" s="2"/>
      <c r="D162" s="2"/>
      <c r="E162" s="2"/>
      <c r="F162" s="2"/>
      <c r="G162" s="2" t="s">
        <v>449</v>
      </c>
      <c r="H162" s="2"/>
      <c r="I162" s="2"/>
      <c r="J162" s="6">
        <v>683.44</v>
      </c>
      <c r="K162" s="7"/>
      <c r="L162" s="6"/>
      <c r="M162" s="7"/>
      <c r="N162" s="6"/>
      <c r="O162" s="7"/>
      <c r="P162" s="8"/>
    </row>
    <row r="163" spans="1:16" ht="15" thickBot="1">
      <c r="A163" s="2"/>
      <c r="B163" s="2"/>
      <c r="C163" s="2"/>
      <c r="D163" s="2"/>
      <c r="E163" s="2"/>
      <c r="F163" s="2"/>
      <c r="G163" s="2" t="s">
        <v>384</v>
      </c>
      <c r="H163" s="2"/>
      <c r="I163" s="2"/>
      <c r="J163" s="6">
        <v>572.80999999999995</v>
      </c>
      <c r="K163" s="7"/>
      <c r="L163" s="6">
        <v>23335</v>
      </c>
      <c r="M163" s="7"/>
      <c r="N163" s="6">
        <f>ROUND((J163-L163),5)</f>
        <v>-22762.19</v>
      </c>
      <c r="O163" s="7"/>
      <c r="P163" s="8">
        <f>ROUND(IF(L163=0, IF(J163=0, 0, 1), J163/L163),5)</f>
        <v>2.4549999999999999E-2</v>
      </c>
    </row>
    <row r="164" spans="1:16" ht="15" thickBot="1">
      <c r="A164" s="2"/>
      <c r="B164" s="2"/>
      <c r="C164" s="2"/>
      <c r="D164" s="2"/>
      <c r="E164" s="2"/>
      <c r="F164" s="2" t="s">
        <v>249</v>
      </c>
      <c r="G164" s="2"/>
      <c r="H164" s="2"/>
      <c r="I164" s="2"/>
      <c r="J164" s="11">
        <f>ROUND(SUM(J149:J163),5)</f>
        <v>27366.62</v>
      </c>
      <c r="K164" s="7"/>
      <c r="L164" s="11">
        <f>ROUND(SUM(L149:L163),5)</f>
        <v>23335</v>
      </c>
      <c r="M164" s="7"/>
      <c r="N164" s="11">
        <f>ROUND((J164-L164),5)</f>
        <v>4031.62</v>
      </c>
      <c r="O164" s="7"/>
      <c r="P164" s="12">
        <f>ROUND(IF(L164=0, IF(J164=0, 0, 1), J164/L164),5)</f>
        <v>1.1727700000000001</v>
      </c>
    </row>
    <row r="165" spans="1:16">
      <c r="A165" s="2"/>
      <c r="B165" s="2"/>
      <c r="C165" s="2"/>
      <c r="D165" s="2"/>
      <c r="E165" s="2" t="s">
        <v>250</v>
      </c>
      <c r="F165" s="2"/>
      <c r="G165" s="2"/>
      <c r="H165" s="2"/>
      <c r="I165" s="2"/>
      <c r="J165" s="6">
        <f>ROUND(SUM(J135:J137)+J148+J164,5)</f>
        <v>49710.57</v>
      </c>
      <c r="K165" s="7"/>
      <c r="L165" s="6">
        <f>ROUND(SUM(L135:L137)+L148+L164,5)</f>
        <v>68318.350000000006</v>
      </c>
      <c r="M165" s="7"/>
      <c r="N165" s="6">
        <f>ROUND((J165-L165),5)</f>
        <v>-18607.78</v>
      </c>
      <c r="O165" s="7"/>
      <c r="P165" s="8">
        <f>ROUND(IF(L165=0, IF(J165=0, 0, 1), J165/L165),5)</f>
        <v>0.72763</v>
      </c>
    </row>
    <row r="166" spans="1:16">
      <c r="A166" s="2"/>
      <c r="B166" s="2"/>
      <c r="C166" s="2"/>
      <c r="D166" s="2"/>
      <c r="E166" s="2" t="s">
        <v>385</v>
      </c>
      <c r="F166" s="2"/>
      <c r="G166" s="2"/>
      <c r="H166" s="2"/>
      <c r="I166" s="2"/>
      <c r="J166" s="6"/>
      <c r="K166" s="7"/>
      <c r="L166" s="6"/>
      <c r="M166" s="7"/>
      <c r="N166" s="6"/>
      <c r="O166" s="7"/>
      <c r="P166" s="8"/>
    </row>
    <row r="167" spans="1:16">
      <c r="A167" s="2"/>
      <c r="B167" s="2"/>
      <c r="C167" s="2"/>
      <c r="D167" s="2"/>
      <c r="E167" s="2"/>
      <c r="F167" s="2" t="s">
        <v>386</v>
      </c>
      <c r="G167" s="2"/>
      <c r="H167" s="2"/>
      <c r="I167" s="2"/>
      <c r="J167" s="6">
        <v>0</v>
      </c>
      <c r="K167" s="7"/>
      <c r="L167" s="6">
        <v>575</v>
      </c>
      <c r="M167" s="7"/>
      <c r="N167" s="6">
        <f>ROUND((J167-L167),5)</f>
        <v>-575</v>
      </c>
      <c r="O167" s="7"/>
      <c r="P167" s="8">
        <f>ROUND(IF(L167=0, IF(J167=0, 0, 1), J167/L167),5)</f>
        <v>0</v>
      </c>
    </row>
    <row r="168" spans="1:16" ht="15" thickBot="1">
      <c r="A168" s="2"/>
      <c r="B168" s="2"/>
      <c r="C168" s="2"/>
      <c r="D168" s="2"/>
      <c r="E168" s="2"/>
      <c r="F168" s="2" t="s">
        <v>450</v>
      </c>
      <c r="G168" s="2"/>
      <c r="H168" s="2"/>
      <c r="I168" s="2"/>
      <c r="J168" s="13">
        <v>437.93</v>
      </c>
      <c r="K168" s="7"/>
      <c r="L168" s="13"/>
      <c r="M168" s="7"/>
      <c r="N168" s="13"/>
      <c r="O168" s="7"/>
      <c r="P168" s="14"/>
    </row>
    <row r="169" spans="1:16">
      <c r="A169" s="2"/>
      <c r="B169" s="2"/>
      <c r="C169" s="2"/>
      <c r="D169" s="2"/>
      <c r="E169" s="2" t="s">
        <v>387</v>
      </c>
      <c r="F169" s="2"/>
      <c r="G169" s="2"/>
      <c r="H169" s="2"/>
      <c r="I169" s="2"/>
      <c r="J169" s="6">
        <f>ROUND(SUM(J166:J168),5)</f>
        <v>437.93</v>
      </c>
      <c r="K169" s="7"/>
      <c r="L169" s="6">
        <f>ROUND(SUM(L166:L168),5)</f>
        <v>575</v>
      </c>
      <c r="M169" s="7"/>
      <c r="N169" s="6">
        <f>ROUND((J169-L169),5)</f>
        <v>-137.07</v>
      </c>
      <c r="O169" s="7"/>
      <c r="P169" s="8">
        <f>ROUND(IF(L169=0, IF(J169=0, 0, 1), J169/L169),5)</f>
        <v>0.76161999999999996</v>
      </c>
    </row>
    <row r="170" spans="1:16">
      <c r="A170" s="2"/>
      <c r="B170" s="2"/>
      <c r="C170" s="2"/>
      <c r="D170" s="2"/>
      <c r="E170" s="2" t="s">
        <v>388</v>
      </c>
      <c r="F170" s="2"/>
      <c r="G170" s="2"/>
      <c r="H170" s="2"/>
      <c r="I170" s="2"/>
      <c r="J170" s="6"/>
      <c r="K170" s="7"/>
      <c r="L170" s="6"/>
      <c r="M170" s="7"/>
      <c r="N170" s="6"/>
      <c r="O170" s="7"/>
      <c r="P170" s="8"/>
    </row>
    <row r="171" spans="1:16">
      <c r="A171" s="2"/>
      <c r="B171" s="2"/>
      <c r="C171" s="2"/>
      <c r="D171" s="2"/>
      <c r="E171" s="2"/>
      <c r="F171" s="2" t="s">
        <v>389</v>
      </c>
      <c r="G171" s="2"/>
      <c r="H171" s="2"/>
      <c r="I171" s="2"/>
      <c r="J171" s="6">
        <v>629.78</v>
      </c>
      <c r="K171" s="7"/>
      <c r="L171" s="6">
        <v>0</v>
      </c>
      <c r="M171" s="7"/>
      <c r="N171" s="6">
        <f>ROUND((J171-L171),5)</f>
        <v>629.78</v>
      </c>
      <c r="O171" s="7"/>
      <c r="P171" s="8">
        <f>ROUND(IF(L171=0, IF(J171=0, 0, 1), J171/L171),5)</f>
        <v>1</v>
      </c>
    </row>
    <row r="172" spans="1:16">
      <c r="A172" s="2"/>
      <c r="B172" s="2"/>
      <c r="C172" s="2"/>
      <c r="D172" s="2"/>
      <c r="E172" s="2"/>
      <c r="F172" s="2" t="s">
        <v>390</v>
      </c>
      <c r="G172" s="2"/>
      <c r="H172" s="2"/>
      <c r="I172" s="2"/>
      <c r="J172" s="6"/>
      <c r="K172" s="7"/>
      <c r="L172" s="6"/>
      <c r="M172" s="7"/>
      <c r="N172" s="6"/>
      <c r="O172" s="7"/>
      <c r="P172" s="8"/>
    </row>
    <row r="173" spans="1:16">
      <c r="A173" s="2"/>
      <c r="B173" s="2"/>
      <c r="C173" s="2"/>
      <c r="D173" s="2"/>
      <c r="E173" s="2"/>
      <c r="F173" s="2"/>
      <c r="G173" s="2" t="s">
        <v>391</v>
      </c>
      <c r="H173" s="2"/>
      <c r="I173" s="2"/>
      <c r="J173" s="6">
        <v>0</v>
      </c>
      <c r="K173" s="7"/>
      <c r="L173" s="6">
        <v>0</v>
      </c>
      <c r="M173" s="7"/>
      <c r="N173" s="6">
        <f>ROUND((J173-L173),5)</f>
        <v>0</v>
      </c>
      <c r="O173" s="7"/>
      <c r="P173" s="8">
        <f>ROUND(IF(L173=0, IF(J173=0, 0, 1), J173/L173),5)</f>
        <v>0</v>
      </c>
    </row>
    <row r="174" spans="1:16" ht="15" thickBot="1">
      <c r="A174" s="2"/>
      <c r="B174" s="2"/>
      <c r="C174" s="2"/>
      <c r="D174" s="2"/>
      <c r="E174" s="2"/>
      <c r="F174" s="2"/>
      <c r="G174" s="2" t="s">
        <v>392</v>
      </c>
      <c r="H174" s="2"/>
      <c r="I174" s="2"/>
      <c r="J174" s="13">
        <v>395.83</v>
      </c>
      <c r="K174" s="7"/>
      <c r="L174" s="13">
        <v>3500</v>
      </c>
      <c r="M174" s="7"/>
      <c r="N174" s="13">
        <f>ROUND((J174-L174),5)</f>
        <v>-3104.17</v>
      </c>
      <c r="O174" s="7"/>
      <c r="P174" s="14">
        <f>ROUND(IF(L174=0, IF(J174=0, 0, 1), J174/L174),5)</f>
        <v>0.11309</v>
      </c>
    </row>
    <row r="175" spans="1:16">
      <c r="A175" s="2"/>
      <c r="B175" s="2"/>
      <c r="C175" s="2"/>
      <c r="D175" s="2"/>
      <c r="E175" s="2"/>
      <c r="F175" s="2" t="s">
        <v>393</v>
      </c>
      <c r="G175" s="2"/>
      <c r="H175" s="2"/>
      <c r="I175" s="2"/>
      <c r="J175" s="6">
        <f>ROUND(SUM(J172:J174),5)</f>
        <v>395.83</v>
      </c>
      <c r="K175" s="7"/>
      <c r="L175" s="6">
        <f>ROUND(SUM(L172:L174),5)</f>
        <v>3500</v>
      </c>
      <c r="M175" s="7"/>
      <c r="N175" s="6">
        <f>ROUND((J175-L175),5)</f>
        <v>-3104.17</v>
      </c>
      <c r="O175" s="7"/>
      <c r="P175" s="8">
        <f>ROUND(IF(L175=0, IF(J175=0, 0, 1), J175/L175),5)</f>
        <v>0.11309</v>
      </c>
    </row>
    <row r="176" spans="1:16">
      <c r="A176" s="2"/>
      <c r="B176" s="2"/>
      <c r="C176" s="2"/>
      <c r="D176" s="2"/>
      <c r="E176" s="2"/>
      <c r="F176" s="2" t="s">
        <v>394</v>
      </c>
      <c r="G176" s="2"/>
      <c r="H176" s="2"/>
      <c r="I176" s="2"/>
      <c r="J176" s="6">
        <v>54.5</v>
      </c>
      <c r="K176" s="7"/>
      <c r="L176" s="6">
        <v>900</v>
      </c>
      <c r="M176" s="7"/>
      <c r="N176" s="6">
        <f>ROUND((J176-L176),5)</f>
        <v>-845.5</v>
      </c>
      <c r="O176" s="7"/>
      <c r="P176" s="8">
        <f>ROUND(IF(L176=0, IF(J176=0, 0, 1), J176/L176),5)</f>
        <v>6.0560000000000003E-2</v>
      </c>
    </row>
    <row r="177" spans="1:16">
      <c r="A177" s="2"/>
      <c r="B177" s="2"/>
      <c r="C177" s="2"/>
      <c r="D177" s="2"/>
      <c r="E177" s="2"/>
      <c r="F177" s="2" t="s">
        <v>395</v>
      </c>
      <c r="G177" s="2"/>
      <c r="H177" s="2"/>
      <c r="I177" s="2"/>
      <c r="J177" s="6">
        <v>0</v>
      </c>
      <c r="K177" s="7"/>
      <c r="L177" s="6">
        <v>0</v>
      </c>
      <c r="M177" s="7"/>
      <c r="N177" s="6">
        <f>ROUND((J177-L177),5)</f>
        <v>0</v>
      </c>
      <c r="O177" s="7"/>
      <c r="P177" s="8">
        <f>ROUND(IF(L177=0, IF(J177=0, 0, 1), J177/L177),5)</f>
        <v>0</v>
      </c>
    </row>
    <row r="178" spans="1:16">
      <c r="A178" s="2"/>
      <c r="B178" s="2"/>
      <c r="C178" s="2"/>
      <c r="D178" s="2"/>
      <c r="E178" s="2"/>
      <c r="F178" s="2" t="s">
        <v>396</v>
      </c>
      <c r="G178" s="2"/>
      <c r="H178" s="2"/>
      <c r="I178" s="2"/>
      <c r="J178" s="6">
        <v>0</v>
      </c>
      <c r="K178" s="7"/>
      <c r="L178" s="6">
        <v>0</v>
      </c>
      <c r="M178" s="7"/>
      <c r="N178" s="6">
        <f>ROUND((J178-L178),5)</f>
        <v>0</v>
      </c>
      <c r="O178" s="7"/>
      <c r="P178" s="8">
        <f>ROUND(IF(L178=0, IF(J178=0, 0, 1), J178/L178),5)</f>
        <v>0</v>
      </c>
    </row>
    <row r="179" spans="1:16">
      <c r="A179" s="2"/>
      <c r="B179" s="2"/>
      <c r="C179" s="2"/>
      <c r="D179" s="2"/>
      <c r="E179" s="2"/>
      <c r="F179" s="2" t="s">
        <v>397</v>
      </c>
      <c r="G179" s="2"/>
      <c r="H179" s="2"/>
      <c r="I179" s="2"/>
      <c r="J179" s="6"/>
      <c r="K179" s="7"/>
      <c r="L179" s="6"/>
      <c r="M179" s="7"/>
      <c r="N179" s="6"/>
      <c r="O179" s="7"/>
      <c r="P179" s="8"/>
    </row>
    <row r="180" spans="1:16">
      <c r="A180" s="2"/>
      <c r="B180" s="2"/>
      <c r="C180" s="2"/>
      <c r="D180" s="2"/>
      <c r="E180" s="2"/>
      <c r="F180" s="2"/>
      <c r="G180" s="2" t="s">
        <v>398</v>
      </c>
      <c r="H180" s="2"/>
      <c r="I180" s="2"/>
      <c r="J180" s="6">
        <v>564.49</v>
      </c>
      <c r="K180" s="7"/>
      <c r="L180" s="6">
        <v>1750</v>
      </c>
      <c r="M180" s="7"/>
      <c r="N180" s="6">
        <f>ROUND((J180-L180),5)</f>
        <v>-1185.51</v>
      </c>
      <c r="O180" s="7"/>
      <c r="P180" s="8">
        <f>ROUND(IF(L180=0, IF(J180=0, 0, 1), J180/L180),5)</f>
        <v>0.32257000000000002</v>
      </c>
    </row>
    <row r="181" spans="1:16" ht="15" thickBot="1">
      <c r="A181" s="2"/>
      <c r="B181" s="2"/>
      <c r="C181" s="2"/>
      <c r="D181" s="2"/>
      <c r="E181" s="2"/>
      <c r="F181" s="2"/>
      <c r="G181" s="2" t="s">
        <v>451</v>
      </c>
      <c r="H181" s="2"/>
      <c r="I181" s="2"/>
      <c r="J181" s="13">
        <v>286.64999999999998</v>
      </c>
      <c r="K181" s="7"/>
      <c r="L181" s="13"/>
      <c r="M181" s="7"/>
      <c r="N181" s="13"/>
      <c r="O181" s="7"/>
      <c r="P181" s="14"/>
    </row>
    <row r="182" spans="1:16">
      <c r="A182" s="2"/>
      <c r="B182" s="2"/>
      <c r="C182" s="2"/>
      <c r="D182" s="2"/>
      <c r="E182" s="2"/>
      <c r="F182" s="2" t="s">
        <v>399</v>
      </c>
      <c r="G182" s="2"/>
      <c r="H182" s="2"/>
      <c r="I182" s="2"/>
      <c r="J182" s="6">
        <f>ROUND(SUM(J179:J181),5)</f>
        <v>851.14</v>
      </c>
      <c r="K182" s="7"/>
      <c r="L182" s="6">
        <f>ROUND(SUM(L179:L181),5)</f>
        <v>1750</v>
      </c>
      <c r="M182" s="7"/>
      <c r="N182" s="6">
        <f>ROUND((J182-L182),5)</f>
        <v>-898.86</v>
      </c>
      <c r="O182" s="7"/>
      <c r="P182" s="8">
        <f>ROUND(IF(L182=0, IF(J182=0, 0, 1), J182/L182),5)</f>
        <v>0.48637000000000002</v>
      </c>
    </row>
    <row r="183" spans="1:16" ht="15" thickBot="1">
      <c r="A183" s="2"/>
      <c r="B183" s="2"/>
      <c r="C183" s="2"/>
      <c r="D183" s="2"/>
      <c r="E183" s="2"/>
      <c r="F183" s="2" t="s">
        <v>452</v>
      </c>
      <c r="G183" s="2"/>
      <c r="H183" s="2"/>
      <c r="I183" s="2"/>
      <c r="J183" s="13">
        <v>113.93</v>
      </c>
      <c r="K183" s="7"/>
      <c r="L183" s="13"/>
      <c r="M183" s="7"/>
      <c r="N183" s="13"/>
      <c r="O183" s="7"/>
      <c r="P183" s="14"/>
    </row>
    <row r="184" spans="1:16">
      <c r="A184" s="2"/>
      <c r="B184" s="2"/>
      <c r="C184" s="2"/>
      <c r="D184" s="2"/>
      <c r="E184" s="2" t="s">
        <v>400</v>
      </c>
      <c r="F184" s="2"/>
      <c r="G184" s="2"/>
      <c r="H184" s="2"/>
      <c r="I184" s="2"/>
      <c r="J184" s="6">
        <f>ROUND(SUM(J170:J171)+SUM(J175:J178)+SUM(J182:J183),5)</f>
        <v>2045.18</v>
      </c>
      <c r="K184" s="7"/>
      <c r="L184" s="6">
        <f>ROUND(SUM(L170:L171)+SUM(L175:L178)+SUM(L182:L183),5)</f>
        <v>6150</v>
      </c>
      <c r="M184" s="7"/>
      <c r="N184" s="6">
        <f>ROUND((J184-L184),5)</f>
        <v>-4104.82</v>
      </c>
      <c r="O184" s="7"/>
      <c r="P184" s="8">
        <f>ROUND(IF(L184=0, IF(J184=0, 0, 1), J184/L184),5)</f>
        <v>0.33255000000000001</v>
      </c>
    </row>
    <row r="185" spans="1:16">
      <c r="A185" s="2"/>
      <c r="B185" s="2"/>
      <c r="C185" s="2"/>
      <c r="D185" s="2"/>
      <c r="E185" s="2" t="s">
        <v>251</v>
      </c>
      <c r="F185" s="2"/>
      <c r="G185" s="2"/>
      <c r="H185" s="2"/>
      <c r="I185" s="2"/>
      <c r="J185" s="6"/>
      <c r="K185" s="7"/>
      <c r="L185" s="6"/>
      <c r="M185" s="7"/>
      <c r="N185" s="6"/>
      <c r="O185" s="7"/>
      <c r="P185" s="8"/>
    </row>
    <row r="186" spans="1:16">
      <c r="A186" s="2"/>
      <c r="B186" s="2"/>
      <c r="C186" s="2"/>
      <c r="D186" s="2"/>
      <c r="E186" s="2"/>
      <c r="F186" s="2" t="s">
        <v>401</v>
      </c>
      <c r="G186" s="2"/>
      <c r="H186" s="2"/>
      <c r="I186" s="2"/>
      <c r="J186" s="6">
        <v>1533.89</v>
      </c>
      <c r="K186" s="7"/>
      <c r="L186" s="6">
        <v>5835</v>
      </c>
      <c r="M186" s="7"/>
      <c r="N186" s="6">
        <f>ROUND((J186-L186),5)</f>
        <v>-4301.1099999999997</v>
      </c>
      <c r="O186" s="7"/>
      <c r="P186" s="8">
        <f>ROUND(IF(L186=0, IF(J186=0, 0, 1), J186/L186),5)</f>
        <v>0.26288</v>
      </c>
    </row>
    <row r="187" spans="1:16">
      <c r="A187" s="2"/>
      <c r="B187" s="2"/>
      <c r="C187" s="2"/>
      <c r="D187" s="2"/>
      <c r="E187" s="2"/>
      <c r="F187" s="2" t="s">
        <v>402</v>
      </c>
      <c r="G187" s="2"/>
      <c r="H187" s="2"/>
      <c r="I187" s="2"/>
      <c r="J187" s="6"/>
      <c r="K187" s="7"/>
      <c r="L187" s="6"/>
      <c r="M187" s="7"/>
      <c r="N187" s="6"/>
      <c r="O187" s="7"/>
      <c r="P187" s="8"/>
    </row>
    <row r="188" spans="1:16">
      <c r="A188" s="2"/>
      <c r="B188" s="2"/>
      <c r="C188" s="2"/>
      <c r="D188" s="2"/>
      <c r="E188" s="2"/>
      <c r="F188" s="2"/>
      <c r="G188" s="2" t="s">
        <v>453</v>
      </c>
      <c r="H188" s="2"/>
      <c r="I188" s="2"/>
      <c r="J188" s="6">
        <v>3672.28</v>
      </c>
      <c r="K188" s="7"/>
      <c r="L188" s="6"/>
      <c r="M188" s="7"/>
      <c r="N188" s="6"/>
      <c r="O188" s="7"/>
      <c r="P188" s="8"/>
    </row>
    <row r="189" spans="1:16">
      <c r="A189" s="2"/>
      <c r="B189" s="2"/>
      <c r="C189" s="2"/>
      <c r="D189" s="2"/>
      <c r="E189" s="2"/>
      <c r="F189" s="2"/>
      <c r="G189" s="2" t="s">
        <v>403</v>
      </c>
      <c r="H189" s="2"/>
      <c r="I189" s="2"/>
      <c r="J189" s="6">
        <v>550</v>
      </c>
      <c r="K189" s="7"/>
      <c r="L189" s="6">
        <v>550</v>
      </c>
      <c r="M189" s="7"/>
      <c r="N189" s="6">
        <f>ROUND((J189-L189),5)</f>
        <v>0</v>
      </c>
      <c r="O189" s="7"/>
      <c r="P189" s="8">
        <f>ROUND(IF(L189=0, IF(J189=0, 0, 1), J189/L189),5)</f>
        <v>1</v>
      </c>
    </row>
    <row r="190" spans="1:16" ht="15" thickBot="1">
      <c r="A190" s="2"/>
      <c r="B190" s="2"/>
      <c r="C190" s="2"/>
      <c r="D190" s="2"/>
      <c r="E190" s="2"/>
      <c r="F190" s="2"/>
      <c r="G190" s="2" t="s">
        <v>404</v>
      </c>
      <c r="H190" s="2"/>
      <c r="I190" s="2"/>
      <c r="J190" s="13">
        <v>10280.83</v>
      </c>
      <c r="K190" s="7"/>
      <c r="L190" s="13">
        <v>8750</v>
      </c>
      <c r="M190" s="7"/>
      <c r="N190" s="13">
        <f>ROUND((J190-L190),5)</f>
        <v>1530.83</v>
      </c>
      <c r="O190" s="7"/>
      <c r="P190" s="14">
        <f>ROUND(IF(L190=0, IF(J190=0, 0, 1), J190/L190),5)</f>
        <v>1.1749499999999999</v>
      </c>
    </row>
    <row r="191" spans="1:16">
      <c r="A191" s="2"/>
      <c r="B191" s="2"/>
      <c r="C191" s="2"/>
      <c r="D191" s="2"/>
      <c r="E191" s="2"/>
      <c r="F191" s="2" t="s">
        <v>405</v>
      </c>
      <c r="G191" s="2"/>
      <c r="H191" s="2"/>
      <c r="I191" s="2"/>
      <c r="J191" s="6">
        <f>ROUND(SUM(J187:J190),5)</f>
        <v>14503.11</v>
      </c>
      <c r="K191" s="7"/>
      <c r="L191" s="6">
        <f>ROUND(SUM(L187:L190),5)</f>
        <v>9300</v>
      </c>
      <c r="M191" s="7"/>
      <c r="N191" s="6">
        <f>ROUND((J191-L191),5)</f>
        <v>5203.1099999999997</v>
      </c>
      <c r="O191" s="7"/>
      <c r="P191" s="8">
        <f>ROUND(IF(L191=0, IF(J191=0, 0, 1), J191/L191),5)</f>
        <v>1.5594699999999999</v>
      </c>
    </row>
    <row r="192" spans="1:16" ht="15" thickBot="1">
      <c r="A192" s="2"/>
      <c r="B192" s="2"/>
      <c r="C192" s="2"/>
      <c r="D192" s="2"/>
      <c r="E192" s="2"/>
      <c r="F192" s="2" t="s">
        <v>406</v>
      </c>
      <c r="G192" s="2"/>
      <c r="H192" s="2"/>
      <c r="I192" s="2"/>
      <c r="J192" s="13">
        <v>510</v>
      </c>
      <c r="K192" s="7"/>
      <c r="L192" s="13"/>
      <c r="M192" s="7"/>
      <c r="N192" s="13"/>
      <c r="O192" s="7"/>
      <c r="P192" s="14"/>
    </row>
    <row r="193" spans="1:16">
      <c r="A193" s="2"/>
      <c r="B193" s="2"/>
      <c r="C193" s="2"/>
      <c r="D193" s="2"/>
      <c r="E193" s="2" t="s">
        <v>255</v>
      </c>
      <c r="F193" s="2"/>
      <c r="G193" s="2"/>
      <c r="H193" s="2"/>
      <c r="I193" s="2"/>
      <c r="J193" s="6">
        <f>ROUND(SUM(J185:J186)+SUM(J191:J192),5)</f>
        <v>16547</v>
      </c>
      <c r="K193" s="7"/>
      <c r="L193" s="6">
        <f>ROUND(SUM(L185:L186)+SUM(L191:L192),5)</f>
        <v>15135</v>
      </c>
      <c r="M193" s="7"/>
      <c r="N193" s="6">
        <f>ROUND((J193-L193),5)</f>
        <v>1412</v>
      </c>
      <c r="O193" s="7"/>
      <c r="P193" s="8">
        <f>ROUND(IF(L193=0, IF(J193=0, 0, 1), J193/L193),5)</f>
        <v>1.0932900000000001</v>
      </c>
    </row>
    <row r="194" spans="1:16" ht="15" thickBot="1">
      <c r="A194" s="2"/>
      <c r="B194" s="2"/>
      <c r="C194" s="2"/>
      <c r="D194" s="2"/>
      <c r="E194" s="2" t="s">
        <v>454</v>
      </c>
      <c r="F194" s="2"/>
      <c r="G194" s="2"/>
      <c r="H194" s="2"/>
      <c r="I194" s="2"/>
      <c r="J194" s="6">
        <v>725.3</v>
      </c>
      <c r="K194" s="7"/>
      <c r="L194" s="6"/>
      <c r="M194" s="7"/>
      <c r="N194" s="6"/>
      <c r="O194" s="7"/>
      <c r="P194" s="8"/>
    </row>
    <row r="195" spans="1:16" ht="15" thickBot="1">
      <c r="A195" s="2"/>
      <c r="B195" s="2"/>
      <c r="C195" s="2"/>
      <c r="D195" s="2" t="s">
        <v>407</v>
      </c>
      <c r="E195" s="2"/>
      <c r="F195" s="2"/>
      <c r="G195" s="2"/>
      <c r="H195" s="2"/>
      <c r="I195" s="2"/>
      <c r="J195" s="11">
        <f>ROUND(J24+J122+J127+J134+J165+J169+J184+SUM(J193:J194),5)</f>
        <v>691286.56</v>
      </c>
      <c r="K195" s="7"/>
      <c r="L195" s="11">
        <f>ROUND(L24+L122+L127+L134+L165+L169+L184+SUM(L193:L194),5)</f>
        <v>682527.27</v>
      </c>
      <c r="M195" s="7"/>
      <c r="N195" s="11">
        <f>ROUND((J195-L195),5)</f>
        <v>8759.2900000000009</v>
      </c>
      <c r="O195" s="7"/>
      <c r="P195" s="12">
        <f>ROUND(IF(L195=0, IF(J195=0, 0, 1), J195/L195),5)</f>
        <v>1.0128299999999999</v>
      </c>
    </row>
    <row r="196" spans="1:16">
      <c r="A196" s="2"/>
      <c r="B196" s="2" t="s">
        <v>408</v>
      </c>
      <c r="C196" s="2"/>
      <c r="D196" s="2"/>
      <c r="E196" s="2"/>
      <c r="F196" s="2"/>
      <c r="G196" s="2"/>
      <c r="H196" s="2"/>
      <c r="I196" s="2"/>
      <c r="J196" s="6">
        <f>ROUND(J3+J23-J195,5)</f>
        <v>397018.61</v>
      </c>
      <c r="K196" s="7"/>
      <c r="L196" s="6">
        <f>ROUND(L3+L23-L195,5)</f>
        <v>429866.73</v>
      </c>
      <c r="M196" s="7"/>
      <c r="N196" s="6">
        <f>ROUND((J196-L196),5)</f>
        <v>-32848.120000000003</v>
      </c>
      <c r="O196" s="7"/>
      <c r="P196" s="8">
        <f>ROUND(IF(L196=0, IF(J196=0, 0, 1), J196/L196),5)</f>
        <v>0.92359000000000002</v>
      </c>
    </row>
    <row r="197" spans="1:16">
      <c r="A197" s="2"/>
      <c r="B197" s="2" t="s">
        <v>409</v>
      </c>
      <c r="C197" s="2"/>
      <c r="D197" s="2"/>
      <c r="E197" s="2"/>
      <c r="F197" s="2"/>
      <c r="G197" s="2"/>
      <c r="H197" s="2"/>
      <c r="I197" s="2"/>
      <c r="J197" s="6"/>
      <c r="K197" s="7"/>
      <c r="L197" s="6"/>
      <c r="M197" s="7"/>
      <c r="N197" s="6"/>
      <c r="O197" s="7"/>
      <c r="P197" s="8"/>
    </row>
    <row r="198" spans="1:16">
      <c r="A198" s="2"/>
      <c r="B198" s="2"/>
      <c r="C198" s="2" t="s">
        <v>455</v>
      </c>
      <c r="D198" s="2"/>
      <c r="E198" s="2"/>
      <c r="F198" s="2"/>
      <c r="G198" s="2"/>
      <c r="H198" s="2"/>
      <c r="I198" s="2"/>
      <c r="J198" s="6"/>
      <c r="K198" s="7"/>
      <c r="L198" s="6"/>
      <c r="M198" s="7"/>
      <c r="N198" s="6"/>
      <c r="O198" s="7"/>
      <c r="P198" s="8"/>
    </row>
    <row r="199" spans="1:16">
      <c r="A199" s="2"/>
      <c r="B199" s="2"/>
      <c r="C199" s="2"/>
      <c r="D199" s="2" t="s">
        <v>456</v>
      </c>
      <c r="E199" s="2"/>
      <c r="F199" s="2"/>
      <c r="G199" s="2"/>
      <c r="H199" s="2"/>
      <c r="I199" s="2"/>
      <c r="J199" s="6"/>
      <c r="K199" s="7"/>
      <c r="L199" s="6"/>
      <c r="M199" s="7"/>
      <c r="N199" s="6"/>
      <c r="O199" s="7"/>
      <c r="P199" s="8"/>
    </row>
    <row r="200" spans="1:16">
      <c r="A200" s="2"/>
      <c r="B200" s="2"/>
      <c r="C200" s="2"/>
      <c r="D200" s="2"/>
      <c r="E200" s="2" t="s">
        <v>457</v>
      </c>
      <c r="F200" s="2"/>
      <c r="G200" s="2"/>
      <c r="H200" s="2"/>
      <c r="I200" s="2"/>
      <c r="J200" s="6">
        <v>1157.58</v>
      </c>
      <c r="K200" s="7"/>
      <c r="L200" s="6"/>
      <c r="M200" s="7"/>
      <c r="N200" s="6"/>
      <c r="O200" s="7"/>
      <c r="P200" s="8"/>
    </row>
    <row r="201" spans="1:16" ht="15" thickBot="1">
      <c r="A201" s="2"/>
      <c r="B201" s="2"/>
      <c r="C201" s="2"/>
      <c r="D201" s="2"/>
      <c r="E201" s="2" t="s">
        <v>458</v>
      </c>
      <c r="F201" s="2"/>
      <c r="G201" s="2"/>
      <c r="H201" s="2"/>
      <c r="I201" s="2"/>
      <c r="J201" s="13">
        <v>7367.8</v>
      </c>
      <c r="K201" s="7"/>
      <c r="L201" s="6"/>
      <c r="M201" s="7"/>
      <c r="N201" s="6"/>
      <c r="O201" s="7"/>
      <c r="P201" s="8"/>
    </row>
    <row r="202" spans="1:16">
      <c r="A202" s="2"/>
      <c r="B202" s="2"/>
      <c r="C202" s="2"/>
      <c r="D202" s="2" t="s">
        <v>459</v>
      </c>
      <c r="E202" s="2"/>
      <c r="F202" s="2"/>
      <c r="G202" s="2"/>
      <c r="H202" s="2"/>
      <c r="I202" s="2"/>
      <c r="J202" s="6">
        <f>ROUND(SUM(J199:J201),5)</f>
        <v>8525.3799999999992</v>
      </c>
      <c r="K202" s="7"/>
      <c r="L202" s="6"/>
      <c r="M202" s="7"/>
      <c r="N202" s="6"/>
      <c r="O202" s="7"/>
      <c r="P202" s="8"/>
    </row>
    <row r="203" spans="1:16">
      <c r="A203" s="2"/>
      <c r="B203" s="2"/>
      <c r="C203" s="2"/>
      <c r="D203" s="2" t="s">
        <v>460</v>
      </c>
      <c r="E203" s="2"/>
      <c r="F203" s="2"/>
      <c r="G203" s="2"/>
      <c r="H203" s="2"/>
      <c r="I203" s="2"/>
      <c r="J203" s="6"/>
      <c r="K203" s="7"/>
      <c r="L203" s="6"/>
      <c r="M203" s="7"/>
      <c r="N203" s="6"/>
      <c r="O203" s="7"/>
      <c r="P203" s="8"/>
    </row>
    <row r="204" spans="1:16">
      <c r="A204" s="2"/>
      <c r="B204" s="2"/>
      <c r="C204" s="2"/>
      <c r="D204" s="2"/>
      <c r="E204" s="2" t="s">
        <v>461</v>
      </c>
      <c r="F204" s="2"/>
      <c r="G204" s="2"/>
      <c r="H204" s="2"/>
      <c r="I204" s="2"/>
      <c r="J204" s="6">
        <v>1480</v>
      </c>
      <c r="K204" s="7"/>
      <c r="L204" s="6"/>
      <c r="M204" s="7"/>
      <c r="N204" s="6"/>
      <c r="O204" s="7"/>
      <c r="P204" s="8"/>
    </row>
    <row r="205" spans="1:16">
      <c r="A205" s="2"/>
      <c r="B205" s="2"/>
      <c r="C205" s="2"/>
      <c r="D205" s="2"/>
      <c r="E205" s="2" t="s">
        <v>462</v>
      </c>
      <c r="F205" s="2"/>
      <c r="G205" s="2"/>
      <c r="H205" s="2"/>
      <c r="I205" s="2"/>
      <c r="J205" s="6"/>
      <c r="K205" s="7"/>
      <c r="L205" s="6"/>
      <c r="M205" s="7"/>
      <c r="N205" s="6"/>
      <c r="O205" s="7"/>
      <c r="P205" s="8"/>
    </row>
    <row r="206" spans="1:16">
      <c r="A206" s="2"/>
      <c r="B206" s="2"/>
      <c r="C206" s="2"/>
      <c r="D206" s="2"/>
      <c r="E206" s="2"/>
      <c r="F206" s="2" t="s">
        <v>463</v>
      </c>
      <c r="G206" s="2"/>
      <c r="H206" s="2"/>
      <c r="I206" s="2"/>
      <c r="J206" s="6">
        <v>4881.8900000000003</v>
      </c>
      <c r="K206" s="7"/>
      <c r="L206" s="6"/>
      <c r="M206" s="7"/>
      <c r="N206" s="6"/>
      <c r="O206" s="7"/>
      <c r="P206" s="8"/>
    </row>
    <row r="207" spans="1:16">
      <c r="A207" s="2"/>
      <c r="B207" s="2"/>
      <c r="C207" s="2"/>
      <c r="D207" s="2"/>
      <c r="E207" s="2"/>
      <c r="F207" s="2" t="s">
        <v>464</v>
      </c>
      <c r="G207" s="2"/>
      <c r="H207" s="2"/>
      <c r="I207" s="2"/>
      <c r="J207" s="6">
        <v>3112.74</v>
      </c>
      <c r="K207" s="7"/>
      <c r="L207" s="6"/>
      <c r="M207" s="7"/>
      <c r="N207" s="6"/>
      <c r="O207" s="7"/>
      <c r="P207" s="8"/>
    </row>
    <row r="208" spans="1:16">
      <c r="A208" s="2"/>
      <c r="B208" s="2"/>
      <c r="C208" s="2"/>
      <c r="D208" s="2"/>
      <c r="E208" s="2"/>
      <c r="F208" s="2" t="s">
        <v>465</v>
      </c>
      <c r="G208" s="2"/>
      <c r="H208" s="2"/>
      <c r="I208" s="2"/>
      <c r="J208" s="6">
        <v>493.96</v>
      </c>
      <c r="K208" s="7"/>
      <c r="L208" s="6"/>
      <c r="M208" s="7"/>
      <c r="N208" s="6"/>
      <c r="O208" s="7"/>
      <c r="P208" s="8"/>
    </row>
    <row r="209" spans="1:16">
      <c r="A209" s="2"/>
      <c r="B209" s="2"/>
      <c r="C209" s="2"/>
      <c r="D209" s="2"/>
      <c r="E209" s="2"/>
      <c r="F209" s="2" t="s">
        <v>466</v>
      </c>
      <c r="G209" s="2"/>
      <c r="H209" s="2"/>
      <c r="I209" s="2"/>
      <c r="J209" s="6">
        <v>5814</v>
      </c>
      <c r="K209" s="7"/>
      <c r="L209" s="6"/>
      <c r="M209" s="7"/>
      <c r="N209" s="6"/>
      <c r="O209" s="7"/>
      <c r="P209" s="8"/>
    </row>
    <row r="210" spans="1:16" ht="15" thickBot="1">
      <c r="A210" s="2"/>
      <c r="B210" s="2"/>
      <c r="C210" s="2"/>
      <c r="D210" s="2"/>
      <c r="E210" s="2"/>
      <c r="F210" s="2" t="s">
        <v>467</v>
      </c>
      <c r="G210" s="2"/>
      <c r="H210" s="2"/>
      <c r="I210" s="2"/>
      <c r="J210" s="13">
        <v>143.03</v>
      </c>
      <c r="K210" s="7"/>
      <c r="L210" s="6"/>
      <c r="M210" s="7"/>
      <c r="N210" s="6"/>
      <c r="O210" s="7"/>
      <c r="P210" s="8"/>
    </row>
    <row r="211" spans="1:16">
      <c r="A211" s="2"/>
      <c r="B211" s="2"/>
      <c r="C211" s="2"/>
      <c r="D211" s="2"/>
      <c r="E211" s="2" t="s">
        <v>468</v>
      </c>
      <c r="F211" s="2"/>
      <c r="G211" s="2"/>
      <c r="H211" s="2"/>
      <c r="I211" s="2"/>
      <c r="J211" s="6">
        <f>ROUND(SUM(J205:J210),5)</f>
        <v>14445.62</v>
      </c>
      <c r="K211" s="7"/>
      <c r="L211" s="6"/>
      <c r="M211" s="7"/>
      <c r="N211" s="6"/>
      <c r="O211" s="7"/>
      <c r="P211" s="8"/>
    </row>
    <row r="212" spans="1:16" ht="15" thickBot="1">
      <c r="A212" s="2"/>
      <c r="B212" s="2"/>
      <c r="C212" s="2"/>
      <c r="D212" s="2"/>
      <c r="E212" s="2" t="s">
        <v>469</v>
      </c>
      <c r="F212" s="2"/>
      <c r="G212" s="2"/>
      <c r="H212" s="2"/>
      <c r="I212" s="2"/>
      <c r="J212" s="6">
        <v>2520</v>
      </c>
      <c r="K212" s="7"/>
      <c r="L212" s="6"/>
      <c r="M212" s="7"/>
      <c r="N212" s="6"/>
      <c r="O212" s="7"/>
      <c r="P212" s="8"/>
    </row>
    <row r="213" spans="1:16" ht="15" thickBot="1">
      <c r="A213" s="2"/>
      <c r="B213" s="2"/>
      <c r="C213" s="2"/>
      <c r="D213" s="2" t="s">
        <v>470</v>
      </c>
      <c r="E213" s="2"/>
      <c r="F213" s="2"/>
      <c r="G213" s="2"/>
      <c r="H213" s="2"/>
      <c r="I213" s="2"/>
      <c r="J213" s="11">
        <f>ROUND(SUM(J203:J204)+SUM(J211:J212),5)</f>
        <v>18445.62</v>
      </c>
      <c r="K213" s="7"/>
      <c r="L213" s="6"/>
      <c r="M213" s="7"/>
      <c r="N213" s="6"/>
      <c r="O213" s="7"/>
      <c r="P213" s="8"/>
    </row>
    <row r="214" spans="1:16">
      <c r="A214" s="2"/>
      <c r="B214" s="2"/>
      <c r="C214" s="2" t="s">
        <v>471</v>
      </c>
      <c r="D214" s="2"/>
      <c r="E214" s="2"/>
      <c r="F214" s="2"/>
      <c r="G214" s="2"/>
      <c r="H214" s="2"/>
      <c r="I214" s="2"/>
      <c r="J214" s="6">
        <f>ROUND(J198+J202+J213,5)</f>
        <v>26971</v>
      </c>
      <c r="K214" s="7"/>
      <c r="L214" s="6"/>
      <c r="M214" s="7"/>
      <c r="N214" s="6"/>
      <c r="O214" s="7"/>
      <c r="P214" s="8"/>
    </row>
    <row r="215" spans="1:16">
      <c r="A215" s="2"/>
      <c r="B215" s="2"/>
      <c r="C215" s="2" t="s">
        <v>410</v>
      </c>
      <c r="D215" s="2"/>
      <c r="E215" s="2"/>
      <c r="F215" s="2"/>
      <c r="G215" s="2"/>
      <c r="H215" s="2"/>
      <c r="I215" s="2"/>
      <c r="J215" s="6"/>
      <c r="K215" s="7"/>
      <c r="L215" s="6"/>
      <c r="M215" s="7"/>
      <c r="N215" s="6"/>
      <c r="O215" s="7"/>
      <c r="P215" s="8"/>
    </row>
    <row r="216" spans="1:16">
      <c r="A216" s="2"/>
      <c r="B216" s="2"/>
      <c r="C216" s="2"/>
      <c r="D216" s="2" t="s">
        <v>472</v>
      </c>
      <c r="E216" s="2"/>
      <c r="F216" s="2"/>
      <c r="G216" s="2"/>
      <c r="H216" s="2"/>
      <c r="I216" s="2"/>
      <c r="J216" s="6"/>
      <c r="K216" s="7"/>
      <c r="L216" s="6"/>
      <c r="M216" s="7"/>
      <c r="N216" s="6"/>
      <c r="O216" s="7"/>
      <c r="P216" s="8"/>
    </row>
    <row r="217" spans="1:16">
      <c r="A217" s="2"/>
      <c r="B217" s="2"/>
      <c r="C217" s="2"/>
      <c r="D217" s="2"/>
      <c r="E217" s="2" t="s">
        <v>473</v>
      </c>
      <c r="F217" s="2"/>
      <c r="G217" s="2"/>
      <c r="H217" s="2"/>
      <c r="I217" s="2"/>
      <c r="J217" s="6"/>
      <c r="K217" s="7"/>
      <c r="L217" s="6"/>
      <c r="M217" s="7"/>
      <c r="N217" s="6"/>
      <c r="O217" s="7"/>
      <c r="P217" s="8"/>
    </row>
    <row r="218" spans="1:16" ht="15" thickBot="1">
      <c r="A218" s="2"/>
      <c r="B218" s="2"/>
      <c r="C218" s="2"/>
      <c r="D218" s="2"/>
      <c r="E218" s="2"/>
      <c r="F218" s="2" t="s">
        <v>474</v>
      </c>
      <c r="G218" s="2"/>
      <c r="H218" s="2"/>
      <c r="I218" s="2"/>
      <c r="J218" s="6">
        <v>207.94</v>
      </c>
      <c r="K218" s="7"/>
      <c r="L218" s="6"/>
      <c r="M218" s="7"/>
      <c r="N218" s="6"/>
      <c r="O218" s="7"/>
      <c r="P218" s="8"/>
    </row>
    <row r="219" spans="1:16" ht="15" thickBot="1">
      <c r="A219" s="2"/>
      <c r="B219" s="2"/>
      <c r="C219" s="2"/>
      <c r="D219" s="2"/>
      <c r="E219" s="2" t="s">
        <v>475</v>
      </c>
      <c r="F219" s="2"/>
      <c r="G219" s="2"/>
      <c r="H219" s="2"/>
      <c r="I219" s="2"/>
      <c r="J219" s="11">
        <f>ROUND(SUM(J217:J218),5)</f>
        <v>207.94</v>
      </c>
      <c r="K219" s="7"/>
      <c r="L219" s="6"/>
      <c r="M219" s="7"/>
      <c r="N219" s="6"/>
      <c r="O219" s="7"/>
      <c r="P219" s="8"/>
    </row>
    <row r="220" spans="1:16">
      <c r="A220" s="2"/>
      <c r="B220" s="2"/>
      <c r="C220" s="2"/>
      <c r="D220" s="2" t="s">
        <v>476</v>
      </c>
      <c r="E220" s="2"/>
      <c r="F220" s="2"/>
      <c r="G220" s="2"/>
      <c r="H220" s="2"/>
      <c r="I220" s="2"/>
      <c r="J220" s="6">
        <f>ROUND(J216+J219,5)</f>
        <v>207.94</v>
      </c>
      <c r="K220" s="7"/>
      <c r="L220" s="6"/>
      <c r="M220" s="7"/>
      <c r="N220" s="6"/>
      <c r="O220" s="7"/>
      <c r="P220" s="8"/>
    </row>
    <row r="221" spans="1:16">
      <c r="A221" s="2"/>
      <c r="B221" s="2"/>
      <c r="C221" s="2"/>
      <c r="D221" s="2" t="s">
        <v>256</v>
      </c>
      <c r="E221" s="2"/>
      <c r="F221" s="2"/>
      <c r="G221" s="2"/>
      <c r="H221" s="2"/>
      <c r="I221" s="2"/>
      <c r="J221" s="6"/>
      <c r="K221" s="7"/>
      <c r="L221" s="6"/>
      <c r="M221" s="7"/>
      <c r="N221" s="6"/>
      <c r="O221" s="7"/>
      <c r="P221" s="8"/>
    </row>
    <row r="222" spans="1:16">
      <c r="A222" s="2"/>
      <c r="B222" s="2"/>
      <c r="C222" s="2"/>
      <c r="D222" s="2"/>
      <c r="E222" s="2" t="s">
        <v>477</v>
      </c>
      <c r="F222" s="2"/>
      <c r="G222" s="2"/>
      <c r="H222" s="2"/>
      <c r="I222" s="2"/>
      <c r="J222" s="6">
        <v>13073.99</v>
      </c>
      <c r="K222" s="7"/>
      <c r="L222" s="6"/>
      <c r="M222" s="7"/>
      <c r="N222" s="6"/>
      <c r="O222" s="7"/>
      <c r="P222" s="8"/>
    </row>
    <row r="223" spans="1:16">
      <c r="A223" s="2"/>
      <c r="B223" s="2"/>
      <c r="C223" s="2"/>
      <c r="D223" s="2"/>
      <c r="E223" s="2" t="s">
        <v>478</v>
      </c>
      <c r="F223" s="2"/>
      <c r="G223" s="2"/>
      <c r="H223" s="2"/>
      <c r="I223" s="2"/>
      <c r="J223" s="6">
        <v>15000</v>
      </c>
      <c r="K223" s="7"/>
      <c r="L223" s="6"/>
      <c r="M223" s="7"/>
      <c r="N223" s="6"/>
      <c r="O223" s="7"/>
      <c r="P223" s="8"/>
    </row>
    <row r="224" spans="1:16">
      <c r="A224" s="2"/>
      <c r="B224" s="2"/>
      <c r="C224" s="2"/>
      <c r="D224" s="2"/>
      <c r="E224" s="2" t="s">
        <v>257</v>
      </c>
      <c r="F224" s="2"/>
      <c r="G224" s="2"/>
      <c r="H224" s="2"/>
      <c r="I224" s="2"/>
      <c r="J224" s="6"/>
      <c r="K224" s="7"/>
      <c r="L224" s="6"/>
      <c r="M224" s="7"/>
      <c r="N224" s="6"/>
      <c r="O224" s="7"/>
      <c r="P224" s="8"/>
    </row>
    <row r="225" spans="1:16">
      <c r="A225" s="2"/>
      <c r="B225" s="2"/>
      <c r="C225" s="2"/>
      <c r="D225" s="2"/>
      <c r="E225" s="2"/>
      <c r="F225" s="2" t="s">
        <v>479</v>
      </c>
      <c r="G225" s="2"/>
      <c r="H225" s="2"/>
      <c r="I225" s="2"/>
      <c r="J225" s="6">
        <v>3403.44</v>
      </c>
      <c r="K225" s="7"/>
      <c r="L225" s="6"/>
      <c r="M225" s="7"/>
      <c r="N225" s="6"/>
      <c r="O225" s="7"/>
      <c r="P225" s="8"/>
    </row>
    <row r="226" spans="1:16">
      <c r="A226" s="2"/>
      <c r="B226" s="2"/>
      <c r="C226" s="2"/>
      <c r="D226" s="2"/>
      <c r="E226" s="2"/>
      <c r="F226" s="2" t="s">
        <v>258</v>
      </c>
      <c r="G226" s="2"/>
      <c r="H226" s="2"/>
      <c r="I226" s="2"/>
      <c r="J226" s="6">
        <v>16062.03</v>
      </c>
      <c r="K226" s="7"/>
      <c r="L226" s="6"/>
      <c r="M226" s="7"/>
      <c r="N226" s="6"/>
      <c r="O226" s="7"/>
      <c r="P226" s="8"/>
    </row>
    <row r="227" spans="1:16">
      <c r="A227" s="2"/>
      <c r="B227" s="2"/>
      <c r="C227" s="2"/>
      <c r="D227" s="2"/>
      <c r="E227" s="2"/>
      <c r="F227" s="2" t="s">
        <v>480</v>
      </c>
      <c r="G227" s="2"/>
      <c r="H227" s="2"/>
      <c r="I227" s="2"/>
      <c r="J227" s="6">
        <v>0</v>
      </c>
      <c r="K227" s="7"/>
      <c r="L227" s="6"/>
      <c r="M227" s="7"/>
      <c r="N227" s="6"/>
      <c r="O227" s="7"/>
      <c r="P227" s="8"/>
    </row>
    <row r="228" spans="1:16" ht="15" thickBot="1">
      <c r="A228" s="2"/>
      <c r="B228" s="2"/>
      <c r="C228" s="2"/>
      <c r="D228" s="2"/>
      <c r="E228" s="2"/>
      <c r="F228" s="2" t="s">
        <v>481</v>
      </c>
      <c r="G228" s="2"/>
      <c r="H228" s="2"/>
      <c r="I228" s="2"/>
      <c r="J228" s="6">
        <v>300.52999999999997</v>
      </c>
      <c r="K228" s="7"/>
      <c r="L228" s="6"/>
      <c r="M228" s="7"/>
      <c r="N228" s="6"/>
      <c r="O228" s="7"/>
      <c r="P228" s="8"/>
    </row>
    <row r="229" spans="1:16" ht="15" thickBot="1">
      <c r="A229" s="2"/>
      <c r="B229" s="2"/>
      <c r="C229" s="2"/>
      <c r="D229" s="2"/>
      <c r="E229" s="2" t="s">
        <v>260</v>
      </c>
      <c r="F229" s="2"/>
      <c r="G229" s="2"/>
      <c r="H229" s="2"/>
      <c r="I229" s="2"/>
      <c r="J229" s="11">
        <f>ROUND(SUM(J224:J228),5)</f>
        <v>19766</v>
      </c>
      <c r="K229" s="7"/>
      <c r="L229" s="6"/>
      <c r="M229" s="7"/>
      <c r="N229" s="6"/>
      <c r="O229" s="7"/>
      <c r="P229" s="8"/>
    </row>
    <row r="230" spans="1:16">
      <c r="A230" s="2"/>
      <c r="B230" s="2"/>
      <c r="C230" s="2"/>
      <c r="D230" s="2" t="s">
        <v>261</v>
      </c>
      <c r="E230" s="2"/>
      <c r="F230" s="2"/>
      <c r="G230" s="2"/>
      <c r="H230" s="2"/>
      <c r="I230" s="2"/>
      <c r="J230" s="6">
        <f>ROUND(SUM(J221:J223)+J229,5)</f>
        <v>47839.99</v>
      </c>
      <c r="K230" s="7"/>
      <c r="L230" s="6"/>
      <c r="M230" s="7"/>
      <c r="N230" s="6"/>
      <c r="O230" s="7"/>
      <c r="P230" s="8"/>
    </row>
    <row r="231" spans="1:16">
      <c r="A231" s="2"/>
      <c r="B231" s="2"/>
      <c r="C231" s="2"/>
      <c r="D231" s="2" t="s">
        <v>411</v>
      </c>
      <c r="E231" s="2"/>
      <c r="F231" s="2"/>
      <c r="G231" s="2"/>
      <c r="H231" s="2"/>
      <c r="I231" s="2"/>
      <c r="J231" s="6"/>
      <c r="K231" s="7"/>
      <c r="L231" s="6"/>
      <c r="M231" s="7"/>
      <c r="N231" s="6"/>
      <c r="O231" s="7"/>
      <c r="P231" s="8"/>
    </row>
    <row r="232" spans="1:16">
      <c r="A232" s="2"/>
      <c r="B232" s="2"/>
      <c r="C232" s="2"/>
      <c r="D232" s="2"/>
      <c r="E232" s="2" t="s">
        <v>412</v>
      </c>
      <c r="F232" s="2"/>
      <c r="G232" s="2"/>
      <c r="H232" s="2"/>
      <c r="I232" s="2"/>
      <c r="J232" s="6">
        <v>0</v>
      </c>
      <c r="K232" s="7"/>
      <c r="L232" s="6">
        <v>4084.62</v>
      </c>
      <c r="M232" s="7"/>
      <c r="N232" s="6">
        <f>ROUND((J232-L232),5)</f>
        <v>-4084.62</v>
      </c>
      <c r="O232" s="7"/>
      <c r="P232" s="8">
        <f>ROUND(IF(L232=0, IF(J232=0, 0, 1), J232/L232),5)</f>
        <v>0</v>
      </c>
    </row>
    <row r="233" spans="1:16">
      <c r="A233" s="2"/>
      <c r="B233" s="2"/>
      <c r="C233" s="2"/>
      <c r="D233" s="2"/>
      <c r="E233" s="2" t="s">
        <v>413</v>
      </c>
      <c r="F233" s="2"/>
      <c r="G233" s="2"/>
      <c r="H233" s="2"/>
      <c r="I233" s="2"/>
      <c r="J233" s="6">
        <v>0</v>
      </c>
      <c r="K233" s="7"/>
      <c r="L233" s="6">
        <v>0</v>
      </c>
      <c r="M233" s="7"/>
      <c r="N233" s="6">
        <f>ROUND((J233-L233),5)</f>
        <v>0</v>
      </c>
      <c r="O233" s="7"/>
      <c r="P233" s="8">
        <f>ROUND(IF(L233=0, IF(J233=0, 0, 1), J233/L233),5)</f>
        <v>0</v>
      </c>
    </row>
    <row r="234" spans="1:16">
      <c r="A234" s="2"/>
      <c r="B234" s="2"/>
      <c r="C234" s="2"/>
      <c r="D234" s="2"/>
      <c r="E234" s="2" t="s">
        <v>414</v>
      </c>
      <c r="F234" s="2"/>
      <c r="G234" s="2"/>
      <c r="H234" s="2"/>
      <c r="I234" s="2"/>
      <c r="J234" s="6">
        <v>0</v>
      </c>
      <c r="K234" s="7"/>
      <c r="L234" s="6">
        <v>0</v>
      </c>
      <c r="M234" s="7"/>
      <c r="N234" s="6">
        <f>ROUND((J234-L234),5)</f>
        <v>0</v>
      </c>
      <c r="O234" s="7"/>
      <c r="P234" s="8">
        <f>ROUND(IF(L234=0, IF(J234=0, 0, 1), J234/L234),5)</f>
        <v>0</v>
      </c>
    </row>
    <row r="235" spans="1:16">
      <c r="A235" s="2"/>
      <c r="B235" s="2"/>
      <c r="C235" s="2"/>
      <c r="D235" s="2"/>
      <c r="E235" s="2" t="s">
        <v>415</v>
      </c>
      <c r="F235" s="2"/>
      <c r="G235" s="2"/>
      <c r="H235" s="2"/>
      <c r="I235" s="2"/>
      <c r="J235" s="6">
        <v>0</v>
      </c>
      <c r="K235" s="7"/>
      <c r="L235" s="6">
        <v>0</v>
      </c>
      <c r="M235" s="7"/>
      <c r="N235" s="6">
        <f>ROUND((J235-L235),5)</f>
        <v>0</v>
      </c>
      <c r="O235" s="7"/>
      <c r="P235" s="8">
        <f>ROUND(IF(L235=0, IF(J235=0, 0, 1), J235/L235),5)</f>
        <v>0</v>
      </c>
    </row>
    <row r="236" spans="1:16">
      <c r="A236" s="2"/>
      <c r="B236" s="2"/>
      <c r="C236" s="2"/>
      <c r="D236" s="2"/>
      <c r="E236" s="2" t="s">
        <v>416</v>
      </c>
      <c r="F236" s="2"/>
      <c r="G236" s="2"/>
      <c r="H236" s="2"/>
      <c r="I236" s="2"/>
      <c r="J236" s="6">
        <v>0</v>
      </c>
      <c r="K236" s="7"/>
      <c r="L236" s="6">
        <v>0</v>
      </c>
      <c r="M236" s="7"/>
      <c r="N236" s="6">
        <f>ROUND((J236-L236),5)</f>
        <v>0</v>
      </c>
      <c r="O236" s="7"/>
      <c r="P236" s="8">
        <f>ROUND(IF(L236=0, IF(J236=0, 0, 1), J236/L236),5)</f>
        <v>0</v>
      </c>
    </row>
    <row r="237" spans="1:16">
      <c r="A237" s="2"/>
      <c r="B237" s="2"/>
      <c r="C237" s="2"/>
      <c r="D237" s="2"/>
      <c r="E237" s="2" t="s">
        <v>417</v>
      </c>
      <c r="F237" s="2"/>
      <c r="G237" s="2"/>
      <c r="H237" s="2"/>
      <c r="I237" s="2"/>
      <c r="J237" s="6">
        <v>0</v>
      </c>
      <c r="K237" s="7"/>
      <c r="L237" s="6">
        <v>0</v>
      </c>
      <c r="M237" s="7"/>
      <c r="N237" s="6">
        <f>ROUND((J237-L237),5)</f>
        <v>0</v>
      </c>
      <c r="O237" s="7"/>
      <c r="P237" s="8">
        <f>ROUND(IF(L237=0, IF(J237=0, 0, 1), J237/L237),5)</f>
        <v>0</v>
      </c>
    </row>
    <row r="238" spans="1:16" ht="15" thickBot="1">
      <c r="A238" s="2"/>
      <c r="B238" s="2"/>
      <c r="C238" s="2"/>
      <c r="D238" s="2"/>
      <c r="E238" s="2" t="s">
        <v>418</v>
      </c>
      <c r="F238" s="2"/>
      <c r="G238" s="2"/>
      <c r="H238" s="2"/>
      <c r="I238" s="2"/>
      <c r="J238" s="6">
        <v>0</v>
      </c>
      <c r="K238" s="7"/>
      <c r="L238" s="6">
        <v>16000</v>
      </c>
      <c r="M238" s="7"/>
      <c r="N238" s="6">
        <f>ROUND((J238-L238),5)</f>
        <v>-16000</v>
      </c>
      <c r="O238" s="7"/>
      <c r="P238" s="8">
        <f>ROUND(IF(L238=0, IF(J238=0, 0, 1), J238/L238),5)</f>
        <v>0</v>
      </c>
    </row>
    <row r="239" spans="1:16" ht="15" thickBot="1">
      <c r="A239" s="2"/>
      <c r="B239" s="2"/>
      <c r="C239" s="2"/>
      <c r="D239" s="2" t="s">
        <v>419</v>
      </c>
      <c r="E239" s="2"/>
      <c r="F239" s="2"/>
      <c r="G239" s="2"/>
      <c r="H239" s="2"/>
      <c r="I239" s="2"/>
      <c r="J239" s="9">
        <f>ROUND(SUM(J231:J238),5)</f>
        <v>0</v>
      </c>
      <c r="K239" s="7"/>
      <c r="L239" s="9">
        <f>ROUND(SUM(L231:L238),5)</f>
        <v>20084.62</v>
      </c>
      <c r="M239" s="7"/>
      <c r="N239" s="9">
        <f>ROUND((J239-L239),5)</f>
        <v>-20084.62</v>
      </c>
      <c r="O239" s="7"/>
      <c r="P239" s="10">
        <f>ROUND(IF(L239=0, IF(J239=0, 0, 1), J239/L239),5)</f>
        <v>0</v>
      </c>
    </row>
    <row r="240" spans="1:16" ht="15" thickBot="1">
      <c r="A240" s="2"/>
      <c r="B240" s="2"/>
      <c r="C240" s="2" t="s">
        <v>420</v>
      </c>
      <c r="D240" s="2"/>
      <c r="E240" s="2"/>
      <c r="F240" s="2"/>
      <c r="G240" s="2"/>
      <c r="H240" s="2"/>
      <c r="I240" s="2"/>
      <c r="J240" s="9">
        <f>ROUND(J215+J220+J230+J239,5)</f>
        <v>48047.93</v>
      </c>
      <c r="K240" s="7"/>
      <c r="L240" s="9">
        <f>ROUND(L215+L220+L230+L239,5)</f>
        <v>20084.62</v>
      </c>
      <c r="M240" s="7"/>
      <c r="N240" s="9">
        <f>ROUND((J240-L240),5)</f>
        <v>27963.31</v>
      </c>
      <c r="O240" s="7"/>
      <c r="P240" s="10">
        <f>ROUND(IF(L240=0, IF(J240=0, 0, 1), J240/L240),5)</f>
        <v>2.3922699999999999</v>
      </c>
    </row>
    <row r="241" spans="1:16" ht="15" thickBot="1">
      <c r="A241" s="2"/>
      <c r="B241" s="2" t="s">
        <v>421</v>
      </c>
      <c r="C241" s="2"/>
      <c r="D241" s="2"/>
      <c r="E241" s="2"/>
      <c r="F241" s="2"/>
      <c r="G241" s="2"/>
      <c r="H241" s="2"/>
      <c r="I241" s="2"/>
      <c r="J241" s="9">
        <f>ROUND(J197+J214-J240,5)</f>
        <v>-21076.93</v>
      </c>
      <c r="K241" s="7"/>
      <c r="L241" s="9">
        <f>ROUND(L197+L214-L240,5)</f>
        <v>-20084.62</v>
      </c>
      <c r="M241" s="7"/>
      <c r="N241" s="9">
        <f>ROUND((J241-L241),5)</f>
        <v>-992.31</v>
      </c>
      <c r="O241" s="7"/>
      <c r="P241" s="10">
        <f>ROUND(IF(L241=0, IF(J241=0, 0, 1), J241/L241),5)</f>
        <v>1.04941</v>
      </c>
    </row>
    <row r="242" spans="1:16" s="17" customFormat="1" ht="9.4" thickBot="1">
      <c r="A242" s="2" t="s">
        <v>318</v>
      </c>
      <c r="B242" s="2"/>
      <c r="C242" s="2"/>
      <c r="D242" s="2"/>
      <c r="E242" s="2"/>
      <c r="F242" s="2"/>
      <c r="G242" s="2"/>
      <c r="H242" s="2"/>
      <c r="I242" s="2"/>
      <c r="J242" s="15">
        <f>ROUND(J196+J241,5)</f>
        <v>375941.68</v>
      </c>
      <c r="K242" s="2"/>
      <c r="L242" s="15">
        <f>ROUND(L196+L241,5)</f>
        <v>409782.11</v>
      </c>
      <c r="M242" s="2"/>
      <c r="N242" s="15">
        <f>ROUND((J242-L242),5)</f>
        <v>-33840.43</v>
      </c>
      <c r="O242" s="2"/>
      <c r="P242" s="16">
        <f>ROUND(IF(L242=0, IF(J242=0, 0, 1), J242/L242),5)</f>
        <v>0.91742000000000001</v>
      </c>
    </row>
    <row r="243" spans="1:16" ht="15" thickTop="1"/>
  </sheetData>
  <pageMargins left="0.7" right="0.7" top="0.75" bottom="0.75" header="0.1" footer="0.3"/>
  <pageSetup orientation="portrait" r:id="rId1"/>
  <headerFooter>
    <oddHeader>&amp;L&amp;"Arial,Bold"&amp;7 9:05 AM
&amp;"Arial,Bold"&amp;7 08/05/22
&amp;"Arial,Bold"&amp;7 Accrual Basis&amp;C&amp;"Arial,Bold"&amp;12 Nederland Fire Protection District
&amp;"Arial,Bold"&amp;14 Income &amp;&amp; Expense General  Budget vs. Actual
&amp;"Arial,Bold"&amp;10 January through July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4B5-6AF2-4AAD-BB1E-1BDD2F7E2818}">
  <sheetPr codeName="Sheet5"/>
  <dimension ref="A1:P243"/>
  <sheetViews>
    <sheetView workbookViewId="0">
      <pane xSplit="9" ySplit="2" topLeftCell="J215" activePane="bottomRight" state="frozenSplit"/>
      <selection pane="bottomRight" activeCell="J242" sqref="J242"/>
      <selection pane="bottomLeft" activeCell="A3" sqref="A3"/>
      <selection pane="topRight" activeCell="J1" sqref="J1"/>
    </sheetView>
  </sheetViews>
  <sheetFormatPr defaultRowHeight="14.65"/>
  <cols>
    <col min="1" max="8" width="2.85546875" style="17" customWidth="1"/>
    <col min="9" max="9" width="19.5703125" style="17" customWidth="1"/>
    <col min="10" max="10" width="12.28515625" customWidth="1"/>
    <col min="11" max="11" width="2.28515625" customWidth="1"/>
    <col min="12" max="12" width="10.140625" customWidth="1"/>
    <col min="13" max="13" width="2.28515625" customWidth="1"/>
    <col min="14" max="14" width="9.140625" bestFit="1" customWidth="1"/>
    <col min="15" max="15" width="2.28515625" customWidth="1"/>
    <col min="16" max="16" width="8" bestFit="1" customWidth="1"/>
  </cols>
  <sheetData>
    <row r="1" spans="1:16" ht="15" thickBot="1">
      <c r="A1" s="2"/>
      <c r="B1" s="2"/>
      <c r="C1" s="2"/>
      <c r="D1" s="2"/>
      <c r="E1" s="2"/>
      <c r="F1" s="2"/>
      <c r="G1" s="2"/>
      <c r="H1" s="2"/>
      <c r="I1" s="2"/>
      <c r="J1" s="4"/>
      <c r="K1" s="3"/>
      <c r="M1" s="4"/>
      <c r="N1" s="4"/>
      <c r="O1" s="3"/>
      <c r="P1" s="4"/>
    </row>
    <row r="2" spans="1:16" s="21" customFormat="1" ht="15.4" thickTop="1" thickBot="1">
      <c r="A2" s="18"/>
      <c r="B2" s="18"/>
      <c r="C2" s="18"/>
      <c r="D2" s="18"/>
      <c r="E2" s="18"/>
      <c r="F2" s="18"/>
      <c r="G2" s="18"/>
      <c r="H2" s="18"/>
      <c r="I2" s="18"/>
      <c r="J2" s="19" t="s">
        <v>482</v>
      </c>
      <c r="K2" s="20"/>
      <c r="L2" s="19" t="s">
        <v>328</v>
      </c>
      <c r="M2" s="20"/>
      <c r="N2" s="19" t="s">
        <v>329</v>
      </c>
      <c r="O2" s="20"/>
      <c r="P2" s="19" t="s">
        <v>330</v>
      </c>
    </row>
    <row r="3" spans="1:16" ht="15" thickTop="1">
      <c r="A3" s="2"/>
      <c r="B3" s="2" t="s">
        <v>331</v>
      </c>
      <c r="C3" s="2"/>
      <c r="D3" s="2"/>
      <c r="E3" s="2"/>
      <c r="F3" s="2"/>
      <c r="G3" s="2"/>
      <c r="H3" s="2"/>
      <c r="I3" s="2"/>
      <c r="J3" s="6"/>
      <c r="K3" s="7"/>
      <c r="L3" s="6"/>
      <c r="M3" s="7"/>
      <c r="N3" s="6"/>
      <c r="O3" s="7"/>
      <c r="P3" s="8"/>
    </row>
    <row r="4" spans="1:16">
      <c r="A4" s="2"/>
      <c r="B4" s="2"/>
      <c r="C4" s="2"/>
      <c r="D4" s="2" t="s">
        <v>332</v>
      </c>
      <c r="E4" s="2"/>
      <c r="F4" s="2"/>
      <c r="G4" s="2"/>
      <c r="H4" s="2"/>
      <c r="I4" s="2"/>
      <c r="J4" s="6"/>
      <c r="K4" s="7"/>
      <c r="L4" s="6"/>
      <c r="M4" s="7"/>
      <c r="N4" s="6"/>
      <c r="O4" s="7"/>
      <c r="P4" s="8"/>
    </row>
    <row r="5" spans="1:16">
      <c r="A5" s="2"/>
      <c r="B5" s="2"/>
      <c r="C5" s="2"/>
      <c r="D5" s="2"/>
      <c r="E5" s="2" t="s">
        <v>423</v>
      </c>
      <c r="F5" s="2"/>
      <c r="G5" s="2"/>
      <c r="H5" s="2"/>
      <c r="I5" s="2"/>
      <c r="J5" s="6">
        <v>20</v>
      </c>
      <c r="K5" s="7"/>
      <c r="L5" s="6"/>
      <c r="M5" s="7"/>
      <c r="N5" s="6"/>
      <c r="O5" s="7"/>
      <c r="P5" s="8"/>
    </row>
    <row r="6" spans="1:16">
      <c r="A6" s="2"/>
      <c r="B6" s="2"/>
      <c r="C6" s="2"/>
      <c r="D6" s="2"/>
      <c r="E6" s="2" t="s">
        <v>333</v>
      </c>
      <c r="F6" s="2"/>
      <c r="G6" s="2"/>
      <c r="H6" s="2"/>
      <c r="I6" s="2"/>
      <c r="J6" s="6">
        <v>0</v>
      </c>
      <c r="K6" s="7"/>
      <c r="L6" s="6">
        <v>25000</v>
      </c>
      <c r="M6" s="7"/>
      <c r="N6" s="6">
        <f>ROUND((J6-L6),5)</f>
        <v>-25000</v>
      </c>
      <c r="O6" s="7"/>
      <c r="P6" s="8">
        <f>ROUND(IF(L6=0, IF(J6=0, 0, 1), J6/L6),5)</f>
        <v>0</v>
      </c>
    </row>
    <row r="7" spans="1:16">
      <c r="A7" s="2"/>
      <c r="B7" s="2"/>
      <c r="C7" s="2"/>
      <c r="D7" s="2"/>
      <c r="E7" s="2" t="s">
        <v>334</v>
      </c>
      <c r="F7" s="2"/>
      <c r="G7" s="2"/>
      <c r="H7" s="2"/>
      <c r="I7" s="2"/>
      <c r="J7" s="6">
        <v>2191.7600000000002</v>
      </c>
      <c r="K7" s="7"/>
      <c r="L7" s="6">
        <v>500</v>
      </c>
      <c r="M7" s="7"/>
      <c r="N7" s="6">
        <f>ROUND((J7-L7),5)</f>
        <v>1691.76</v>
      </c>
      <c r="O7" s="7"/>
      <c r="P7" s="8">
        <f>ROUND(IF(L7=0, IF(J7=0, 0, 1), J7/L7),5)</f>
        <v>4.3835199999999999</v>
      </c>
    </row>
    <row r="8" spans="1:16">
      <c r="A8" s="2"/>
      <c r="B8" s="2"/>
      <c r="C8" s="2"/>
      <c r="D8" s="2"/>
      <c r="E8" s="2" t="s">
        <v>8</v>
      </c>
      <c r="F8" s="2"/>
      <c r="G8" s="2"/>
      <c r="H8" s="2"/>
      <c r="I8" s="2"/>
      <c r="J8" s="6">
        <v>35.36</v>
      </c>
      <c r="K8" s="7"/>
      <c r="L8" s="6">
        <v>150</v>
      </c>
      <c r="M8" s="7"/>
      <c r="N8" s="6">
        <f>ROUND((J8-L8),5)</f>
        <v>-114.64</v>
      </c>
      <c r="O8" s="7"/>
      <c r="P8" s="8">
        <f>ROUND(IF(L8=0, IF(J8=0, 0, 1), J8/L8),5)</f>
        <v>0.23573</v>
      </c>
    </row>
    <row r="9" spans="1:16">
      <c r="A9" s="2"/>
      <c r="B9" s="2"/>
      <c r="C9" s="2"/>
      <c r="D9" s="2"/>
      <c r="E9" s="2" t="s">
        <v>15</v>
      </c>
      <c r="F9" s="2"/>
      <c r="G9" s="2"/>
      <c r="H9" s="2"/>
      <c r="I9" s="2"/>
      <c r="J9" s="6"/>
      <c r="K9" s="7"/>
      <c r="L9" s="6"/>
      <c r="M9" s="7"/>
      <c r="N9" s="6"/>
      <c r="O9" s="7"/>
      <c r="P9" s="8"/>
    </row>
    <row r="10" spans="1:16">
      <c r="A10" s="2"/>
      <c r="B10" s="2"/>
      <c r="C10" s="2"/>
      <c r="D10" s="2"/>
      <c r="E10" s="2"/>
      <c r="F10" s="2" t="s">
        <v>16</v>
      </c>
      <c r="G10" s="2"/>
      <c r="H10" s="2"/>
      <c r="I10" s="2"/>
      <c r="J10" s="6">
        <v>1099125.1399999999</v>
      </c>
      <c r="K10" s="7"/>
      <c r="L10" s="6">
        <v>1065857</v>
      </c>
      <c r="M10" s="7"/>
      <c r="N10" s="6">
        <f>ROUND((J10-L10),5)</f>
        <v>33268.14</v>
      </c>
      <c r="O10" s="7"/>
      <c r="P10" s="8">
        <f>ROUND(IF(L10=0, IF(J10=0, 0, 1), J10/L10),5)</f>
        <v>1.03121</v>
      </c>
    </row>
    <row r="11" spans="1:16">
      <c r="A11" s="2"/>
      <c r="B11" s="2"/>
      <c r="C11" s="2"/>
      <c r="D11" s="2"/>
      <c r="E11" s="2"/>
      <c r="F11" s="2" t="s">
        <v>21</v>
      </c>
      <c r="G11" s="2"/>
      <c r="H11" s="2"/>
      <c r="I11" s="2"/>
      <c r="J11" s="6">
        <v>24357.53</v>
      </c>
      <c r="K11" s="7"/>
      <c r="L11" s="6">
        <v>53293</v>
      </c>
      <c r="M11" s="7"/>
      <c r="N11" s="6">
        <f>ROUND((J11-L11),5)</f>
        <v>-28935.47</v>
      </c>
      <c r="O11" s="7"/>
      <c r="P11" s="8">
        <f>ROUND(IF(L11=0, IF(J11=0, 0, 1), J11/L11),5)</f>
        <v>0.45705000000000001</v>
      </c>
    </row>
    <row r="12" spans="1:16">
      <c r="A12" s="2"/>
      <c r="B12" s="2"/>
      <c r="C12" s="2"/>
      <c r="D12" s="2"/>
      <c r="E12" s="2"/>
      <c r="F12" s="2" t="s">
        <v>335</v>
      </c>
      <c r="G12" s="2"/>
      <c r="H12" s="2"/>
      <c r="I12" s="2"/>
      <c r="J12" s="6">
        <v>0</v>
      </c>
      <c r="K12" s="7"/>
      <c r="L12" s="6">
        <v>37302</v>
      </c>
      <c r="M12" s="7"/>
      <c r="N12" s="6">
        <f>ROUND((J12-L12),5)</f>
        <v>-37302</v>
      </c>
      <c r="O12" s="7"/>
      <c r="P12" s="8">
        <f>ROUND(IF(L12=0, IF(J12=0, 0, 1), J12/L12),5)</f>
        <v>0</v>
      </c>
    </row>
    <row r="13" spans="1:16">
      <c r="A13" s="2"/>
      <c r="B13" s="2"/>
      <c r="C13" s="2"/>
      <c r="D13" s="2"/>
      <c r="E13" s="2"/>
      <c r="F13" s="2" t="s">
        <v>336</v>
      </c>
      <c r="G13" s="2"/>
      <c r="H13" s="2"/>
      <c r="I13" s="2"/>
      <c r="J13" s="6">
        <v>0</v>
      </c>
      <c r="K13" s="7"/>
      <c r="L13" s="6">
        <v>1865</v>
      </c>
      <c r="M13" s="7"/>
      <c r="N13" s="6">
        <f>ROUND((J13-L13),5)</f>
        <v>-1865</v>
      </c>
      <c r="O13" s="7"/>
      <c r="P13" s="8">
        <f>ROUND(IF(L13=0, IF(J13=0, 0, 1), J13/L13),5)</f>
        <v>0</v>
      </c>
    </row>
    <row r="14" spans="1:16">
      <c r="A14" s="2"/>
      <c r="B14" s="2"/>
      <c r="C14" s="2"/>
      <c r="D14" s="2"/>
      <c r="E14" s="2"/>
      <c r="F14" s="2" t="s">
        <v>25</v>
      </c>
      <c r="G14" s="2"/>
      <c r="H14" s="2"/>
      <c r="I14" s="2"/>
      <c r="J14" s="6">
        <v>875.9</v>
      </c>
      <c r="K14" s="7"/>
      <c r="L14" s="6"/>
      <c r="M14" s="7"/>
      <c r="N14" s="6"/>
      <c r="O14" s="7"/>
      <c r="P14" s="8"/>
    </row>
    <row r="15" spans="1:16">
      <c r="A15" s="2"/>
      <c r="B15" s="2"/>
      <c r="C15" s="2"/>
      <c r="D15" s="2"/>
      <c r="E15" s="2"/>
      <c r="F15" s="2" t="s">
        <v>424</v>
      </c>
      <c r="G15" s="2"/>
      <c r="H15" s="2"/>
      <c r="I15" s="2"/>
      <c r="J15" s="6">
        <v>4.74</v>
      </c>
      <c r="K15" s="7"/>
      <c r="L15" s="6"/>
      <c r="M15" s="7"/>
      <c r="N15" s="6"/>
      <c r="O15" s="7"/>
      <c r="P15" s="8"/>
    </row>
    <row r="16" spans="1:16">
      <c r="A16" s="2"/>
      <c r="B16" s="2"/>
      <c r="C16" s="2"/>
      <c r="D16" s="2"/>
      <c r="E16" s="2"/>
      <c r="F16" s="2" t="s">
        <v>425</v>
      </c>
      <c r="G16" s="2"/>
      <c r="H16" s="2"/>
      <c r="I16" s="2"/>
      <c r="J16" s="6">
        <v>1.32</v>
      </c>
      <c r="K16" s="7"/>
      <c r="L16" s="6"/>
      <c r="M16" s="7"/>
      <c r="N16" s="6"/>
      <c r="O16" s="7"/>
      <c r="P16" s="8"/>
    </row>
    <row r="17" spans="1:16">
      <c r="A17" s="2"/>
      <c r="B17" s="2"/>
      <c r="C17" s="2"/>
      <c r="D17" s="2"/>
      <c r="E17" s="2"/>
      <c r="F17" s="2" t="s">
        <v>29</v>
      </c>
      <c r="G17" s="2"/>
      <c r="H17" s="2"/>
      <c r="I17" s="2"/>
      <c r="J17" s="6">
        <v>4947.62</v>
      </c>
      <c r="K17" s="7"/>
      <c r="L17" s="6">
        <v>5164</v>
      </c>
      <c r="M17" s="7"/>
      <c r="N17" s="6">
        <f>ROUND((J17-L17),5)</f>
        <v>-216.38</v>
      </c>
      <c r="O17" s="7"/>
      <c r="P17" s="8">
        <f>ROUND(IF(L17=0, IF(J17=0, 0, 1), J17/L17),5)</f>
        <v>0.95809999999999995</v>
      </c>
    </row>
    <row r="18" spans="1:16">
      <c r="A18" s="2"/>
      <c r="B18" s="2"/>
      <c r="C18" s="2"/>
      <c r="D18" s="2"/>
      <c r="E18" s="2"/>
      <c r="F18" s="2" t="s">
        <v>337</v>
      </c>
      <c r="G18" s="2"/>
      <c r="H18" s="2"/>
      <c r="I18" s="2"/>
      <c r="J18" s="6">
        <v>0</v>
      </c>
      <c r="K18" s="7"/>
      <c r="L18" s="6">
        <v>5164</v>
      </c>
      <c r="M18" s="7"/>
      <c r="N18" s="6">
        <f>ROUND((J18-L18),5)</f>
        <v>-5164</v>
      </c>
      <c r="O18" s="7"/>
      <c r="P18" s="8">
        <f>ROUND(IF(L18=0, IF(J18=0, 0, 1), J18/L18),5)</f>
        <v>0</v>
      </c>
    </row>
    <row r="19" spans="1:16">
      <c r="A19" s="2"/>
      <c r="B19" s="2"/>
      <c r="C19" s="2"/>
      <c r="D19" s="2"/>
      <c r="E19" s="2"/>
      <c r="F19" s="2" t="s">
        <v>32</v>
      </c>
      <c r="G19" s="2"/>
      <c r="H19" s="2"/>
      <c r="I19" s="2"/>
      <c r="J19" s="6">
        <v>-43254.14</v>
      </c>
      <c r="K19" s="7"/>
      <c r="L19" s="6"/>
      <c r="M19" s="7"/>
      <c r="N19" s="6"/>
      <c r="O19" s="7"/>
      <c r="P19" s="8"/>
    </row>
    <row r="20" spans="1:16" ht="15" thickBot="1">
      <c r="A20" s="2"/>
      <c r="B20" s="2"/>
      <c r="C20" s="2"/>
      <c r="D20" s="2"/>
      <c r="E20" s="2"/>
      <c r="F20" s="2" t="s">
        <v>426</v>
      </c>
      <c r="G20" s="2"/>
      <c r="H20" s="2"/>
      <c r="I20" s="2"/>
      <c r="J20" s="6">
        <v>-0.06</v>
      </c>
      <c r="K20" s="7"/>
      <c r="L20" s="6"/>
      <c r="M20" s="7"/>
      <c r="N20" s="6"/>
      <c r="O20" s="7"/>
      <c r="P20" s="8"/>
    </row>
    <row r="21" spans="1:16" ht="15" thickBot="1">
      <c r="A21" s="2"/>
      <c r="B21" s="2"/>
      <c r="C21" s="2"/>
      <c r="D21" s="2"/>
      <c r="E21" s="2" t="s">
        <v>36</v>
      </c>
      <c r="F21" s="2"/>
      <c r="G21" s="2"/>
      <c r="H21" s="2"/>
      <c r="I21" s="2"/>
      <c r="J21" s="9">
        <f>ROUND(SUM(J9:J20),5)</f>
        <v>1086058.05</v>
      </c>
      <c r="K21" s="7"/>
      <c r="L21" s="9">
        <f>ROUND(SUM(L9:L20),5)</f>
        <v>1168645</v>
      </c>
      <c r="M21" s="7"/>
      <c r="N21" s="9">
        <f>ROUND((J21-L21),5)</f>
        <v>-82586.95</v>
      </c>
      <c r="O21" s="7"/>
      <c r="P21" s="10">
        <f>ROUND(IF(L21=0, IF(J21=0, 0, 1), J21/L21),5)</f>
        <v>0.92932999999999999</v>
      </c>
    </row>
    <row r="22" spans="1:16" ht="15" thickBot="1">
      <c r="A22" s="2"/>
      <c r="B22" s="2"/>
      <c r="C22" s="2"/>
      <c r="D22" s="2" t="s">
        <v>338</v>
      </c>
      <c r="E22" s="2"/>
      <c r="F22" s="2"/>
      <c r="G22" s="2"/>
      <c r="H22" s="2"/>
      <c r="I22" s="2"/>
      <c r="J22" s="11">
        <f>ROUND(SUM(J4:J8)+J21,5)</f>
        <v>1088305.17</v>
      </c>
      <c r="K22" s="7"/>
      <c r="L22" s="11">
        <f>ROUND(SUM(L4:L8)+L21,5)</f>
        <v>1194295</v>
      </c>
      <c r="M22" s="7"/>
      <c r="N22" s="11">
        <f>ROUND((J22-L22),5)</f>
        <v>-105989.83</v>
      </c>
      <c r="O22" s="7"/>
      <c r="P22" s="12">
        <f>ROUND(IF(L22=0, IF(J22=0, 0, 1), J22/L22),5)</f>
        <v>0.91125</v>
      </c>
    </row>
    <row r="23" spans="1:16">
      <c r="A23" s="2"/>
      <c r="B23" s="2"/>
      <c r="C23" s="2" t="s">
        <v>339</v>
      </c>
      <c r="D23" s="2"/>
      <c r="E23" s="2"/>
      <c r="F23" s="2"/>
      <c r="G23" s="2"/>
      <c r="H23" s="2"/>
      <c r="I23" s="2"/>
      <c r="J23" s="6">
        <f>J22</f>
        <v>1088305.17</v>
      </c>
      <c r="K23" s="7"/>
      <c r="L23" s="6">
        <f>L22</f>
        <v>1194295</v>
      </c>
      <c r="M23" s="7"/>
      <c r="N23" s="6">
        <f>ROUND((J23-L23),5)</f>
        <v>-105989.83</v>
      </c>
      <c r="O23" s="7"/>
      <c r="P23" s="8">
        <f>ROUND(IF(L23=0, IF(J23=0, 0, 1), J23/L23),5)</f>
        <v>0.91125</v>
      </c>
    </row>
    <row r="24" spans="1:16">
      <c r="A24" s="2"/>
      <c r="B24" s="2"/>
      <c r="C24" s="2"/>
      <c r="D24" s="2" t="s">
        <v>340</v>
      </c>
      <c r="E24" s="2"/>
      <c r="F24" s="2"/>
      <c r="G24" s="2"/>
      <c r="H24" s="2"/>
      <c r="I24" s="2"/>
      <c r="J24" s="6"/>
      <c r="K24" s="7"/>
      <c r="L24" s="6"/>
      <c r="M24" s="7"/>
      <c r="N24" s="6"/>
      <c r="O24" s="7"/>
      <c r="P24" s="8"/>
    </row>
    <row r="25" spans="1:16">
      <c r="A25" s="2"/>
      <c r="B25" s="2"/>
      <c r="C25" s="2"/>
      <c r="D25" s="2"/>
      <c r="E25" s="2" t="s">
        <v>37</v>
      </c>
      <c r="F25" s="2"/>
      <c r="G25" s="2"/>
      <c r="H25" s="2"/>
      <c r="I25" s="2"/>
      <c r="J25" s="6"/>
      <c r="K25" s="7"/>
      <c r="L25" s="6"/>
      <c r="M25" s="7"/>
      <c r="N25" s="6"/>
      <c r="O25" s="7"/>
      <c r="P25" s="8"/>
    </row>
    <row r="26" spans="1:16">
      <c r="A26" s="2"/>
      <c r="B26" s="2"/>
      <c r="C26" s="2"/>
      <c r="D26" s="2"/>
      <c r="E26" s="2"/>
      <c r="F26" s="2" t="s">
        <v>341</v>
      </c>
      <c r="G26" s="2"/>
      <c r="H26" s="2"/>
      <c r="I26" s="2"/>
      <c r="J26" s="6">
        <v>2145.19</v>
      </c>
      <c r="K26" s="7"/>
      <c r="L26" s="6">
        <v>4200</v>
      </c>
      <c r="M26" s="7"/>
      <c r="N26" s="6">
        <f>ROUND((J26-L26),5)</f>
        <v>-2054.81</v>
      </c>
      <c r="O26" s="7"/>
      <c r="P26" s="8">
        <f>ROUND(IF(L26=0, IF(J26=0, 0, 1), J26/L26),5)</f>
        <v>0.51075999999999999</v>
      </c>
    </row>
    <row r="27" spans="1:16">
      <c r="A27" s="2"/>
      <c r="B27" s="2"/>
      <c r="C27" s="2"/>
      <c r="D27" s="2"/>
      <c r="E27" s="2"/>
      <c r="F27" s="2" t="s">
        <v>342</v>
      </c>
      <c r="G27" s="2"/>
      <c r="H27" s="2"/>
      <c r="I27" s="2"/>
      <c r="J27" s="6">
        <v>8427.39</v>
      </c>
      <c r="K27" s="7"/>
      <c r="L27" s="6">
        <v>10000</v>
      </c>
      <c r="M27" s="7"/>
      <c r="N27" s="6">
        <f>ROUND((J27-L27),5)</f>
        <v>-1572.61</v>
      </c>
      <c r="O27" s="7"/>
      <c r="P27" s="8">
        <f>ROUND(IF(L27=0, IF(J27=0, 0, 1), J27/L27),5)</f>
        <v>0.84274000000000004</v>
      </c>
    </row>
    <row r="28" spans="1:16">
      <c r="A28" s="2"/>
      <c r="B28" s="2"/>
      <c r="C28" s="2"/>
      <c r="D28" s="2"/>
      <c r="E28" s="2"/>
      <c r="F28" s="2" t="s">
        <v>343</v>
      </c>
      <c r="G28" s="2"/>
      <c r="H28" s="2"/>
      <c r="I28" s="2"/>
      <c r="J28" s="6">
        <v>173.51</v>
      </c>
      <c r="K28" s="7"/>
      <c r="L28" s="6">
        <v>500</v>
      </c>
      <c r="M28" s="7"/>
      <c r="N28" s="6">
        <f>ROUND((J28-L28),5)</f>
        <v>-326.49</v>
      </c>
      <c r="O28" s="7"/>
      <c r="P28" s="8">
        <f>ROUND(IF(L28=0, IF(J28=0, 0, 1), J28/L28),5)</f>
        <v>0.34702</v>
      </c>
    </row>
    <row r="29" spans="1:16">
      <c r="A29" s="2"/>
      <c r="B29" s="2"/>
      <c r="C29" s="2"/>
      <c r="D29" s="2"/>
      <c r="E29" s="2"/>
      <c r="F29" s="2" t="s">
        <v>344</v>
      </c>
      <c r="G29" s="2"/>
      <c r="H29" s="2"/>
      <c r="I29" s="2"/>
      <c r="J29" s="6">
        <v>214.35</v>
      </c>
      <c r="K29" s="7"/>
      <c r="L29" s="6">
        <v>600</v>
      </c>
      <c r="M29" s="7"/>
      <c r="N29" s="6">
        <f>ROUND((J29-L29),5)</f>
        <v>-385.65</v>
      </c>
      <c r="O29" s="7"/>
      <c r="P29" s="8">
        <f>ROUND(IF(L29=0, IF(J29=0, 0, 1), J29/L29),5)</f>
        <v>0.35725000000000001</v>
      </c>
    </row>
    <row r="30" spans="1:16">
      <c r="A30" s="2"/>
      <c r="B30" s="2"/>
      <c r="C30" s="2"/>
      <c r="D30" s="2"/>
      <c r="E30" s="2"/>
      <c r="F30" s="2" t="s">
        <v>345</v>
      </c>
      <c r="G30" s="2"/>
      <c r="H30" s="2"/>
      <c r="I30" s="2"/>
      <c r="J30" s="6"/>
      <c r="K30" s="7"/>
      <c r="L30" s="6"/>
      <c r="M30" s="7"/>
      <c r="N30" s="6"/>
      <c r="O30" s="7"/>
      <c r="P30" s="8"/>
    </row>
    <row r="31" spans="1:16">
      <c r="A31" s="2"/>
      <c r="B31" s="2"/>
      <c r="C31" s="2"/>
      <c r="D31" s="2"/>
      <c r="E31" s="2"/>
      <c r="F31" s="2"/>
      <c r="G31" s="2" t="s">
        <v>427</v>
      </c>
      <c r="H31" s="2"/>
      <c r="I31" s="2"/>
      <c r="J31" s="6">
        <v>56</v>
      </c>
      <c r="K31" s="7"/>
      <c r="L31" s="6"/>
      <c r="M31" s="7"/>
      <c r="N31" s="6"/>
      <c r="O31" s="7"/>
      <c r="P31" s="8"/>
    </row>
    <row r="32" spans="1:16" ht="15" thickBot="1">
      <c r="A32" s="2"/>
      <c r="B32" s="2"/>
      <c r="C32" s="2"/>
      <c r="D32" s="2"/>
      <c r="E32" s="2"/>
      <c r="F32" s="2"/>
      <c r="G32" s="2" t="s">
        <v>428</v>
      </c>
      <c r="H32" s="2"/>
      <c r="I32" s="2"/>
      <c r="J32" s="13">
        <v>240</v>
      </c>
      <c r="K32" s="7"/>
      <c r="L32" s="13">
        <v>500</v>
      </c>
      <c r="M32" s="7"/>
      <c r="N32" s="13">
        <f>ROUND((J32-L32),5)</f>
        <v>-260</v>
      </c>
      <c r="O32" s="7"/>
      <c r="P32" s="14">
        <f>ROUND(IF(L32=0, IF(J32=0, 0, 1), J32/L32),5)</f>
        <v>0.48</v>
      </c>
    </row>
    <row r="33" spans="1:16">
      <c r="A33" s="2"/>
      <c r="B33" s="2"/>
      <c r="C33" s="2"/>
      <c r="D33" s="2"/>
      <c r="E33" s="2"/>
      <c r="F33" s="2" t="s">
        <v>429</v>
      </c>
      <c r="G33" s="2"/>
      <c r="H33" s="2"/>
      <c r="I33" s="2"/>
      <c r="J33" s="6">
        <f>ROUND(SUM(J30:J32),5)</f>
        <v>296</v>
      </c>
      <c r="K33" s="7"/>
      <c r="L33" s="6">
        <f>ROUND(SUM(L30:L32),5)</f>
        <v>500</v>
      </c>
      <c r="M33" s="7"/>
      <c r="N33" s="6">
        <f>ROUND((J33-L33),5)</f>
        <v>-204</v>
      </c>
      <c r="O33" s="7"/>
      <c r="P33" s="8">
        <f>ROUND(IF(L33=0, IF(J33=0, 0, 1), J33/L33),5)</f>
        <v>0.59199999999999997</v>
      </c>
    </row>
    <row r="34" spans="1:16">
      <c r="A34" s="2"/>
      <c r="B34" s="2"/>
      <c r="C34" s="2"/>
      <c r="D34" s="2"/>
      <c r="E34" s="2"/>
      <c r="F34" s="2" t="s">
        <v>38</v>
      </c>
      <c r="G34" s="2"/>
      <c r="H34" s="2"/>
      <c r="I34" s="2"/>
      <c r="J34" s="6">
        <v>7757.72</v>
      </c>
      <c r="K34" s="7"/>
      <c r="L34" s="6">
        <v>1500</v>
      </c>
      <c r="M34" s="7"/>
      <c r="N34" s="6">
        <f>ROUND((J34-L34),5)</f>
        <v>6257.72</v>
      </c>
      <c r="O34" s="7"/>
      <c r="P34" s="8">
        <f>ROUND(IF(L34=0, IF(J34=0, 0, 1), J34/L34),5)</f>
        <v>5.1718099999999998</v>
      </c>
    </row>
    <row r="35" spans="1:16">
      <c r="A35" s="2"/>
      <c r="B35" s="2"/>
      <c r="C35" s="2"/>
      <c r="D35" s="2"/>
      <c r="E35" s="2"/>
      <c r="F35" s="2" t="s">
        <v>46</v>
      </c>
      <c r="G35" s="2"/>
      <c r="H35" s="2"/>
      <c r="I35" s="2"/>
      <c r="J35" s="6"/>
      <c r="K35" s="7"/>
      <c r="L35" s="6"/>
      <c r="M35" s="7"/>
      <c r="N35" s="6"/>
      <c r="O35" s="7"/>
      <c r="P35" s="8"/>
    </row>
    <row r="36" spans="1:16">
      <c r="A36" s="2"/>
      <c r="B36" s="2"/>
      <c r="C36" s="2"/>
      <c r="D36" s="2"/>
      <c r="E36" s="2"/>
      <c r="F36" s="2"/>
      <c r="G36" s="2" t="s">
        <v>47</v>
      </c>
      <c r="H36" s="2"/>
      <c r="I36" s="2"/>
      <c r="J36" s="6">
        <v>15851.25</v>
      </c>
      <c r="K36" s="7"/>
      <c r="L36" s="6">
        <v>18565.12</v>
      </c>
      <c r="M36" s="7"/>
      <c r="N36" s="6">
        <f>ROUND((J36-L36),5)</f>
        <v>-2713.87</v>
      </c>
      <c r="O36" s="7"/>
      <c r="P36" s="8">
        <f>ROUND(IF(L36=0, IF(J36=0, 0, 1), J36/L36),5)</f>
        <v>0.85382000000000002</v>
      </c>
    </row>
    <row r="37" spans="1:16">
      <c r="A37" s="2"/>
      <c r="B37" s="2"/>
      <c r="C37" s="2"/>
      <c r="D37" s="2"/>
      <c r="E37" s="2"/>
      <c r="F37" s="2"/>
      <c r="G37" s="2" t="s">
        <v>346</v>
      </c>
      <c r="H37" s="2"/>
      <c r="I37" s="2"/>
      <c r="J37" s="6">
        <v>0</v>
      </c>
      <c r="K37" s="7"/>
      <c r="L37" s="6">
        <v>501</v>
      </c>
      <c r="M37" s="7"/>
      <c r="N37" s="6">
        <f>ROUND((J37-L37),5)</f>
        <v>-501</v>
      </c>
      <c r="O37" s="7"/>
      <c r="P37" s="8">
        <f>ROUND(IF(L37=0, IF(J37=0, 0, 1), J37/L37),5)</f>
        <v>0</v>
      </c>
    </row>
    <row r="38" spans="1:16" ht="15" thickBot="1">
      <c r="A38" s="2"/>
      <c r="B38" s="2"/>
      <c r="C38" s="2"/>
      <c r="D38" s="2"/>
      <c r="E38" s="2"/>
      <c r="F38" s="2"/>
      <c r="G38" s="2" t="s">
        <v>430</v>
      </c>
      <c r="H38" s="2"/>
      <c r="I38" s="2"/>
      <c r="J38" s="13">
        <v>84.1</v>
      </c>
      <c r="K38" s="7"/>
      <c r="L38" s="13"/>
      <c r="M38" s="7"/>
      <c r="N38" s="13"/>
      <c r="O38" s="7"/>
      <c r="P38" s="14"/>
    </row>
    <row r="39" spans="1:16">
      <c r="A39" s="2"/>
      <c r="B39" s="2"/>
      <c r="C39" s="2"/>
      <c r="D39" s="2"/>
      <c r="E39" s="2"/>
      <c r="F39" s="2" t="s">
        <v>51</v>
      </c>
      <c r="G39" s="2"/>
      <c r="H39" s="2"/>
      <c r="I39" s="2"/>
      <c r="J39" s="6">
        <f>ROUND(SUM(J35:J38),5)</f>
        <v>15935.35</v>
      </c>
      <c r="K39" s="7"/>
      <c r="L39" s="6">
        <f>ROUND(SUM(L35:L38),5)</f>
        <v>19066.12</v>
      </c>
      <c r="M39" s="7"/>
      <c r="N39" s="6">
        <f>ROUND((J39-L39),5)</f>
        <v>-3130.77</v>
      </c>
      <c r="O39" s="7"/>
      <c r="P39" s="8">
        <f>ROUND(IF(L39=0, IF(J39=0, 0, 1), J39/L39),5)</f>
        <v>0.83579000000000003</v>
      </c>
    </row>
    <row r="40" spans="1:16">
      <c r="A40" s="2"/>
      <c r="B40" s="2"/>
      <c r="C40" s="2"/>
      <c r="D40" s="2"/>
      <c r="E40" s="2"/>
      <c r="F40" s="2" t="s">
        <v>52</v>
      </c>
      <c r="G40" s="2"/>
      <c r="H40" s="2"/>
      <c r="I40" s="2"/>
      <c r="J40" s="6"/>
      <c r="K40" s="7"/>
      <c r="L40" s="6"/>
      <c r="M40" s="7"/>
      <c r="N40" s="6"/>
      <c r="O40" s="7"/>
      <c r="P40" s="8"/>
    </row>
    <row r="41" spans="1:16">
      <c r="A41" s="2"/>
      <c r="B41" s="2"/>
      <c r="C41" s="2"/>
      <c r="D41" s="2"/>
      <c r="E41" s="2"/>
      <c r="F41" s="2"/>
      <c r="G41" s="2" t="s">
        <v>347</v>
      </c>
      <c r="H41" s="2"/>
      <c r="I41" s="2"/>
      <c r="J41" s="6">
        <v>100</v>
      </c>
      <c r="K41" s="7"/>
      <c r="L41" s="6">
        <v>3000</v>
      </c>
      <c r="M41" s="7"/>
      <c r="N41" s="6">
        <f>ROUND((J41-L41),5)</f>
        <v>-2900</v>
      </c>
      <c r="O41" s="7"/>
      <c r="P41" s="8">
        <f>ROUND(IF(L41=0, IF(J41=0, 0, 1), J41/L41),5)</f>
        <v>3.3329999999999999E-2</v>
      </c>
    </row>
    <row r="42" spans="1:16">
      <c r="A42" s="2"/>
      <c r="B42" s="2"/>
      <c r="C42" s="2"/>
      <c r="D42" s="2"/>
      <c r="E42" s="2"/>
      <c r="F42" s="2"/>
      <c r="G42" s="2" t="s">
        <v>348</v>
      </c>
      <c r="H42" s="2"/>
      <c r="I42" s="2"/>
      <c r="J42" s="6">
        <v>1993.61</v>
      </c>
      <c r="K42" s="7"/>
      <c r="L42" s="6">
        <v>2250</v>
      </c>
      <c r="M42" s="7"/>
      <c r="N42" s="6">
        <f>ROUND((J42-L42),5)</f>
        <v>-256.39</v>
      </c>
      <c r="O42" s="7"/>
      <c r="P42" s="8">
        <f>ROUND(IF(L42=0, IF(J42=0, 0, 1), J42/L42),5)</f>
        <v>0.88605</v>
      </c>
    </row>
    <row r="43" spans="1:16">
      <c r="A43" s="2"/>
      <c r="B43" s="2"/>
      <c r="C43" s="2"/>
      <c r="D43" s="2"/>
      <c r="E43" s="2"/>
      <c r="F43" s="2"/>
      <c r="G43" s="2" t="s">
        <v>349</v>
      </c>
      <c r="H43" s="2"/>
      <c r="I43" s="2"/>
      <c r="J43" s="6">
        <v>20510</v>
      </c>
      <c r="K43" s="7"/>
      <c r="L43" s="6">
        <v>20000</v>
      </c>
      <c r="M43" s="7"/>
      <c r="N43" s="6">
        <f>ROUND((J43-L43),5)</f>
        <v>510</v>
      </c>
      <c r="O43" s="7"/>
      <c r="P43" s="8">
        <f>ROUND(IF(L43=0, IF(J43=0, 0, 1), J43/L43),5)</f>
        <v>1.0255000000000001</v>
      </c>
    </row>
    <row r="44" spans="1:16" ht="15" thickBot="1">
      <c r="A44" s="2"/>
      <c r="B44" s="2"/>
      <c r="C44" s="2"/>
      <c r="D44" s="2"/>
      <c r="E44" s="2"/>
      <c r="F44" s="2"/>
      <c r="G44" s="2" t="s">
        <v>53</v>
      </c>
      <c r="H44" s="2"/>
      <c r="I44" s="2"/>
      <c r="J44" s="13">
        <v>18085</v>
      </c>
      <c r="K44" s="7"/>
      <c r="L44" s="13">
        <v>20000</v>
      </c>
      <c r="M44" s="7"/>
      <c r="N44" s="13">
        <f>ROUND((J44-L44),5)</f>
        <v>-1915</v>
      </c>
      <c r="O44" s="7"/>
      <c r="P44" s="14">
        <f>ROUND(IF(L44=0, IF(J44=0, 0, 1), J44/L44),5)</f>
        <v>0.90425</v>
      </c>
    </row>
    <row r="45" spans="1:16">
      <c r="A45" s="2"/>
      <c r="B45" s="2"/>
      <c r="C45" s="2"/>
      <c r="D45" s="2"/>
      <c r="E45" s="2"/>
      <c r="F45" s="2" t="s">
        <v>58</v>
      </c>
      <c r="G45" s="2"/>
      <c r="H45" s="2"/>
      <c r="I45" s="2"/>
      <c r="J45" s="6">
        <f>ROUND(SUM(J40:J44),5)</f>
        <v>40688.61</v>
      </c>
      <c r="K45" s="7"/>
      <c r="L45" s="6">
        <f>ROUND(SUM(L40:L44),5)</f>
        <v>45250</v>
      </c>
      <c r="M45" s="7"/>
      <c r="N45" s="6">
        <f>ROUND((J45-L45),5)</f>
        <v>-4561.3900000000003</v>
      </c>
      <c r="O45" s="7"/>
      <c r="P45" s="8">
        <f>ROUND(IF(L45=0, IF(J45=0, 0, 1), J45/L45),5)</f>
        <v>0.8992</v>
      </c>
    </row>
    <row r="46" spans="1:16">
      <c r="A46" s="2"/>
      <c r="B46" s="2"/>
      <c r="C46" s="2"/>
      <c r="D46" s="2"/>
      <c r="E46" s="2"/>
      <c r="F46" s="2" t="s">
        <v>59</v>
      </c>
      <c r="G46" s="2"/>
      <c r="H46" s="2"/>
      <c r="I46" s="2"/>
      <c r="J46" s="6"/>
      <c r="K46" s="7"/>
      <c r="L46" s="6"/>
      <c r="M46" s="7"/>
      <c r="N46" s="6"/>
      <c r="O46" s="7"/>
      <c r="P46" s="8"/>
    </row>
    <row r="47" spans="1:16">
      <c r="A47" s="2"/>
      <c r="B47" s="2"/>
      <c r="C47" s="2"/>
      <c r="D47" s="2"/>
      <c r="E47" s="2"/>
      <c r="F47" s="2"/>
      <c r="G47" s="2" t="s">
        <v>60</v>
      </c>
      <c r="H47" s="2"/>
      <c r="I47" s="2"/>
      <c r="J47" s="6">
        <v>2074.58</v>
      </c>
      <c r="K47" s="7"/>
      <c r="L47" s="6">
        <v>1800</v>
      </c>
      <c r="M47" s="7"/>
      <c r="N47" s="6">
        <f>ROUND((J47-L47),5)</f>
        <v>274.58</v>
      </c>
      <c r="O47" s="7"/>
      <c r="P47" s="8">
        <f>ROUND(IF(L47=0, IF(J47=0, 0, 1), J47/L47),5)</f>
        <v>1.1525399999999999</v>
      </c>
    </row>
    <row r="48" spans="1:16">
      <c r="A48" s="2"/>
      <c r="B48" s="2"/>
      <c r="C48" s="2"/>
      <c r="D48" s="2"/>
      <c r="E48" s="2"/>
      <c r="F48" s="2"/>
      <c r="G48" s="2" t="s">
        <v>350</v>
      </c>
      <c r="H48" s="2"/>
      <c r="I48" s="2"/>
      <c r="J48" s="6">
        <v>0</v>
      </c>
      <c r="K48" s="7"/>
      <c r="L48" s="6">
        <v>1800</v>
      </c>
      <c r="M48" s="7"/>
      <c r="N48" s="6">
        <f>ROUND((J48-L48),5)</f>
        <v>-1800</v>
      </c>
      <c r="O48" s="7"/>
      <c r="P48" s="8">
        <f>ROUND(IF(L48=0, IF(J48=0, 0, 1), J48/L48),5)</f>
        <v>0</v>
      </c>
    </row>
    <row r="49" spans="1:16">
      <c r="A49" s="2"/>
      <c r="B49" s="2"/>
      <c r="C49" s="2"/>
      <c r="D49" s="2"/>
      <c r="E49" s="2"/>
      <c r="F49" s="2"/>
      <c r="G49" s="2" t="s">
        <v>351</v>
      </c>
      <c r="H49" s="2"/>
      <c r="I49" s="2"/>
      <c r="J49" s="6">
        <v>7720</v>
      </c>
      <c r="K49" s="7"/>
      <c r="L49" s="6">
        <v>15000</v>
      </c>
      <c r="M49" s="7"/>
      <c r="N49" s="6">
        <f>ROUND((J49-L49),5)</f>
        <v>-7280</v>
      </c>
      <c r="O49" s="7"/>
      <c r="P49" s="8">
        <f>ROUND(IF(L49=0, IF(J49=0, 0, 1), J49/L49),5)</f>
        <v>0.51466999999999996</v>
      </c>
    </row>
    <row r="50" spans="1:16">
      <c r="A50" s="2"/>
      <c r="B50" s="2"/>
      <c r="C50" s="2"/>
      <c r="D50" s="2"/>
      <c r="E50" s="2"/>
      <c r="F50" s="2"/>
      <c r="G50" s="2" t="s">
        <v>352</v>
      </c>
      <c r="H50" s="2"/>
      <c r="I50" s="2"/>
      <c r="J50" s="6">
        <v>0</v>
      </c>
      <c r="K50" s="7"/>
      <c r="L50" s="6">
        <v>1500</v>
      </c>
      <c r="M50" s="7"/>
      <c r="N50" s="6">
        <f>ROUND((J50-L50),5)</f>
        <v>-1500</v>
      </c>
      <c r="O50" s="7"/>
      <c r="P50" s="8">
        <f>ROUND(IF(L50=0, IF(J50=0, 0, 1), J50/L50),5)</f>
        <v>0</v>
      </c>
    </row>
    <row r="51" spans="1:16">
      <c r="A51" s="2"/>
      <c r="B51" s="2"/>
      <c r="C51" s="2"/>
      <c r="D51" s="2"/>
      <c r="E51" s="2"/>
      <c r="F51" s="2"/>
      <c r="G51" s="2" t="s">
        <v>353</v>
      </c>
      <c r="H51" s="2"/>
      <c r="I51" s="2"/>
      <c r="J51" s="6">
        <v>0</v>
      </c>
      <c r="K51" s="7"/>
      <c r="L51" s="6">
        <v>500</v>
      </c>
      <c r="M51" s="7"/>
      <c r="N51" s="6">
        <f>ROUND((J51-L51),5)</f>
        <v>-500</v>
      </c>
      <c r="O51" s="7"/>
      <c r="P51" s="8">
        <f>ROUND(IF(L51=0, IF(J51=0, 0, 1), J51/L51),5)</f>
        <v>0</v>
      </c>
    </row>
    <row r="52" spans="1:16" ht="15" thickBot="1">
      <c r="A52" s="2"/>
      <c r="B52" s="2"/>
      <c r="C52" s="2"/>
      <c r="D52" s="2"/>
      <c r="E52" s="2"/>
      <c r="F52" s="2"/>
      <c r="G52" s="2" t="s">
        <v>354</v>
      </c>
      <c r="H52" s="2"/>
      <c r="I52" s="2"/>
      <c r="J52" s="13">
        <v>3137.13</v>
      </c>
      <c r="K52" s="7"/>
      <c r="L52" s="13">
        <v>1500</v>
      </c>
      <c r="M52" s="7"/>
      <c r="N52" s="13">
        <f>ROUND((J52-L52),5)</f>
        <v>1637.13</v>
      </c>
      <c r="O52" s="7"/>
      <c r="P52" s="14">
        <f>ROUND(IF(L52=0, IF(J52=0, 0, 1), J52/L52),5)</f>
        <v>2.0914199999999998</v>
      </c>
    </row>
    <row r="53" spans="1:16">
      <c r="A53" s="2"/>
      <c r="B53" s="2"/>
      <c r="C53" s="2"/>
      <c r="D53" s="2"/>
      <c r="E53" s="2"/>
      <c r="F53" s="2" t="s">
        <v>64</v>
      </c>
      <c r="G53" s="2"/>
      <c r="H53" s="2"/>
      <c r="I53" s="2"/>
      <c r="J53" s="6">
        <f>ROUND(SUM(J46:J52),5)</f>
        <v>12931.71</v>
      </c>
      <c r="K53" s="7"/>
      <c r="L53" s="6">
        <f>ROUND(SUM(L46:L52),5)</f>
        <v>22100</v>
      </c>
      <c r="M53" s="7"/>
      <c r="N53" s="6">
        <f>ROUND((J53-L53),5)</f>
        <v>-9168.2900000000009</v>
      </c>
      <c r="O53" s="7"/>
      <c r="P53" s="8">
        <f>ROUND(IF(L53=0, IF(J53=0, 0, 1), J53/L53),5)</f>
        <v>0.58514999999999995</v>
      </c>
    </row>
    <row r="54" spans="1:16">
      <c r="A54" s="2"/>
      <c r="B54" s="2"/>
      <c r="C54" s="2"/>
      <c r="D54" s="2"/>
      <c r="E54" s="2"/>
      <c r="F54" s="2" t="s">
        <v>65</v>
      </c>
      <c r="G54" s="2"/>
      <c r="H54" s="2"/>
      <c r="I54" s="2"/>
      <c r="J54" s="6"/>
      <c r="K54" s="7"/>
      <c r="L54" s="6"/>
      <c r="M54" s="7"/>
      <c r="N54" s="6"/>
      <c r="O54" s="7"/>
      <c r="P54" s="8"/>
    </row>
    <row r="55" spans="1:16">
      <c r="A55" s="2"/>
      <c r="B55" s="2"/>
      <c r="C55" s="2"/>
      <c r="D55" s="2"/>
      <c r="E55" s="2"/>
      <c r="F55" s="2"/>
      <c r="G55" s="2" t="s">
        <v>66</v>
      </c>
      <c r="H55" s="2"/>
      <c r="I55" s="2"/>
      <c r="J55" s="6"/>
      <c r="K55" s="7"/>
      <c r="L55" s="6"/>
      <c r="M55" s="7"/>
      <c r="N55" s="6"/>
      <c r="O55" s="7"/>
      <c r="P55" s="8"/>
    </row>
    <row r="56" spans="1:16">
      <c r="A56" s="2"/>
      <c r="B56" s="2"/>
      <c r="C56" s="2"/>
      <c r="D56" s="2"/>
      <c r="E56" s="2"/>
      <c r="F56" s="2"/>
      <c r="G56" s="2"/>
      <c r="H56" s="2" t="s">
        <v>67</v>
      </c>
      <c r="I56" s="2"/>
      <c r="J56" s="6"/>
      <c r="K56" s="7"/>
      <c r="L56" s="6"/>
      <c r="M56" s="7"/>
      <c r="N56" s="6"/>
      <c r="O56" s="7"/>
      <c r="P56" s="8"/>
    </row>
    <row r="57" spans="1:16">
      <c r="A57" s="2"/>
      <c r="B57" s="2"/>
      <c r="C57" s="2"/>
      <c r="D57" s="2"/>
      <c r="E57" s="2"/>
      <c r="F57" s="2"/>
      <c r="G57" s="2"/>
      <c r="H57" s="2"/>
      <c r="I57" s="2" t="s">
        <v>68</v>
      </c>
      <c r="J57" s="6">
        <v>74954.25</v>
      </c>
      <c r="K57" s="7"/>
      <c r="L57" s="6">
        <v>126000</v>
      </c>
      <c r="M57" s="7"/>
      <c r="N57" s="6">
        <f>ROUND((J57-L57),5)</f>
        <v>-51045.75</v>
      </c>
      <c r="O57" s="7"/>
      <c r="P57" s="8">
        <f>ROUND(IF(L57=0, IF(J57=0, 0, 1), J57/L57),5)</f>
        <v>0.59487999999999996</v>
      </c>
    </row>
    <row r="58" spans="1:16">
      <c r="A58" s="2"/>
      <c r="B58" s="2"/>
      <c r="C58" s="2"/>
      <c r="D58" s="2"/>
      <c r="E58" s="2"/>
      <c r="F58" s="2"/>
      <c r="G58" s="2"/>
      <c r="H58" s="2"/>
      <c r="I58" s="2" t="s">
        <v>74</v>
      </c>
      <c r="J58" s="6">
        <v>6615</v>
      </c>
      <c r="K58" s="7"/>
      <c r="L58" s="6">
        <v>11340</v>
      </c>
      <c r="M58" s="7"/>
      <c r="N58" s="6">
        <f>ROUND((J58-L58),5)</f>
        <v>-4725</v>
      </c>
      <c r="O58" s="7"/>
      <c r="P58" s="8">
        <f>ROUND(IF(L58=0, IF(J58=0, 0, 1), J58/L58),5)</f>
        <v>0.58333000000000002</v>
      </c>
    </row>
    <row r="59" spans="1:16">
      <c r="A59" s="2"/>
      <c r="B59" s="2"/>
      <c r="C59" s="2"/>
      <c r="D59" s="2"/>
      <c r="E59" s="2"/>
      <c r="F59" s="2"/>
      <c r="G59" s="2"/>
      <c r="H59" s="2"/>
      <c r="I59" s="2" t="s">
        <v>76</v>
      </c>
      <c r="J59" s="6">
        <v>2352</v>
      </c>
      <c r="K59" s="7"/>
      <c r="L59" s="6">
        <v>4032</v>
      </c>
      <c r="M59" s="7"/>
      <c r="N59" s="6">
        <f>ROUND((J59-L59),5)</f>
        <v>-1680</v>
      </c>
      <c r="O59" s="7"/>
      <c r="P59" s="8">
        <f>ROUND(IF(L59=0, IF(J59=0, 0, 1), J59/L59),5)</f>
        <v>0.58333000000000002</v>
      </c>
    </row>
    <row r="60" spans="1:16">
      <c r="A60" s="2"/>
      <c r="B60" s="2"/>
      <c r="C60" s="2"/>
      <c r="D60" s="2"/>
      <c r="E60" s="2"/>
      <c r="F60" s="2"/>
      <c r="G60" s="2"/>
      <c r="H60" s="2"/>
      <c r="I60" s="2" t="s">
        <v>355</v>
      </c>
      <c r="J60" s="6">
        <v>0</v>
      </c>
      <c r="K60" s="7"/>
      <c r="L60" s="6">
        <v>0</v>
      </c>
      <c r="M60" s="7"/>
      <c r="N60" s="6">
        <f>ROUND((J60-L60),5)</f>
        <v>0</v>
      </c>
      <c r="O60" s="7"/>
      <c r="P60" s="8">
        <f>ROUND(IF(L60=0, IF(J60=0, 0, 1), J60/L60),5)</f>
        <v>0</v>
      </c>
    </row>
    <row r="61" spans="1:16">
      <c r="A61" s="2"/>
      <c r="B61" s="2"/>
      <c r="C61" s="2"/>
      <c r="D61" s="2"/>
      <c r="E61" s="2"/>
      <c r="F61" s="2"/>
      <c r="G61" s="2"/>
      <c r="H61" s="2"/>
      <c r="I61" s="2" t="s">
        <v>431</v>
      </c>
      <c r="J61" s="6">
        <v>1544.42</v>
      </c>
      <c r="K61" s="7"/>
      <c r="L61" s="6"/>
      <c r="M61" s="7"/>
      <c r="N61" s="6"/>
      <c r="O61" s="7"/>
      <c r="P61" s="8"/>
    </row>
    <row r="62" spans="1:16">
      <c r="A62" s="2"/>
      <c r="B62" s="2"/>
      <c r="C62" s="2"/>
      <c r="D62" s="2"/>
      <c r="E62" s="2"/>
      <c r="F62" s="2"/>
      <c r="G62" s="2"/>
      <c r="H62" s="2"/>
      <c r="I62" s="2" t="s">
        <v>432</v>
      </c>
      <c r="J62" s="6">
        <v>2786.68</v>
      </c>
      <c r="K62" s="7"/>
      <c r="L62" s="6"/>
      <c r="M62" s="7"/>
      <c r="N62" s="6"/>
      <c r="O62" s="7"/>
      <c r="P62" s="8"/>
    </row>
    <row r="63" spans="1:16" ht="15" thickBot="1">
      <c r="A63" s="2"/>
      <c r="B63" s="2"/>
      <c r="C63" s="2"/>
      <c r="D63" s="2"/>
      <c r="E63" s="2"/>
      <c r="F63" s="2"/>
      <c r="G63" s="2"/>
      <c r="H63" s="2"/>
      <c r="I63" s="2" t="s">
        <v>356</v>
      </c>
      <c r="J63" s="13">
        <v>0</v>
      </c>
      <c r="K63" s="7"/>
      <c r="L63" s="13">
        <v>360</v>
      </c>
      <c r="M63" s="7"/>
      <c r="N63" s="13">
        <f>ROUND((J63-L63),5)</f>
        <v>-360</v>
      </c>
      <c r="O63" s="7"/>
      <c r="P63" s="14">
        <f>ROUND(IF(L63=0, IF(J63=0, 0, 1), J63/L63),5)</f>
        <v>0</v>
      </c>
    </row>
    <row r="64" spans="1:16">
      <c r="A64" s="2"/>
      <c r="B64" s="2"/>
      <c r="C64" s="2"/>
      <c r="D64" s="2"/>
      <c r="E64" s="2"/>
      <c r="F64" s="2"/>
      <c r="G64" s="2"/>
      <c r="H64" s="2" t="s">
        <v>78</v>
      </c>
      <c r="I64" s="2"/>
      <c r="J64" s="6">
        <f>ROUND(SUM(J56:J63),5)</f>
        <v>88252.35</v>
      </c>
      <c r="K64" s="7"/>
      <c r="L64" s="6">
        <f>ROUND(SUM(L56:L63),5)</f>
        <v>141732</v>
      </c>
      <c r="M64" s="7"/>
      <c r="N64" s="6">
        <f>ROUND((J64-L64),5)</f>
        <v>-53479.65</v>
      </c>
      <c r="O64" s="7"/>
      <c r="P64" s="8">
        <f>ROUND(IF(L64=0, IF(J64=0, 0, 1), J64/L64),5)</f>
        <v>0.62266999999999995</v>
      </c>
    </row>
    <row r="65" spans="1:16">
      <c r="A65" s="2"/>
      <c r="B65" s="2"/>
      <c r="C65" s="2"/>
      <c r="D65" s="2"/>
      <c r="E65" s="2"/>
      <c r="F65" s="2"/>
      <c r="G65" s="2"/>
      <c r="H65" s="2" t="s">
        <v>79</v>
      </c>
      <c r="I65" s="2"/>
      <c r="J65" s="6">
        <v>186224.91</v>
      </c>
      <c r="K65" s="7"/>
      <c r="L65" s="6">
        <v>284133</v>
      </c>
      <c r="M65" s="7"/>
      <c r="N65" s="6">
        <f>ROUND((J65-L65),5)</f>
        <v>-97908.09</v>
      </c>
      <c r="O65" s="7"/>
      <c r="P65" s="8">
        <f>ROUND(IF(L65=0, IF(J65=0, 0, 1), J65/L65),5)</f>
        <v>0.65541000000000005</v>
      </c>
    </row>
    <row r="66" spans="1:16">
      <c r="A66" s="2"/>
      <c r="B66" s="2"/>
      <c r="C66" s="2"/>
      <c r="D66" s="2"/>
      <c r="E66" s="2"/>
      <c r="F66" s="2"/>
      <c r="G66" s="2"/>
      <c r="H66" s="2" t="s">
        <v>433</v>
      </c>
      <c r="I66" s="2"/>
      <c r="J66" s="6">
        <v>1318.53</v>
      </c>
      <c r="K66" s="7"/>
      <c r="L66" s="6"/>
      <c r="M66" s="7"/>
      <c r="N66" s="6"/>
      <c r="O66" s="7"/>
      <c r="P66" s="8"/>
    </row>
    <row r="67" spans="1:16">
      <c r="A67" s="2"/>
      <c r="B67" s="2"/>
      <c r="C67" s="2"/>
      <c r="D67" s="2"/>
      <c r="E67" s="2"/>
      <c r="F67" s="2"/>
      <c r="G67" s="2"/>
      <c r="H67" s="2" t="s">
        <v>87</v>
      </c>
      <c r="I67" s="2"/>
      <c r="J67" s="6">
        <v>26069.93</v>
      </c>
      <c r="K67" s="7"/>
      <c r="L67" s="6">
        <v>44910</v>
      </c>
      <c r="M67" s="7"/>
      <c r="N67" s="6">
        <f>ROUND((J67-L67),5)</f>
        <v>-18840.07</v>
      </c>
      <c r="O67" s="7"/>
      <c r="P67" s="8">
        <f>ROUND(IF(L67=0, IF(J67=0, 0, 1), J67/L67),5)</f>
        <v>0.58048999999999995</v>
      </c>
    </row>
    <row r="68" spans="1:16">
      <c r="A68" s="2"/>
      <c r="B68" s="2"/>
      <c r="C68" s="2"/>
      <c r="D68" s="2"/>
      <c r="E68" s="2"/>
      <c r="F68" s="2"/>
      <c r="G68" s="2"/>
      <c r="H68" s="2" t="s">
        <v>357</v>
      </c>
      <c r="I68" s="2"/>
      <c r="J68" s="6">
        <v>9951.08</v>
      </c>
      <c r="K68" s="7"/>
      <c r="L68" s="6">
        <v>33807</v>
      </c>
      <c r="M68" s="7"/>
      <c r="N68" s="6">
        <f>ROUND((J68-L68),5)</f>
        <v>-23855.919999999998</v>
      </c>
      <c r="O68" s="7"/>
      <c r="P68" s="8">
        <f>ROUND(IF(L68=0, IF(J68=0, 0, 1), J68/L68),5)</f>
        <v>0.29435</v>
      </c>
    </row>
    <row r="69" spans="1:16">
      <c r="A69" s="2"/>
      <c r="B69" s="2"/>
      <c r="C69" s="2"/>
      <c r="D69" s="2"/>
      <c r="E69" s="2"/>
      <c r="F69" s="2"/>
      <c r="G69" s="2"/>
      <c r="H69" s="2" t="s">
        <v>91</v>
      </c>
      <c r="I69" s="2"/>
      <c r="J69" s="6">
        <v>15761.88</v>
      </c>
      <c r="K69" s="7"/>
      <c r="L69" s="6">
        <v>15120</v>
      </c>
      <c r="M69" s="7"/>
      <c r="N69" s="6">
        <f>ROUND((J69-L69),5)</f>
        <v>641.88</v>
      </c>
      <c r="O69" s="7"/>
      <c r="P69" s="8">
        <f>ROUND(IF(L69=0, IF(J69=0, 0, 1), J69/L69),5)</f>
        <v>1.0424500000000001</v>
      </c>
    </row>
    <row r="70" spans="1:16" ht="15" thickBot="1">
      <c r="A70" s="2"/>
      <c r="B70" s="2"/>
      <c r="C70" s="2"/>
      <c r="D70" s="2"/>
      <c r="E70" s="2"/>
      <c r="F70" s="2"/>
      <c r="G70" s="2"/>
      <c r="H70" s="2" t="s">
        <v>95</v>
      </c>
      <c r="I70" s="2"/>
      <c r="J70" s="13">
        <v>42713.69</v>
      </c>
      <c r="K70" s="7"/>
      <c r="L70" s="13">
        <v>67875</v>
      </c>
      <c r="M70" s="7"/>
      <c r="N70" s="13">
        <f>ROUND((J70-L70),5)</f>
        <v>-25161.31</v>
      </c>
      <c r="O70" s="7"/>
      <c r="P70" s="14">
        <f>ROUND(IF(L70=0, IF(J70=0, 0, 1), J70/L70),5)</f>
        <v>0.62929999999999997</v>
      </c>
    </row>
    <row r="71" spans="1:16">
      <c r="A71" s="2"/>
      <c r="B71" s="2"/>
      <c r="C71" s="2"/>
      <c r="D71" s="2"/>
      <c r="E71" s="2"/>
      <c r="F71" s="2"/>
      <c r="G71" s="2" t="s">
        <v>101</v>
      </c>
      <c r="H71" s="2"/>
      <c r="I71" s="2"/>
      <c r="J71" s="6">
        <f>ROUND(J55+SUM(J64:J70),5)</f>
        <v>370292.37</v>
      </c>
      <c r="K71" s="7"/>
      <c r="L71" s="6">
        <f>ROUND(L55+SUM(L64:L70),5)</f>
        <v>587577</v>
      </c>
      <c r="M71" s="7"/>
      <c r="N71" s="6">
        <f>ROUND((J71-L71),5)</f>
        <v>-217284.63</v>
      </c>
      <c r="O71" s="7"/>
      <c r="P71" s="8">
        <f>ROUND(IF(L71=0, IF(J71=0, 0, 1), J71/L71),5)</f>
        <v>0.63019999999999998</v>
      </c>
    </row>
    <row r="72" spans="1:16">
      <c r="A72" s="2"/>
      <c r="B72" s="2"/>
      <c r="C72" s="2"/>
      <c r="D72" s="2"/>
      <c r="E72" s="2"/>
      <c r="F72" s="2"/>
      <c r="G72" s="2" t="s">
        <v>102</v>
      </c>
      <c r="H72" s="2"/>
      <c r="I72" s="2"/>
      <c r="J72" s="6">
        <v>3702</v>
      </c>
      <c r="K72" s="7"/>
      <c r="L72" s="6"/>
      <c r="M72" s="7"/>
      <c r="N72" s="6"/>
      <c r="O72" s="7"/>
      <c r="P72" s="8"/>
    </row>
    <row r="73" spans="1:16">
      <c r="A73" s="2"/>
      <c r="B73" s="2"/>
      <c r="C73" s="2"/>
      <c r="D73" s="2"/>
      <c r="E73" s="2"/>
      <c r="F73" s="2"/>
      <c r="G73" s="2" t="s">
        <v>114</v>
      </c>
      <c r="H73" s="2"/>
      <c r="I73" s="2"/>
      <c r="J73" s="6"/>
      <c r="K73" s="7"/>
      <c r="L73" s="6"/>
      <c r="M73" s="7"/>
      <c r="N73" s="6"/>
      <c r="O73" s="7"/>
      <c r="P73" s="8"/>
    </row>
    <row r="74" spans="1:16">
      <c r="A74" s="2"/>
      <c r="B74" s="2"/>
      <c r="C74" s="2"/>
      <c r="D74" s="2"/>
      <c r="E74" s="2"/>
      <c r="F74" s="2"/>
      <c r="G74" s="2"/>
      <c r="H74" s="2" t="s">
        <v>115</v>
      </c>
      <c r="I74" s="2"/>
      <c r="J74" s="6">
        <v>18046.46</v>
      </c>
      <c r="K74" s="7"/>
      <c r="L74" s="6">
        <v>31680.720000000001</v>
      </c>
      <c r="M74" s="7"/>
      <c r="N74" s="6">
        <f>ROUND((J74-L74),5)</f>
        <v>-13634.26</v>
      </c>
      <c r="O74" s="7"/>
      <c r="P74" s="8">
        <f>ROUND(IF(L74=0, IF(J74=0, 0, 1), J74/L74),5)</f>
        <v>0.56964000000000004</v>
      </c>
    </row>
    <row r="75" spans="1:16">
      <c r="A75" s="2"/>
      <c r="B75" s="2"/>
      <c r="C75" s="2"/>
      <c r="D75" s="2"/>
      <c r="E75" s="2"/>
      <c r="F75" s="2"/>
      <c r="G75" s="2"/>
      <c r="H75" s="2" t="s">
        <v>117</v>
      </c>
      <c r="I75" s="2"/>
      <c r="J75" s="6">
        <v>6416.48</v>
      </c>
      <c r="K75" s="7"/>
      <c r="L75" s="6">
        <v>11264.28</v>
      </c>
      <c r="M75" s="7"/>
      <c r="N75" s="6">
        <f>ROUND((J75-L75),5)</f>
        <v>-4847.8</v>
      </c>
      <c r="O75" s="7"/>
      <c r="P75" s="8">
        <f>ROUND(IF(L75=0, IF(J75=0, 0, 1), J75/L75),5)</f>
        <v>0.56962999999999997</v>
      </c>
    </row>
    <row r="76" spans="1:16">
      <c r="A76" s="2"/>
      <c r="B76" s="2"/>
      <c r="C76" s="2"/>
      <c r="D76" s="2"/>
      <c r="E76" s="2"/>
      <c r="F76" s="2"/>
      <c r="G76" s="2"/>
      <c r="H76" s="2" t="s">
        <v>119</v>
      </c>
      <c r="I76" s="2"/>
      <c r="J76" s="6">
        <v>44301.97</v>
      </c>
      <c r="K76" s="7"/>
      <c r="L76" s="6">
        <v>80571</v>
      </c>
      <c r="M76" s="7"/>
      <c r="N76" s="6">
        <f>ROUND((J76-L76),5)</f>
        <v>-36269.03</v>
      </c>
      <c r="O76" s="7"/>
      <c r="P76" s="8">
        <f>ROUND(IF(L76=0, IF(J76=0, 0, 1), J76/L76),5)</f>
        <v>0.54984999999999995</v>
      </c>
    </row>
    <row r="77" spans="1:16">
      <c r="A77" s="2"/>
      <c r="B77" s="2"/>
      <c r="C77" s="2"/>
      <c r="D77" s="2"/>
      <c r="E77" s="2"/>
      <c r="F77" s="2"/>
      <c r="G77" s="2"/>
      <c r="H77" s="2" t="s">
        <v>358</v>
      </c>
      <c r="I77" s="2"/>
      <c r="J77" s="6">
        <v>0</v>
      </c>
      <c r="K77" s="7"/>
      <c r="L77" s="6">
        <v>44409</v>
      </c>
      <c r="M77" s="7"/>
      <c r="N77" s="6">
        <f>ROUND((J77-L77),5)</f>
        <v>-44409</v>
      </c>
      <c r="O77" s="7"/>
      <c r="P77" s="8">
        <f>ROUND(IF(L77=0, IF(J77=0, 0, 1), J77/L77),5)</f>
        <v>0</v>
      </c>
    </row>
    <row r="78" spans="1:16">
      <c r="A78" s="2"/>
      <c r="B78" s="2"/>
      <c r="C78" s="2"/>
      <c r="D78" s="2"/>
      <c r="E78" s="2"/>
      <c r="F78" s="2"/>
      <c r="G78" s="2"/>
      <c r="H78" s="2" t="s">
        <v>359</v>
      </c>
      <c r="I78" s="2"/>
      <c r="J78" s="6">
        <v>0</v>
      </c>
      <c r="K78" s="7"/>
      <c r="L78" s="6">
        <v>0</v>
      </c>
      <c r="M78" s="7"/>
      <c r="N78" s="6">
        <f>ROUND((J78-L78),5)</f>
        <v>0</v>
      </c>
      <c r="O78" s="7"/>
      <c r="P78" s="8">
        <f>ROUND(IF(L78=0, IF(J78=0, 0, 1), J78/L78),5)</f>
        <v>0</v>
      </c>
    </row>
    <row r="79" spans="1:16">
      <c r="A79" s="2"/>
      <c r="B79" s="2"/>
      <c r="C79" s="2"/>
      <c r="D79" s="2"/>
      <c r="E79" s="2"/>
      <c r="F79" s="2"/>
      <c r="G79" s="2"/>
      <c r="H79" s="2" t="s">
        <v>360</v>
      </c>
      <c r="I79" s="2"/>
      <c r="J79" s="6">
        <v>0</v>
      </c>
      <c r="K79" s="7"/>
      <c r="L79" s="6">
        <v>8000</v>
      </c>
      <c r="M79" s="7"/>
      <c r="N79" s="6">
        <f>ROUND((J79-L79),5)</f>
        <v>-8000</v>
      </c>
      <c r="O79" s="7"/>
      <c r="P79" s="8">
        <f>ROUND(IF(L79=0, IF(J79=0, 0, 1), J79/L79),5)</f>
        <v>0</v>
      </c>
    </row>
    <row r="80" spans="1:16">
      <c r="A80" s="2"/>
      <c r="B80" s="2"/>
      <c r="C80" s="2"/>
      <c r="D80" s="2"/>
      <c r="E80" s="2"/>
      <c r="F80" s="2"/>
      <c r="G80" s="2"/>
      <c r="H80" s="2" t="s">
        <v>361</v>
      </c>
      <c r="I80" s="2"/>
      <c r="J80" s="6">
        <v>0</v>
      </c>
      <c r="K80" s="7"/>
      <c r="L80" s="6">
        <v>0</v>
      </c>
      <c r="M80" s="7"/>
      <c r="N80" s="6">
        <f>ROUND((J80-L80),5)</f>
        <v>0</v>
      </c>
      <c r="O80" s="7"/>
      <c r="P80" s="8">
        <f>ROUND(IF(L80=0, IF(J80=0, 0, 1), J80/L80),5)</f>
        <v>0</v>
      </c>
    </row>
    <row r="81" spans="1:16" ht="15" thickBot="1">
      <c r="A81" s="2"/>
      <c r="B81" s="2"/>
      <c r="C81" s="2"/>
      <c r="D81" s="2"/>
      <c r="E81" s="2"/>
      <c r="F81" s="2"/>
      <c r="G81" s="2"/>
      <c r="H81" s="2" t="s">
        <v>133</v>
      </c>
      <c r="I81" s="2"/>
      <c r="J81" s="13">
        <v>106.75</v>
      </c>
      <c r="K81" s="7"/>
      <c r="L81" s="13">
        <v>150</v>
      </c>
      <c r="M81" s="7"/>
      <c r="N81" s="13">
        <f>ROUND((J81-L81),5)</f>
        <v>-43.25</v>
      </c>
      <c r="O81" s="7"/>
      <c r="P81" s="14">
        <f>ROUND(IF(L81=0, IF(J81=0, 0, 1), J81/L81),5)</f>
        <v>0.71167000000000002</v>
      </c>
    </row>
    <row r="82" spans="1:16">
      <c r="A82" s="2"/>
      <c r="B82" s="2"/>
      <c r="C82" s="2"/>
      <c r="D82" s="2"/>
      <c r="E82" s="2"/>
      <c r="F82" s="2"/>
      <c r="G82" s="2" t="s">
        <v>139</v>
      </c>
      <c r="H82" s="2"/>
      <c r="I82" s="2"/>
      <c r="J82" s="6">
        <f>ROUND(SUM(J73:J81),5)</f>
        <v>68871.66</v>
      </c>
      <c r="K82" s="7"/>
      <c r="L82" s="6">
        <f>ROUND(SUM(L73:L81),5)</f>
        <v>176075</v>
      </c>
      <c r="M82" s="7"/>
      <c r="N82" s="6">
        <f>ROUND((J82-L82),5)</f>
        <v>-107203.34</v>
      </c>
      <c r="O82" s="7"/>
      <c r="P82" s="8">
        <f>ROUND(IF(L82=0, IF(J82=0, 0, 1), J82/L82),5)</f>
        <v>0.39115</v>
      </c>
    </row>
    <row r="83" spans="1:16">
      <c r="A83" s="2"/>
      <c r="B83" s="2"/>
      <c r="C83" s="2"/>
      <c r="D83" s="2"/>
      <c r="E83" s="2"/>
      <c r="F83" s="2"/>
      <c r="G83" s="2" t="s">
        <v>140</v>
      </c>
      <c r="H83" s="2"/>
      <c r="I83" s="2"/>
      <c r="J83" s="6"/>
      <c r="K83" s="7"/>
      <c r="L83" s="6"/>
      <c r="M83" s="7"/>
      <c r="N83" s="6"/>
      <c r="O83" s="7"/>
      <c r="P83" s="8"/>
    </row>
    <row r="84" spans="1:16">
      <c r="A84" s="2"/>
      <c r="B84" s="2"/>
      <c r="C84" s="2"/>
      <c r="D84" s="2"/>
      <c r="E84" s="2"/>
      <c r="F84" s="2"/>
      <c r="G84" s="2"/>
      <c r="H84" s="2" t="s">
        <v>141</v>
      </c>
      <c r="I84" s="2"/>
      <c r="J84" s="6">
        <v>3188.19</v>
      </c>
      <c r="K84" s="7"/>
      <c r="L84" s="6">
        <v>5817.96</v>
      </c>
      <c r="M84" s="7"/>
      <c r="N84" s="6">
        <f>ROUND((J84-L84),5)</f>
        <v>-2629.77</v>
      </c>
      <c r="O84" s="7"/>
      <c r="P84" s="8">
        <f>ROUND(IF(L84=0, IF(J84=0, 0, 1), J84/L84),5)</f>
        <v>0.54798999999999998</v>
      </c>
    </row>
    <row r="85" spans="1:16">
      <c r="A85" s="2"/>
      <c r="B85" s="2"/>
      <c r="C85" s="2"/>
      <c r="D85" s="2"/>
      <c r="E85" s="2"/>
      <c r="F85" s="2"/>
      <c r="G85" s="2"/>
      <c r="H85" s="2" t="s">
        <v>143</v>
      </c>
      <c r="I85" s="2"/>
      <c r="J85" s="6">
        <v>5253.44</v>
      </c>
      <c r="K85" s="7"/>
      <c r="L85" s="6">
        <v>9456</v>
      </c>
      <c r="M85" s="7"/>
      <c r="N85" s="6">
        <f>ROUND((J85-L85),5)</f>
        <v>-4202.5600000000004</v>
      </c>
      <c r="O85" s="7"/>
      <c r="P85" s="8">
        <f>ROUND(IF(L85=0, IF(J85=0, 0, 1), J85/L85),5)</f>
        <v>0.55557000000000001</v>
      </c>
    </row>
    <row r="86" spans="1:16" ht="15" thickBot="1">
      <c r="A86" s="2"/>
      <c r="B86" s="2"/>
      <c r="C86" s="2"/>
      <c r="D86" s="2"/>
      <c r="E86" s="2"/>
      <c r="F86" s="2"/>
      <c r="G86" s="2"/>
      <c r="H86" s="2" t="s">
        <v>145</v>
      </c>
      <c r="I86" s="2"/>
      <c r="J86" s="6">
        <v>623.39</v>
      </c>
      <c r="K86" s="7"/>
      <c r="L86" s="6">
        <v>1944</v>
      </c>
      <c r="M86" s="7"/>
      <c r="N86" s="6">
        <f>ROUND((J86-L86),5)</f>
        <v>-1320.61</v>
      </c>
      <c r="O86" s="7"/>
      <c r="P86" s="8">
        <f>ROUND(IF(L86=0, IF(J86=0, 0, 1), J86/L86),5)</f>
        <v>0.32067000000000001</v>
      </c>
    </row>
    <row r="87" spans="1:16" ht="15" thickBot="1">
      <c r="A87" s="2"/>
      <c r="B87" s="2"/>
      <c r="C87" s="2"/>
      <c r="D87" s="2"/>
      <c r="E87" s="2"/>
      <c r="F87" s="2"/>
      <c r="G87" s="2" t="s">
        <v>147</v>
      </c>
      <c r="H87" s="2"/>
      <c r="I87" s="2"/>
      <c r="J87" s="11">
        <f>ROUND(SUM(J83:J86),5)</f>
        <v>9065.02</v>
      </c>
      <c r="K87" s="7"/>
      <c r="L87" s="11">
        <f>ROUND(SUM(L83:L86),5)</f>
        <v>17217.96</v>
      </c>
      <c r="M87" s="7"/>
      <c r="N87" s="11">
        <f>ROUND((J87-L87),5)</f>
        <v>-8152.94</v>
      </c>
      <c r="O87" s="7"/>
      <c r="P87" s="12">
        <f>ROUND(IF(L87=0, IF(J87=0, 0, 1), J87/L87),5)</f>
        <v>0.52649000000000001</v>
      </c>
    </row>
    <row r="88" spans="1:16">
      <c r="A88" s="2"/>
      <c r="B88" s="2"/>
      <c r="C88" s="2"/>
      <c r="D88" s="2"/>
      <c r="E88" s="2"/>
      <c r="F88" s="2" t="s">
        <v>148</v>
      </c>
      <c r="G88" s="2"/>
      <c r="H88" s="2"/>
      <c r="I88" s="2"/>
      <c r="J88" s="6">
        <f>ROUND(J54+SUM(J71:J72)+J82+J87,5)</f>
        <v>451931.05</v>
      </c>
      <c r="K88" s="7"/>
      <c r="L88" s="6">
        <f>ROUND(L54+SUM(L71:L72)+L82+L87,5)</f>
        <v>780869.96</v>
      </c>
      <c r="M88" s="7"/>
      <c r="N88" s="6">
        <f>ROUND((J88-L88),5)</f>
        <v>-328938.90999999997</v>
      </c>
      <c r="O88" s="7"/>
      <c r="P88" s="8">
        <f>ROUND(IF(L88=0, IF(J88=0, 0, 1), J88/L88),5)</f>
        <v>0.57874999999999999</v>
      </c>
    </row>
    <row r="89" spans="1:16">
      <c r="A89" s="2"/>
      <c r="B89" s="2"/>
      <c r="C89" s="2"/>
      <c r="D89" s="2"/>
      <c r="E89" s="2"/>
      <c r="F89" s="2" t="s">
        <v>362</v>
      </c>
      <c r="G89" s="2"/>
      <c r="H89" s="2"/>
      <c r="I89" s="2"/>
      <c r="J89" s="6"/>
      <c r="K89" s="7"/>
      <c r="L89" s="6"/>
      <c r="M89" s="7"/>
      <c r="N89" s="6"/>
      <c r="O89" s="7"/>
      <c r="P89" s="8"/>
    </row>
    <row r="90" spans="1:16">
      <c r="A90" s="2"/>
      <c r="B90" s="2"/>
      <c r="C90" s="2"/>
      <c r="D90" s="2"/>
      <c r="E90" s="2"/>
      <c r="F90" s="2"/>
      <c r="G90" s="2" t="s">
        <v>363</v>
      </c>
      <c r="H90" s="2"/>
      <c r="I90" s="2"/>
      <c r="J90" s="6">
        <v>3648.2</v>
      </c>
      <c r="K90" s="7"/>
      <c r="L90" s="6">
        <v>5000</v>
      </c>
      <c r="M90" s="7"/>
      <c r="N90" s="6">
        <f>ROUND((J90-L90),5)</f>
        <v>-1351.8</v>
      </c>
      <c r="O90" s="7"/>
      <c r="P90" s="8">
        <f>ROUND(IF(L90=0, IF(J90=0, 0, 1), J90/L90),5)</f>
        <v>0.72963999999999996</v>
      </c>
    </row>
    <row r="91" spans="1:16">
      <c r="A91" s="2"/>
      <c r="B91" s="2"/>
      <c r="C91" s="2"/>
      <c r="D91" s="2"/>
      <c r="E91" s="2"/>
      <c r="F91" s="2"/>
      <c r="G91" s="2" t="s">
        <v>364</v>
      </c>
      <c r="H91" s="2"/>
      <c r="I91" s="2"/>
      <c r="J91" s="6">
        <v>11587.33</v>
      </c>
      <c r="K91" s="7"/>
      <c r="L91" s="6">
        <v>18500</v>
      </c>
      <c r="M91" s="7"/>
      <c r="N91" s="6">
        <f>ROUND((J91-L91),5)</f>
        <v>-6912.67</v>
      </c>
      <c r="O91" s="7"/>
      <c r="P91" s="8">
        <f>ROUND(IF(L91=0, IF(J91=0, 0, 1), J91/L91),5)</f>
        <v>0.62634000000000001</v>
      </c>
    </row>
    <row r="92" spans="1:16">
      <c r="A92" s="2"/>
      <c r="B92" s="2"/>
      <c r="C92" s="2"/>
      <c r="D92" s="2"/>
      <c r="E92" s="2"/>
      <c r="F92" s="2"/>
      <c r="G92" s="2" t="s">
        <v>365</v>
      </c>
      <c r="H92" s="2"/>
      <c r="I92" s="2"/>
      <c r="J92" s="6">
        <v>0</v>
      </c>
      <c r="K92" s="7"/>
      <c r="L92" s="6">
        <v>2500</v>
      </c>
      <c r="M92" s="7"/>
      <c r="N92" s="6">
        <f>ROUND((J92-L92),5)</f>
        <v>-2500</v>
      </c>
      <c r="O92" s="7"/>
      <c r="P92" s="8">
        <f>ROUND(IF(L92=0, IF(J92=0, 0, 1), J92/L92),5)</f>
        <v>0</v>
      </c>
    </row>
    <row r="93" spans="1:16" ht="15" thickBot="1">
      <c r="A93" s="2"/>
      <c r="B93" s="2"/>
      <c r="C93" s="2"/>
      <c r="D93" s="2"/>
      <c r="E93" s="2"/>
      <c r="F93" s="2"/>
      <c r="G93" s="2" t="s">
        <v>434</v>
      </c>
      <c r="H93" s="2"/>
      <c r="I93" s="2"/>
      <c r="J93" s="13">
        <v>5075</v>
      </c>
      <c r="K93" s="7"/>
      <c r="L93" s="13"/>
      <c r="M93" s="7"/>
      <c r="N93" s="13"/>
      <c r="O93" s="7"/>
      <c r="P93" s="14"/>
    </row>
    <row r="94" spans="1:16">
      <c r="A94" s="2"/>
      <c r="B94" s="2"/>
      <c r="C94" s="2"/>
      <c r="D94" s="2"/>
      <c r="E94" s="2"/>
      <c r="F94" s="2" t="s">
        <v>366</v>
      </c>
      <c r="G94" s="2"/>
      <c r="H94" s="2"/>
      <c r="I94" s="2"/>
      <c r="J94" s="6">
        <f>ROUND(SUM(J89:J93),5)</f>
        <v>20310.53</v>
      </c>
      <c r="K94" s="7"/>
      <c r="L94" s="6">
        <f>ROUND(SUM(L89:L93),5)</f>
        <v>26000</v>
      </c>
      <c r="M94" s="7"/>
      <c r="N94" s="6">
        <f>ROUND((J94-L94),5)</f>
        <v>-5689.47</v>
      </c>
      <c r="O94" s="7"/>
      <c r="P94" s="8">
        <f>ROUND(IF(L94=0, IF(J94=0, 0, 1), J94/L94),5)</f>
        <v>0.78117000000000003</v>
      </c>
    </row>
    <row r="95" spans="1:16">
      <c r="A95" s="2"/>
      <c r="B95" s="2"/>
      <c r="C95" s="2"/>
      <c r="D95" s="2"/>
      <c r="E95" s="2"/>
      <c r="F95" s="2" t="s">
        <v>149</v>
      </c>
      <c r="G95" s="2"/>
      <c r="H95" s="2"/>
      <c r="I95" s="2"/>
      <c r="J95" s="6"/>
      <c r="K95" s="7"/>
      <c r="L95" s="6"/>
      <c r="M95" s="7"/>
      <c r="N95" s="6"/>
      <c r="O95" s="7"/>
      <c r="P95" s="8"/>
    </row>
    <row r="96" spans="1:16">
      <c r="A96" s="2"/>
      <c r="B96" s="2"/>
      <c r="C96" s="2"/>
      <c r="D96" s="2"/>
      <c r="E96" s="2"/>
      <c r="F96" s="2"/>
      <c r="G96" s="2" t="s">
        <v>150</v>
      </c>
      <c r="H96" s="2"/>
      <c r="I96" s="2"/>
      <c r="J96" s="6"/>
      <c r="K96" s="7"/>
      <c r="L96" s="6"/>
      <c r="M96" s="7"/>
      <c r="N96" s="6"/>
      <c r="O96" s="7"/>
      <c r="P96" s="8"/>
    </row>
    <row r="97" spans="1:16">
      <c r="A97" s="2"/>
      <c r="B97" s="2"/>
      <c r="C97" s="2"/>
      <c r="D97" s="2"/>
      <c r="E97" s="2"/>
      <c r="F97" s="2"/>
      <c r="G97" s="2"/>
      <c r="H97" s="2" t="s">
        <v>151</v>
      </c>
      <c r="I97" s="2"/>
      <c r="J97" s="6">
        <v>28204.7</v>
      </c>
      <c r="K97" s="7"/>
      <c r="L97" s="6">
        <v>12000</v>
      </c>
      <c r="M97" s="7"/>
      <c r="N97" s="6">
        <f>ROUND((J97-L97),5)</f>
        <v>16204.7</v>
      </c>
      <c r="O97" s="7"/>
      <c r="P97" s="8">
        <f>ROUND(IF(L97=0, IF(J97=0, 0, 1), J97/L97),5)</f>
        <v>2.35039</v>
      </c>
    </row>
    <row r="98" spans="1:16">
      <c r="A98" s="2"/>
      <c r="B98" s="2"/>
      <c r="C98" s="2"/>
      <c r="D98" s="2"/>
      <c r="E98" s="2"/>
      <c r="F98" s="2"/>
      <c r="G98" s="2"/>
      <c r="H98" s="2" t="s">
        <v>163</v>
      </c>
      <c r="I98" s="2"/>
      <c r="J98" s="6">
        <v>2120</v>
      </c>
      <c r="K98" s="7"/>
      <c r="L98" s="6">
        <v>1200</v>
      </c>
      <c r="M98" s="7"/>
      <c r="N98" s="6">
        <f>ROUND((J98-L98),5)</f>
        <v>920</v>
      </c>
      <c r="O98" s="7"/>
      <c r="P98" s="8">
        <f>ROUND(IF(L98=0, IF(J98=0, 0, 1), J98/L98),5)</f>
        <v>1.76667</v>
      </c>
    </row>
    <row r="99" spans="1:16">
      <c r="A99" s="2"/>
      <c r="B99" s="2"/>
      <c r="C99" s="2"/>
      <c r="D99" s="2"/>
      <c r="E99" s="2"/>
      <c r="F99" s="2"/>
      <c r="G99" s="2"/>
      <c r="H99" s="2" t="s">
        <v>165</v>
      </c>
      <c r="I99" s="2"/>
      <c r="J99" s="6">
        <v>1335</v>
      </c>
      <c r="K99" s="7"/>
      <c r="L99" s="6">
        <v>1200</v>
      </c>
      <c r="M99" s="7"/>
      <c r="N99" s="6">
        <f>ROUND((J99-L99),5)</f>
        <v>135</v>
      </c>
      <c r="O99" s="7"/>
      <c r="P99" s="8">
        <f>ROUND(IF(L99=0, IF(J99=0, 0, 1), J99/L99),5)</f>
        <v>1.1125</v>
      </c>
    </row>
    <row r="100" spans="1:16" ht="15" thickBot="1">
      <c r="A100" s="2"/>
      <c r="B100" s="2"/>
      <c r="C100" s="2"/>
      <c r="D100" s="2"/>
      <c r="E100" s="2"/>
      <c r="F100" s="2"/>
      <c r="G100" s="2"/>
      <c r="H100" s="2" t="s">
        <v>167</v>
      </c>
      <c r="I100" s="2"/>
      <c r="J100" s="13">
        <v>1962.37</v>
      </c>
      <c r="K100" s="7"/>
      <c r="L100" s="13">
        <v>1500</v>
      </c>
      <c r="M100" s="7"/>
      <c r="N100" s="13">
        <f>ROUND((J100-L100),5)</f>
        <v>462.37</v>
      </c>
      <c r="O100" s="7"/>
      <c r="P100" s="14">
        <f>ROUND(IF(L100=0, IF(J100=0, 0, 1), J100/L100),5)</f>
        <v>1.3082499999999999</v>
      </c>
    </row>
    <row r="101" spans="1:16">
      <c r="A101" s="2"/>
      <c r="B101" s="2"/>
      <c r="C101" s="2"/>
      <c r="D101" s="2"/>
      <c r="E101" s="2"/>
      <c r="F101" s="2"/>
      <c r="G101" s="2" t="s">
        <v>174</v>
      </c>
      <c r="H101" s="2"/>
      <c r="I101" s="2"/>
      <c r="J101" s="6">
        <f>ROUND(SUM(J96:J100),5)</f>
        <v>33622.07</v>
      </c>
      <c r="K101" s="7"/>
      <c r="L101" s="6">
        <f>ROUND(SUM(L96:L100),5)</f>
        <v>15900</v>
      </c>
      <c r="M101" s="7"/>
      <c r="N101" s="6">
        <f>ROUND((J101-L101),5)</f>
        <v>17722.07</v>
      </c>
      <c r="O101" s="7"/>
      <c r="P101" s="8">
        <f>ROUND(IF(L101=0, IF(J101=0, 0, 1), J101/L101),5)</f>
        <v>2.1145999999999998</v>
      </c>
    </row>
    <row r="102" spans="1:16">
      <c r="A102" s="2"/>
      <c r="B102" s="2"/>
      <c r="C102" s="2"/>
      <c r="D102" s="2"/>
      <c r="E102" s="2"/>
      <c r="F102" s="2"/>
      <c r="G102" s="2" t="s">
        <v>435</v>
      </c>
      <c r="H102" s="2"/>
      <c r="I102" s="2"/>
      <c r="J102" s="6">
        <v>2369.56</v>
      </c>
      <c r="K102" s="7"/>
      <c r="L102" s="6"/>
      <c r="M102" s="7"/>
      <c r="N102" s="6"/>
      <c r="O102" s="7"/>
      <c r="P102" s="8"/>
    </row>
    <row r="103" spans="1:16">
      <c r="A103" s="2"/>
      <c r="B103" s="2"/>
      <c r="C103" s="2"/>
      <c r="D103" s="2"/>
      <c r="E103" s="2"/>
      <c r="F103" s="2"/>
      <c r="G103" s="2" t="s">
        <v>175</v>
      </c>
      <c r="H103" s="2"/>
      <c r="I103" s="2"/>
      <c r="J103" s="6"/>
      <c r="K103" s="7"/>
      <c r="L103" s="6"/>
      <c r="M103" s="7"/>
      <c r="N103" s="6"/>
      <c r="O103" s="7"/>
      <c r="P103" s="8"/>
    </row>
    <row r="104" spans="1:16">
      <c r="A104" s="2"/>
      <c r="B104" s="2"/>
      <c r="C104" s="2"/>
      <c r="D104" s="2"/>
      <c r="E104" s="2"/>
      <c r="F104" s="2"/>
      <c r="G104" s="2"/>
      <c r="H104" s="2" t="s">
        <v>176</v>
      </c>
      <c r="I104" s="2"/>
      <c r="J104" s="6">
        <v>54.33</v>
      </c>
      <c r="K104" s="7"/>
      <c r="L104" s="6">
        <v>720</v>
      </c>
      <c r="M104" s="7"/>
      <c r="N104" s="6">
        <f>ROUND((J104-L104),5)</f>
        <v>-665.67</v>
      </c>
      <c r="O104" s="7"/>
      <c r="P104" s="8">
        <f>ROUND(IF(L104=0, IF(J104=0, 0, 1), J104/L104),5)</f>
        <v>7.5459999999999999E-2</v>
      </c>
    </row>
    <row r="105" spans="1:16">
      <c r="A105" s="2"/>
      <c r="B105" s="2"/>
      <c r="C105" s="2"/>
      <c r="D105" s="2"/>
      <c r="E105" s="2"/>
      <c r="F105" s="2"/>
      <c r="G105" s="2"/>
      <c r="H105" s="2" t="s">
        <v>367</v>
      </c>
      <c r="I105" s="2"/>
      <c r="J105" s="6">
        <v>543.22</v>
      </c>
      <c r="K105" s="7"/>
      <c r="L105" s="6">
        <v>2000</v>
      </c>
      <c r="M105" s="7"/>
      <c r="N105" s="6">
        <f>ROUND((J105-L105),5)</f>
        <v>-1456.78</v>
      </c>
      <c r="O105" s="7"/>
      <c r="P105" s="8">
        <f>ROUND(IF(L105=0, IF(J105=0, 0, 1), J105/L105),5)</f>
        <v>0.27161000000000002</v>
      </c>
    </row>
    <row r="106" spans="1:16">
      <c r="A106" s="2"/>
      <c r="B106" s="2"/>
      <c r="C106" s="2"/>
      <c r="D106" s="2"/>
      <c r="E106" s="2"/>
      <c r="F106" s="2"/>
      <c r="G106" s="2"/>
      <c r="H106" s="2" t="s">
        <v>178</v>
      </c>
      <c r="I106" s="2"/>
      <c r="J106" s="6">
        <v>2351.02</v>
      </c>
      <c r="K106" s="7"/>
      <c r="L106" s="6">
        <v>5100</v>
      </c>
      <c r="M106" s="7"/>
      <c r="N106" s="6">
        <f>ROUND((J106-L106),5)</f>
        <v>-2748.98</v>
      </c>
      <c r="O106" s="7"/>
      <c r="P106" s="8">
        <f>ROUND(IF(L106=0, IF(J106=0, 0, 1), J106/L106),5)</f>
        <v>0.46098</v>
      </c>
    </row>
    <row r="107" spans="1:16">
      <c r="A107" s="2"/>
      <c r="B107" s="2"/>
      <c r="C107" s="2"/>
      <c r="D107" s="2"/>
      <c r="E107" s="2"/>
      <c r="F107" s="2"/>
      <c r="G107" s="2"/>
      <c r="H107" s="2" t="s">
        <v>181</v>
      </c>
      <c r="I107" s="2"/>
      <c r="J107" s="6">
        <v>564.45000000000005</v>
      </c>
      <c r="K107" s="7"/>
      <c r="L107" s="6">
        <v>900</v>
      </c>
      <c r="M107" s="7"/>
      <c r="N107" s="6">
        <f>ROUND((J107-L107),5)</f>
        <v>-335.55</v>
      </c>
      <c r="O107" s="7"/>
      <c r="P107" s="8">
        <f>ROUND(IF(L107=0, IF(J107=0, 0, 1), J107/L107),5)</f>
        <v>0.62717000000000001</v>
      </c>
    </row>
    <row r="108" spans="1:16">
      <c r="A108" s="2"/>
      <c r="B108" s="2"/>
      <c r="C108" s="2"/>
      <c r="D108" s="2"/>
      <c r="E108" s="2"/>
      <c r="F108" s="2"/>
      <c r="G108" s="2"/>
      <c r="H108" s="2" t="s">
        <v>183</v>
      </c>
      <c r="I108" s="2"/>
      <c r="J108" s="6">
        <v>564.45000000000005</v>
      </c>
      <c r="K108" s="7"/>
      <c r="L108" s="6">
        <v>900</v>
      </c>
      <c r="M108" s="7"/>
      <c r="N108" s="6">
        <f>ROUND((J108-L108),5)</f>
        <v>-335.55</v>
      </c>
      <c r="O108" s="7"/>
      <c r="P108" s="8">
        <f>ROUND(IF(L108=0, IF(J108=0, 0, 1), J108/L108),5)</f>
        <v>0.62717000000000001</v>
      </c>
    </row>
    <row r="109" spans="1:16" ht="15" thickBot="1">
      <c r="A109" s="2"/>
      <c r="B109" s="2"/>
      <c r="C109" s="2"/>
      <c r="D109" s="2"/>
      <c r="E109" s="2"/>
      <c r="F109" s="2"/>
      <c r="G109" s="2"/>
      <c r="H109" s="2" t="s">
        <v>185</v>
      </c>
      <c r="I109" s="2"/>
      <c r="J109" s="13">
        <v>4184</v>
      </c>
      <c r="K109" s="7"/>
      <c r="L109" s="13"/>
      <c r="M109" s="7"/>
      <c r="N109" s="13"/>
      <c r="O109" s="7"/>
      <c r="P109" s="14"/>
    </row>
    <row r="110" spans="1:16">
      <c r="A110" s="2"/>
      <c r="B110" s="2"/>
      <c r="C110" s="2"/>
      <c r="D110" s="2"/>
      <c r="E110" s="2"/>
      <c r="F110" s="2"/>
      <c r="G110" s="2" t="s">
        <v>190</v>
      </c>
      <c r="H110" s="2"/>
      <c r="I110" s="2"/>
      <c r="J110" s="6">
        <f>ROUND(SUM(J103:J109),5)</f>
        <v>8261.4699999999993</v>
      </c>
      <c r="K110" s="7"/>
      <c r="L110" s="6">
        <f>ROUND(SUM(L103:L109),5)</f>
        <v>9620</v>
      </c>
      <c r="M110" s="7"/>
      <c r="N110" s="6">
        <f>ROUND((J110-L110),5)</f>
        <v>-1358.53</v>
      </c>
      <c r="O110" s="7"/>
      <c r="P110" s="8">
        <f>ROUND(IF(L110=0, IF(J110=0, 0, 1), J110/L110),5)</f>
        <v>0.85877999999999999</v>
      </c>
    </row>
    <row r="111" spans="1:16">
      <c r="A111" s="2"/>
      <c r="B111" s="2"/>
      <c r="C111" s="2"/>
      <c r="D111" s="2"/>
      <c r="E111" s="2"/>
      <c r="F111" s="2"/>
      <c r="G111" s="2" t="s">
        <v>191</v>
      </c>
      <c r="H111" s="2"/>
      <c r="I111" s="2"/>
      <c r="J111" s="6"/>
      <c r="K111" s="7"/>
      <c r="L111" s="6"/>
      <c r="M111" s="7"/>
      <c r="N111" s="6"/>
      <c r="O111" s="7"/>
      <c r="P111" s="8"/>
    </row>
    <row r="112" spans="1:16">
      <c r="A112" s="2"/>
      <c r="B112" s="2"/>
      <c r="C112" s="2"/>
      <c r="D112" s="2"/>
      <c r="E112" s="2"/>
      <c r="F112" s="2"/>
      <c r="G112" s="2"/>
      <c r="H112" s="2" t="s">
        <v>192</v>
      </c>
      <c r="I112" s="2"/>
      <c r="J112" s="6"/>
      <c r="K112" s="7"/>
      <c r="L112" s="6"/>
      <c r="M112" s="7"/>
      <c r="N112" s="6"/>
      <c r="O112" s="7"/>
      <c r="P112" s="8"/>
    </row>
    <row r="113" spans="1:16">
      <c r="A113" s="2"/>
      <c r="B113" s="2"/>
      <c r="C113" s="2"/>
      <c r="D113" s="2"/>
      <c r="E113" s="2"/>
      <c r="F113" s="2"/>
      <c r="G113" s="2"/>
      <c r="H113" s="2"/>
      <c r="I113" s="2" t="s">
        <v>193</v>
      </c>
      <c r="J113" s="6">
        <v>9085.69</v>
      </c>
      <c r="K113" s="7"/>
      <c r="L113" s="6">
        <v>12016</v>
      </c>
      <c r="M113" s="7"/>
      <c r="N113" s="6">
        <f>ROUND((J113-L113),5)</f>
        <v>-2930.31</v>
      </c>
      <c r="O113" s="7"/>
      <c r="P113" s="8">
        <f>ROUND(IF(L113=0, IF(J113=0, 0, 1), J113/L113),5)</f>
        <v>0.75612999999999997</v>
      </c>
    </row>
    <row r="114" spans="1:16">
      <c r="A114" s="2"/>
      <c r="B114" s="2"/>
      <c r="C114" s="2"/>
      <c r="D114" s="2"/>
      <c r="E114" s="2"/>
      <c r="F114" s="2"/>
      <c r="G114" s="2"/>
      <c r="H114" s="2"/>
      <c r="I114" s="2" t="s">
        <v>198</v>
      </c>
      <c r="J114" s="6">
        <v>2009.8</v>
      </c>
      <c r="K114" s="7"/>
      <c r="L114" s="6">
        <v>2400</v>
      </c>
      <c r="M114" s="7"/>
      <c r="N114" s="6">
        <f>ROUND((J114-L114),5)</f>
        <v>-390.2</v>
      </c>
      <c r="O114" s="7"/>
      <c r="P114" s="8">
        <f>ROUND(IF(L114=0, IF(J114=0, 0, 1), J114/L114),5)</f>
        <v>0.83742000000000005</v>
      </c>
    </row>
    <row r="115" spans="1:16" ht="15" thickBot="1">
      <c r="A115" s="2"/>
      <c r="B115" s="2"/>
      <c r="C115" s="2"/>
      <c r="D115" s="2"/>
      <c r="E115" s="2"/>
      <c r="F115" s="2"/>
      <c r="G115" s="2"/>
      <c r="H115" s="2"/>
      <c r="I115" s="2" t="s">
        <v>203</v>
      </c>
      <c r="J115" s="13">
        <v>986.77</v>
      </c>
      <c r="K115" s="7"/>
      <c r="L115" s="13">
        <v>2400</v>
      </c>
      <c r="M115" s="7"/>
      <c r="N115" s="13">
        <f>ROUND((J115-L115),5)</f>
        <v>-1413.23</v>
      </c>
      <c r="O115" s="7"/>
      <c r="P115" s="14">
        <f>ROUND(IF(L115=0, IF(J115=0, 0, 1), J115/L115),5)</f>
        <v>0.41115000000000002</v>
      </c>
    </row>
    <row r="116" spans="1:16">
      <c r="A116" s="2"/>
      <c r="B116" s="2"/>
      <c r="C116" s="2"/>
      <c r="D116" s="2"/>
      <c r="E116" s="2"/>
      <c r="F116" s="2"/>
      <c r="G116" s="2"/>
      <c r="H116" s="2" t="s">
        <v>205</v>
      </c>
      <c r="I116" s="2"/>
      <c r="J116" s="6">
        <f>ROUND(SUM(J112:J115),5)</f>
        <v>12082.26</v>
      </c>
      <c r="K116" s="7"/>
      <c r="L116" s="6">
        <f>ROUND(SUM(L112:L115),5)</f>
        <v>16816</v>
      </c>
      <c r="M116" s="7"/>
      <c r="N116" s="6">
        <f>ROUND((J116-L116),5)</f>
        <v>-4733.74</v>
      </c>
      <c r="O116" s="7"/>
      <c r="P116" s="8">
        <f>ROUND(IF(L116=0, IF(J116=0, 0, 1), J116/L116),5)</f>
        <v>0.71850000000000003</v>
      </c>
    </row>
    <row r="117" spans="1:16">
      <c r="A117" s="2"/>
      <c r="B117" s="2"/>
      <c r="C117" s="2"/>
      <c r="D117" s="2"/>
      <c r="E117" s="2"/>
      <c r="F117" s="2"/>
      <c r="G117" s="2"/>
      <c r="H117" s="2" t="s">
        <v>206</v>
      </c>
      <c r="I117" s="2"/>
      <c r="J117" s="6">
        <v>984.89</v>
      </c>
      <c r="K117" s="7"/>
      <c r="L117" s="6">
        <v>1560</v>
      </c>
      <c r="M117" s="7"/>
      <c r="N117" s="6">
        <f>ROUND((J117-L117),5)</f>
        <v>-575.11</v>
      </c>
      <c r="O117" s="7"/>
      <c r="P117" s="8">
        <f>ROUND(IF(L117=0, IF(J117=0, 0, 1), J117/L117),5)</f>
        <v>0.63134000000000001</v>
      </c>
    </row>
    <row r="118" spans="1:16" ht="15" thickBot="1">
      <c r="A118" s="2"/>
      <c r="B118" s="2"/>
      <c r="C118" s="2"/>
      <c r="D118" s="2"/>
      <c r="E118" s="2"/>
      <c r="F118" s="2"/>
      <c r="G118" s="2"/>
      <c r="H118" s="2" t="s">
        <v>368</v>
      </c>
      <c r="I118" s="2"/>
      <c r="J118" s="13">
        <v>593.94000000000005</v>
      </c>
      <c r="K118" s="7"/>
      <c r="L118" s="13">
        <v>1560</v>
      </c>
      <c r="M118" s="7"/>
      <c r="N118" s="13">
        <f>ROUND((J118-L118),5)</f>
        <v>-966.06</v>
      </c>
      <c r="O118" s="7"/>
      <c r="P118" s="14">
        <f>ROUND(IF(L118=0, IF(J118=0, 0, 1), J118/L118),5)</f>
        <v>0.38073000000000001</v>
      </c>
    </row>
    <row r="119" spans="1:16">
      <c r="A119" s="2"/>
      <c r="B119" s="2"/>
      <c r="C119" s="2"/>
      <c r="D119" s="2"/>
      <c r="E119" s="2"/>
      <c r="F119" s="2"/>
      <c r="G119" s="2" t="s">
        <v>209</v>
      </c>
      <c r="H119" s="2"/>
      <c r="I119" s="2"/>
      <c r="J119" s="6">
        <f>ROUND(J111+SUM(J116:J118),5)</f>
        <v>13661.09</v>
      </c>
      <c r="K119" s="7"/>
      <c r="L119" s="6">
        <f>ROUND(L111+SUM(L116:L118),5)</f>
        <v>19936</v>
      </c>
      <c r="M119" s="7"/>
      <c r="N119" s="6">
        <f>ROUND((J119-L119),5)</f>
        <v>-6274.91</v>
      </c>
      <c r="O119" s="7"/>
      <c r="P119" s="8">
        <f>ROUND(IF(L119=0, IF(J119=0, 0, 1), J119/L119),5)</f>
        <v>0.68525000000000003</v>
      </c>
    </row>
    <row r="120" spans="1:16" ht="15" thickBot="1">
      <c r="A120" s="2"/>
      <c r="B120" s="2"/>
      <c r="C120" s="2"/>
      <c r="D120" s="2"/>
      <c r="E120" s="2"/>
      <c r="F120" s="2"/>
      <c r="G120" s="2" t="s">
        <v>210</v>
      </c>
      <c r="H120" s="2"/>
      <c r="I120" s="2"/>
      <c r="J120" s="6">
        <v>946.29</v>
      </c>
      <c r="K120" s="7"/>
      <c r="L120" s="6">
        <v>1000</v>
      </c>
      <c r="M120" s="7"/>
      <c r="N120" s="6">
        <f>ROUND((J120-L120),5)</f>
        <v>-53.71</v>
      </c>
      <c r="O120" s="7"/>
      <c r="P120" s="8">
        <f>ROUND(IF(L120=0, IF(J120=0, 0, 1), J120/L120),5)</f>
        <v>0.94628999999999996</v>
      </c>
    </row>
    <row r="121" spans="1:16" ht="15" thickBot="1">
      <c r="A121" s="2"/>
      <c r="B121" s="2"/>
      <c r="C121" s="2"/>
      <c r="D121" s="2"/>
      <c r="E121" s="2"/>
      <c r="F121" s="2" t="s">
        <v>214</v>
      </c>
      <c r="G121" s="2"/>
      <c r="H121" s="2"/>
      <c r="I121" s="2"/>
      <c r="J121" s="11">
        <f>ROUND(J95+SUM(J101:J102)+J110+SUM(J119:J120),5)</f>
        <v>58860.480000000003</v>
      </c>
      <c r="K121" s="7"/>
      <c r="L121" s="11">
        <f>ROUND(L95+SUM(L101:L102)+L110+SUM(L119:L120),5)</f>
        <v>46456</v>
      </c>
      <c r="M121" s="7"/>
      <c r="N121" s="11">
        <f>ROUND((J121-L121),5)</f>
        <v>12404.48</v>
      </c>
      <c r="O121" s="7"/>
      <c r="P121" s="12">
        <f>ROUND(IF(L121=0, IF(J121=0, 0, 1), J121/L121),5)</f>
        <v>1.26702</v>
      </c>
    </row>
    <row r="122" spans="1:16">
      <c r="A122" s="2"/>
      <c r="B122" s="2"/>
      <c r="C122" s="2"/>
      <c r="D122" s="2"/>
      <c r="E122" s="2" t="s">
        <v>215</v>
      </c>
      <c r="F122" s="2"/>
      <c r="G122" s="2"/>
      <c r="H122" s="2"/>
      <c r="I122" s="2"/>
      <c r="J122" s="6">
        <f>ROUND(SUM(J25:J29)+SUM(J33:J34)+J39+J45+J53+J88+J94+J121,5)</f>
        <v>619671.89</v>
      </c>
      <c r="K122" s="7"/>
      <c r="L122" s="6">
        <f>ROUND(SUM(L25:L29)+SUM(L33:L34)+L39+L45+L53+L88+L94+L121,5)</f>
        <v>957042.08</v>
      </c>
      <c r="M122" s="7"/>
      <c r="N122" s="6">
        <f>ROUND((J122-L122),5)</f>
        <v>-337370.19</v>
      </c>
      <c r="O122" s="7"/>
      <c r="P122" s="8">
        <f>ROUND(IF(L122=0, IF(J122=0, 0, 1), J122/L122),5)</f>
        <v>0.64749000000000001</v>
      </c>
    </row>
    <row r="123" spans="1:16">
      <c r="A123" s="2"/>
      <c r="B123" s="2"/>
      <c r="C123" s="2"/>
      <c r="D123" s="2"/>
      <c r="E123" s="2" t="s">
        <v>369</v>
      </c>
      <c r="F123" s="2"/>
      <c r="G123" s="2"/>
      <c r="H123" s="2"/>
      <c r="I123" s="2"/>
      <c r="J123" s="6"/>
      <c r="K123" s="7"/>
      <c r="L123" s="6"/>
      <c r="M123" s="7"/>
      <c r="N123" s="6"/>
      <c r="O123" s="7"/>
      <c r="P123" s="8"/>
    </row>
    <row r="124" spans="1:16">
      <c r="A124" s="2"/>
      <c r="B124" s="2"/>
      <c r="C124" s="2"/>
      <c r="D124" s="2"/>
      <c r="E124" s="2"/>
      <c r="F124" s="2" t="s">
        <v>370</v>
      </c>
      <c r="G124" s="2"/>
      <c r="H124" s="2"/>
      <c r="I124" s="2"/>
      <c r="J124" s="6">
        <v>0</v>
      </c>
      <c r="K124" s="7"/>
      <c r="L124" s="6">
        <v>5000</v>
      </c>
      <c r="M124" s="7"/>
      <c r="N124" s="6">
        <f>ROUND((J124-L124),5)</f>
        <v>-5000</v>
      </c>
      <c r="O124" s="7"/>
      <c r="P124" s="8">
        <f>ROUND(IF(L124=0, IF(J124=0, 0, 1), J124/L124),5)</f>
        <v>0</v>
      </c>
    </row>
    <row r="125" spans="1:16">
      <c r="A125" s="2"/>
      <c r="B125" s="2"/>
      <c r="C125" s="2"/>
      <c r="D125" s="2"/>
      <c r="E125" s="2"/>
      <c r="F125" s="2" t="s">
        <v>371</v>
      </c>
      <c r="G125" s="2"/>
      <c r="H125" s="2"/>
      <c r="I125" s="2"/>
      <c r="J125" s="6">
        <v>23.82</v>
      </c>
      <c r="K125" s="7"/>
      <c r="L125" s="6">
        <v>1000</v>
      </c>
      <c r="M125" s="7"/>
      <c r="N125" s="6">
        <f>ROUND((J125-L125),5)</f>
        <v>-976.18</v>
      </c>
      <c r="O125" s="7"/>
      <c r="P125" s="8">
        <f>ROUND(IF(L125=0, IF(J125=0, 0, 1), J125/L125),5)</f>
        <v>2.3820000000000001E-2</v>
      </c>
    </row>
    <row r="126" spans="1:16" ht="15" thickBot="1">
      <c r="A126" s="2"/>
      <c r="B126" s="2"/>
      <c r="C126" s="2"/>
      <c r="D126" s="2"/>
      <c r="E126" s="2"/>
      <c r="F126" s="2" t="s">
        <v>436</v>
      </c>
      <c r="G126" s="2"/>
      <c r="H126" s="2"/>
      <c r="I126" s="2"/>
      <c r="J126" s="13">
        <v>215.94</v>
      </c>
      <c r="K126" s="7"/>
      <c r="L126" s="13"/>
      <c r="M126" s="7"/>
      <c r="N126" s="13"/>
      <c r="O126" s="7"/>
      <c r="P126" s="14"/>
    </row>
    <row r="127" spans="1:16">
      <c r="A127" s="2"/>
      <c r="B127" s="2"/>
      <c r="C127" s="2"/>
      <c r="D127" s="2"/>
      <c r="E127" s="2" t="s">
        <v>372</v>
      </c>
      <c r="F127" s="2"/>
      <c r="G127" s="2"/>
      <c r="H127" s="2"/>
      <c r="I127" s="2"/>
      <c r="J127" s="6">
        <f>ROUND(SUM(J123:J126),5)</f>
        <v>239.76</v>
      </c>
      <c r="K127" s="7"/>
      <c r="L127" s="6">
        <f>ROUND(SUM(L123:L126),5)</f>
        <v>6000</v>
      </c>
      <c r="M127" s="7"/>
      <c r="N127" s="6">
        <f>ROUND((J127-L127),5)</f>
        <v>-5760.24</v>
      </c>
      <c r="O127" s="7"/>
      <c r="P127" s="8">
        <f>ROUND(IF(L127=0, IF(J127=0, 0, 1), J127/L127),5)</f>
        <v>3.9960000000000002E-2</v>
      </c>
    </row>
    <row r="128" spans="1:16">
      <c r="A128" s="2"/>
      <c r="B128" s="2"/>
      <c r="C128" s="2"/>
      <c r="D128" s="2"/>
      <c r="E128" s="2" t="s">
        <v>216</v>
      </c>
      <c r="F128" s="2"/>
      <c r="G128" s="2"/>
      <c r="H128" s="2"/>
      <c r="I128" s="2"/>
      <c r="J128" s="6"/>
      <c r="K128" s="7"/>
      <c r="L128" s="6"/>
      <c r="M128" s="7"/>
      <c r="N128" s="6"/>
      <c r="O128" s="7"/>
      <c r="P128" s="8"/>
    </row>
    <row r="129" spans="1:16">
      <c r="A129" s="2"/>
      <c r="B129" s="2"/>
      <c r="C129" s="2"/>
      <c r="D129" s="2"/>
      <c r="E129" s="2"/>
      <c r="F129" s="2" t="s">
        <v>373</v>
      </c>
      <c r="G129" s="2"/>
      <c r="H129" s="2"/>
      <c r="I129" s="2"/>
      <c r="J129" s="6">
        <v>7170</v>
      </c>
      <c r="K129" s="7"/>
      <c r="L129" s="6">
        <v>6000</v>
      </c>
      <c r="M129" s="7"/>
      <c r="N129" s="6">
        <f>ROUND((J129-L129),5)</f>
        <v>1170</v>
      </c>
      <c r="O129" s="7"/>
      <c r="P129" s="8">
        <f>ROUND(IF(L129=0, IF(J129=0, 0, 1), J129/L129),5)</f>
        <v>1.1950000000000001</v>
      </c>
    </row>
    <row r="130" spans="1:16">
      <c r="A130" s="2"/>
      <c r="B130" s="2"/>
      <c r="C130" s="2"/>
      <c r="D130" s="2"/>
      <c r="E130" s="2"/>
      <c r="F130" s="2" t="s">
        <v>374</v>
      </c>
      <c r="G130" s="2"/>
      <c r="H130" s="2"/>
      <c r="I130" s="2"/>
      <c r="J130" s="6">
        <v>315.48</v>
      </c>
      <c r="K130" s="7"/>
      <c r="L130" s="6">
        <v>2000</v>
      </c>
      <c r="M130" s="7"/>
      <c r="N130" s="6">
        <f>ROUND((J130-L130),5)</f>
        <v>-1684.52</v>
      </c>
      <c r="O130" s="7"/>
      <c r="P130" s="8">
        <f>ROUND(IF(L130=0, IF(J130=0, 0, 1), J130/L130),5)</f>
        <v>0.15773999999999999</v>
      </c>
    </row>
    <row r="131" spans="1:16">
      <c r="A131" s="2"/>
      <c r="B131" s="2"/>
      <c r="C131" s="2"/>
      <c r="D131" s="2"/>
      <c r="E131" s="2"/>
      <c r="F131" s="2" t="s">
        <v>217</v>
      </c>
      <c r="G131" s="2"/>
      <c r="H131" s="2"/>
      <c r="I131" s="2"/>
      <c r="J131" s="6">
        <v>4128.22</v>
      </c>
      <c r="K131" s="7"/>
      <c r="L131" s="6">
        <v>6000</v>
      </c>
      <c r="M131" s="7"/>
      <c r="N131" s="6">
        <f>ROUND((J131-L131),5)</f>
        <v>-1871.78</v>
      </c>
      <c r="O131" s="7"/>
      <c r="P131" s="8">
        <f>ROUND(IF(L131=0, IF(J131=0, 0, 1), J131/L131),5)</f>
        <v>0.68803999999999998</v>
      </c>
    </row>
    <row r="132" spans="1:16">
      <c r="A132" s="2"/>
      <c r="B132" s="2"/>
      <c r="C132" s="2"/>
      <c r="D132" s="2"/>
      <c r="E132" s="2"/>
      <c r="F132" s="2" t="s">
        <v>223</v>
      </c>
      <c r="G132" s="2"/>
      <c r="H132" s="2"/>
      <c r="I132" s="2"/>
      <c r="J132" s="6">
        <v>841.32</v>
      </c>
      <c r="K132" s="7"/>
      <c r="L132" s="6">
        <v>1800</v>
      </c>
      <c r="M132" s="7"/>
      <c r="N132" s="6">
        <f>ROUND((J132-L132),5)</f>
        <v>-958.68</v>
      </c>
      <c r="O132" s="7"/>
      <c r="P132" s="8">
        <f>ROUND(IF(L132=0, IF(J132=0, 0, 1), J132/L132),5)</f>
        <v>0.46739999999999998</v>
      </c>
    </row>
    <row r="133" spans="1:16" ht="15" thickBot="1">
      <c r="A133" s="2"/>
      <c r="B133" s="2"/>
      <c r="C133" s="2"/>
      <c r="D133" s="2"/>
      <c r="E133" s="2"/>
      <c r="F133" s="2" t="s">
        <v>375</v>
      </c>
      <c r="G133" s="2"/>
      <c r="H133" s="2"/>
      <c r="I133" s="2"/>
      <c r="J133" s="13">
        <v>0</v>
      </c>
      <c r="K133" s="7"/>
      <c r="L133" s="13">
        <v>4751.6000000000004</v>
      </c>
      <c r="M133" s="7"/>
      <c r="N133" s="13">
        <f>ROUND((J133-L133),5)</f>
        <v>-4751.6000000000004</v>
      </c>
      <c r="O133" s="7"/>
      <c r="P133" s="14">
        <f>ROUND(IF(L133=0, IF(J133=0, 0, 1), J133/L133),5)</f>
        <v>0</v>
      </c>
    </row>
    <row r="134" spans="1:16">
      <c r="A134" s="2"/>
      <c r="B134" s="2"/>
      <c r="C134" s="2"/>
      <c r="D134" s="2"/>
      <c r="E134" s="2" t="s">
        <v>227</v>
      </c>
      <c r="F134" s="2"/>
      <c r="G134" s="2"/>
      <c r="H134" s="2"/>
      <c r="I134" s="2"/>
      <c r="J134" s="6">
        <f>ROUND(SUM(J128:J133),5)</f>
        <v>12455.02</v>
      </c>
      <c r="K134" s="7"/>
      <c r="L134" s="6">
        <f>ROUND(SUM(L128:L133),5)</f>
        <v>20551.599999999999</v>
      </c>
      <c r="M134" s="7"/>
      <c r="N134" s="6">
        <f>ROUND((J134-L134),5)</f>
        <v>-8096.58</v>
      </c>
      <c r="O134" s="7"/>
      <c r="P134" s="8">
        <f>ROUND(IF(L134=0, IF(J134=0, 0, 1), J134/L134),5)</f>
        <v>0.60604000000000002</v>
      </c>
    </row>
    <row r="135" spans="1:16">
      <c r="A135" s="2"/>
      <c r="B135" s="2"/>
      <c r="C135" s="2"/>
      <c r="D135" s="2"/>
      <c r="E135" s="2" t="s">
        <v>228</v>
      </c>
      <c r="F135" s="2"/>
      <c r="G135" s="2"/>
      <c r="H135" s="2"/>
      <c r="I135" s="2"/>
      <c r="J135" s="6"/>
      <c r="K135" s="7"/>
      <c r="L135" s="6"/>
      <c r="M135" s="7"/>
      <c r="N135" s="6"/>
      <c r="O135" s="7"/>
      <c r="P135" s="8"/>
    </row>
    <row r="136" spans="1:16">
      <c r="A136" s="2"/>
      <c r="B136" s="2"/>
      <c r="C136" s="2"/>
      <c r="D136" s="2"/>
      <c r="E136" s="2"/>
      <c r="F136" s="2" t="s">
        <v>376</v>
      </c>
      <c r="G136" s="2"/>
      <c r="H136" s="2"/>
      <c r="I136" s="2"/>
      <c r="J136" s="6">
        <v>149</v>
      </c>
      <c r="K136" s="7"/>
      <c r="L136" s="6">
        <v>2400</v>
      </c>
      <c r="M136" s="7"/>
      <c r="N136" s="6">
        <f>ROUND((J136-L136),5)</f>
        <v>-2251</v>
      </c>
      <c r="O136" s="7"/>
      <c r="P136" s="8">
        <f>ROUND(IF(L136=0, IF(J136=0, 0, 1), J136/L136),5)</f>
        <v>6.2080000000000003E-2</v>
      </c>
    </row>
    <row r="137" spans="1:16">
      <c r="A137" s="2"/>
      <c r="B137" s="2"/>
      <c r="C137" s="2"/>
      <c r="D137" s="2"/>
      <c r="E137" s="2"/>
      <c r="F137" s="2" t="s">
        <v>229</v>
      </c>
      <c r="G137" s="2"/>
      <c r="H137" s="2"/>
      <c r="I137" s="2"/>
      <c r="J137" s="6">
        <v>5544.71</v>
      </c>
      <c r="K137" s="7"/>
      <c r="L137" s="6">
        <v>5400</v>
      </c>
      <c r="M137" s="7"/>
      <c r="N137" s="6">
        <f>ROUND((J137-L137),5)</f>
        <v>144.71</v>
      </c>
      <c r="O137" s="7"/>
      <c r="P137" s="8">
        <f>ROUND(IF(L137=0, IF(J137=0, 0, 1), J137/L137),5)</f>
        <v>1.0267999999999999</v>
      </c>
    </row>
    <row r="138" spans="1:16">
      <c r="A138" s="2"/>
      <c r="B138" s="2"/>
      <c r="C138" s="2"/>
      <c r="D138" s="2"/>
      <c r="E138" s="2"/>
      <c r="F138" s="2" t="s">
        <v>236</v>
      </c>
      <c r="G138" s="2"/>
      <c r="H138" s="2"/>
      <c r="I138" s="2"/>
      <c r="J138" s="6"/>
      <c r="K138" s="7"/>
      <c r="L138" s="6"/>
      <c r="M138" s="7"/>
      <c r="N138" s="6"/>
      <c r="O138" s="7"/>
      <c r="P138" s="8"/>
    </row>
    <row r="139" spans="1:16">
      <c r="A139" s="2"/>
      <c r="B139" s="2"/>
      <c r="C139" s="2"/>
      <c r="D139" s="2"/>
      <c r="E139" s="2"/>
      <c r="F139" s="2"/>
      <c r="G139" s="2" t="s">
        <v>377</v>
      </c>
      <c r="H139" s="2"/>
      <c r="I139" s="2"/>
      <c r="J139" s="6">
        <v>0</v>
      </c>
      <c r="K139" s="7"/>
      <c r="L139" s="6">
        <v>5000</v>
      </c>
      <c r="M139" s="7"/>
      <c r="N139" s="6">
        <f>ROUND((J139-L139),5)</f>
        <v>-5000</v>
      </c>
      <c r="O139" s="7"/>
      <c r="P139" s="8">
        <f>ROUND(IF(L139=0, IF(J139=0, 0, 1), J139/L139),5)</f>
        <v>0</v>
      </c>
    </row>
    <row r="140" spans="1:16">
      <c r="A140" s="2"/>
      <c r="B140" s="2"/>
      <c r="C140" s="2"/>
      <c r="D140" s="2"/>
      <c r="E140" s="2"/>
      <c r="F140" s="2"/>
      <c r="G140" s="2" t="s">
        <v>378</v>
      </c>
      <c r="H140" s="2"/>
      <c r="I140" s="2"/>
      <c r="J140" s="6">
        <v>2836</v>
      </c>
      <c r="K140" s="7"/>
      <c r="L140" s="6">
        <v>10000</v>
      </c>
      <c r="M140" s="7"/>
      <c r="N140" s="6">
        <f>ROUND((J140-L140),5)</f>
        <v>-7164</v>
      </c>
      <c r="O140" s="7"/>
      <c r="P140" s="8">
        <f>ROUND(IF(L140=0, IF(J140=0, 0, 1), J140/L140),5)</f>
        <v>0.28360000000000002</v>
      </c>
    </row>
    <row r="141" spans="1:16">
      <c r="A141" s="2"/>
      <c r="B141" s="2"/>
      <c r="C141" s="2"/>
      <c r="D141" s="2"/>
      <c r="E141" s="2"/>
      <c r="F141" s="2"/>
      <c r="G141" s="2" t="s">
        <v>379</v>
      </c>
      <c r="H141" s="2"/>
      <c r="I141" s="2"/>
      <c r="J141" s="6">
        <v>4664</v>
      </c>
      <c r="K141" s="7"/>
      <c r="L141" s="6">
        <v>25000</v>
      </c>
      <c r="M141" s="7"/>
      <c r="N141" s="6">
        <f>ROUND((J141-L141),5)</f>
        <v>-20336</v>
      </c>
      <c r="O141" s="7"/>
      <c r="P141" s="8">
        <f>ROUND(IF(L141=0, IF(J141=0, 0, 1), J141/L141),5)</f>
        <v>0.18656</v>
      </c>
    </row>
    <row r="142" spans="1:16">
      <c r="A142" s="2"/>
      <c r="B142" s="2"/>
      <c r="C142" s="2"/>
      <c r="D142" s="2"/>
      <c r="E142" s="2"/>
      <c r="F142" s="2"/>
      <c r="G142" s="2" t="s">
        <v>380</v>
      </c>
      <c r="H142" s="2"/>
      <c r="I142" s="2"/>
      <c r="J142" s="6">
        <v>0</v>
      </c>
      <c r="K142" s="7"/>
      <c r="L142" s="6">
        <v>3000</v>
      </c>
      <c r="M142" s="7"/>
      <c r="N142" s="6">
        <f>ROUND((J142-L142),5)</f>
        <v>-3000</v>
      </c>
      <c r="O142" s="7"/>
      <c r="P142" s="8">
        <f>ROUND(IF(L142=0, IF(J142=0, 0, 1), J142/L142),5)</f>
        <v>0</v>
      </c>
    </row>
    <row r="143" spans="1:16">
      <c r="A143" s="2"/>
      <c r="B143" s="2"/>
      <c r="C143" s="2"/>
      <c r="D143" s="2"/>
      <c r="E143" s="2"/>
      <c r="F143" s="2"/>
      <c r="G143" s="2" t="s">
        <v>381</v>
      </c>
      <c r="H143" s="2"/>
      <c r="I143" s="2"/>
      <c r="J143" s="6">
        <v>203.37</v>
      </c>
      <c r="K143" s="7"/>
      <c r="L143" s="6">
        <v>2400</v>
      </c>
      <c r="M143" s="7"/>
      <c r="N143" s="6">
        <f>ROUND((J143-L143),5)</f>
        <v>-2196.63</v>
      </c>
      <c r="O143" s="7"/>
      <c r="P143" s="8">
        <f>ROUND(IF(L143=0, IF(J143=0, 0, 1), J143/L143),5)</f>
        <v>8.4739999999999996E-2</v>
      </c>
    </row>
    <row r="144" spans="1:16">
      <c r="A144" s="2"/>
      <c r="B144" s="2"/>
      <c r="C144" s="2"/>
      <c r="D144" s="2"/>
      <c r="E144" s="2"/>
      <c r="F144" s="2"/>
      <c r="G144" s="2" t="s">
        <v>237</v>
      </c>
      <c r="H144" s="2"/>
      <c r="I144" s="2"/>
      <c r="J144" s="6">
        <v>6066.06</v>
      </c>
      <c r="K144" s="7"/>
      <c r="L144" s="6">
        <v>7200</v>
      </c>
      <c r="M144" s="7"/>
      <c r="N144" s="6">
        <f>ROUND((J144-L144),5)</f>
        <v>-1133.94</v>
      </c>
      <c r="O144" s="7"/>
      <c r="P144" s="8">
        <f>ROUND(IF(L144=0, IF(J144=0, 0, 1), J144/L144),5)</f>
        <v>0.84250999999999998</v>
      </c>
    </row>
    <row r="145" spans="1:16">
      <c r="A145" s="2"/>
      <c r="B145" s="2"/>
      <c r="C145" s="2"/>
      <c r="D145" s="2"/>
      <c r="E145" s="2"/>
      <c r="F145" s="2"/>
      <c r="G145" s="2" t="s">
        <v>382</v>
      </c>
      <c r="H145" s="2"/>
      <c r="I145" s="2"/>
      <c r="J145" s="6">
        <v>100</v>
      </c>
      <c r="K145" s="7"/>
      <c r="L145" s="6">
        <v>5000</v>
      </c>
      <c r="M145" s="7"/>
      <c r="N145" s="6">
        <f>ROUND((J145-L145),5)</f>
        <v>-4900</v>
      </c>
      <c r="O145" s="7"/>
      <c r="P145" s="8">
        <f>ROUND(IF(L145=0, IF(J145=0, 0, 1), J145/L145),5)</f>
        <v>0.02</v>
      </c>
    </row>
    <row r="146" spans="1:16">
      <c r="A146" s="2"/>
      <c r="B146" s="2"/>
      <c r="C146" s="2"/>
      <c r="D146" s="2"/>
      <c r="E146" s="2"/>
      <c r="F146" s="2"/>
      <c r="G146" s="2" t="s">
        <v>437</v>
      </c>
      <c r="H146" s="2"/>
      <c r="I146" s="2"/>
      <c r="J146" s="6">
        <v>1670</v>
      </c>
      <c r="K146" s="7"/>
      <c r="L146" s="6"/>
      <c r="M146" s="7"/>
      <c r="N146" s="6"/>
      <c r="O146" s="7"/>
      <c r="P146" s="8"/>
    </row>
    <row r="147" spans="1:16" ht="15" thickBot="1">
      <c r="A147" s="2"/>
      <c r="B147" s="2"/>
      <c r="C147" s="2"/>
      <c r="D147" s="2"/>
      <c r="E147" s="2"/>
      <c r="F147" s="2"/>
      <c r="G147" s="2" t="s">
        <v>383</v>
      </c>
      <c r="H147" s="2"/>
      <c r="I147" s="2"/>
      <c r="J147" s="13">
        <v>1310.81</v>
      </c>
      <c r="K147" s="7"/>
      <c r="L147" s="13">
        <v>6000</v>
      </c>
      <c r="M147" s="7"/>
      <c r="N147" s="13">
        <f>ROUND((J147-L147),5)</f>
        <v>-4689.1899999999996</v>
      </c>
      <c r="O147" s="7"/>
      <c r="P147" s="14">
        <f>ROUND(IF(L147=0, IF(J147=0, 0, 1), J147/L147),5)</f>
        <v>0.21847</v>
      </c>
    </row>
    <row r="148" spans="1:16">
      <c r="A148" s="2"/>
      <c r="B148" s="2"/>
      <c r="C148" s="2"/>
      <c r="D148" s="2"/>
      <c r="E148" s="2"/>
      <c r="F148" s="2" t="s">
        <v>242</v>
      </c>
      <c r="G148" s="2"/>
      <c r="H148" s="2"/>
      <c r="I148" s="2"/>
      <c r="J148" s="6">
        <f>ROUND(SUM(J138:J147),5)</f>
        <v>16850.240000000002</v>
      </c>
      <c r="K148" s="7"/>
      <c r="L148" s="6">
        <f>ROUND(SUM(L138:L147),5)</f>
        <v>63600</v>
      </c>
      <c r="M148" s="7"/>
      <c r="N148" s="6">
        <f>ROUND((J148-L148),5)</f>
        <v>-46749.760000000002</v>
      </c>
      <c r="O148" s="7"/>
      <c r="P148" s="8">
        <f>ROUND(IF(L148=0, IF(J148=0, 0, 1), J148/L148),5)</f>
        <v>0.26494000000000001</v>
      </c>
    </row>
    <row r="149" spans="1:16">
      <c r="A149" s="2"/>
      <c r="B149" s="2"/>
      <c r="C149" s="2"/>
      <c r="D149" s="2"/>
      <c r="E149" s="2"/>
      <c r="F149" s="2" t="s">
        <v>243</v>
      </c>
      <c r="G149" s="2"/>
      <c r="H149" s="2"/>
      <c r="I149" s="2"/>
      <c r="J149" s="6"/>
      <c r="K149" s="7"/>
      <c r="L149" s="6"/>
      <c r="M149" s="7"/>
      <c r="N149" s="6"/>
      <c r="O149" s="7"/>
      <c r="P149" s="8"/>
    </row>
    <row r="150" spans="1:16">
      <c r="A150" s="2"/>
      <c r="B150" s="2"/>
      <c r="C150" s="2"/>
      <c r="D150" s="2"/>
      <c r="E150" s="2"/>
      <c r="F150" s="2"/>
      <c r="G150" s="2" t="s">
        <v>244</v>
      </c>
      <c r="H150" s="2"/>
      <c r="I150" s="2"/>
      <c r="J150" s="6">
        <v>9672.73</v>
      </c>
      <c r="K150" s="7"/>
      <c r="L150" s="6"/>
      <c r="M150" s="7"/>
      <c r="N150" s="6"/>
      <c r="O150" s="7"/>
      <c r="P150" s="8"/>
    </row>
    <row r="151" spans="1:16">
      <c r="A151" s="2"/>
      <c r="B151" s="2"/>
      <c r="C151" s="2"/>
      <c r="D151" s="2"/>
      <c r="E151" s="2"/>
      <c r="F151" s="2"/>
      <c r="G151" s="2" t="s">
        <v>438</v>
      </c>
      <c r="H151" s="2"/>
      <c r="I151" s="2"/>
      <c r="J151" s="6">
        <v>5373.46</v>
      </c>
      <c r="K151" s="7"/>
      <c r="L151" s="6"/>
      <c r="M151" s="7"/>
      <c r="N151" s="6"/>
      <c r="O151" s="7"/>
      <c r="P151" s="8"/>
    </row>
    <row r="152" spans="1:16">
      <c r="A152" s="2"/>
      <c r="B152" s="2"/>
      <c r="C152" s="2"/>
      <c r="D152" s="2"/>
      <c r="E152" s="2"/>
      <c r="F152" s="2"/>
      <c r="G152" s="2" t="s">
        <v>439</v>
      </c>
      <c r="H152" s="2"/>
      <c r="I152" s="2"/>
      <c r="J152" s="6">
        <v>165</v>
      </c>
      <c r="K152" s="7"/>
      <c r="L152" s="6"/>
      <c r="M152" s="7"/>
      <c r="N152" s="6"/>
      <c r="O152" s="7"/>
      <c r="P152" s="8"/>
    </row>
    <row r="153" spans="1:16">
      <c r="A153" s="2"/>
      <c r="B153" s="2"/>
      <c r="C153" s="2"/>
      <c r="D153" s="2"/>
      <c r="E153" s="2"/>
      <c r="F153" s="2"/>
      <c r="G153" s="2" t="s">
        <v>440</v>
      </c>
      <c r="H153" s="2"/>
      <c r="I153" s="2"/>
      <c r="J153" s="6">
        <v>2756.97</v>
      </c>
      <c r="K153" s="7"/>
      <c r="L153" s="6"/>
      <c r="M153" s="7"/>
      <c r="N153" s="6"/>
      <c r="O153" s="7"/>
      <c r="P153" s="8"/>
    </row>
    <row r="154" spans="1:16">
      <c r="A154" s="2"/>
      <c r="B154" s="2"/>
      <c r="C154" s="2"/>
      <c r="D154" s="2"/>
      <c r="E154" s="2"/>
      <c r="F154" s="2"/>
      <c r="G154" s="2" t="s">
        <v>441</v>
      </c>
      <c r="H154" s="2"/>
      <c r="I154" s="2"/>
      <c r="J154" s="6">
        <v>125</v>
      </c>
      <c r="K154" s="7"/>
      <c r="L154" s="6"/>
      <c r="M154" s="7"/>
      <c r="N154" s="6"/>
      <c r="O154" s="7"/>
      <c r="P154" s="8"/>
    </row>
    <row r="155" spans="1:16">
      <c r="A155" s="2"/>
      <c r="B155" s="2"/>
      <c r="C155" s="2"/>
      <c r="D155" s="2"/>
      <c r="E155" s="2"/>
      <c r="F155" s="2"/>
      <c r="G155" s="2" t="s">
        <v>442</v>
      </c>
      <c r="H155" s="2"/>
      <c r="I155" s="2"/>
      <c r="J155" s="6">
        <v>349.95</v>
      </c>
      <c r="K155" s="7"/>
      <c r="L155" s="6"/>
      <c r="M155" s="7"/>
      <c r="N155" s="6"/>
      <c r="O155" s="7"/>
      <c r="P155" s="8"/>
    </row>
    <row r="156" spans="1:16">
      <c r="A156" s="2"/>
      <c r="B156" s="2"/>
      <c r="C156" s="2"/>
      <c r="D156" s="2"/>
      <c r="E156" s="2"/>
      <c r="F156" s="2"/>
      <c r="G156" s="2" t="s">
        <v>443</v>
      </c>
      <c r="H156" s="2"/>
      <c r="I156" s="2"/>
      <c r="J156" s="6">
        <v>636.04</v>
      </c>
      <c r="K156" s="7"/>
      <c r="L156" s="6"/>
      <c r="M156" s="7"/>
      <c r="N156" s="6"/>
      <c r="O156" s="7"/>
      <c r="P156" s="8"/>
    </row>
    <row r="157" spans="1:16">
      <c r="A157" s="2"/>
      <c r="B157" s="2"/>
      <c r="C157" s="2"/>
      <c r="D157" s="2"/>
      <c r="E157" s="2"/>
      <c r="F157" s="2"/>
      <c r="G157" s="2" t="s">
        <v>444</v>
      </c>
      <c r="H157" s="2"/>
      <c r="I157" s="2"/>
      <c r="J157" s="6">
        <v>190.97</v>
      </c>
      <c r="K157" s="7"/>
      <c r="L157" s="6"/>
      <c r="M157" s="7"/>
      <c r="N157" s="6"/>
      <c r="O157" s="7"/>
      <c r="P157" s="8"/>
    </row>
    <row r="158" spans="1:16">
      <c r="A158" s="2"/>
      <c r="B158" s="2"/>
      <c r="C158" s="2"/>
      <c r="D158" s="2"/>
      <c r="E158" s="2"/>
      <c r="F158" s="2"/>
      <c r="G158" s="2" t="s">
        <v>445</v>
      </c>
      <c r="H158" s="2"/>
      <c r="I158" s="2"/>
      <c r="J158" s="6">
        <v>1233.6300000000001</v>
      </c>
      <c r="K158" s="7"/>
      <c r="L158" s="6"/>
      <c r="M158" s="7"/>
      <c r="N158" s="6"/>
      <c r="O158" s="7"/>
      <c r="P158" s="8"/>
    </row>
    <row r="159" spans="1:16">
      <c r="A159" s="2"/>
      <c r="B159" s="2"/>
      <c r="C159" s="2"/>
      <c r="D159" s="2"/>
      <c r="E159" s="2"/>
      <c r="F159" s="2"/>
      <c r="G159" s="2" t="s">
        <v>446</v>
      </c>
      <c r="H159" s="2"/>
      <c r="I159" s="2"/>
      <c r="J159" s="6">
        <v>64.709999999999994</v>
      </c>
      <c r="K159" s="7"/>
      <c r="L159" s="6"/>
      <c r="M159" s="7"/>
      <c r="N159" s="6"/>
      <c r="O159" s="7"/>
      <c r="P159" s="8"/>
    </row>
    <row r="160" spans="1:16">
      <c r="A160" s="2"/>
      <c r="B160" s="2"/>
      <c r="C160" s="2"/>
      <c r="D160" s="2"/>
      <c r="E160" s="2"/>
      <c r="F160" s="2"/>
      <c r="G160" s="2" t="s">
        <v>447</v>
      </c>
      <c r="H160" s="2"/>
      <c r="I160" s="2"/>
      <c r="J160" s="6">
        <v>954.65</v>
      </c>
      <c r="K160" s="7"/>
      <c r="L160" s="6"/>
      <c r="M160" s="7"/>
      <c r="N160" s="6"/>
      <c r="O160" s="7"/>
      <c r="P160" s="8"/>
    </row>
    <row r="161" spans="1:16">
      <c r="A161" s="2"/>
      <c r="B161" s="2"/>
      <c r="C161" s="2"/>
      <c r="D161" s="2"/>
      <c r="E161" s="2"/>
      <c r="F161" s="2"/>
      <c r="G161" s="2" t="s">
        <v>448</v>
      </c>
      <c r="H161" s="2"/>
      <c r="I161" s="2"/>
      <c r="J161" s="6">
        <v>4587.26</v>
      </c>
      <c r="K161" s="7"/>
      <c r="L161" s="6"/>
      <c r="M161" s="7"/>
      <c r="N161" s="6"/>
      <c r="O161" s="7"/>
      <c r="P161" s="8"/>
    </row>
    <row r="162" spans="1:16">
      <c r="A162" s="2"/>
      <c r="B162" s="2"/>
      <c r="C162" s="2"/>
      <c r="D162" s="2"/>
      <c r="E162" s="2"/>
      <c r="F162" s="2"/>
      <c r="G162" s="2" t="s">
        <v>449</v>
      </c>
      <c r="H162" s="2"/>
      <c r="I162" s="2"/>
      <c r="J162" s="6">
        <v>683.44</v>
      </c>
      <c r="K162" s="7"/>
      <c r="L162" s="6"/>
      <c r="M162" s="7"/>
      <c r="N162" s="6"/>
      <c r="O162" s="7"/>
      <c r="P162" s="8"/>
    </row>
    <row r="163" spans="1:16" ht="15" thickBot="1">
      <c r="A163" s="2"/>
      <c r="B163" s="2"/>
      <c r="C163" s="2"/>
      <c r="D163" s="2"/>
      <c r="E163" s="2"/>
      <c r="F163" s="2"/>
      <c r="G163" s="2" t="s">
        <v>384</v>
      </c>
      <c r="H163" s="2"/>
      <c r="I163" s="2"/>
      <c r="J163" s="6">
        <v>572.80999999999995</v>
      </c>
      <c r="K163" s="7"/>
      <c r="L163" s="6">
        <v>40000</v>
      </c>
      <c r="M163" s="7"/>
      <c r="N163" s="6">
        <f>ROUND((J163-L163),5)</f>
        <v>-39427.19</v>
      </c>
      <c r="O163" s="7"/>
      <c r="P163" s="8">
        <f>ROUND(IF(L163=0, IF(J163=0, 0, 1), J163/L163),5)</f>
        <v>1.4319999999999999E-2</v>
      </c>
    </row>
    <row r="164" spans="1:16" ht="15" thickBot="1">
      <c r="A164" s="2"/>
      <c r="B164" s="2"/>
      <c r="C164" s="2"/>
      <c r="D164" s="2"/>
      <c r="E164" s="2"/>
      <c r="F164" s="2" t="s">
        <v>249</v>
      </c>
      <c r="G164" s="2"/>
      <c r="H164" s="2"/>
      <c r="I164" s="2"/>
      <c r="J164" s="11">
        <f>ROUND(SUM(J149:J163),5)</f>
        <v>27366.62</v>
      </c>
      <c r="K164" s="7"/>
      <c r="L164" s="11">
        <f>ROUND(SUM(L149:L163),5)</f>
        <v>40000</v>
      </c>
      <c r="M164" s="7"/>
      <c r="N164" s="11">
        <f>ROUND((J164-L164),5)</f>
        <v>-12633.38</v>
      </c>
      <c r="O164" s="7"/>
      <c r="P164" s="12">
        <f>ROUND(IF(L164=0, IF(J164=0, 0, 1), J164/L164),5)</f>
        <v>0.68416999999999994</v>
      </c>
    </row>
    <row r="165" spans="1:16">
      <c r="A165" s="2"/>
      <c r="B165" s="2"/>
      <c r="C165" s="2"/>
      <c r="D165" s="2"/>
      <c r="E165" s="2" t="s">
        <v>250</v>
      </c>
      <c r="F165" s="2"/>
      <c r="G165" s="2"/>
      <c r="H165" s="2"/>
      <c r="I165" s="2"/>
      <c r="J165" s="6">
        <f>ROUND(SUM(J135:J137)+J148+J164,5)</f>
        <v>49910.57</v>
      </c>
      <c r="K165" s="7"/>
      <c r="L165" s="6">
        <f>ROUND(SUM(L135:L137)+L148+L164,5)</f>
        <v>111400</v>
      </c>
      <c r="M165" s="7"/>
      <c r="N165" s="6">
        <f>ROUND((J165-L165),5)</f>
        <v>-61489.43</v>
      </c>
      <c r="O165" s="7"/>
      <c r="P165" s="8">
        <f>ROUND(IF(L165=0, IF(J165=0, 0, 1), J165/L165),5)</f>
        <v>0.44802999999999998</v>
      </c>
    </row>
    <row r="166" spans="1:16">
      <c r="A166" s="2"/>
      <c r="B166" s="2"/>
      <c r="C166" s="2"/>
      <c r="D166" s="2"/>
      <c r="E166" s="2" t="s">
        <v>385</v>
      </c>
      <c r="F166" s="2"/>
      <c r="G166" s="2"/>
      <c r="H166" s="2"/>
      <c r="I166" s="2"/>
      <c r="J166" s="6"/>
      <c r="K166" s="7"/>
      <c r="L166" s="6"/>
      <c r="M166" s="7"/>
      <c r="N166" s="6"/>
      <c r="O166" s="7"/>
      <c r="P166" s="8"/>
    </row>
    <row r="167" spans="1:16">
      <c r="A167" s="2"/>
      <c r="B167" s="2"/>
      <c r="C167" s="2"/>
      <c r="D167" s="2"/>
      <c r="E167" s="2"/>
      <c r="F167" s="2" t="s">
        <v>386</v>
      </c>
      <c r="G167" s="2"/>
      <c r="H167" s="2"/>
      <c r="I167" s="2"/>
      <c r="J167" s="6">
        <v>0</v>
      </c>
      <c r="K167" s="7"/>
      <c r="L167" s="6">
        <v>1000</v>
      </c>
      <c r="M167" s="7"/>
      <c r="N167" s="6">
        <f>ROUND((J167-L167),5)</f>
        <v>-1000</v>
      </c>
      <c r="O167" s="7"/>
      <c r="P167" s="8">
        <f>ROUND(IF(L167=0, IF(J167=0, 0, 1), J167/L167),5)</f>
        <v>0</v>
      </c>
    </row>
    <row r="168" spans="1:16" ht="15" thickBot="1">
      <c r="A168" s="2"/>
      <c r="B168" s="2"/>
      <c r="C168" s="2"/>
      <c r="D168" s="2"/>
      <c r="E168" s="2"/>
      <c r="F168" s="2" t="s">
        <v>450</v>
      </c>
      <c r="G168" s="2"/>
      <c r="H168" s="2"/>
      <c r="I168" s="2"/>
      <c r="J168" s="13">
        <v>437.93</v>
      </c>
      <c r="K168" s="7"/>
      <c r="L168" s="13"/>
      <c r="M168" s="7"/>
      <c r="N168" s="13"/>
      <c r="O168" s="7"/>
      <c r="P168" s="14"/>
    </row>
    <row r="169" spans="1:16">
      <c r="A169" s="2"/>
      <c r="B169" s="2"/>
      <c r="C169" s="2"/>
      <c r="D169" s="2"/>
      <c r="E169" s="2" t="s">
        <v>387</v>
      </c>
      <c r="F169" s="2"/>
      <c r="G169" s="2"/>
      <c r="H169" s="2"/>
      <c r="I169" s="2"/>
      <c r="J169" s="6">
        <f>ROUND(SUM(J166:J168),5)</f>
        <v>437.93</v>
      </c>
      <c r="K169" s="7"/>
      <c r="L169" s="6">
        <f>ROUND(SUM(L166:L168),5)</f>
        <v>1000</v>
      </c>
      <c r="M169" s="7"/>
      <c r="N169" s="6">
        <f>ROUND((J169-L169),5)</f>
        <v>-562.07000000000005</v>
      </c>
      <c r="O169" s="7"/>
      <c r="P169" s="8">
        <f>ROUND(IF(L169=0, IF(J169=0, 0, 1), J169/L169),5)</f>
        <v>0.43792999999999999</v>
      </c>
    </row>
    <row r="170" spans="1:16">
      <c r="A170" s="2"/>
      <c r="B170" s="2"/>
      <c r="C170" s="2"/>
      <c r="D170" s="2"/>
      <c r="E170" s="2" t="s">
        <v>388</v>
      </c>
      <c r="F170" s="2"/>
      <c r="G170" s="2"/>
      <c r="H170" s="2"/>
      <c r="I170" s="2"/>
      <c r="J170" s="6"/>
      <c r="K170" s="7"/>
      <c r="L170" s="6"/>
      <c r="M170" s="7"/>
      <c r="N170" s="6"/>
      <c r="O170" s="7"/>
      <c r="P170" s="8"/>
    </row>
    <row r="171" spans="1:16">
      <c r="A171" s="2"/>
      <c r="B171" s="2"/>
      <c r="C171" s="2"/>
      <c r="D171" s="2"/>
      <c r="E171" s="2"/>
      <c r="F171" s="2" t="s">
        <v>389</v>
      </c>
      <c r="G171" s="2"/>
      <c r="H171" s="2"/>
      <c r="I171" s="2"/>
      <c r="J171" s="6">
        <v>629.78</v>
      </c>
      <c r="K171" s="7"/>
      <c r="L171" s="6">
        <v>3000</v>
      </c>
      <c r="M171" s="7"/>
      <c r="N171" s="6">
        <f>ROUND((J171-L171),5)</f>
        <v>-2370.2199999999998</v>
      </c>
      <c r="O171" s="7"/>
      <c r="P171" s="8">
        <f>ROUND(IF(L171=0, IF(J171=0, 0, 1), J171/L171),5)</f>
        <v>0.20993000000000001</v>
      </c>
    </row>
    <row r="172" spans="1:16">
      <c r="A172" s="2"/>
      <c r="B172" s="2"/>
      <c r="C172" s="2"/>
      <c r="D172" s="2"/>
      <c r="E172" s="2"/>
      <c r="F172" s="2" t="s">
        <v>390</v>
      </c>
      <c r="G172" s="2"/>
      <c r="H172" s="2"/>
      <c r="I172" s="2"/>
      <c r="J172" s="6"/>
      <c r="K172" s="7"/>
      <c r="L172" s="6"/>
      <c r="M172" s="7"/>
      <c r="N172" s="6"/>
      <c r="O172" s="7"/>
      <c r="P172" s="8"/>
    </row>
    <row r="173" spans="1:16">
      <c r="A173" s="2"/>
      <c r="B173" s="2"/>
      <c r="C173" s="2"/>
      <c r="D173" s="2"/>
      <c r="E173" s="2"/>
      <c r="F173" s="2"/>
      <c r="G173" s="2" t="s">
        <v>391</v>
      </c>
      <c r="H173" s="2"/>
      <c r="I173" s="2"/>
      <c r="J173" s="6">
        <v>0</v>
      </c>
      <c r="K173" s="7"/>
      <c r="L173" s="6">
        <v>0</v>
      </c>
      <c r="M173" s="7"/>
      <c r="N173" s="6">
        <f>ROUND((J173-L173),5)</f>
        <v>0</v>
      </c>
      <c r="O173" s="7"/>
      <c r="P173" s="8">
        <f>ROUND(IF(L173=0, IF(J173=0, 0, 1), J173/L173),5)</f>
        <v>0</v>
      </c>
    </row>
    <row r="174" spans="1:16" ht="15" thickBot="1">
      <c r="A174" s="2"/>
      <c r="B174" s="2"/>
      <c r="C174" s="2"/>
      <c r="D174" s="2"/>
      <c r="E174" s="2"/>
      <c r="F174" s="2"/>
      <c r="G174" s="2" t="s">
        <v>392</v>
      </c>
      <c r="H174" s="2"/>
      <c r="I174" s="2"/>
      <c r="J174" s="13">
        <v>395.83</v>
      </c>
      <c r="K174" s="7"/>
      <c r="L174" s="13">
        <v>6000</v>
      </c>
      <c r="M174" s="7"/>
      <c r="N174" s="13">
        <f>ROUND((J174-L174),5)</f>
        <v>-5604.17</v>
      </c>
      <c r="O174" s="7"/>
      <c r="P174" s="14">
        <f>ROUND(IF(L174=0, IF(J174=0, 0, 1), J174/L174),5)</f>
        <v>6.5970000000000001E-2</v>
      </c>
    </row>
    <row r="175" spans="1:16">
      <c r="A175" s="2"/>
      <c r="B175" s="2"/>
      <c r="C175" s="2"/>
      <c r="D175" s="2"/>
      <c r="E175" s="2"/>
      <c r="F175" s="2" t="s">
        <v>393</v>
      </c>
      <c r="G175" s="2"/>
      <c r="H175" s="2"/>
      <c r="I175" s="2"/>
      <c r="J175" s="6">
        <f>ROUND(SUM(J172:J174),5)</f>
        <v>395.83</v>
      </c>
      <c r="K175" s="7"/>
      <c r="L175" s="6">
        <f>ROUND(SUM(L172:L174),5)</f>
        <v>6000</v>
      </c>
      <c r="M175" s="7"/>
      <c r="N175" s="6">
        <f>ROUND((J175-L175),5)</f>
        <v>-5604.17</v>
      </c>
      <c r="O175" s="7"/>
      <c r="P175" s="8">
        <f>ROUND(IF(L175=0, IF(J175=0, 0, 1), J175/L175),5)</f>
        <v>6.5970000000000001E-2</v>
      </c>
    </row>
    <row r="176" spans="1:16">
      <c r="A176" s="2"/>
      <c r="B176" s="2"/>
      <c r="C176" s="2"/>
      <c r="D176" s="2"/>
      <c r="E176" s="2"/>
      <c r="F176" s="2" t="s">
        <v>394</v>
      </c>
      <c r="G176" s="2"/>
      <c r="H176" s="2"/>
      <c r="I176" s="2"/>
      <c r="J176" s="6">
        <v>54.5</v>
      </c>
      <c r="K176" s="7"/>
      <c r="L176" s="6">
        <v>1500</v>
      </c>
      <c r="M176" s="7"/>
      <c r="N176" s="6">
        <f>ROUND((J176-L176),5)</f>
        <v>-1445.5</v>
      </c>
      <c r="O176" s="7"/>
      <c r="P176" s="8">
        <f>ROUND(IF(L176=0, IF(J176=0, 0, 1), J176/L176),5)</f>
        <v>3.6330000000000001E-2</v>
      </c>
    </row>
    <row r="177" spans="1:16">
      <c r="A177" s="2"/>
      <c r="B177" s="2"/>
      <c r="C177" s="2"/>
      <c r="D177" s="2"/>
      <c r="E177" s="2"/>
      <c r="F177" s="2" t="s">
        <v>395</v>
      </c>
      <c r="G177" s="2"/>
      <c r="H177" s="2"/>
      <c r="I177" s="2"/>
      <c r="J177" s="6">
        <v>0</v>
      </c>
      <c r="K177" s="7"/>
      <c r="L177" s="6">
        <v>39166.699999999997</v>
      </c>
      <c r="M177" s="7"/>
      <c r="N177" s="6">
        <f>ROUND((J177-L177),5)</f>
        <v>-39166.699999999997</v>
      </c>
      <c r="O177" s="7"/>
      <c r="P177" s="8">
        <f>ROUND(IF(L177=0, IF(J177=0, 0, 1), J177/L177),5)</f>
        <v>0</v>
      </c>
    </row>
    <row r="178" spans="1:16">
      <c r="A178" s="2"/>
      <c r="B178" s="2"/>
      <c r="C178" s="2"/>
      <c r="D178" s="2"/>
      <c r="E178" s="2"/>
      <c r="F178" s="2" t="s">
        <v>396</v>
      </c>
      <c r="G178" s="2"/>
      <c r="H178" s="2"/>
      <c r="I178" s="2"/>
      <c r="J178" s="6">
        <v>0</v>
      </c>
      <c r="K178" s="7"/>
      <c r="L178" s="6">
        <v>0</v>
      </c>
      <c r="M178" s="7"/>
      <c r="N178" s="6">
        <f>ROUND((J178-L178),5)</f>
        <v>0</v>
      </c>
      <c r="O178" s="7"/>
      <c r="P178" s="8">
        <f>ROUND(IF(L178=0, IF(J178=0, 0, 1), J178/L178),5)</f>
        <v>0</v>
      </c>
    </row>
    <row r="179" spans="1:16">
      <c r="A179" s="2"/>
      <c r="B179" s="2"/>
      <c r="C179" s="2"/>
      <c r="D179" s="2"/>
      <c r="E179" s="2"/>
      <c r="F179" s="2" t="s">
        <v>397</v>
      </c>
      <c r="G179" s="2"/>
      <c r="H179" s="2"/>
      <c r="I179" s="2"/>
      <c r="J179" s="6"/>
      <c r="K179" s="7"/>
      <c r="L179" s="6"/>
      <c r="M179" s="7"/>
      <c r="N179" s="6"/>
      <c r="O179" s="7"/>
      <c r="P179" s="8"/>
    </row>
    <row r="180" spans="1:16">
      <c r="A180" s="2"/>
      <c r="B180" s="2"/>
      <c r="C180" s="2"/>
      <c r="D180" s="2"/>
      <c r="E180" s="2"/>
      <c r="F180" s="2"/>
      <c r="G180" s="2" t="s">
        <v>398</v>
      </c>
      <c r="H180" s="2"/>
      <c r="I180" s="2"/>
      <c r="J180" s="6">
        <v>564.49</v>
      </c>
      <c r="K180" s="7"/>
      <c r="L180" s="6">
        <v>3000</v>
      </c>
      <c r="M180" s="7"/>
      <c r="N180" s="6">
        <f>ROUND((J180-L180),5)</f>
        <v>-2435.5100000000002</v>
      </c>
      <c r="O180" s="7"/>
      <c r="P180" s="8">
        <f>ROUND(IF(L180=0, IF(J180=0, 0, 1), J180/L180),5)</f>
        <v>0.18815999999999999</v>
      </c>
    </row>
    <row r="181" spans="1:16" ht="15" thickBot="1">
      <c r="A181" s="2"/>
      <c r="B181" s="2"/>
      <c r="C181" s="2"/>
      <c r="D181" s="2"/>
      <c r="E181" s="2"/>
      <c r="F181" s="2"/>
      <c r="G181" s="2" t="s">
        <v>451</v>
      </c>
      <c r="H181" s="2"/>
      <c r="I181" s="2"/>
      <c r="J181" s="13">
        <v>286.64999999999998</v>
      </c>
      <c r="K181" s="7"/>
      <c r="L181" s="13"/>
      <c r="M181" s="7"/>
      <c r="N181" s="13"/>
      <c r="O181" s="7"/>
      <c r="P181" s="14"/>
    </row>
    <row r="182" spans="1:16">
      <c r="A182" s="2"/>
      <c r="B182" s="2"/>
      <c r="C182" s="2"/>
      <c r="D182" s="2"/>
      <c r="E182" s="2"/>
      <c r="F182" s="2" t="s">
        <v>399</v>
      </c>
      <c r="G182" s="2"/>
      <c r="H182" s="2"/>
      <c r="I182" s="2"/>
      <c r="J182" s="6">
        <f>ROUND(SUM(J179:J181),5)</f>
        <v>851.14</v>
      </c>
      <c r="K182" s="7"/>
      <c r="L182" s="6">
        <f>ROUND(SUM(L179:L181),5)</f>
        <v>3000</v>
      </c>
      <c r="M182" s="7"/>
      <c r="N182" s="6">
        <f>ROUND((J182-L182),5)</f>
        <v>-2148.86</v>
      </c>
      <c r="O182" s="7"/>
      <c r="P182" s="8">
        <f>ROUND(IF(L182=0, IF(J182=0, 0, 1), J182/L182),5)</f>
        <v>0.28371000000000002</v>
      </c>
    </row>
    <row r="183" spans="1:16" ht="15" thickBot="1">
      <c r="A183" s="2"/>
      <c r="B183" s="2"/>
      <c r="C183" s="2"/>
      <c r="D183" s="2"/>
      <c r="E183" s="2"/>
      <c r="F183" s="2" t="s">
        <v>452</v>
      </c>
      <c r="G183" s="2"/>
      <c r="H183" s="2"/>
      <c r="I183" s="2"/>
      <c r="J183" s="13">
        <v>113.93</v>
      </c>
      <c r="K183" s="7"/>
      <c r="L183" s="13"/>
      <c r="M183" s="7"/>
      <c r="N183" s="13"/>
      <c r="O183" s="7"/>
      <c r="P183" s="14"/>
    </row>
    <row r="184" spans="1:16">
      <c r="A184" s="2"/>
      <c r="B184" s="2"/>
      <c r="C184" s="2"/>
      <c r="D184" s="2"/>
      <c r="E184" s="2" t="s">
        <v>400</v>
      </c>
      <c r="F184" s="2"/>
      <c r="G184" s="2"/>
      <c r="H184" s="2"/>
      <c r="I184" s="2"/>
      <c r="J184" s="6">
        <f>ROUND(SUM(J170:J171)+SUM(J175:J178)+SUM(J182:J183),5)</f>
        <v>2045.18</v>
      </c>
      <c r="K184" s="7"/>
      <c r="L184" s="6">
        <f>ROUND(SUM(L170:L171)+SUM(L175:L178)+SUM(L182:L183),5)</f>
        <v>52666.7</v>
      </c>
      <c r="M184" s="7"/>
      <c r="N184" s="6">
        <f>ROUND((J184-L184),5)</f>
        <v>-50621.52</v>
      </c>
      <c r="O184" s="7"/>
      <c r="P184" s="8">
        <f>ROUND(IF(L184=0, IF(J184=0, 0, 1), J184/L184),5)</f>
        <v>3.8830000000000003E-2</v>
      </c>
    </row>
    <row r="185" spans="1:16">
      <c r="A185" s="2"/>
      <c r="B185" s="2"/>
      <c r="C185" s="2"/>
      <c r="D185" s="2"/>
      <c r="E185" s="2" t="s">
        <v>251</v>
      </c>
      <c r="F185" s="2"/>
      <c r="G185" s="2"/>
      <c r="H185" s="2"/>
      <c r="I185" s="2"/>
      <c r="J185" s="6"/>
      <c r="K185" s="7"/>
      <c r="L185" s="6"/>
      <c r="M185" s="7"/>
      <c r="N185" s="6"/>
      <c r="O185" s="7"/>
      <c r="P185" s="8"/>
    </row>
    <row r="186" spans="1:16">
      <c r="A186" s="2"/>
      <c r="B186" s="2"/>
      <c r="C186" s="2"/>
      <c r="D186" s="2"/>
      <c r="E186" s="2"/>
      <c r="F186" s="2" t="s">
        <v>401</v>
      </c>
      <c r="G186" s="2"/>
      <c r="H186" s="2"/>
      <c r="I186" s="2"/>
      <c r="J186" s="6">
        <v>1533.89</v>
      </c>
      <c r="K186" s="7"/>
      <c r="L186" s="6">
        <v>10000</v>
      </c>
      <c r="M186" s="7"/>
      <c r="N186" s="6">
        <f>ROUND((J186-L186),5)</f>
        <v>-8466.11</v>
      </c>
      <c r="O186" s="7"/>
      <c r="P186" s="8">
        <f>ROUND(IF(L186=0, IF(J186=0, 0, 1), J186/L186),5)</f>
        <v>0.15339</v>
      </c>
    </row>
    <row r="187" spans="1:16">
      <c r="A187" s="2"/>
      <c r="B187" s="2"/>
      <c r="C187" s="2"/>
      <c r="D187" s="2"/>
      <c r="E187" s="2"/>
      <c r="F187" s="2" t="s">
        <v>402</v>
      </c>
      <c r="G187" s="2"/>
      <c r="H187" s="2"/>
      <c r="I187" s="2"/>
      <c r="J187" s="6"/>
      <c r="K187" s="7"/>
      <c r="L187" s="6"/>
      <c r="M187" s="7"/>
      <c r="N187" s="6"/>
      <c r="O187" s="7"/>
      <c r="P187" s="8"/>
    </row>
    <row r="188" spans="1:16">
      <c r="A188" s="2"/>
      <c r="B188" s="2"/>
      <c r="C188" s="2"/>
      <c r="D188" s="2"/>
      <c r="E188" s="2"/>
      <c r="F188" s="2"/>
      <c r="G188" s="2" t="s">
        <v>453</v>
      </c>
      <c r="H188" s="2"/>
      <c r="I188" s="2"/>
      <c r="J188" s="6">
        <v>3672.28</v>
      </c>
      <c r="K188" s="7"/>
      <c r="L188" s="6"/>
      <c r="M188" s="7"/>
      <c r="N188" s="6"/>
      <c r="O188" s="7"/>
      <c r="P188" s="8"/>
    </row>
    <row r="189" spans="1:16">
      <c r="A189" s="2"/>
      <c r="B189" s="2"/>
      <c r="C189" s="2"/>
      <c r="D189" s="2"/>
      <c r="E189" s="2"/>
      <c r="F189" s="2"/>
      <c r="G189" s="2" t="s">
        <v>403</v>
      </c>
      <c r="H189" s="2"/>
      <c r="I189" s="2"/>
      <c r="J189" s="6">
        <v>550</v>
      </c>
      <c r="K189" s="7"/>
      <c r="L189" s="6">
        <v>550</v>
      </c>
      <c r="M189" s="7"/>
      <c r="N189" s="6">
        <f>ROUND((J189-L189),5)</f>
        <v>0</v>
      </c>
      <c r="O189" s="7"/>
      <c r="P189" s="8">
        <f>ROUND(IF(L189=0, IF(J189=0, 0, 1), J189/L189),5)</f>
        <v>1</v>
      </c>
    </row>
    <row r="190" spans="1:16" ht="15" thickBot="1">
      <c r="A190" s="2"/>
      <c r="B190" s="2"/>
      <c r="C190" s="2"/>
      <c r="D190" s="2"/>
      <c r="E190" s="2"/>
      <c r="F190" s="2"/>
      <c r="G190" s="2" t="s">
        <v>404</v>
      </c>
      <c r="H190" s="2"/>
      <c r="I190" s="2"/>
      <c r="J190" s="13">
        <v>10280.83</v>
      </c>
      <c r="K190" s="7"/>
      <c r="L190" s="13">
        <v>15000</v>
      </c>
      <c r="M190" s="7"/>
      <c r="N190" s="13">
        <f>ROUND((J190-L190),5)</f>
        <v>-4719.17</v>
      </c>
      <c r="O190" s="7"/>
      <c r="P190" s="14">
        <f>ROUND(IF(L190=0, IF(J190=0, 0, 1), J190/L190),5)</f>
        <v>0.68539000000000005</v>
      </c>
    </row>
    <row r="191" spans="1:16">
      <c r="A191" s="2"/>
      <c r="B191" s="2"/>
      <c r="C191" s="2"/>
      <c r="D191" s="2"/>
      <c r="E191" s="2"/>
      <c r="F191" s="2" t="s">
        <v>405</v>
      </c>
      <c r="G191" s="2"/>
      <c r="H191" s="2"/>
      <c r="I191" s="2"/>
      <c r="J191" s="6">
        <f>ROUND(SUM(J187:J190),5)</f>
        <v>14503.11</v>
      </c>
      <c r="K191" s="7"/>
      <c r="L191" s="6">
        <f>ROUND(SUM(L187:L190),5)</f>
        <v>15550</v>
      </c>
      <c r="M191" s="7"/>
      <c r="N191" s="6">
        <f>ROUND((J191-L191),5)</f>
        <v>-1046.8900000000001</v>
      </c>
      <c r="O191" s="7"/>
      <c r="P191" s="8">
        <f>ROUND(IF(L191=0, IF(J191=0, 0, 1), J191/L191),5)</f>
        <v>0.93267999999999995</v>
      </c>
    </row>
    <row r="192" spans="1:16" ht="15" thickBot="1">
      <c r="A192" s="2"/>
      <c r="B192" s="2"/>
      <c r="C192" s="2"/>
      <c r="D192" s="2"/>
      <c r="E192" s="2"/>
      <c r="F192" s="2" t="s">
        <v>406</v>
      </c>
      <c r="G192" s="2"/>
      <c r="H192" s="2"/>
      <c r="I192" s="2"/>
      <c r="J192" s="13">
        <v>540</v>
      </c>
      <c r="K192" s="7"/>
      <c r="L192" s="13"/>
      <c r="M192" s="7"/>
      <c r="N192" s="13"/>
      <c r="O192" s="7"/>
      <c r="P192" s="14"/>
    </row>
    <row r="193" spans="1:16">
      <c r="A193" s="2"/>
      <c r="B193" s="2"/>
      <c r="C193" s="2"/>
      <c r="D193" s="2"/>
      <c r="E193" s="2" t="s">
        <v>255</v>
      </c>
      <c r="F193" s="2"/>
      <c r="G193" s="2"/>
      <c r="H193" s="2"/>
      <c r="I193" s="2"/>
      <c r="J193" s="6">
        <f>ROUND(SUM(J185:J186)+SUM(J191:J192),5)</f>
        <v>16577</v>
      </c>
      <c r="K193" s="7"/>
      <c r="L193" s="6">
        <f>ROUND(SUM(L185:L186)+SUM(L191:L192),5)</f>
        <v>25550</v>
      </c>
      <c r="M193" s="7"/>
      <c r="N193" s="6">
        <f>ROUND((J193-L193),5)</f>
        <v>-8973</v>
      </c>
      <c r="O193" s="7"/>
      <c r="P193" s="8">
        <f>ROUND(IF(L193=0, IF(J193=0, 0, 1), J193/L193),5)</f>
        <v>0.64881</v>
      </c>
    </row>
    <row r="194" spans="1:16" ht="15" thickBot="1">
      <c r="A194" s="2"/>
      <c r="B194" s="2"/>
      <c r="C194" s="2"/>
      <c r="D194" s="2"/>
      <c r="E194" s="2" t="s">
        <v>454</v>
      </c>
      <c r="F194" s="2"/>
      <c r="G194" s="2"/>
      <c r="H194" s="2"/>
      <c r="I194" s="2"/>
      <c r="J194" s="6">
        <v>725.3</v>
      </c>
      <c r="K194" s="7"/>
      <c r="L194" s="6"/>
      <c r="M194" s="7"/>
      <c r="N194" s="6"/>
      <c r="O194" s="7"/>
      <c r="P194" s="8"/>
    </row>
    <row r="195" spans="1:16" ht="15" thickBot="1">
      <c r="A195" s="2"/>
      <c r="B195" s="2"/>
      <c r="C195" s="2"/>
      <c r="D195" s="2" t="s">
        <v>407</v>
      </c>
      <c r="E195" s="2"/>
      <c r="F195" s="2"/>
      <c r="G195" s="2"/>
      <c r="H195" s="2"/>
      <c r="I195" s="2"/>
      <c r="J195" s="11">
        <f>ROUND(J24+J122+J127+J134+J165+J169+J184+SUM(J193:J194),5)</f>
        <v>702062.65</v>
      </c>
      <c r="K195" s="7"/>
      <c r="L195" s="11">
        <f>ROUND(L24+L122+L127+L134+L165+L169+L184+SUM(L193:L194),5)</f>
        <v>1174210.3799999999</v>
      </c>
      <c r="M195" s="7"/>
      <c r="N195" s="11">
        <f>ROUND((J195-L195),5)</f>
        <v>-472147.73</v>
      </c>
      <c r="O195" s="7"/>
      <c r="P195" s="12">
        <f>ROUND(IF(L195=0, IF(J195=0, 0, 1), J195/L195),5)</f>
        <v>0.59789999999999999</v>
      </c>
    </row>
    <row r="196" spans="1:16">
      <c r="A196" s="2"/>
      <c r="B196" s="2" t="s">
        <v>408</v>
      </c>
      <c r="C196" s="2"/>
      <c r="D196" s="2"/>
      <c r="E196" s="2"/>
      <c r="F196" s="2"/>
      <c r="G196" s="2"/>
      <c r="H196" s="2"/>
      <c r="I196" s="2"/>
      <c r="J196" s="6">
        <f>ROUND(J3+J23-J195,5)</f>
        <v>386242.52</v>
      </c>
      <c r="K196" s="7"/>
      <c r="L196" s="6">
        <f>ROUND(L3+L23-L195,5)</f>
        <v>20084.62</v>
      </c>
      <c r="M196" s="7"/>
      <c r="N196" s="6">
        <f>ROUND((J196-L196),5)</f>
        <v>366157.9</v>
      </c>
      <c r="O196" s="7"/>
      <c r="P196" s="8">
        <f>ROUND(IF(L196=0, IF(J196=0, 0, 1), J196/L196),5)</f>
        <v>19.23076</v>
      </c>
    </row>
    <row r="197" spans="1:16">
      <c r="A197" s="2"/>
      <c r="B197" s="2" t="s">
        <v>409</v>
      </c>
      <c r="C197" s="2"/>
      <c r="D197" s="2"/>
      <c r="E197" s="2"/>
      <c r="F197" s="2"/>
      <c r="G197" s="2"/>
      <c r="H197" s="2"/>
      <c r="I197" s="2"/>
      <c r="J197" s="6"/>
      <c r="K197" s="7"/>
      <c r="L197" s="6"/>
      <c r="M197" s="7"/>
      <c r="N197" s="6"/>
      <c r="O197" s="7"/>
      <c r="P197" s="8"/>
    </row>
    <row r="198" spans="1:16">
      <c r="A198" s="2"/>
      <c r="B198" s="2"/>
      <c r="C198" s="2" t="s">
        <v>455</v>
      </c>
      <c r="D198" s="2"/>
      <c r="E198" s="2"/>
      <c r="F198" s="2"/>
      <c r="G198" s="2"/>
      <c r="H198" s="2"/>
      <c r="I198" s="2"/>
      <c r="J198" s="6"/>
      <c r="K198" s="7"/>
      <c r="L198" s="6"/>
      <c r="M198" s="7"/>
      <c r="N198" s="6"/>
      <c r="O198" s="7"/>
      <c r="P198" s="8"/>
    </row>
    <row r="199" spans="1:16">
      <c r="A199" s="2"/>
      <c r="B199" s="2"/>
      <c r="C199" s="2"/>
      <c r="D199" s="2" t="s">
        <v>456</v>
      </c>
      <c r="E199" s="2"/>
      <c r="F199" s="2"/>
      <c r="G199" s="2"/>
      <c r="H199" s="2"/>
      <c r="I199" s="2"/>
      <c r="J199" s="6"/>
      <c r="K199" s="7"/>
      <c r="L199" s="6"/>
      <c r="M199" s="7"/>
      <c r="N199" s="6"/>
      <c r="O199" s="7"/>
      <c r="P199" s="8"/>
    </row>
    <row r="200" spans="1:16">
      <c r="A200" s="2"/>
      <c r="B200" s="2"/>
      <c r="C200" s="2"/>
      <c r="D200" s="2"/>
      <c r="E200" s="2" t="s">
        <v>457</v>
      </c>
      <c r="F200" s="2"/>
      <c r="G200" s="2"/>
      <c r="H200" s="2"/>
      <c r="I200" s="2"/>
      <c r="J200" s="6">
        <v>1157.58</v>
      </c>
      <c r="K200" s="7"/>
      <c r="L200" s="6"/>
      <c r="M200" s="7"/>
      <c r="N200" s="6"/>
      <c r="O200" s="7"/>
      <c r="P200" s="8"/>
    </row>
    <row r="201" spans="1:16" ht="15" thickBot="1">
      <c r="A201" s="2"/>
      <c r="B201" s="2"/>
      <c r="C201" s="2"/>
      <c r="D201" s="2"/>
      <c r="E201" s="2" t="s">
        <v>458</v>
      </c>
      <c r="F201" s="2"/>
      <c r="G201" s="2"/>
      <c r="H201" s="2"/>
      <c r="I201" s="2"/>
      <c r="J201" s="13">
        <v>7367.8</v>
      </c>
      <c r="K201" s="7"/>
      <c r="L201" s="6"/>
      <c r="M201" s="7"/>
      <c r="N201" s="6"/>
      <c r="O201" s="7"/>
      <c r="P201" s="8"/>
    </row>
    <row r="202" spans="1:16">
      <c r="A202" s="2"/>
      <c r="B202" s="2"/>
      <c r="C202" s="2"/>
      <c r="D202" s="2" t="s">
        <v>459</v>
      </c>
      <c r="E202" s="2"/>
      <c r="F202" s="2"/>
      <c r="G202" s="2"/>
      <c r="H202" s="2"/>
      <c r="I202" s="2"/>
      <c r="J202" s="6">
        <f>ROUND(SUM(J199:J201),5)</f>
        <v>8525.3799999999992</v>
      </c>
      <c r="K202" s="7"/>
      <c r="L202" s="6"/>
      <c r="M202" s="7"/>
      <c r="N202" s="6"/>
      <c r="O202" s="7"/>
      <c r="P202" s="8"/>
    </row>
    <row r="203" spans="1:16">
      <c r="A203" s="2"/>
      <c r="B203" s="2"/>
      <c r="C203" s="2"/>
      <c r="D203" s="2" t="s">
        <v>460</v>
      </c>
      <c r="E203" s="2"/>
      <c r="F203" s="2"/>
      <c r="G203" s="2"/>
      <c r="H203" s="2"/>
      <c r="I203" s="2"/>
      <c r="J203" s="6"/>
      <c r="K203" s="7"/>
      <c r="L203" s="6"/>
      <c r="M203" s="7"/>
      <c r="N203" s="6"/>
      <c r="O203" s="7"/>
      <c r="P203" s="8"/>
    </row>
    <row r="204" spans="1:16">
      <c r="A204" s="2"/>
      <c r="B204" s="2"/>
      <c r="C204" s="2"/>
      <c r="D204" s="2"/>
      <c r="E204" s="2" t="s">
        <v>461</v>
      </c>
      <c r="F204" s="2"/>
      <c r="G204" s="2"/>
      <c r="H204" s="2"/>
      <c r="I204" s="2"/>
      <c r="J204" s="6">
        <v>1480</v>
      </c>
      <c r="K204" s="7"/>
      <c r="L204" s="6"/>
      <c r="M204" s="7"/>
      <c r="N204" s="6"/>
      <c r="O204" s="7"/>
      <c r="P204" s="8"/>
    </row>
    <row r="205" spans="1:16">
      <c r="A205" s="2"/>
      <c r="B205" s="2"/>
      <c r="C205" s="2"/>
      <c r="D205" s="2"/>
      <c r="E205" s="2" t="s">
        <v>462</v>
      </c>
      <c r="F205" s="2"/>
      <c r="G205" s="2"/>
      <c r="H205" s="2"/>
      <c r="I205" s="2"/>
      <c r="J205" s="6"/>
      <c r="K205" s="7"/>
      <c r="L205" s="6"/>
      <c r="M205" s="7"/>
      <c r="N205" s="6"/>
      <c r="O205" s="7"/>
      <c r="P205" s="8"/>
    </row>
    <row r="206" spans="1:16">
      <c r="A206" s="2"/>
      <c r="B206" s="2"/>
      <c r="C206" s="2"/>
      <c r="D206" s="2"/>
      <c r="E206" s="2"/>
      <c r="F206" s="2" t="s">
        <v>463</v>
      </c>
      <c r="G206" s="2"/>
      <c r="H206" s="2"/>
      <c r="I206" s="2"/>
      <c r="J206" s="6">
        <v>4881.8900000000003</v>
      </c>
      <c r="K206" s="7"/>
      <c r="L206" s="6"/>
      <c r="M206" s="7"/>
      <c r="N206" s="6"/>
      <c r="O206" s="7"/>
      <c r="P206" s="8"/>
    </row>
    <row r="207" spans="1:16">
      <c r="A207" s="2"/>
      <c r="B207" s="2"/>
      <c r="C207" s="2"/>
      <c r="D207" s="2"/>
      <c r="E207" s="2"/>
      <c r="F207" s="2" t="s">
        <v>464</v>
      </c>
      <c r="G207" s="2"/>
      <c r="H207" s="2"/>
      <c r="I207" s="2"/>
      <c r="J207" s="6">
        <v>3112.74</v>
      </c>
      <c r="K207" s="7"/>
      <c r="L207" s="6"/>
      <c r="M207" s="7"/>
      <c r="N207" s="6"/>
      <c r="O207" s="7"/>
      <c r="P207" s="8"/>
    </row>
    <row r="208" spans="1:16">
      <c r="A208" s="2"/>
      <c r="B208" s="2"/>
      <c r="C208" s="2"/>
      <c r="D208" s="2"/>
      <c r="E208" s="2"/>
      <c r="F208" s="2" t="s">
        <v>465</v>
      </c>
      <c r="G208" s="2"/>
      <c r="H208" s="2"/>
      <c r="I208" s="2"/>
      <c r="J208" s="6">
        <v>493.96</v>
      </c>
      <c r="K208" s="7"/>
      <c r="L208" s="6"/>
      <c r="M208" s="7"/>
      <c r="N208" s="6"/>
      <c r="O208" s="7"/>
      <c r="P208" s="8"/>
    </row>
    <row r="209" spans="1:16">
      <c r="A209" s="2"/>
      <c r="B209" s="2"/>
      <c r="C209" s="2"/>
      <c r="D209" s="2"/>
      <c r="E209" s="2"/>
      <c r="F209" s="2" t="s">
        <v>466</v>
      </c>
      <c r="G209" s="2"/>
      <c r="H209" s="2"/>
      <c r="I209" s="2"/>
      <c r="J209" s="6">
        <v>5814</v>
      </c>
      <c r="K209" s="7"/>
      <c r="L209" s="6"/>
      <c r="M209" s="7"/>
      <c r="N209" s="6"/>
      <c r="O209" s="7"/>
      <c r="P209" s="8"/>
    </row>
    <row r="210" spans="1:16" ht="15" thickBot="1">
      <c r="A210" s="2"/>
      <c r="B210" s="2"/>
      <c r="C210" s="2"/>
      <c r="D210" s="2"/>
      <c r="E210" s="2"/>
      <c r="F210" s="2" t="s">
        <v>467</v>
      </c>
      <c r="G210" s="2"/>
      <c r="H210" s="2"/>
      <c r="I210" s="2"/>
      <c r="J210" s="13">
        <v>143.03</v>
      </c>
      <c r="K210" s="7"/>
      <c r="L210" s="6"/>
      <c r="M210" s="7"/>
      <c r="N210" s="6"/>
      <c r="O210" s="7"/>
      <c r="P210" s="8"/>
    </row>
    <row r="211" spans="1:16">
      <c r="A211" s="2"/>
      <c r="B211" s="2"/>
      <c r="C211" s="2"/>
      <c r="D211" s="2"/>
      <c r="E211" s="2" t="s">
        <v>468</v>
      </c>
      <c r="F211" s="2"/>
      <c r="G211" s="2"/>
      <c r="H211" s="2"/>
      <c r="I211" s="2"/>
      <c r="J211" s="6">
        <f>ROUND(SUM(J205:J210),5)</f>
        <v>14445.62</v>
      </c>
      <c r="K211" s="7"/>
      <c r="L211" s="6"/>
      <c r="M211" s="7"/>
      <c r="N211" s="6"/>
      <c r="O211" s="7"/>
      <c r="P211" s="8"/>
    </row>
    <row r="212" spans="1:16" ht="15" thickBot="1">
      <c r="A212" s="2"/>
      <c r="B212" s="2"/>
      <c r="C212" s="2"/>
      <c r="D212" s="2"/>
      <c r="E212" s="2" t="s">
        <v>469</v>
      </c>
      <c r="F212" s="2"/>
      <c r="G212" s="2"/>
      <c r="H212" s="2"/>
      <c r="I212" s="2"/>
      <c r="J212" s="6">
        <v>2520</v>
      </c>
      <c r="K212" s="7"/>
      <c r="L212" s="6"/>
      <c r="M212" s="7"/>
      <c r="N212" s="6"/>
      <c r="O212" s="7"/>
      <c r="P212" s="8"/>
    </row>
    <row r="213" spans="1:16" ht="15" thickBot="1">
      <c r="A213" s="2"/>
      <c r="B213" s="2"/>
      <c r="C213" s="2"/>
      <c r="D213" s="2" t="s">
        <v>470</v>
      </c>
      <c r="E213" s="2"/>
      <c r="F213" s="2"/>
      <c r="G213" s="2"/>
      <c r="H213" s="2"/>
      <c r="I213" s="2"/>
      <c r="J213" s="11">
        <f>ROUND(SUM(J203:J204)+SUM(J211:J212),5)</f>
        <v>18445.62</v>
      </c>
      <c r="K213" s="7"/>
      <c r="L213" s="6"/>
      <c r="M213" s="7"/>
      <c r="N213" s="6"/>
      <c r="O213" s="7"/>
      <c r="P213" s="8"/>
    </row>
    <row r="214" spans="1:16">
      <c r="A214" s="2"/>
      <c r="B214" s="2"/>
      <c r="C214" s="2" t="s">
        <v>471</v>
      </c>
      <c r="D214" s="2"/>
      <c r="E214" s="2"/>
      <c r="F214" s="2"/>
      <c r="G214" s="2"/>
      <c r="H214" s="2"/>
      <c r="I214" s="2"/>
      <c r="J214" s="6">
        <f>ROUND(J198+J202+J213,5)</f>
        <v>26971</v>
      </c>
      <c r="K214" s="7"/>
      <c r="L214" s="6"/>
      <c r="M214" s="7"/>
      <c r="N214" s="6"/>
      <c r="O214" s="7"/>
      <c r="P214" s="8"/>
    </row>
    <row r="215" spans="1:16">
      <c r="A215" s="2"/>
      <c r="B215" s="2"/>
      <c r="C215" s="2" t="s">
        <v>410</v>
      </c>
      <c r="D215" s="2"/>
      <c r="E215" s="2"/>
      <c r="F215" s="2"/>
      <c r="G215" s="2"/>
      <c r="H215" s="2"/>
      <c r="I215" s="2"/>
      <c r="J215" s="6"/>
      <c r="K215" s="7"/>
      <c r="L215" s="6"/>
      <c r="M215" s="7"/>
      <c r="N215" s="6"/>
      <c r="O215" s="7"/>
      <c r="P215" s="8"/>
    </row>
    <row r="216" spans="1:16">
      <c r="A216" s="2"/>
      <c r="B216" s="2"/>
      <c r="C216" s="2"/>
      <c r="D216" s="2" t="s">
        <v>472</v>
      </c>
      <c r="E216" s="2"/>
      <c r="F216" s="2"/>
      <c r="G216" s="2"/>
      <c r="H216" s="2"/>
      <c r="I216" s="2"/>
      <c r="J216" s="6"/>
      <c r="K216" s="7"/>
      <c r="L216" s="6"/>
      <c r="M216" s="7"/>
      <c r="N216" s="6"/>
      <c r="O216" s="7"/>
      <c r="P216" s="8"/>
    </row>
    <row r="217" spans="1:16">
      <c r="A217" s="2"/>
      <c r="B217" s="2"/>
      <c r="C217" s="2"/>
      <c r="D217" s="2"/>
      <c r="E217" s="2" t="s">
        <v>473</v>
      </c>
      <c r="F217" s="2"/>
      <c r="G217" s="2"/>
      <c r="H217" s="2"/>
      <c r="I217" s="2"/>
      <c r="J217" s="6"/>
      <c r="K217" s="7"/>
      <c r="L217" s="6"/>
      <c r="M217" s="7"/>
      <c r="N217" s="6"/>
      <c r="O217" s="7"/>
      <c r="P217" s="8"/>
    </row>
    <row r="218" spans="1:16" ht="15" thickBot="1">
      <c r="A218" s="2"/>
      <c r="B218" s="2"/>
      <c r="C218" s="2"/>
      <c r="D218" s="2"/>
      <c r="E218" s="2"/>
      <c r="F218" s="2" t="s">
        <v>474</v>
      </c>
      <c r="G218" s="2"/>
      <c r="H218" s="2"/>
      <c r="I218" s="2"/>
      <c r="J218" s="6">
        <v>207.94</v>
      </c>
      <c r="K218" s="7"/>
      <c r="L218" s="6"/>
      <c r="M218" s="7"/>
      <c r="N218" s="6"/>
      <c r="O218" s="7"/>
      <c r="P218" s="8"/>
    </row>
    <row r="219" spans="1:16" ht="15" thickBot="1">
      <c r="A219" s="2"/>
      <c r="B219" s="2"/>
      <c r="C219" s="2"/>
      <c r="D219" s="2"/>
      <c r="E219" s="2" t="s">
        <v>475</v>
      </c>
      <c r="F219" s="2"/>
      <c r="G219" s="2"/>
      <c r="H219" s="2"/>
      <c r="I219" s="2"/>
      <c r="J219" s="11">
        <f>ROUND(SUM(J217:J218),5)</f>
        <v>207.94</v>
      </c>
      <c r="K219" s="7"/>
      <c r="L219" s="6"/>
      <c r="M219" s="7"/>
      <c r="N219" s="6"/>
      <c r="O219" s="7"/>
      <c r="P219" s="8"/>
    </row>
    <row r="220" spans="1:16">
      <c r="A220" s="2"/>
      <c r="B220" s="2"/>
      <c r="C220" s="2"/>
      <c r="D220" s="2" t="s">
        <v>476</v>
      </c>
      <c r="E220" s="2"/>
      <c r="F220" s="2"/>
      <c r="G220" s="2"/>
      <c r="H220" s="2"/>
      <c r="I220" s="2"/>
      <c r="J220" s="6">
        <f>ROUND(J216+J219,5)</f>
        <v>207.94</v>
      </c>
      <c r="K220" s="7"/>
      <c r="L220" s="6"/>
      <c r="M220" s="7"/>
      <c r="N220" s="6"/>
      <c r="O220" s="7"/>
      <c r="P220" s="8"/>
    </row>
    <row r="221" spans="1:16">
      <c r="A221" s="2"/>
      <c r="B221" s="2"/>
      <c r="C221" s="2"/>
      <c r="D221" s="2" t="s">
        <v>256</v>
      </c>
      <c r="E221" s="2"/>
      <c r="F221" s="2"/>
      <c r="G221" s="2"/>
      <c r="H221" s="2"/>
      <c r="I221" s="2"/>
      <c r="J221" s="6"/>
      <c r="K221" s="7"/>
      <c r="L221" s="6"/>
      <c r="M221" s="7"/>
      <c r="N221" s="6"/>
      <c r="O221" s="7"/>
      <c r="P221" s="8"/>
    </row>
    <row r="222" spans="1:16">
      <c r="A222" s="2"/>
      <c r="B222" s="2"/>
      <c r="C222" s="2"/>
      <c r="D222" s="2"/>
      <c r="E222" s="2" t="s">
        <v>477</v>
      </c>
      <c r="F222" s="2"/>
      <c r="G222" s="2"/>
      <c r="H222" s="2"/>
      <c r="I222" s="2"/>
      <c r="J222" s="6">
        <v>13073.99</v>
      </c>
      <c r="K222" s="7"/>
      <c r="L222" s="6"/>
      <c r="M222" s="7"/>
      <c r="N222" s="6"/>
      <c r="O222" s="7"/>
      <c r="P222" s="8"/>
    </row>
    <row r="223" spans="1:16">
      <c r="A223" s="2"/>
      <c r="B223" s="2"/>
      <c r="C223" s="2"/>
      <c r="D223" s="2"/>
      <c r="E223" s="2" t="s">
        <v>478</v>
      </c>
      <c r="F223" s="2"/>
      <c r="G223" s="2"/>
      <c r="H223" s="2"/>
      <c r="I223" s="2"/>
      <c r="J223" s="6">
        <v>15000</v>
      </c>
      <c r="K223" s="7"/>
      <c r="L223" s="6"/>
      <c r="M223" s="7"/>
      <c r="N223" s="6"/>
      <c r="O223" s="7"/>
      <c r="P223" s="8"/>
    </row>
    <row r="224" spans="1:16">
      <c r="A224" s="2"/>
      <c r="B224" s="2"/>
      <c r="C224" s="2"/>
      <c r="D224" s="2"/>
      <c r="E224" s="2" t="s">
        <v>257</v>
      </c>
      <c r="F224" s="2"/>
      <c r="G224" s="2"/>
      <c r="H224" s="2"/>
      <c r="I224" s="2"/>
      <c r="J224" s="6"/>
      <c r="K224" s="7"/>
      <c r="L224" s="6"/>
      <c r="M224" s="7"/>
      <c r="N224" s="6"/>
      <c r="O224" s="7"/>
      <c r="P224" s="8"/>
    </row>
    <row r="225" spans="1:16">
      <c r="A225" s="2"/>
      <c r="B225" s="2"/>
      <c r="C225" s="2"/>
      <c r="D225" s="2"/>
      <c r="E225" s="2"/>
      <c r="F225" s="2" t="s">
        <v>479</v>
      </c>
      <c r="G225" s="2"/>
      <c r="H225" s="2"/>
      <c r="I225" s="2"/>
      <c r="J225" s="6">
        <v>3403.44</v>
      </c>
      <c r="K225" s="7"/>
      <c r="L225" s="6"/>
      <c r="M225" s="7"/>
      <c r="N225" s="6"/>
      <c r="O225" s="7"/>
      <c r="P225" s="8"/>
    </row>
    <row r="226" spans="1:16">
      <c r="A226" s="2"/>
      <c r="B226" s="2"/>
      <c r="C226" s="2"/>
      <c r="D226" s="2"/>
      <c r="E226" s="2"/>
      <c r="F226" s="2" t="s">
        <v>258</v>
      </c>
      <c r="G226" s="2"/>
      <c r="H226" s="2"/>
      <c r="I226" s="2"/>
      <c r="J226" s="6">
        <v>16062.03</v>
      </c>
      <c r="K226" s="7"/>
      <c r="L226" s="6"/>
      <c r="M226" s="7"/>
      <c r="N226" s="6"/>
      <c r="O226" s="7"/>
      <c r="P226" s="8"/>
    </row>
    <row r="227" spans="1:16">
      <c r="A227" s="2"/>
      <c r="B227" s="2"/>
      <c r="C227" s="2"/>
      <c r="D227" s="2"/>
      <c r="E227" s="2"/>
      <c r="F227" s="2" t="s">
        <v>480</v>
      </c>
      <c r="G227" s="2"/>
      <c r="H227" s="2"/>
      <c r="I227" s="2"/>
      <c r="J227" s="6">
        <v>0</v>
      </c>
      <c r="K227" s="7"/>
      <c r="L227" s="6"/>
      <c r="M227" s="7"/>
      <c r="N227" s="6"/>
      <c r="O227" s="7"/>
      <c r="P227" s="8"/>
    </row>
    <row r="228" spans="1:16" ht="15" thickBot="1">
      <c r="A228" s="2"/>
      <c r="B228" s="2"/>
      <c r="C228" s="2"/>
      <c r="D228" s="2"/>
      <c r="E228" s="2"/>
      <c r="F228" s="2" t="s">
        <v>481</v>
      </c>
      <c r="G228" s="2"/>
      <c r="H228" s="2"/>
      <c r="I228" s="2"/>
      <c r="J228" s="6">
        <v>300.52999999999997</v>
      </c>
      <c r="K228" s="7"/>
      <c r="L228" s="6"/>
      <c r="M228" s="7"/>
      <c r="N228" s="6"/>
      <c r="O228" s="7"/>
      <c r="P228" s="8"/>
    </row>
    <row r="229" spans="1:16" ht="15" thickBot="1">
      <c r="A229" s="2"/>
      <c r="B229" s="2"/>
      <c r="C229" s="2"/>
      <c r="D229" s="2"/>
      <c r="E229" s="2" t="s">
        <v>260</v>
      </c>
      <c r="F229" s="2"/>
      <c r="G229" s="2"/>
      <c r="H229" s="2"/>
      <c r="I229" s="2"/>
      <c r="J229" s="11">
        <f>ROUND(SUM(J224:J228),5)</f>
        <v>19766</v>
      </c>
      <c r="K229" s="7"/>
      <c r="L229" s="6"/>
      <c r="M229" s="7"/>
      <c r="N229" s="6"/>
      <c r="O229" s="7"/>
      <c r="P229" s="8"/>
    </row>
    <row r="230" spans="1:16">
      <c r="A230" s="2"/>
      <c r="B230" s="2"/>
      <c r="C230" s="2"/>
      <c r="D230" s="2" t="s">
        <v>261</v>
      </c>
      <c r="E230" s="2"/>
      <c r="F230" s="2"/>
      <c r="G230" s="2"/>
      <c r="H230" s="2"/>
      <c r="I230" s="2"/>
      <c r="J230" s="6">
        <f>ROUND(SUM(J221:J223)+J229,5)</f>
        <v>47839.99</v>
      </c>
      <c r="K230" s="7"/>
      <c r="L230" s="6"/>
      <c r="M230" s="7"/>
      <c r="N230" s="6"/>
      <c r="O230" s="7"/>
      <c r="P230" s="8"/>
    </row>
    <row r="231" spans="1:16">
      <c r="A231" s="2"/>
      <c r="B231" s="2"/>
      <c r="C231" s="2"/>
      <c r="D231" s="2" t="s">
        <v>411</v>
      </c>
      <c r="E231" s="2"/>
      <c r="F231" s="2"/>
      <c r="G231" s="2"/>
      <c r="H231" s="2"/>
      <c r="I231" s="2"/>
      <c r="J231" s="6"/>
      <c r="K231" s="7"/>
      <c r="L231" s="6"/>
      <c r="M231" s="7"/>
      <c r="N231" s="6"/>
      <c r="O231" s="7"/>
      <c r="P231" s="8"/>
    </row>
    <row r="232" spans="1:16">
      <c r="A232" s="2"/>
      <c r="B232" s="2"/>
      <c r="C232" s="2"/>
      <c r="D232" s="2"/>
      <c r="E232" s="2" t="s">
        <v>412</v>
      </c>
      <c r="F232" s="2"/>
      <c r="G232" s="2"/>
      <c r="H232" s="2"/>
      <c r="I232" s="2"/>
      <c r="J232" s="6">
        <v>0</v>
      </c>
      <c r="K232" s="7"/>
      <c r="L232" s="6">
        <v>4084.62</v>
      </c>
      <c r="M232" s="7"/>
      <c r="N232" s="6">
        <f>ROUND((J232-L232),5)</f>
        <v>-4084.62</v>
      </c>
      <c r="O232" s="7"/>
      <c r="P232" s="8">
        <f>ROUND(IF(L232=0, IF(J232=0, 0, 1), J232/L232),5)</f>
        <v>0</v>
      </c>
    </row>
    <row r="233" spans="1:16">
      <c r="A233" s="2"/>
      <c r="B233" s="2"/>
      <c r="C233" s="2"/>
      <c r="D233" s="2"/>
      <c r="E233" s="2" t="s">
        <v>413</v>
      </c>
      <c r="F233" s="2"/>
      <c r="G233" s="2"/>
      <c r="H233" s="2"/>
      <c r="I233" s="2"/>
      <c r="J233" s="6">
        <v>0</v>
      </c>
      <c r="K233" s="7"/>
      <c r="L233" s="6">
        <v>0</v>
      </c>
      <c r="M233" s="7"/>
      <c r="N233" s="6">
        <f>ROUND((J233-L233),5)</f>
        <v>0</v>
      </c>
      <c r="O233" s="7"/>
      <c r="P233" s="8">
        <f>ROUND(IF(L233=0, IF(J233=0, 0, 1), J233/L233),5)</f>
        <v>0</v>
      </c>
    </row>
    <row r="234" spans="1:16">
      <c r="A234" s="2"/>
      <c r="B234" s="2"/>
      <c r="C234" s="2"/>
      <c r="D234" s="2"/>
      <c r="E234" s="2" t="s">
        <v>414</v>
      </c>
      <c r="F234" s="2"/>
      <c r="G234" s="2"/>
      <c r="H234" s="2"/>
      <c r="I234" s="2"/>
      <c r="J234" s="6">
        <v>0</v>
      </c>
      <c r="K234" s="7"/>
      <c r="L234" s="6">
        <v>0</v>
      </c>
      <c r="M234" s="7"/>
      <c r="N234" s="6">
        <f>ROUND((J234-L234),5)</f>
        <v>0</v>
      </c>
      <c r="O234" s="7"/>
      <c r="P234" s="8">
        <f>ROUND(IF(L234=0, IF(J234=0, 0, 1), J234/L234),5)</f>
        <v>0</v>
      </c>
    </row>
    <row r="235" spans="1:16">
      <c r="A235" s="2"/>
      <c r="B235" s="2"/>
      <c r="C235" s="2"/>
      <c r="D235" s="2"/>
      <c r="E235" s="2" t="s">
        <v>415</v>
      </c>
      <c r="F235" s="2"/>
      <c r="G235" s="2"/>
      <c r="H235" s="2"/>
      <c r="I235" s="2"/>
      <c r="J235" s="6">
        <v>0</v>
      </c>
      <c r="K235" s="7"/>
      <c r="L235" s="6">
        <v>0</v>
      </c>
      <c r="M235" s="7"/>
      <c r="N235" s="6">
        <f>ROUND((J235-L235),5)</f>
        <v>0</v>
      </c>
      <c r="O235" s="7"/>
      <c r="P235" s="8">
        <f>ROUND(IF(L235=0, IF(J235=0, 0, 1), J235/L235),5)</f>
        <v>0</v>
      </c>
    </row>
    <row r="236" spans="1:16">
      <c r="A236" s="2"/>
      <c r="B236" s="2"/>
      <c r="C236" s="2"/>
      <c r="D236" s="2"/>
      <c r="E236" s="2" t="s">
        <v>416</v>
      </c>
      <c r="F236" s="2"/>
      <c r="G236" s="2"/>
      <c r="H236" s="2"/>
      <c r="I236" s="2"/>
      <c r="J236" s="6">
        <v>0</v>
      </c>
      <c r="K236" s="7"/>
      <c r="L236" s="6">
        <v>0</v>
      </c>
      <c r="M236" s="7"/>
      <c r="N236" s="6">
        <f>ROUND((J236-L236),5)</f>
        <v>0</v>
      </c>
      <c r="O236" s="7"/>
      <c r="P236" s="8">
        <f>ROUND(IF(L236=0, IF(J236=0, 0, 1), J236/L236),5)</f>
        <v>0</v>
      </c>
    </row>
    <row r="237" spans="1:16">
      <c r="A237" s="2"/>
      <c r="B237" s="2"/>
      <c r="C237" s="2"/>
      <c r="D237" s="2"/>
      <c r="E237" s="2" t="s">
        <v>417</v>
      </c>
      <c r="F237" s="2"/>
      <c r="G237" s="2"/>
      <c r="H237" s="2"/>
      <c r="I237" s="2"/>
      <c r="J237" s="6">
        <v>0</v>
      </c>
      <c r="K237" s="7"/>
      <c r="L237" s="6">
        <v>0</v>
      </c>
      <c r="M237" s="7"/>
      <c r="N237" s="6">
        <f>ROUND((J237-L237),5)</f>
        <v>0</v>
      </c>
      <c r="O237" s="7"/>
      <c r="P237" s="8">
        <f>ROUND(IF(L237=0, IF(J237=0, 0, 1), J237/L237),5)</f>
        <v>0</v>
      </c>
    </row>
    <row r="238" spans="1:16" ht="15" thickBot="1">
      <c r="A238" s="2"/>
      <c r="B238" s="2"/>
      <c r="C238" s="2"/>
      <c r="D238" s="2"/>
      <c r="E238" s="2" t="s">
        <v>418</v>
      </c>
      <c r="F238" s="2"/>
      <c r="G238" s="2"/>
      <c r="H238" s="2"/>
      <c r="I238" s="2"/>
      <c r="J238" s="6">
        <v>0</v>
      </c>
      <c r="K238" s="7"/>
      <c r="L238" s="6">
        <v>16000</v>
      </c>
      <c r="M238" s="7"/>
      <c r="N238" s="6">
        <f>ROUND((J238-L238),5)</f>
        <v>-16000</v>
      </c>
      <c r="O238" s="7"/>
      <c r="P238" s="8">
        <f>ROUND(IF(L238=0, IF(J238=0, 0, 1), J238/L238),5)</f>
        <v>0</v>
      </c>
    </row>
    <row r="239" spans="1:16" ht="15" thickBot="1">
      <c r="A239" s="2"/>
      <c r="B239" s="2"/>
      <c r="C239" s="2"/>
      <c r="D239" s="2" t="s">
        <v>419</v>
      </c>
      <c r="E239" s="2"/>
      <c r="F239" s="2"/>
      <c r="G239" s="2"/>
      <c r="H239" s="2"/>
      <c r="I239" s="2"/>
      <c r="J239" s="9">
        <f>ROUND(SUM(J231:J238),5)</f>
        <v>0</v>
      </c>
      <c r="K239" s="7"/>
      <c r="L239" s="9">
        <f>ROUND(SUM(L231:L238),5)</f>
        <v>20084.62</v>
      </c>
      <c r="M239" s="7"/>
      <c r="N239" s="9">
        <f>ROUND((J239-L239),5)</f>
        <v>-20084.62</v>
      </c>
      <c r="O239" s="7"/>
      <c r="P239" s="10">
        <f>ROUND(IF(L239=0, IF(J239=0, 0, 1), J239/L239),5)</f>
        <v>0</v>
      </c>
    </row>
    <row r="240" spans="1:16" ht="15" thickBot="1">
      <c r="A240" s="2"/>
      <c r="B240" s="2"/>
      <c r="C240" s="2" t="s">
        <v>420</v>
      </c>
      <c r="D240" s="2"/>
      <c r="E240" s="2"/>
      <c r="F240" s="2"/>
      <c r="G240" s="2"/>
      <c r="H240" s="2"/>
      <c r="I240" s="2"/>
      <c r="J240" s="9">
        <f>ROUND(J215+J220+J230+J239,5)</f>
        <v>48047.93</v>
      </c>
      <c r="K240" s="7"/>
      <c r="L240" s="9">
        <f>ROUND(L215+L220+L230+L239,5)</f>
        <v>20084.62</v>
      </c>
      <c r="M240" s="7"/>
      <c r="N240" s="9">
        <f>ROUND((J240-L240),5)</f>
        <v>27963.31</v>
      </c>
      <c r="O240" s="7"/>
      <c r="P240" s="10">
        <f>ROUND(IF(L240=0, IF(J240=0, 0, 1), J240/L240),5)</f>
        <v>2.3922699999999999</v>
      </c>
    </row>
    <row r="241" spans="1:16" ht="15" thickBot="1">
      <c r="A241" s="2"/>
      <c r="B241" s="2" t="s">
        <v>421</v>
      </c>
      <c r="C241" s="2"/>
      <c r="D241" s="2"/>
      <c r="E241" s="2"/>
      <c r="F241" s="2"/>
      <c r="G241" s="2"/>
      <c r="H241" s="2"/>
      <c r="I241" s="2"/>
      <c r="J241" s="9">
        <f>ROUND(J197+J214-J240,5)</f>
        <v>-21076.93</v>
      </c>
      <c r="K241" s="7"/>
      <c r="L241" s="9">
        <f>ROUND(L197+L214-L240,5)</f>
        <v>-20084.62</v>
      </c>
      <c r="M241" s="7"/>
      <c r="N241" s="9">
        <f>ROUND((J241-L241),5)</f>
        <v>-992.31</v>
      </c>
      <c r="O241" s="7"/>
      <c r="P241" s="10">
        <f>ROUND(IF(L241=0, IF(J241=0, 0, 1), J241/L241),5)</f>
        <v>1.04941</v>
      </c>
    </row>
    <row r="242" spans="1:16" s="17" customFormat="1" ht="9.4" thickBot="1">
      <c r="A242" s="2" t="s">
        <v>318</v>
      </c>
      <c r="B242" s="2"/>
      <c r="C242" s="2"/>
      <c r="D242" s="2"/>
      <c r="E242" s="2"/>
      <c r="F242" s="2"/>
      <c r="G242" s="2"/>
      <c r="H242" s="2"/>
      <c r="I242" s="2"/>
      <c r="J242" s="15">
        <f>ROUND(J196+J241,5)</f>
        <v>365165.59</v>
      </c>
      <c r="K242" s="2"/>
      <c r="L242" s="15">
        <f>ROUND(L196+L241,5)</f>
        <v>0</v>
      </c>
      <c r="M242" s="2"/>
      <c r="N242" s="15">
        <f>ROUND((J242-L242),5)</f>
        <v>365165.59</v>
      </c>
      <c r="O242" s="2"/>
      <c r="P242" s="16">
        <f>ROUND(IF(L242=0, IF(J242=0, 0, 1), J242/L242),5)</f>
        <v>1</v>
      </c>
    </row>
    <row r="243" spans="1:16" ht="15" thickTop="1"/>
  </sheetData>
  <pageMargins left="0.7" right="0.7" top="0.75" bottom="0.75" header="0.1" footer="0.3"/>
  <pageSetup orientation="portrait" r:id="rId1"/>
  <headerFooter>
    <oddHeader>&amp;L&amp;"Arial,Bold"&amp;7 9:36 AM
&amp;"Arial,Bold"&amp;7 08/05/22
&amp;"Arial,Bold"&amp;7 Accrual Basis&amp;C&amp;"Arial,Bold"&amp;12 Nederland Fire Protection District
&amp;"Arial,Bold"&amp;14 Income &amp;&amp; Expense General  Budget vs. Actual
&amp;"Arial,Bold"&amp;10 January through December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6145" r:id="rId6" name="FILTER"/>
      </mc:Fallback>
    </mc:AlternateContent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6146" r:id="rId4" name="HEAD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5" ma:contentTypeDescription="Create a new document." ma:contentTypeScope="" ma:versionID="316333fef504376e70e22e2ea6811bb9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73d113b2469ae60ca7ef57232326775a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269AF-B777-4EEB-9FAB-AB264FBF8437}"/>
</file>

<file path=customXml/itemProps2.xml><?xml version="1.0" encoding="utf-8"?>
<ds:datastoreItem xmlns:ds="http://schemas.openxmlformats.org/officeDocument/2006/customXml" ds:itemID="{6D143D8B-EAD1-442E-BC61-D9A5BBC3CAC6}"/>
</file>

<file path=customXml/itemProps3.xml><?xml version="1.0" encoding="utf-8"?>
<ds:datastoreItem xmlns:ds="http://schemas.openxmlformats.org/officeDocument/2006/customXml" ds:itemID="{BB5E5BEA-77D6-4AC2-BFD8-933F71F2F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Cooke</dc:creator>
  <cp:keywords/>
  <dc:description/>
  <cp:lastModifiedBy>Iain Irwin-Powell</cp:lastModifiedBy>
  <cp:revision/>
  <dcterms:created xsi:type="dcterms:W3CDTF">2022-08-05T15:05:57Z</dcterms:created>
  <dcterms:modified xsi:type="dcterms:W3CDTF">2022-08-12T00:15:28Z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