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docProps/app.xml" ContentType="application/vnd.openxmlformats-officedocument.extended-properties+xml"/>
  <Override PartName="/xl/activeX/activeX6.bin" ContentType="application/vnd.ms-office.activeX"/>
  <Override PartName="/xl/activeX/activeX8.xml" ContentType="application/vnd.ms-office.activeX+xml"/>
  <Override PartName="/xl/activeX/activeX6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7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7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-my.sharepoint.com/personal/scooke_nederlandfire_org/Documents/Board Packets/"/>
    </mc:Choice>
  </mc:AlternateContent>
  <xr:revisionPtr revIDLastSave="75" documentId="8_{85090065-C55B-4F7C-9491-79469A6F48D1}" xr6:coauthVersionLast="47" xr6:coauthVersionMax="47" xr10:uidLastSave="{49574A6B-3290-434F-B02D-2C4FF0E5F4A3}"/>
  <bookViews>
    <workbookView xWindow="-103" yWindow="-103" windowWidth="19543" windowHeight="12497" activeTab="2" xr2:uid="{9CC8EB7D-8268-417F-BE1D-AD576CD79205}"/>
  </bookViews>
  <sheets>
    <sheet name="Aug Ledger" sheetId="4" r:id="rId1"/>
    <sheet name="August Balance Sheet" sheetId="1" r:id="rId2"/>
    <sheet name="Fund Balance Sheet" sheetId="5" r:id="rId3"/>
    <sheet name="Aug I&amp;E" sheetId="2" r:id="rId4"/>
    <sheet name="Jan - Aug I&amp;E" sheetId="3" r:id="rId5"/>
    <sheet name="BVA" sheetId="6" r:id="rId6"/>
  </sheets>
  <definedNames>
    <definedName name="_xlnm.Print_Titles" localSheetId="3">'Aug I&amp;E'!$A:$I,'Aug I&amp;E'!$1:$2</definedName>
    <definedName name="_xlnm.Print_Titles" localSheetId="0">'Aug Ledger'!$A:$F,'Aug Ledger'!$1:$1</definedName>
    <definedName name="_xlnm.Print_Titles" localSheetId="1">'August Balance Sheet'!$A:$F,'August Balance Sheet'!$1:$1</definedName>
    <definedName name="_xlnm.Print_Titles" localSheetId="5">BVA!$A:$I,BVA!$1:$2</definedName>
    <definedName name="_xlnm.Print_Titles" localSheetId="4">'Jan - Aug I&amp;E'!$A:$I,'Jan - Aug I&amp;E'!$1:$2</definedName>
    <definedName name="QB_COLUMN_1" localSheetId="0" hidden="1">'Aug Ledger'!$G$1</definedName>
    <definedName name="QB_COLUMN_20" localSheetId="0" hidden="1">'Aug Ledger'!$S$1</definedName>
    <definedName name="QB_COLUMN_29" localSheetId="1" hidden="1">'August Balance Sheet'!$G$1</definedName>
    <definedName name="QB_COLUMN_3" localSheetId="0" hidden="1">'Aug Ledger'!$I$1</definedName>
    <definedName name="QB_COLUMN_30" localSheetId="0" hidden="1">'Aug Ledger'!$U$1</definedName>
    <definedName name="QB_COLUMN_31" localSheetId="0" hidden="1">'Aug Ledger'!$W$1</definedName>
    <definedName name="QB_COLUMN_4" localSheetId="0" hidden="1">'Aug Ledger'!$K$1</definedName>
    <definedName name="QB_COLUMN_5" localSheetId="0" hidden="1">'Aug Ledger'!$M$1</definedName>
    <definedName name="QB_COLUMN_59200" localSheetId="3" hidden="1">'Aug I&amp;E'!$J$2</definedName>
    <definedName name="QB_COLUMN_59200" localSheetId="5" hidden="1">BVA!$J$2</definedName>
    <definedName name="QB_COLUMN_59200" localSheetId="4" hidden="1">'Jan - Aug I&amp;E'!$J$2</definedName>
    <definedName name="QB_COLUMN_63620" localSheetId="3" hidden="1">'Aug I&amp;E'!$N$2</definedName>
    <definedName name="QB_COLUMN_63620" localSheetId="5" hidden="1">BVA!$N$2</definedName>
    <definedName name="QB_COLUMN_63620" localSheetId="4" hidden="1">'Jan - Aug I&amp;E'!$N$2</definedName>
    <definedName name="QB_COLUMN_64430" localSheetId="3" hidden="1">'Aug I&amp;E'!$P$2</definedName>
    <definedName name="QB_COLUMN_64430" localSheetId="5" hidden="1">BVA!$P$2</definedName>
    <definedName name="QB_COLUMN_64430" localSheetId="4" hidden="1">'Jan - Aug I&amp;E'!$P$2</definedName>
    <definedName name="QB_COLUMN_7" localSheetId="0" hidden="1">'Aug Ledger'!$O$1</definedName>
    <definedName name="QB_COLUMN_76210" localSheetId="3" hidden="1">'Aug I&amp;E'!$L$2</definedName>
    <definedName name="QB_COLUMN_76210" localSheetId="5" hidden="1">BVA!$L$2</definedName>
    <definedName name="QB_COLUMN_76210" localSheetId="4" hidden="1">'Jan - Aug I&amp;E'!$L$2</definedName>
    <definedName name="QB_COLUMN_8" localSheetId="0" hidden="1">'Aug Ledger'!$Q$1</definedName>
    <definedName name="QB_DATA_0" localSheetId="3" hidden="1">'Aug I&amp;E'!$5:$5,'Aug I&amp;E'!$6:$6,'Aug I&amp;E'!$7:$7,'Aug I&amp;E'!$8:$8,'Aug I&amp;E'!$10:$10,'Aug I&amp;E'!$11:$11,'Aug I&amp;E'!$12:$12,'Aug I&amp;E'!$13:$13,'Aug I&amp;E'!$14:$14,'Aug I&amp;E'!$15:$15,'Aug I&amp;E'!$21:$21,'Aug I&amp;E'!$22:$22,'Aug I&amp;E'!$23:$23,'Aug I&amp;E'!$24:$24,'Aug I&amp;E'!$25:$25,'Aug I&amp;E'!$26:$26</definedName>
    <definedName name="QB_DATA_0" localSheetId="0" hidden="1">'Aug Ledger'!$3:$3,'Aug Ledger'!$6:$6,'Aug Ledger'!$9:$9,'Aug Ledger'!$10:$10,'Aug Ledger'!$11:$11,'Aug Ledger'!$15:$15,'Aug Ledger'!$16:$16,'Aug Ledger'!$19:$19,'Aug Ledger'!$22:$22,'Aug Ledger'!$25:$25,'Aug Ledger'!$29:$29,'Aug Ledger'!$30:$30,'Aug Ledger'!$31:$31,'Aug Ledger'!$34:$34,'Aug Ledger'!$39:$39,'Aug Ledger'!$40:$40</definedName>
    <definedName name="QB_DATA_0" localSheetId="1" hidden="1">'August Balance Sheet'!$6:$6,'August Balance Sheet'!$7:$7,'August Balance Sheet'!$8:$8,'August Balance Sheet'!$12:$12,'August Balance Sheet'!$15:$15,'August Balance Sheet'!$19:$19,'August Balance Sheet'!$20:$20,'August Balance Sheet'!$21:$21,'August Balance Sheet'!$22:$22,'August Balance Sheet'!$23:$23,'August Balance Sheet'!$24:$24,'August Balance Sheet'!$25:$25,'August Balance Sheet'!$26:$26,'August Balance Sheet'!$27:$27,'August Balance Sheet'!$34:$34,'August Balance Sheet'!$37:$37</definedName>
    <definedName name="QB_DATA_0" localSheetId="5" hidden="1">BVA!$5:$5,BVA!$6:$6,BVA!$7:$7,BVA!$8:$8,BVA!$10:$10,BVA!$11:$11,BVA!$12:$12,BVA!$13:$13,BVA!$14:$14,BVA!$15:$15,BVA!$16:$16,BVA!$17:$17,BVA!$18:$18,BVA!$19:$19,BVA!$20:$20,BVA!$26:$26</definedName>
    <definedName name="QB_DATA_0" localSheetId="4" hidden="1">'Jan - Aug I&amp;E'!$5:$5,'Jan - Aug I&amp;E'!$6:$6,'Jan - Aug I&amp;E'!$7:$7,'Jan - Aug I&amp;E'!$8:$8,'Jan - Aug I&amp;E'!$10:$10,'Jan - Aug I&amp;E'!$11:$11,'Jan - Aug I&amp;E'!$12:$12,'Jan - Aug I&amp;E'!$13:$13,'Jan - Aug I&amp;E'!$14:$14,'Jan - Aug I&amp;E'!$15:$15,'Jan - Aug I&amp;E'!$16:$16,'Jan - Aug I&amp;E'!$17:$17,'Jan - Aug I&amp;E'!$18:$18,'Jan - Aug I&amp;E'!$19:$19,'Jan - Aug I&amp;E'!$20:$20,'Jan - Aug I&amp;E'!$26:$26</definedName>
    <definedName name="QB_DATA_1" localSheetId="3" hidden="1">'Aug I&amp;E'!$28:$28,'Aug I&amp;E'!$29:$29,'Aug I&amp;E'!$32:$32,'Aug I&amp;E'!$33:$33,'Aug I&amp;E'!$34:$34,'Aug I&amp;E'!$35:$35,'Aug I&amp;E'!$38:$38,'Aug I&amp;E'!$39:$39,'Aug I&amp;E'!$40:$40,'Aug I&amp;E'!$41:$41,'Aug I&amp;E'!$42:$42,'Aug I&amp;E'!$43:$43,'Aug I&amp;E'!$48:$48,'Aug I&amp;E'!$49:$49,'Aug I&amp;E'!$50:$50,'Aug I&amp;E'!$51:$51</definedName>
    <definedName name="QB_DATA_1" localSheetId="0" hidden="1">'Aug Ledger'!$41:$41,'Aug Ledger'!$44:$44,'Aug Ledger'!$45:$45,'Aug Ledger'!$46:$46,'Aug Ledger'!$53:$53,'Aug Ledger'!$56:$56,'Aug Ledger'!$59:$59,'Aug Ledger'!$63:$63,'Aug Ledger'!$64:$64,'Aug Ledger'!$65:$65,'Aug Ledger'!$66:$66,'Aug Ledger'!$67:$67,'Aug Ledger'!$68:$68,'Aug Ledger'!$69:$69,'Aug Ledger'!$70:$70,'Aug Ledger'!$71:$71</definedName>
    <definedName name="QB_DATA_1" localSheetId="1" hidden="1">'August Balance Sheet'!$41:$41,'August Balance Sheet'!$44:$44,'August Balance Sheet'!$45:$45,'August Balance Sheet'!$48:$48,'August Balance Sheet'!$54:$54,'August Balance Sheet'!$56:$56,'August Balance Sheet'!$57:$57,'August Balance Sheet'!$58:$58,'August Balance Sheet'!$59:$59,'August Balance Sheet'!$60:$60,'August Balance Sheet'!$61:$61,'August Balance Sheet'!$63:$63,'August Balance Sheet'!$64:$64,'August Balance Sheet'!$65:$65</definedName>
    <definedName name="QB_DATA_1" localSheetId="5" hidden="1">BVA!$27:$27,BVA!$28:$28,BVA!$29:$29,BVA!$31:$31,BVA!$32:$32,BVA!$34:$34,BVA!$36:$36,BVA!$37:$37,BVA!$38:$38,BVA!$41:$41,BVA!$42:$42,BVA!$43:$43,BVA!$44:$44,BVA!$47:$47,BVA!$48:$48,BVA!$49:$49</definedName>
    <definedName name="QB_DATA_1" localSheetId="4" hidden="1">'Jan - Aug I&amp;E'!$27:$27,'Jan - Aug I&amp;E'!$28:$28,'Jan - Aug I&amp;E'!$29:$29,'Jan - Aug I&amp;E'!$31:$31,'Jan - Aug I&amp;E'!$32:$32,'Jan - Aug I&amp;E'!$34:$34,'Jan - Aug I&amp;E'!$36:$36,'Jan - Aug I&amp;E'!$37:$37,'Jan - Aug I&amp;E'!$38:$38,'Jan - Aug I&amp;E'!$41:$41,'Jan - Aug I&amp;E'!$42:$42,'Jan - Aug I&amp;E'!$43:$43,'Jan - Aug I&amp;E'!$44:$44,'Jan - Aug I&amp;E'!$47:$47,'Jan - Aug I&amp;E'!$48:$48,'Jan - Aug I&amp;E'!$49:$49</definedName>
    <definedName name="QB_DATA_10" localSheetId="0" hidden="1">'Aug Ledger'!$315:$315,'Aug Ledger'!$316:$316,'Aug Ledger'!$318:$318,'Aug Ledger'!$319:$319,'Aug Ledger'!$325:$325,'Aug Ledger'!$326:$326,'Aug Ledger'!$329:$329,'Aug Ledger'!$332:$332</definedName>
    <definedName name="QB_DATA_2" localSheetId="3" hidden="1">'Aug I&amp;E'!$52:$52,'Aug I&amp;E'!$54:$54,'Aug I&amp;E'!$55:$55,'Aug I&amp;E'!$56:$56,'Aug I&amp;E'!$57:$57,'Aug I&amp;E'!$58:$58,'Aug I&amp;E'!$59:$59,'Aug I&amp;E'!$61:$61,'Aug I&amp;E'!$63:$63,'Aug I&amp;E'!$64:$64,'Aug I&amp;E'!$65:$65,'Aug I&amp;E'!$66:$66,'Aug I&amp;E'!$67:$67,'Aug I&amp;E'!$68:$68,'Aug I&amp;E'!$69:$69,'Aug I&amp;E'!$70:$70</definedName>
    <definedName name="QB_DATA_2" localSheetId="0" hidden="1">'Aug Ledger'!$72:$72,'Aug Ledger'!$73:$73,'Aug Ledger'!$74:$74,'Aug Ledger'!$75:$75,'Aug Ledger'!$76:$76,'Aug Ledger'!$79:$79,'Aug Ledger'!$82:$82,'Aug Ledger'!$85:$85,'Aug Ledger'!$88:$88,'Aug Ledger'!$89:$89,'Aug Ledger'!$93:$93,'Aug Ledger'!$97:$97,'Aug Ledger'!$98:$98,'Aug Ledger'!$99:$99,'Aug Ledger'!$100:$100,'Aug Ledger'!$101:$101</definedName>
    <definedName name="QB_DATA_2" localSheetId="5" hidden="1">BVA!$50:$50,BVA!$51:$51,BVA!$52:$52,BVA!$57:$57,BVA!$58:$58,BVA!$59:$59,BVA!$60:$60,BVA!$61:$61,BVA!$62:$62,BVA!$63:$63,BVA!$65:$65,BVA!$66:$66,BVA!$67:$67,BVA!$68:$68,BVA!$69:$69,BVA!$70:$70</definedName>
    <definedName name="QB_DATA_2" localSheetId="4" hidden="1">'Jan - Aug I&amp;E'!$50:$50,'Jan - Aug I&amp;E'!$51:$51,'Jan - Aug I&amp;E'!$52:$52,'Jan - Aug I&amp;E'!$57:$57,'Jan - Aug I&amp;E'!$58:$58,'Jan - Aug I&amp;E'!$59:$59,'Jan - Aug I&amp;E'!$60:$60,'Jan - Aug I&amp;E'!$61:$61,'Jan - Aug I&amp;E'!$62:$62,'Jan - Aug I&amp;E'!$63:$63,'Jan - Aug I&amp;E'!$65:$65,'Jan - Aug I&amp;E'!$66:$66,'Jan - Aug I&amp;E'!$67:$67,'Jan - Aug I&amp;E'!$68:$68,'Jan - Aug I&amp;E'!$69:$69,'Jan - Aug I&amp;E'!$70:$70</definedName>
    <definedName name="QB_DATA_3" localSheetId="3" hidden="1">'Aug I&amp;E'!$73:$73,'Aug I&amp;E'!$74:$74,'Aug I&amp;E'!$75:$75,'Aug I&amp;E'!$79:$79,'Aug I&amp;E'!$80:$80,'Aug I&amp;E'!$81:$81,'Aug I&amp;E'!$82:$82,'Aug I&amp;E'!$87:$87,'Aug I&amp;E'!$88:$88,'Aug I&amp;E'!$90:$90,'Aug I&amp;E'!$91:$91,'Aug I&amp;E'!$92:$92,'Aug I&amp;E'!$95:$95,'Aug I&amp;E'!$96:$96,'Aug I&amp;E'!$97:$97,'Aug I&amp;E'!$98:$98</definedName>
    <definedName name="QB_DATA_3" localSheetId="0" hidden="1">'Aug Ledger'!$104:$104,'Aug Ledger'!$105:$105,'Aug Ledger'!$106:$106,'Aug Ledger'!$107:$107,'Aug Ledger'!$108:$108,'Aug Ledger'!$111:$111,'Aug Ledger'!$112:$112,'Aug Ledger'!$113:$113,'Aug Ledger'!$114:$114,'Aug Ledger'!$115:$115,'Aug Ledger'!$116:$116,'Aug Ledger'!$117:$117,'Aug Ledger'!$118:$118,'Aug Ledger'!$119:$119,'Aug Ledger'!$124:$124,'Aug Ledger'!$125:$125</definedName>
    <definedName name="QB_DATA_3" localSheetId="5" hidden="1">BVA!$71:$71,BVA!$73:$73,BVA!$75:$75,BVA!$76:$76,BVA!$77:$77,BVA!$78:$78,BVA!$79:$79,BVA!$80:$80,BVA!$81:$81,BVA!$82:$82,BVA!$85:$85,BVA!$86:$86,BVA!$87:$87,BVA!$91:$91,BVA!$92:$92,BVA!$93:$93</definedName>
    <definedName name="QB_DATA_3" localSheetId="4" hidden="1">'Jan - Aug I&amp;E'!$71:$71,'Jan - Aug I&amp;E'!$73:$73,'Jan - Aug I&amp;E'!$75:$75,'Jan - Aug I&amp;E'!$76:$76,'Jan - Aug I&amp;E'!$77:$77,'Jan - Aug I&amp;E'!$78:$78,'Jan - Aug I&amp;E'!$79:$79,'Jan - Aug I&amp;E'!$80:$80,'Jan - Aug I&amp;E'!$81:$81,'Jan - Aug I&amp;E'!$82:$82,'Jan - Aug I&amp;E'!$85:$85,'Jan - Aug I&amp;E'!$86:$86,'Jan - Aug I&amp;E'!$87:$87,'Jan - Aug I&amp;E'!$91:$91,'Jan - Aug I&amp;E'!$92:$92,'Jan - Aug I&amp;E'!$93:$93</definedName>
    <definedName name="QB_DATA_4" localSheetId="3" hidden="1">'Aug I&amp;E'!$99:$99,'Aug I&amp;E'!$100:$100,'Aug I&amp;E'!$104:$104,'Aug I&amp;E'!$105:$105,'Aug I&amp;E'!$106:$106,'Aug I&amp;E'!$108:$108,'Aug I&amp;E'!$109:$109,'Aug I&amp;E'!$111:$111,'Aug I&amp;E'!$115:$115,'Aug I&amp;E'!$116:$116,'Aug I&amp;E'!$119:$119,'Aug I&amp;E'!$120:$120,'Aug I&amp;E'!$121:$121,'Aug I&amp;E'!$122:$122,'Aug I&amp;E'!$123:$123,'Aug I&amp;E'!$126:$126</definedName>
    <definedName name="QB_DATA_4" localSheetId="0" hidden="1">'Aug Ledger'!$128:$128,'Aug Ledger'!$129:$129,'Aug Ledger'!$130:$130,'Aug Ledger'!$131:$131,'Aug Ledger'!$132:$132,'Aug Ledger'!$133:$133,'Aug Ledger'!$134:$134,'Aug Ledger'!$135:$135,'Aug Ledger'!$138:$138,'Aug Ledger'!$139:$139,'Aug Ledger'!$140:$140,'Aug Ledger'!$141:$141,'Aug Ledger'!$142:$142,'Aug Ledger'!$143:$143,'Aug Ledger'!$144:$144,'Aug Ledger'!$145:$145</definedName>
    <definedName name="QB_DATA_4" localSheetId="5" hidden="1">BVA!$94:$94,BVA!$99:$99,BVA!$100:$100,BVA!$102:$102,BVA!$103:$103,BVA!$104:$104,BVA!$106:$106,BVA!$108:$108,BVA!$109:$109,BVA!$110:$110,BVA!$111:$111,BVA!$112:$112,BVA!$113:$113,BVA!$117:$117,BVA!$118:$118,BVA!$119:$119</definedName>
    <definedName name="QB_DATA_4" localSheetId="4" hidden="1">'Jan - Aug I&amp;E'!$94:$94,'Jan - Aug I&amp;E'!$99:$99,'Jan - Aug I&amp;E'!$100:$100,'Jan - Aug I&amp;E'!$102:$102,'Jan - Aug I&amp;E'!$103:$103,'Jan - Aug I&amp;E'!$104:$104,'Jan - Aug I&amp;E'!$106:$106,'Jan - Aug I&amp;E'!$108:$108,'Jan - Aug I&amp;E'!$109:$109,'Jan - Aug I&amp;E'!$110:$110,'Jan - Aug I&amp;E'!$111:$111,'Jan - Aug I&amp;E'!$112:$112,'Jan - Aug I&amp;E'!$113:$113,'Jan - Aug I&amp;E'!$117:$117,'Jan - Aug I&amp;E'!$118:$118,'Jan - Aug I&amp;E'!$119:$119</definedName>
    <definedName name="QB_DATA_5" localSheetId="3" hidden="1">'Aug I&amp;E'!$127:$127,'Aug I&amp;E'!$129:$129,'Aug I&amp;E'!$130:$130,'Aug I&amp;E'!$131:$131,'Aug I&amp;E'!$132:$132,'Aug I&amp;E'!$133:$133,'Aug I&amp;E'!$134:$134,'Aug I&amp;E'!$135:$135,'Aug I&amp;E'!$136:$136,'Aug I&amp;E'!$139:$139,'Aug I&amp;E'!$140:$140,'Aug I&amp;E'!$141:$141,'Aug I&amp;E'!$142:$142,'Aug I&amp;E'!$143:$143,'Aug I&amp;E'!$144:$144,'Aug I&amp;E'!$148:$148</definedName>
    <definedName name="QB_DATA_5" localSheetId="0" hidden="1">'Aug Ledger'!$151:$151,'Aug Ledger'!$154:$154,'Aug Ledger'!$157:$157,'Aug Ledger'!$164:$164,'Aug Ledger'!$165:$165,'Aug Ledger'!$168:$168,'Aug Ledger'!$169:$169,'Aug Ledger'!$170:$170,'Aug Ledger'!$171:$171,'Aug Ledger'!$172:$172,'Aug Ledger'!$173:$173,'Aug Ledger'!$174:$174,'Aug Ledger'!$175:$175,'Aug Ledger'!$176:$176,'Aug Ledger'!$177:$177,'Aug Ledger'!$181:$181</definedName>
    <definedName name="QB_DATA_5" localSheetId="5" hidden="1">BVA!$121:$121,BVA!$122:$122,BVA!$124:$124,BVA!$128:$128,BVA!$129:$129,BVA!$132:$132,BVA!$133:$133,BVA!$134:$134,BVA!$135:$135,BVA!$136:$136,BVA!$139:$139,BVA!$140:$140,BVA!$142:$142,BVA!$143:$143,BVA!$144:$144,BVA!$145:$145</definedName>
    <definedName name="QB_DATA_5" localSheetId="4" hidden="1">'Jan - Aug I&amp;E'!$121:$121,'Jan - Aug I&amp;E'!$122:$122,'Jan - Aug I&amp;E'!$124:$124,'Jan - Aug I&amp;E'!$128:$128,'Jan - Aug I&amp;E'!$129:$129,'Jan - Aug I&amp;E'!$132:$132,'Jan - Aug I&amp;E'!$133:$133,'Jan - Aug I&amp;E'!$134:$134,'Jan - Aug I&amp;E'!$135:$135,'Jan - Aug I&amp;E'!$136:$136,'Jan - Aug I&amp;E'!$139:$139,'Jan - Aug I&amp;E'!$140:$140,'Jan - Aug I&amp;E'!$142:$142,'Jan - Aug I&amp;E'!$143:$143,'Jan - Aug I&amp;E'!$144:$144,'Jan - Aug I&amp;E'!$145:$145</definedName>
    <definedName name="QB_DATA_6" localSheetId="3" hidden="1">'Aug I&amp;E'!$151:$151,'Aug I&amp;E'!$153:$153,'Aug I&amp;E'!$154:$154,'Aug I&amp;E'!$156:$156,'Aug I&amp;E'!$157:$157,'Aug I&amp;E'!$158:$158,'Aug I&amp;E'!$160:$160,'Aug I&amp;E'!$161:$161,'Aug I&amp;E'!$165:$165,'Aug I&amp;E'!$167:$167,'Aug I&amp;E'!$168:$168,'Aug I&amp;E'!$170:$170,'Aug I&amp;E'!$178:$178,'Aug I&amp;E'!$179:$179,'Aug I&amp;E'!$180:$180,'Aug I&amp;E'!$184:$184</definedName>
    <definedName name="QB_DATA_6" localSheetId="0" hidden="1">'Aug Ledger'!$186:$186,'Aug Ledger'!$187:$187,'Aug Ledger'!$188:$188,'Aug Ledger'!$189:$189,'Aug Ledger'!$190:$190,'Aug Ledger'!$191:$191,'Aug Ledger'!$192:$192,'Aug Ledger'!$193:$193,'Aug Ledger'!$194:$194,'Aug Ledger'!$195:$195,'Aug Ledger'!$196:$196,'Aug Ledger'!$197:$197,'Aug Ledger'!$198:$198,'Aug Ledger'!$201:$201,'Aug Ledger'!$202:$202,'Aug Ledger'!$203:$203</definedName>
    <definedName name="QB_DATA_6" localSheetId="5" hidden="1">BVA!$146:$146,BVA!$147:$147,BVA!$148:$148,BVA!$149:$149,BVA!$150:$150,BVA!$153:$153,BVA!$154:$154,BVA!$155:$155,BVA!$156:$156,BVA!$157:$157,BVA!$158:$158,BVA!$159:$159,BVA!$160:$160,BVA!$161:$161,BVA!$162:$162,BVA!$163:$163</definedName>
    <definedName name="QB_DATA_6" localSheetId="4" hidden="1">'Jan - Aug I&amp;E'!$146:$146,'Jan - Aug I&amp;E'!$147:$147,'Jan - Aug I&amp;E'!$148:$148,'Jan - Aug I&amp;E'!$149:$149,'Jan - Aug I&amp;E'!$150:$150,'Jan - Aug I&amp;E'!$153:$153,'Jan - Aug I&amp;E'!$154:$154,'Jan - Aug I&amp;E'!$155:$155,'Jan - Aug I&amp;E'!$156:$156,'Jan - Aug I&amp;E'!$157:$157,'Jan - Aug I&amp;E'!$158:$158,'Jan - Aug I&amp;E'!$159:$159,'Jan - Aug I&amp;E'!$160:$160,'Jan - Aug I&amp;E'!$161:$161,'Jan - Aug I&amp;E'!$162:$162,'Jan - Aug I&amp;E'!$163:$163</definedName>
    <definedName name="QB_DATA_7" localSheetId="3" hidden="1">'Aug I&amp;E'!$185:$185,'Aug I&amp;E'!$186:$186,'Aug I&amp;E'!$187:$187,'Aug I&amp;E'!$188:$188,'Aug I&amp;E'!$189:$189,'Aug I&amp;E'!$190:$190</definedName>
    <definedName name="QB_DATA_7" localSheetId="0" hidden="1">'Aug Ledger'!$204:$204,'Aug Ledger'!$205:$205,'Aug Ledger'!$206:$206,'Aug Ledger'!$209:$209,'Aug Ledger'!$210:$210,'Aug Ledger'!$213:$213,'Aug Ledger'!$216:$216,'Aug Ledger'!$219:$219,'Aug Ledger'!$224:$224,'Aug Ledger'!$228:$228,'Aug Ledger'!$234:$234,'Aug Ledger'!$235:$235,'Aug Ledger'!$238:$238,'Aug Ledger'!$243:$243,'Aug Ledger'!$247:$247,'Aug Ledger'!$250:$250</definedName>
    <definedName name="QB_DATA_7" localSheetId="5" hidden="1">BVA!$164:$164,BVA!$165:$165,BVA!$166:$166,BVA!$167:$167,BVA!$168:$168,BVA!$169:$169,BVA!$173:$173,BVA!$174:$174,BVA!$177:$177,BVA!$179:$179,BVA!$180:$180,BVA!$182:$182,BVA!$183:$183,BVA!$184:$184,BVA!$186:$186,BVA!$187:$187</definedName>
    <definedName name="QB_DATA_7" localSheetId="4" hidden="1">'Jan - Aug I&amp;E'!$164:$164,'Jan - Aug I&amp;E'!$165:$165,'Jan - Aug I&amp;E'!$166:$166,'Jan - Aug I&amp;E'!$167:$167,'Jan - Aug I&amp;E'!$168:$168,'Jan - Aug I&amp;E'!$169:$169,'Jan - Aug I&amp;E'!$173:$173,'Jan - Aug I&amp;E'!$174:$174,'Jan - Aug I&amp;E'!$177:$177,'Jan - Aug I&amp;E'!$179:$179,'Jan - Aug I&amp;E'!$180:$180,'Jan - Aug I&amp;E'!$182:$182,'Jan - Aug I&amp;E'!$183:$183,'Jan - Aug I&amp;E'!$184:$184,'Jan - Aug I&amp;E'!$186:$186,'Jan - Aug I&amp;E'!$187:$187</definedName>
    <definedName name="QB_DATA_8" localSheetId="0" hidden="1">'Aug Ledger'!$251:$251,'Aug Ledger'!$254:$254,'Aug Ledger'!$259:$259,'Aug Ledger'!$262:$262,'Aug Ledger'!$265:$265,'Aug Ledger'!$268:$268,'Aug Ledger'!$271:$271,'Aug Ledger'!$272:$272,'Aug Ledger'!$278:$278,'Aug Ledger'!$279:$279,'Aug Ledger'!$280:$280,'Aug Ledger'!$281:$281,'Aug Ledger'!$282:$282,'Aug Ledger'!$283:$283,'Aug Ledger'!$284:$284,'Aug Ledger'!$285:$285</definedName>
    <definedName name="QB_DATA_8" localSheetId="5" hidden="1">BVA!$188:$188,BVA!$192:$192,BVA!$194:$194,BVA!$195:$195,BVA!$196:$196,BVA!$198:$198,BVA!$200:$200,BVA!$206:$206,BVA!$207:$207,BVA!$210:$210,BVA!$212:$212,BVA!$213:$213,BVA!$214:$214,BVA!$215:$215,BVA!$216:$216,BVA!$218:$218</definedName>
    <definedName name="QB_DATA_8" localSheetId="4" hidden="1">'Jan - Aug I&amp;E'!$188:$188,'Jan - Aug I&amp;E'!$192:$192,'Jan - Aug I&amp;E'!$194:$194,'Jan - Aug I&amp;E'!$195:$195,'Jan - Aug I&amp;E'!$196:$196,'Jan - Aug I&amp;E'!$198:$198,'Jan - Aug I&amp;E'!$200:$200,'Jan - Aug I&amp;E'!$206:$206,'Jan - Aug I&amp;E'!$207:$207,'Jan - Aug I&amp;E'!$210:$210,'Jan - Aug I&amp;E'!$212:$212,'Jan - Aug I&amp;E'!$213:$213,'Jan - Aug I&amp;E'!$214:$214,'Jan - Aug I&amp;E'!$215:$215,'Jan - Aug I&amp;E'!$216:$216,'Jan - Aug I&amp;E'!$218:$218</definedName>
    <definedName name="QB_DATA_9" localSheetId="0" hidden="1">'Aug Ledger'!$286:$286,'Aug Ledger'!$287:$287,'Aug Ledger'!$289:$289,'Aug Ledger'!$293:$293,'Aug Ledger'!$294:$294,'Aug Ledger'!$295:$295,'Aug Ledger'!$296:$296,'Aug Ledger'!$297:$297,'Aug Ledger'!$298:$298,'Aug Ledger'!$299:$299,'Aug Ledger'!$300:$300,'Aug Ledger'!$301:$301,'Aug Ledger'!$304:$304,'Aug Ledger'!$310:$310,'Aug Ledger'!$311:$311,'Aug Ledger'!$314:$314</definedName>
    <definedName name="QB_DATA_9" localSheetId="5" hidden="1">BVA!$224:$224,BVA!$228:$228,BVA!$229:$229,BVA!$231:$231,BVA!$232:$232,BVA!$233:$233,BVA!$234:$234,BVA!$238:$238,BVA!$239:$239,BVA!$240:$240,BVA!$241:$241,BVA!$242:$242,BVA!$243:$243,BVA!$244:$244</definedName>
    <definedName name="QB_DATA_9" localSheetId="4" hidden="1">'Jan - Aug I&amp;E'!$224:$224,'Jan - Aug I&amp;E'!$228:$228,'Jan - Aug I&amp;E'!$229:$229,'Jan - Aug I&amp;E'!$231:$231,'Jan - Aug I&amp;E'!$232:$232,'Jan - Aug I&amp;E'!$233:$233,'Jan - Aug I&amp;E'!$234:$234,'Jan - Aug I&amp;E'!$238:$238,'Jan - Aug I&amp;E'!$239:$239,'Jan - Aug I&amp;E'!$240:$240,'Jan - Aug I&amp;E'!$241:$241,'Jan - Aug I&amp;E'!$242:$242,'Jan - Aug I&amp;E'!$243:$243,'Jan - Aug I&amp;E'!$244:$244</definedName>
    <definedName name="QB_FORMULA_0" localSheetId="3" hidden="1">'Aug I&amp;E'!$N$6,'Aug I&amp;E'!$P$6,'Aug I&amp;E'!$N$7,'Aug I&amp;E'!$P$7,'Aug I&amp;E'!$N$8,'Aug I&amp;E'!$P$8,'Aug I&amp;E'!$N$10,'Aug I&amp;E'!$P$10,'Aug I&amp;E'!$N$11,'Aug I&amp;E'!$P$11,'Aug I&amp;E'!$N$12,'Aug I&amp;E'!$P$12,'Aug I&amp;E'!$N$13,'Aug I&amp;E'!$P$13,'Aug I&amp;E'!$N$14,'Aug I&amp;E'!$P$14</definedName>
    <definedName name="QB_FORMULA_0" localSheetId="0" hidden="1">'Aug Ledger'!$W$3,'Aug Ledger'!$U$4,'Aug Ledger'!$W$4,'Aug Ledger'!$W$6,'Aug Ledger'!$U$7,'Aug Ledger'!$W$7,'Aug Ledger'!$W$9,'Aug Ledger'!$W$10,'Aug Ledger'!$W$11,'Aug Ledger'!$U$12,'Aug Ledger'!$W$12,'Aug Ledger'!$W$15,'Aug Ledger'!$W$16,'Aug Ledger'!$U$17,'Aug Ledger'!$W$17,'Aug Ledger'!$W$19</definedName>
    <definedName name="QB_FORMULA_0" localSheetId="1" hidden="1">'August Balance Sheet'!$G$9,'August Balance Sheet'!$G$10,'August Balance Sheet'!$G$13,'August Balance Sheet'!$G$16,'August Balance Sheet'!$G$17,'August Balance Sheet'!$G$28,'August Balance Sheet'!$G$29,'August Balance Sheet'!$G$35,'August Balance Sheet'!$G$38,'August Balance Sheet'!$G$42,'August Balance Sheet'!$G$46,'August Balance Sheet'!$G$49,'August Balance Sheet'!$G$50,'August Balance Sheet'!$G$51,'August Balance Sheet'!$G$52,'August Balance Sheet'!$G$62</definedName>
    <definedName name="QB_FORMULA_0" localSheetId="5" hidden="1">BVA!$N$6,BVA!$P$6,BVA!$N$7,BVA!$P$7,BVA!$N$8,BVA!$P$8,BVA!$N$10,BVA!$P$10,BVA!$N$11,BVA!$P$11,BVA!$N$12,BVA!$P$12,BVA!$N$13,BVA!$P$13,BVA!$N$17,BVA!$P$17</definedName>
    <definedName name="QB_FORMULA_0" localSheetId="4" hidden="1">'Jan - Aug I&amp;E'!$N$6,'Jan - Aug I&amp;E'!$P$6,'Jan - Aug I&amp;E'!$N$7,'Jan - Aug I&amp;E'!$P$7,'Jan - Aug I&amp;E'!$N$8,'Jan - Aug I&amp;E'!$P$8,'Jan - Aug I&amp;E'!$N$10,'Jan - Aug I&amp;E'!$P$10,'Jan - Aug I&amp;E'!$N$11,'Jan - Aug I&amp;E'!$P$11,'Jan - Aug I&amp;E'!$N$12,'Jan - Aug I&amp;E'!$P$12,'Jan - Aug I&amp;E'!$N$13,'Jan - Aug I&amp;E'!$P$13,'Jan - Aug I&amp;E'!$N$17,'Jan - Aug I&amp;E'!$P$17</definedName>
    <definedName name="QB_FORMULA_1" localSheetId="3" hidden="1">'Aug I&amp;E'!$N$15,'Aug I&amp;E'!$P$15,'Aug I&amp;E'!$J$16,'Aug I&amp;E'!$L$16,'Aug I&amp;E'!$N$16,'Aug I&amp;E'!$P$16,'Aug I&amp;E'!$J$17,'Aug I&amp;E'!$L$17,'Aug I&amp;E'!$N$17,'Aug I&amp;E'!$P$17,'Aug I&amp;E'!$J$18,'Aug I&amp;E'!$L$18,'Aug I&amp;E'!$N$18,'Aug I&amp;E'!$P$18,'Aug I&amp;E'!$N$21,'Aug I&amp;E'!$P$21</definedName>
    <definedName name="QB_FORMULA_1" localSheetId="0" hidden="1">'Aug Ledger'!$U$20,'Aug Ledger'!$W$20,'Aug Ledger'!$W$22,'Aug Ledger'!$U$23,'Aug Ledger'!$W$23,'Aug Ledger'!$W$25,'Aug Ledger'!$U$26,'Aug Ledger'!$W$26,'Aug Ledger'!$W$29,'Aug Ledger'!$W$30,'Aug Ledger'!$W$31,'Aug Ledger'!$U$32,'Aug Ledger'!$W$32,'Aug Ledger'!$W$34,'Aug Ledger'!$U$35,'Aug Ledger'!$W$35</definedName>
    <definedName name="QB_FORMULA_1" localSheetId="1" hidden="1">'August Balance Sheet'!$G$66,'August Balance Sheet'!$G$67</definedName>
    <definedName name="QB_FORMULA_1" localSheetId="5" hidden="1">BVA!$N$18,BVA!$P$18,BVA!$J$21,BVA!$L$21,BVA!$N$21,BVA!$P$21,BVA!$J$22,BVA!$L$22,BVA!$N$22,BVA!$P$22,BVA!$J$23,BVA!$L$23,BVA!$N$23,BVA!$P$23,BVA!$N$26,BVA!$P$26</definedName>
    <definedName name="QB_FORMULA_1" localSheetId="4" hidden="1">'Jan - Aug I&amp;E'!$N$18,'Jan - Aug I&amp;E'!$P$18,'Jan - Aug I&amp;E'!$J$21,'Jan - Aug I&amp;E'!$L$21,'Jan - Aug I&amp;E'!$N$21,'Jan - Aug I&amp;E'!$P$21,'Jan - Aug I&amp;E'!$J$22,'Jan - Aug I&amp;E'!$L$22,'Jan - Aug I&amp;E'!$N$22,'Jan - Aug I&amp;E'!$P$22,'Jan - Aug I&amp;E'!$J$23,'Jan - Aug I&amp;E'!$L$23,'Jan - Aug I&amp;E'!$N$23,'Jan - Aug I&amp;E'!$P$23,'Jan - Aug I&amp;E'!$N$26,'Jan - Aug I&amp;E'!$P$26</definedName>
    <definedName name="QB_FORMULA_10" localSheetId="3" hidden="1">'Aug I&amp;E'!$N$92,'Aug I&amp;E'!$P$92,'Aug I&amp;E'!$J$93,'Aug I&amp;E'!$L$93,'Aug I&amp;E'!$N$93,'Aug I&amp;E'!$P$93,'Aug I&amp;E'!$N$95,'Aug I&amp;E'!$P$95,'Aug I&amp;E'!$N$96,'Aug I&amp;E'!$P$96,'Aug I&amp;E'!$N$97,'Aug I&amp;E'!$P$97,'Aug I&amp;E'!$N$98,'Aug I&amp;E'!$P$98,'Aug I&amp;E'!$N$99,'Aug I&amp;E'!$P$99</definedName>
    <definedName name="QB_FORMULA_10" localSheetId="0" hidden="1">'Aug Ledger'!$W$166,'Aug Ledger'!$W$168,'Aug Ledger'!$W$169,'Aug Ledger'!$W$170,'Aug Ledger'!$W$171,'Aug Ledger'!$W$172,'Aug Ledger'!$W$173,'Aug Ledger'!$W$174,'Aug Ledger'!$W$175,'Aug Ledger'!$W$176,'Aug Ledger'!$W$177,'Aug Ledger'!$U$178,'Aug Ledger'!$W$178,'Aug Ledger'!$U$179,'Aug Ledger'!$W$179,'Aug Ledger'!$W$181</definedName>
    <definedName name="QB_FORMULA_10" localSheetId="5" hidden="1">BVA!$N$102,BVA!$P$102,BVA!$N$103,BVA!$P$103,BVA!$N$104,BVA!$P$104,BVA!$J$105,BVA!$L$105,BVA!$N$105,BVA!$P$105,BVA!$N$108,BVA!$P$108,BVA!$N$109,BVA!$P$109,BVA!$N$110,BVA!$P$110</definedName>
    <definedName name="QB_FORMULA_10" localSheetId="4" hidden="1">'Jan - Aug I&amp;E'!$N$102,'Jan - Aug I&amp;E'!$P$102,'Jan - Aug I&amp;E'!$N$103,'Jan - Aug I&amp;E'!$P$103,'Jan - Aug I&amp;E'!$N$104,'Jan - Aug I&amp;E'!$P$104,'Jan - Aug I&amp;E'!$J$105,'Jan - Aug I&amp;E'!$L$105,'Jan - Aug I&amp;E'!$N$105,'Jan - Aug I&amp;E'!$P$105,'Jan - Aug I&amp;E'!$N$108,'Jan - Aug I&amp;E'!$P$108,'Jan - Aug I&amp;E'!$N$109,'Jan - Aug I&amp;E'!$P$109,'Jan - Aug I&amp;E'!$N$110,'Jan - Aug I&amp;E'!$P$110</definedName>
    <definedName name="QB_FORMULA_11" localSheetId="3" hidden="1">'Aug I&amp;E'!$J$101,'Aug I&amp;E'!$L$101,'Aug I&amp;E'!$N$101,'Aug I&amp;E'!$P$101,'Aug I&amp;E'!$N$104,'Aug I&amp;E'!$P$104,'Aug I&amp;E'!$N$105,'Aug I&amp;E'!$P$105,'Aug I&amp;E'!$N$106,'Aug I&amp;E'!$P$106,'Aug I&amp;E'!$J$107,'Aug I&amp;E'!$L$107,'Aug I&amp;E'!$N$107,'Aug I&amp;E'!$P$107,'Aug I&amp;E'!$N$108,'Aug I&amp;E'!$P$108</definedName>
    <definedName name="QB_FORMULA_11" localSheetId="0" hidden="1">'Aug Ledger'!$U$182,'Aug Ledger'!$W$182,'Aug Ledger'!$U$183,'Aug Ledger'!$W$183,'Aug Ledger'!$W$186,'Aug Ledger'!$W$187,'Aug Ledger'!$W$188,'Aug Ledger'!$W$189,'Aug Ledger'!$W$190,'Aug Ledger'!$W$191,'Aug Ledger'!$W$192,'Aug Ledger'!$W$193,'Aug Ledger'!$W$194,'Aug Ledger'!$W$195,'Aug Ledger'!$W$196,'Aug Ledger'!$W$197</definedName>
    <definedName name="QB_FORMULA_11" localSheetId="5" hidden="1">BVA!$N$111,BVA!$P$111,BVA!$N$112,BVA!$P$112,BVA!$J$114,BVA!$L$114,BVA!$N$114,BVA!$P$114,BVA!$N$117,BVA!$P$117,BVA!$N$118,BVA!$P$118,BVA!$N$119,BVA!$P$119,BVA!$J$120,BVA!$L$120</definedName>
    <definedName name="QB_FORMULA_11" localSheetId="4" hidden="1">'Jan - Aug I&amp;E'!$N$111,'Jan - Aug I&amp;E'!$P$111,'Jan - Aug I&amp;E'!$N$112,'Jan - Aug I&amp;E'!$P$112,'Jan - Aug I&amp;E'!$J$114,'Jan - Aug I&amp;E'!$L$114,'Jan - Aug I&amp;E'!$N$114,'Jan - Aug I&amp;E'!$P$114,'Jan - Aug I&amp;E'!$N$117,'Jan - Aug I&amp;E'!$P$117,'Jan - Aug I&amp;E'!$N$118,'Jan - Aug I&amp;E'!$P$118,'Jan - Aug I&amp;E'!$N$119,'Jan - Aug I&amp;E'!$P$119,'Jan - Aug I&amp;E'!$J$120,'Jan - Aug I&amp;E'!$L$120</definedName>
    <definedName name="QB_FORMULA_12" localSheetId="3" hidden="1">'Aug I&amp;E'!$N$109,'Aug I&amp;E'!$P$109,'Aug I&amp;E'!$J$110,'Aug I&amp;E'!$L$110,'Aug I&amp;E'!$N$110,'Aug I&amp;E'!$P$110,'Aug I&amp;E'!$N$111,'Aug I&amp;E'!$P$111,'Aug I&amp;E'!$J$112,'Aug I&amp;E'!$L$112,'Aug I&amp;E'!$N$112,'Aug I&amp;E'!$P$112,'Aug I&amp;E'!$J$113,'Aug I&amp;E'!$L$113,'Aug I&amp;E'!$N$113,'Aug I&amp;E'!$P$113</definedName>
    <definedName name="QB_FORMULA_12" localSheetId="0" hidden="1">'Aug Ledger'!$W$198,'Aug Ledger'!$U$199,'Aug Ledger'!$W$199,'Aug Ledger'!$W$201,'Aug Ledger'!$W$202,'Aug Ledger'!$W$203,'Aug Ledger'!$W$204,'Aug Ledger'!$W$205,'Aug Ledger'!$W$206,'Aug Ledger'!$U$207,'Aug Ledger'!$W$207,'Aug Ledger'!$W$209,'Aug Ledger'!$W$210,'Aug Ledger'!$U$211,'Aug Ledger'!$W$211,'Aug Ledger'!$W$213</definedName>
    <definedName name="QB_FORMULA_12" localSheetId="5" hidden="1">BVA!$N$120,BVA!$P$120,BVA!$N$121,BVA!$P$121,BVA!$N$122,BVA!$P$122,BVA!$J$123,BVA!$L$123,BVA!$N$123,BVA!$P$123,BVA!$N$124,BVA!$P$124,BVA!$J$125,BVA!$L$125,BVA!$N$125,BVA!$P$125</definedName>
    <definedName name="QB_FORMULA_12" localSheetId="4" hidden="1">'Jan - Aug I&amp;E'!$N$120,'Jan - Aug I&amp;E'!$P$120,'Jan - Aug I&amp;E'!$N$121,'Jan - Aug I&amp;E'!$P$121,'Jan - Aug I&amp;E'!$N$122,'Jan - Aug I&amp;E'!$P$122,'Jan - Aug I&amp;E'!$J$123,'Jan - Aug I&amp;E'!$L$123,'Jan - Aug I&amp;E'!$N$123,'Jan - Aug I&amp;E'!$P$123,'Jan - Aug I&amp;E'!$N$124,'Jan - Aug I&amp;E'!$P$124,'Jan - Aug I&amp;E'!$J$125,'Jan - Aug I&amp;E'!$L$125,'Jan - Aug I&amp;E'!$N$125,'Jan - Aug I&amp;E'!$P$125</definedName>
    <definedName name="QB_FORMULA_13" localSheetId="3" hidden="1">'Aug I&amp;E'!$N$115,'Aug I&amp;E'!$P$115,'Aug I&amp;E'!$N$116,'Aug I&amp;E'!$P$116,'Aug I&amp;E'!$J$117,'Aug I&amp;E'!$L$117,'Aug I&amp;E'!$N$117,'Aug I&amp;E'!$P$117,'Aug I&amp;E'!$N$119,'Aug I&amp;E'!$P$119,'Aug I&amp;E'!$N$120,'Aug I&amp;E'!$P$120,'Aug I&amp;E'!$N$121,'Aug I&amp;E'!$P$121,'Aug I&amp;E'!$N$122,'Aug I&amp;E'!$P$122</definedName>
    <definedName name="QB_FORMULA_13" localSheetId="0" hidden="1">'Aug Ledger'!$U$214,'Aug Ledger'!$W$214,'Aug Ledger'!$W$216,'Aug Ledger'!$U$217,'Aug Ledger'!$W$217,'Aug Ledger'!$W$219,'Aug Ledger'!$U$220,'Aug Ledger'!$W$220,'Aug Ledger'!$U$221,'Aug Ledger'!$W$221,'Aug Ledger'!$W$224,'Aug Ledger'!$U$225,'Aug Ledger'!$W$225,'Aug Ledger'!$U$226,'Aug Ledger'!$W$226,'Aug Ledger'!$W$228</definedName>
    <definedName name="QB_FORMULA_13" localSheetId="5" hidden="1">BVA!$J$126,BVA!$L$126,BVA!$N$126,BVA!$P$126,BVA!$N$128,BVA!$P$128,BVA!$N$129,BVA!$P$129,BVA!$J$130,BVA!$L$130,BVA!$N$130,BVA!$P$130,BVA!$N$132,BVA!$P$132,BVA!$N$133,BVA!$P$133</definedName>
    <definedName name="QB_FORMULA_13" localSheetId="4" hidden="1">'Jan - Aug I&amp;E'!$J$126,'Jan - Aug I&amp;E'!$L$126,'Jan - Aug I&amp;E'!$N$126,'Jan - Aug I&amp;E'!$P$126,'Jan - Aug I&amp;E'!$N$128,'Jan - Aug I&amp;E'!$P$128,'Jan - Aug I&amp;E'!$N$129,'Jan - Aug I&amp;E'!$P$129,'Jan - Aug I&amp;E'!$J$130,'Jan - Aug I&amp;E'!$L$130,'Jan - Aug I&amp;E'!$N$130,'Jan - Aug I&amp;E'!$P$130,'Jan - Aug I&amp;E'!$N$132,'Jan - Aug I&amp;E'!$P$132,'Jan - Aug I&amp;E'!$N$133,'Jan - Aug I&amp;E'!$P$133</definedName>
    <definedName name="QB_FORMULA_14" localSheetId="3" hidden="1">'Aug I&amp;E'!$N$123,'Aug I&amp;E'!$P$123,'Aug I&amp;E'!$J$124,'Aug I&amp;E'!$L$124,'Aug I&amp;E'!$N$124,'Aug I&amp;E'!$P$124,'Aug I&amp;E'!$N$126,'Aug I&amp;E'!$P$126,'Aug I&amp;E'!$N$127,'Aug I&amp;E'!$P$127,'Aug I&amp;E'!$N$129,'Aug I&amp;E'!$P$129,'Aug I&amp;E'!$N$130,'Aug I&amp;E'!$P$130,'Aug I&amp;E'!$N$131,'Aug I&amp;E'!$P$131</definedName>
    <definedName name="QB_FORMULA_14" localSheetId="0" hidden="1">'Aug Ledger'!$U$229,'Aug Ledger'!$W$229,'Aug Ledger'!$U$230,'Aug Ledger'!$W$230,'Aug Ledger'!$U$231,'Aug Ledger'!$W$231,'Aug Ledger'!$W$234,'Aug Ledger'!$W$235,'Aug Ledger'!$U$236,'Aug Ledger'!$W$236,'Aug Ledger'!$W$238,'Aug Ledger'!$U$239,'Aug Ledger'!$W$239,'Aug Ledger'!$U$240,'Aug Ledger'!$W$240,'Aug Ledger'!$W$243</definedName>
    <definedName name="QB_FORMULA_14" localSheetId="5" hidden="1">BVA!$N$134,BVA!$P$134,BVA!$N$135,BVA!$P$135,BVA!$N$136,BVA!$P$136,BVA!$J$137,BVA!$L$137,BVA!$N$137,BVA!$P$137,BVA!$N$139,BVA!$P$139,BVA!$N$140,BVA!$P$140,BVA!$N$142,BVA!$P$142</definedName>
    <definedName name="QB_FORMULA_14" localSheetId="4" hidden="1">'Jan - Aug I&amp;E'!$N$134,'Jan - Aug I&amp;E'!$P$134,'Jan - Aug I&amp;E'!$N$135,'Jan - Aug I&amp;E'!$P$135,'Jan - Aug I&amp;E'!$N$136,'Jan - Aug I&amp;E'!$P$136,'Jan - Aug I&amp;E'!$J$137,'Jan - Aug I&amp;E'!$L$137,'Jan - Aug I&amp;E'!$N$137,'Jan - Aug I&amp;E'!$P$137,'Jan - Aug I&amp;E'!$N$139,'Jan - Aug I&amp;E'!$P$139,'Jan - Aug I&amp;E'!$N$140,'Jan - Aug I&amp;E'!$P$140,'Jan - Aug I&amp;E'!$N$142,'Jan - Aug I&amp;E'!$P$142</definedName>
    <definedName name="QB_FORMULA_15" localSheetId="3" hidden="1">'Aug I&amp;E'!$N$132,'Aug I&amp;E'!$P$132,'Aug I&amp;E'!$N$133,'Aug I&amp;E'!$P$133,'Aug I&amp;E'!$N$134,'Aug I&amp;E'!$P$134,'Aug I&amp;E'!$N$135,'Aug I&amp;E'!$P$135,'Aug I&amp;E'!$N$136,'Aug I&amp;E'!$P$136,'Aug I&amp;E'!$J$137,'Aug I&amp;E'!$L$137,'Aug I&amp;E'!$N$137,'Aug I&amp;E'!$P$137,'Aug I&amp;E'!$N$144,'Aug I&amp;E'!$P$144</definedName>
    <definedName name="QB_FORMULA_15" localSheetId="0" hidden="1">'Aug Ledger'!$U$244,'Aug Ledger'!$W$244,'Aug Ledger'!$W$247,'Aug Ledger'!$U$248,'Aug Ledger'!$W$248,'Aug Ledger'!$W$250,'Aug Ledger'!$W$251,'Aug Ledger'!$U$252,'Aug Ledger'!$W$252,'Aug Ledger'!$W$254,'Aug Ledger'!$U$255,'Aug Ledger'!$W$255,'Aug Ledger'!$U$256,'Aug Ledger'!$W$256,'Aug Ledger'!$W$259,'Aug Ledger'!$U$260</definedName>
    <definedName name="QB_FORMULA_15" localSheetId="5" hidden="1">BVA!$N$143,BVA!$P$143,BVA!$N$144,BVA!$P$144,BVA!$N$145,BVA!$P$145,BVA!$N$146,BVA!$P$146,BVA!$N$147,BVA!$P$147,BVA!$N$148,BVA!$P$148,BVA!$N$150,BVA!$P$150,BVA!$J$151,BVA!$L$151</definedName>
    <definedName name="QB_FORMULA_15" localSheetId="4" hidden="1">'Jan - Aug I&amp;E'!$N$143,'Jan - Aug I&amp;E'!$P$143,'Jan - Aug I&amp;E'!$N$144,'Jan - Aug I&amp;E'!$P$144,'Jan - Aug I&amp;E'!$N$145,'Jan - Aug I&amp;E'!$P$145,'Jan - Aug I&amp;E'!$N$146,'Jan - Aug I&amp;E'!$P$146,'Jan - Aug I&amp;E'!$N$147,'Jan - Aug I&amp;E'!$P$147,'Jan - Aug I&amp;E'!$N$148,'Jan - Aug I&amp;E'!$P$148,'Jan - Aug I&amp;E'!$N$150,'Jan - Aug I&amp;E'!$P$150,'Jan - Aug I&amp;E'!$J$151,'Jan - Aug I&amp;E'!$L$151</definedName>
    <definedName name="QB_FORMULA_16" localSheetId="3" hidden="1">'Aug I&amp;E'!$J$145,'Aug I&amp;E'!$L$145,'Aug I&amp;E'!$N$145,'Aug I&amp;E'!$P$145,'Aug I&amp;E'!$J$146,'Aug I&amp;E'!$L$146,'Aug I&amp;E'!$N$146,'Aug I&amp;E'!$P$146,'Aug I&amp;E'!$N$148,'Aug I&amp;E'!$P$148,'Aug I&amp;E'!$J$149,'Aug I&amp;E'!$L$149,'Aug I&amp;E'!$N$149,'Aug I&amp;E'!$P$149,'Aug I&amp;E'!$N$151,'Aug I&amp;E'!$P$151</definedName>
    <definedName name="QB_FORMULA_16" localSheetId="0" hidden="1">'Aug Ledger'!$W$260,'Aug Ledger'!$W$262,'Aug Ledger'!$U$263,'Aug Ledger'!$W$263,'Aug Ledger'!$W$265,'Aug Ledger'!$U$266,'Aug Ledger'!$W$266,'Aug Ledger'!$W$268,'Aug Ledger'!$U$269,'Aug Ledger'!$W$269,'Aug Ledger'!$W$271,'Aug Ledger'!$W$272,'Aug Ledger'!$U$273,'Aug Ledger'!$W$273,'Aug Ledger'!$U$274,'Aug Ledger'!$W$274</definedName>
    <definedName name="QB_FORMULA_16" localSheetId="5" hidden="1">BVA!$N$151,BVA!$P$151,BVA!$N$169,BVA!$P$169,BVA!$J$170,BVA!$L$170,BVA!$N$170,BVA!$P$170,BVA!$J$171,BVA!$L$171,BVA!$N$171,BVA!$P$171,BVA!$N$173,BVA!$P$173,BVA!$J$175,BVA!$L$175</definedName>
    <definedName name="QB_FORMULA_16" localSheetId="4" hidden="1">'Jan - Aug I&amp;E'!$N$151,'Jan - Aug I&amp;E'!$P$151,'Jan - Aug I&amp;E'!$N$169,'Jan - Aug I&amp;E'!$P$169,'Jan - Aug I&amp;E'!$J$170,'Jan - Aug I&amp;E'!$L$170,'Jan - Aug I&amp;E'!$N$170,'Jan - Aug I&amp;E'!$P$170,'Jan - Aug I&amp;E'!$J$171,'Jan - Aug I&amp;E'!$L$171,'Jan - Aug I&amp;E'!$N$171,'Jan - Aug I&amp;E'!$P$171,'Jan - Aug I&amp;E'!$N$173,'Jan - Aug I&amp;E'!$P$173,'Jan - Aug I&amp;E'!$J$175,'Jan - Aug I&amp;E'!$L$175</definedName>
    <definedName name="QB_FORMULA_17" localSheetId="3" hidden="1">'Aug I&amp;E'!$N$153,'Aug I&amp;E'!$P$153,'Aug I&amp;E'!$N$154,'Aug I&amp;E'!$P$154,'Aug I&amp;E'!$J$155,'Aug I&amp;E'!$L$155,'Aug I&amp;E'!$N$155,'Aug I&amp;E'!$P$155,'Aug I&amp;E'!$N$156,'Aug I&amp;E'!$P$156,'Aug I&amp;E'!$N$157,'Aug I&amp;E'!$P$157,'Aug I&amp;E'!$N$158,'Aug I&amp;E'!$P$158,'Aug I&amp;E'!$N$160,'Aug I&amp;E'!$P$160</definedName>
    <definedName name="QB_FORMULA_17" localSheetId="0" hidden="1">'Aug Ledger'!$U$275,'Aug Ledger'!$W$275,'Aug Ledger'!$W$278,'Aug Ledger'!$W$279,'Aug Ledger'!$W$280,'Aug Ledger'!$W$281,'Aug Ledger'!$W$282,'Aug Ledger'!$W$283,'Aug Ledger'!$W$284,'Aug Ledger'!$W$285,'Aug Ledger'!$W$286,'Aug Ledger'!$W$289,'Aug Ledger'!$U$290,'Aug Ledger'!$W$290,'Aug Ledger'!$W$293,'Aug Ledger'!$W$294</definedName>
    <definedName name="QB_FORMULA_17" localSheetId="5" hidden="1">BVA!$N$175,BVA!$P$175,BVA!$N$177,BVA!$P$177,BVA!$N$179,BVA!$P$179,BVA!$N$180,BVA!$P$180,BVA!$J$181,BVA!$L$181,BVA!$N$181,BVA!$P$181,BVA!$N$182,BVA!$P$182,BVA!$N$183,BVA!$P$183</definedName>
    <definedName name="QB_FORMULA_17" localSheetId="4" hidden="1">'Jan - Aug I&amp;E'!$N$175,'Jan - Aug I&amp;E'!$P$175,'Jan - Aug I&amp;E'!$N$177,'Jan - Aug I&amp;E'!$P$177,'Jan - Aug I&amp;E'!$N$179,'Jan - Aug I&amp;E'!$P$179,'Jan - Aug I&amp;E'!$N$180,'Jan - Aug I&amp;E'!$P$180,'Jan - Aug I&amp;E'!$J$181,'Jan - Aug I&amp;E'!$L$181,'Jan - Aug I&amp;E'!$N$181,'Jan - Aug I&amp;E'!$P$181,'Jan - Aug I&amp;E'!$N$182,'Jan - Aug I&amp;E'!$P$182,'Jan - Aug I&amp;E'!$N$183,'Jan - Aug I&amp;E'!$P$183</definedName>
    <definedName name="QB_FORMULA_18" localSheetId="3" hidden="1">'Aug I&amp;E'!$J$162,'Aug I&amp;E'!$L$162,'Aug I&amp;E'!$N$162,'Aug I&amp;E'!$P$162,'Aug I&amp;E'!$J$163,'Aug I&amp;E'!$L$163,'Aug I&amp;E'!$N$163,'Aug I&amp;E'!$P$163,'Aug I&amp;E'!$N$165,'Aug I&amp;E'!$P$165,'Aug I&amp;E'!$N$167,'Aug I&amp;E'!$P$167,'Aug I&amp;E'!$N$168,'Aug I&amp;E'!$P$168,'Aug I&amp;E'!$J$169,'Aug I&amp;E'!$L$169</definedName>
    <definedName name="QB_FORMULA_18" localSheetId="0" hidden="1">'Aug Ledger'!$W$295,'Aug Ledger'!$W$296,'Aug Ledger'!$W$297,'Aug Ledger'!$W$298,'Aug Ledger'!$W$299,'Aug Ledger'!$W$300,'Aug Ledger'!$W$301,'Aug Ledger'!$U$302,'Aug Ledger'!$W$302,'Aug Ledger'!$W$304,'Aug Ledger'!$U$305,'Aug Ledger'!$W$305,'Aug Ledger'!$U$306,'Aug Ledger'!$W$306,'Aug Ledger'!$U$307,'Aug Ledger'!$W$307</definedName>
    <definedName name="QB_FORMULA_18" localSheetId="5" hidden="1">BVA!$N$184,BVA!$P$184,BVA!$N$186,BVA!$P$186,BVA!$J$189,BVA!$L$189,BVA!$N$189,BVA!$P$189,BVA!$J$190,BVA!$L$190,BVA!$N$190,BVA!$P$190,BVA!$N$192,BVA!$P$192,BVA!$N$195,BVA!$P$195</definedName>
    <definedName name="QB_FORMULA_18" localSheetId="4" hidden="1">'Jan - Aug I&amp;E'!$N$184,'Jan - Aug I&amp;E'!$P$184,'Jan - Aug I&amp;E'!$N$186,'Jan - Aug I&amp;E'!$P$186,'Jan - Aug I&amp;E'!$J$189,'Jan - Aug I&amp;E'!$L$189,'Jan - Aug I&amp;E'!$N$189,'Jan - Aug I&amp;E'!$P$189,'Jan - Aug I&amp;E'!$J$190,'Jan - Aug I&amp;E'!$L$190,'Jan - Aug I&amp;E'!$N$190,'Jan - Aug I&amp;E'!$P$190,'Jan - Aug I&amp;E'!$N$192,'Jan - Aug I&amp;E'!$P$192,'Jan - Aug I&amp;E'!$N$195,'Jan - Aug I&amp;E'!$P$195</definedName>
    <definedName name="QB_FORMULA_19" localSheetId="3" hidden="1">'Aug I&amp;E'!$N$169,'Aug I&amp;E'!$P$169,'Aug I&amp;E'!$J$171,'Aug I&amp;E'!$L$171,'Aug I&amp;E'!$N$171,'Aug I&amp;E'!$P$171,'Aug I&amp;E'!$J$172,'Aug I&amp;E'!$L$172,'Aug I&amp;E'!$N$172,'Aug I&amp;E'!$P$172,'Aug I&amp;E'!$J$173,'Aug I&amp;E'!$L$173,'Aug I&amp;E'!$N$173,'Aug I&amp;E'!$P$173,'Aug I&amp;E'!$J$181,'Aug I&amp;E'!$J$182</definedName>
    <definedName name="QB_FORMULA_19" localSheetId="0" hidden="1">'Aug Ledger'!$W$310,'Aug Ledger'!$W$311,'Aug Ledger'!$U$312,'Aug Ledger'!$W$312,'Aug Ledger'!$W$314,'Aug Ledger'!$W$315,'Aug Ledger'!$W$318,'Aug Ledger'!$W$319,'Aug Ledger'!$U$320,'Aug Ledger'!$W$320,'Aug Ledger'!$U$321,'Aug Ledger'!$W$321,'Aug Ledger'!$W$325,'Aug Ledger'!$W$326,'Aug Ledger'!$U$327,'Aug Ledger'!$W$327</definedName>
    <definedName name="QB_FORMULA_19" localSheetId="5" hidden="1">BVA!$N$196,BVA!$P$196,BVA!$J$197,BVA!$L$197,BVA!$N$197,BVA!$P$197,BVA!$J$199,BVA!$L$199,BVA!$N$199,BVA!$P$199,BVA!$J$201,BVA!$L$201,BVA!$N$201,BVA!$P$201,BVA!$J$202,BVA!$L$202</definedName>
    <definedName name="QB_FORMULA_19" localSheetId="4" hidden="1">'Jan - Aug I&amp;E'!$N$196,'Jan - Aug I&amp;E'!$P$196,'Jan - Aug I&amp;E'!$J$197,'Jan - Aug I&amp;E'!$L$197,'Jan - Aug I&amp;E'!$N$197,'Jan - Aug I&amp;E'!$P$197,'Jan - Aug I&amp;E'!$J$199,'Jan - Aug I&amp;E'!$L$199,'Jan - Aug I&amp;E'!$N$199,'Jan - Aug I&amp;E'!$P$199,'Jan - Aug I&amp;E'!$J$201,'Jan - Aug I&amp;E'!$L$201,'Jan - Aug I&amp;E'!$N$201,'Jan - Aug I&amp;E'!$P$201,'Jan - Aug I&amp;E'!$J$202,'Jan - Aug I&amp;E'!$L$202</definedName>
    <definedName name="QB_FORMULA_2" localSheetId="3" hidden="1">'Aug I&amp;E'!$N$22,'Aug I&amp;E'!$P$22,'Aug I&amp;E'!$N$23,'Aug I&amp;E'!$P$23,'Aug I&amp;E'!$N$24,'Aug I&amp;E'!$P$24,'Aug I&amp;E'!$N$25,'Aug I&amp;E'!$P$25,'Aug I&amp;E'!$N$26,'Aug I&amp;E'!$P$26,'Aug I&amp;E'!$N$28,'Aug I&amp;E'!$P$28,'Aug I&amp;E'!$N$29,'Aug I&amp;E'!$P$29,'Aug I&amp;E'!$J$30,'Aug I&amp;E'!$L$30</definedName>
    <definedName name="QB_FORMULA_2" localSheetId="0" hidden="1">'Aug Ledger'!$U$36,'Aug Ledger'!$W$36,'Aug Ledger'!$W$39,'Aug Ledger'!$W$40,'Aug Ledger'!$W$41,'Aug Ledger'!$U$42,'Aug Ledger'!$W$42,'Aug Ledger'!$W$44,'Aug Ledger'!$W$45,'Aug Ledger'!$W$46,'Aug Ledger'!$U$47,'Aug Ledger'!$W$47,'Aug Ledger'!$U$48,'Aug Ledger'!$W$48,'Aug Ledger'!$W$53,'Aug Ledger'!$U$54</definedName>
    <definedName name="QB_FORMULA_2" localSheetId="5" hidden="1">BVA!$N$27,BVA!$P$27,BVA!$N$28,BVA!$P$28,BVA!$N$29,BVA!$P$29,BVA!$N$32,BVA!$P$32,BVA!$J$33,BVA!$L$33,BVA!$N$33,BVA!$P$33,BVA!$N$34,BVA!$P$34,BVA!$N$36,BVA!$P$36</definedName>
    <definedName name="QB_FORMULA_2" localSheetId="4" hidden="1">'Jan - Aug I&amp;E'!$N$27,'Jan - Aug I&amp;E'!$P$27,'Jan - Aug I&amp;E'!$N$28,'Jan - Aug I&amp;E'!$P$28,'Jan - Aug I&amp;E'!$N$29,'Jan - Aug I&amp;E'!$P$29,'Jan - Aug I&amp;E'!$N$32,'Jan - Aug I&amp;E'!$P$32,'Jan - Aug I&amp;E'!$J$33,'Jan - Aug I&amp;E'!$L$33,'Jan - Aug I&amp;E'!$N$33,'Jan - Aug I&amp;E'!$P$33,'Jan - Aug I&amp;E'!$N$34,'Jan - Aug I&amp;E'!$P$34,'Jan - Aug I&amp;E'!$N$36,'Jan - Aug I&amp;E'!$P$36</definedName>
    <definedName name="QB_FORMULA_20" localSheetId="3" hidden="1">'Aug I&amp;E'!$N$184,'Aug I&amp;E'!$P$184,'Aug I&amp;E'!$N$185,'Aug I&amp;E'!$P$185,'Aug I&amp;E'!$N$186,'Aug I&amp;E'!$P$186,'Aug I&amp;E'!$N$187,'Aug I&amp;E'!$P$187,'Aug I&amp;E'!$N$188,'Aug I&amp;E'!$P$188,'Aug I&amp;E'!$N$189,'Aug I&amp;E'!$P$189,'Aug I&amp;E'!$N$190,'Aug I&amp;E'!$P$190,'Aug I&amp;E'!$J$191,'Aug I&amp;E'!$L$191</definedName>
    <definedName name="QB_FORMULA_20" localSheetId="0" hidden="1">'Aug Ledger'!$W$329,'Aug Ledger'!$U$330,'Aug Ledger'!$W$330,'Aug Ledger'!$W$332,'Aug Ledger'!$U$333,'Aug Ledger'!$W$333,'Aug Ledger'!$U$334,'Aug Ledger'!$W$334,'Aug Ledger'!$U$335,'Aug Ledger'!$W$335,'Aug Ledger'!$U$336,'Aug Ledger'!$W$336</definedName>
    <definedName name="QB_FORMULA_20" localSheetId="5" hidden="1">BVA!$N$202,BVA!$P$202,BVA!$J$208,BVA!$J$217,BVA!$J$219,BVA!$J$220,BVA!$J$225,BVA!$J$226,BVA!$J$235,BVA!$J$236,BVA!$N$238,BVA!$P$238,BVA!$N$239,BVA!$P$239,BVA!$N$240,BVA!$P$240</definedName>
    <definedName name="QB_FORMULA_20" localSheetId="4" hidden="1">'Jan - Aug I&amp;E'!$N$202,'Jan - Aug I&amp;E'!$P$202,'Jan - Aug I&amp;E'!$J$208,'Jan - Aug I&amp;E'!$J$217,'Jan - Aug I&amp;E'!$J$219,'Jan - Aug I&amp;E'!$J$220,'Jan - Aug I&amp;E'!$J$225,'Jan - Aug I&amp;E'!$J$226,'Jan - Aug I&amp;E'!$J$235,'Jan - Aug I&amp;E'!$J$236,'Jan - Aug I&amp;E'!$N$238,'Jan - Aug I&amp;E'!$P$238,'Jan - Aug I&amp;E'!$N$239,'Jan - Aug I&amp;E'!$P$239,'Jan - Aug I&amp;E'!$N$240,'Jan - Aug I&amp;E'!$P$240</definedName>
    <definedName name="QB_FORMULA_21" localSheetId="3" hidden="1">'Aug I&amp;E'!$N$191,'Aug I&amp;E'!$P$191,'Aug I&amp;E'!$J$192,'Aug I&amp;E'!$L$192,'Aug I&amp;E'!$N$192,'Aug I&amp;E'!$P$192,'Aug I&amp;E'!$J$193,'Aug I&amp;E'!$L$193,'Aug I&amp;E'!$N$193,'Aug I&amp;E'!$P$193,'Aug I&amp;E'!$J$194,'Aug I&amp;E'!$L$194,'Aug I&amp;E'!$N$194,'Aug I&amp;E'!$P$194</definedName>
    <definedName name="QB_FORMULA_21" localSheetId="5" hidden="1">BVA!$N$241,BVA!$P$241,BVA!$N$242,BVA!$P$242,BVA!$N$243,BVA!$P$243,BVA!$N$244,BVA!$P$244,BVA!$J$245,BVA!$L$245,BVA!$N$245,BVA!$P$245,BVA!$J$246,BVA!$L$246,BVA!$N$246,BVA!$P$246</definedName>
    <definedName name="QB_FORMULA_21" localSheetId="4" hidden="1">'Jan - Aug I&amp;E'!$N$241,'Jan - Aug I&amp;E'!$P$241,'Jan - Aug I&amp;E'!$N$242,'Jan - Aug I&amp;E'!$P$242,'Jan - Aug I&amp;E'!$N$243,'Jan - Aug I&amp;E'!$P$243,'Jan - Aug I&amp;E'!$N$244,'Jan - Aug I&amp;E'!$P$244,'Jan - Aug I&amp;E'!$J$245,'Jan - Aug I&amp;E'!$L$245,'Jan - Aug I&amp;E'!$N$245,'Jan - Aug I&amp;E'!$P$245,'Jan - Aug I&amp;E'!$J$246,'Jan - Aug I&amp;E'!$L$246,'Jan - Aug I&amp;E'!$N$246,'Jan - Aug I&amp;E'!$P$246</definedName>
    <definedName name="QB_FORMULA_22" localSheetId="5" hidden="1">BVA!$J$247,BVA!$L$247,BVA!$N$247,BVA!$P$247,BVA!$J$248,BVA!$L$248,BVA!$N$248,BVA!$P$248</definedName>
    <definedName name="QB_FORMULA_22" localSheetId="4" hidden="1">'Jan - Aug I&amp;E'!$J$247,'Jan - Aug I&amp;E'!$L$247,'Jan - Aug I&amp;E'!$N$247,'Jan - Aug I&amp;E'!$P$247,'Jan - Aug I&amp;E'!$J$248,'Jan - Aug I&amp;E'!$L$248,'Jan - Aug I&amp;E'!$N$248,'Jan - Aug I&amp;E'!$P$248</definedName>
    <definedName name="QB_FORMULA_3" localSheetId="3" hidden="1">'Aug I&amp;E'!$N$30,'Aug I&amp;E'!$P$30,'Aug I&amp;E'!$N$32,'Aug I&amp;E'!$P$32,'Aug I&amp;E'!$N$33,'Aug I&amp;E'!$P$33,'Aug I&amp;E'!$N$34,'Aug I&amp;E'!$P$34,'Aug I&amp;E'!$N$35,'Aug I&amp;E'!$P$35,'Aug I&amp;E'!$J$36,'Aug I&amp;E'!$L$36,'Aug I&amp;E'!$N$36,'Aug I&amp;E'!$P$36,'Aug I&amp;E'!$N$38,'Aug I&amp;E'!$P$38</definedName>
    <definedName name="QB_FORMULA_3" localSheetId="0" hidden="1">'Aug Ledger'!$W$54,'Aug Ledger'!$W$56,'Aug Ledger'!$U$57,'Aug Ledger'!$W$57,'Aug Ledger'!$W$59,'Aug Ledger'!$U$60,'Aug Ledger'!$W$60,'Aug Ledger'!$U$61,'Aug Ledger'!$W$61,'Aug Ledger'!$W$63,'Aug Ledger'!$W$64,'Aug Ledger'!$W$65,'Aug Ledger'!$W$66,'Aug Ledger'!$W$67,'Aug Ledger'!$W$68,'Aug Ledger'!$W$69</definedName>
    <definedName name="QB_FORMULA_3" localSheetId="5" hidden="1">BVA!$N$37,BVA!$P$37,BVA!$J$39,BVA!$L$39,BVA!$N$39,BVA!$P$39,BVA!$N$41,BVA!$P$41,BVA!$N$42,BVA!$P$42,BVA!$N$43,BVA!$P$43,BVA!$N$44,BVA!$P$44,BVA!$J$45,BVA!$L$45</definedName>
    <definedName name="QB_FORMULA_3" localSheetId="4" hidden="1">'Jan - Aug I&amp;E'!$N$37,'Jan - Aug I&amp;E'!$P$37,'Jan - Aug I&amp;E'!$J$39,'Jan - Aug I&amp;E'!$L$39,'Jan - Aug I&amp;E'!$N$39,'Jan - Aug I&amp;E'!$P$39,'Jan - Aug I&amp;E'!$N$41,'Jan - Aug I&amp;E'!$P$41,'Jan - Aug I&amp;E'!$N$42,'Jan - Aug I&amp;E'!$P$42,'Jan - Aug I&amp;E'!$N$43,'Jan - Aug I&amp;E'!$P$43,'Jan - Aug I&amp;E'!$N$44,'Jan - Aug I&amp;E'!$P$44,'Jan - Aug I&amp;E'!$J$45,'Jan - Aug I&amp;E'!$L$45</definedName>
    <definedName name="QB_FORMULA_4" localSheetId="3" hidden="1">'Aug I&amp;E'!$N$39,'Aug I&amp;E'!$P$39,'Aug I&amp;E'!$N$40,'Aug I&amp;E'!$P$40,'Aug I&amp;E'!$N$41,'Aug I&amp;E'!$P$41,'Aug I&amp;E'!$N$42,'Aug I&amp;E'!$P$42,'Aug I&amp;E'!$N$43,'Aug I&amp;E'!$P$43,'Aug I&amp;E'!$J$44,'Aug I&amp;E'!$L$44,'Aug I&amp;E'!$N$44,'Aug I&amp;E'!$P$44,'Aug I&amp;E'!$N$48,'Aug I&amp;E'!$P$48</definedName>
    <definedName name="QB_FORMULA_4" localSheetId="0" hidden="1">'Aug Ledger'!$W$70,'Aug Ledger'!$W$71,'Aug Ledger'!$W$72,'Aug Ledger'!$W$73,'Aug Ledger'!$W$74,'Aug Ledger'!$W$75,'Aug Ledger'!$W$76,'Aug Ledger'!$U$77,'Aug Ledger'!$W$77,'Aug Ledger'!$W$79,'Aug Ledger'!$U$80,'Aug Ledger'!$W$80,'Aug Ledger'!$W$82,'Aug Ledger'!$U$83,'Aug Ledger'!$W$83,'Aug Ledger'!$W$85</definedName>
    <definedName name="QB_FORMULA_4" localSheetId="5" hidden="1">BVA!$N$45,BVA!$P$45,BVA!$N$47,BVA!$P$47,BVA!$N$48,BVA!$P$48,BVA!$N$49,BVA!$P$49,BVA!$N$50,BVA!$P$50,BVA!$N$51,BVA!$P$51,BVA!$N$52,BVA!$P$52,BVA!$J$53,BVA!$L$53</definedName>
    <definedName name="QB_FORMULA_4" localSheetId="4" hidden="1">'Jan - Aug I&amp;E'!$N$45,'Jan - Aug I&amp;E'!$P$45,'Jan - Aug I&amp;E'!$N$47,'Jan - Aug I&amp;E'!$P$47,'Jan - Aug I&amp;E'!$N$48,'Jan - Aug I&amp;E'!$P$48,'Jan - Aug I&amp;E'!$N$49,'Jan - Aug I&amp;E'!$P$49,'Jan - Aug I&amp;E'!$N$50,'Jan - Aug I&amp;E'!$P$50,'Jan - Aug I&amp;E'!$N$51,'Jan - Aug I&amp;E'!$P$51,'Jan - Aug I&amp;E'!$N$52,'Jan - Aug I&amp;E'!$P$52,'Jan - Aug I&amp;E'!$J$53,'Jan - Aug I&amp;E'!$L$53</definedName>
    <definedName name="QB_FORMULA_5" localSheetId="3" hidden="1">'Aug I&amp;E'!$N$49,'Aug I&amp;E'!$P$49,'Aug I&amp;E'!$N$50,'Aug I&amp;E'!$P$50,'Aug I&amp;E'!$N$51,'Aug I&amp;E'!$P$51,'Aug I&amp;E'!$N$52,'Aug I&amp;E'!$P$52,'Aug I&amp;E'!$J$53,'Aug I&amp;E'!$L$53,'Aug I&amp;E'!$N$53,'Aug I&amp;E'!$P$53,'Aug I&amp;E'!$N$54,'Aug I&amp;E'!$P$54,'Aug I&amp;E'!$N$56,'Aug I&amp;E'!$P$56</definedName>
    <definedName name="QB_FORMULA_5" localSheetId="0" hidden="1">'Aug Ledger'!$U$86,'Aug Ledger'!$W$86,'Aug Ledger'!$W$88,'Aug Ledger'!$W$89,'Aug Ledger'!$U$90,'Aug Ledger'!$W$90,'Aug Ledger'!$U$91,'Aug Ledger'!$W$91,'Aug Ledger'!$W$93,'Aug Ledger'!$U$94,'Aug Ledger'!$W$94,'Aug Ledger'!$W$97,'Aug Ledger'!$W$98,'Aug Ledger'!$W$99,'Aug Ledger'!$W$100,'Aug Ledger'!$W$101</definedName>
    <definedName name="QB_FORMULA_5" localSheetId="5" hidden="1">BVA!$N$53,BVA!$P$53,BVA!$N$57,BVA!$P$57,BVA!$N$58,BVA!$P$58,BVA!$N$59,BVA!$P$59,BVA!$N$60,BVA!$P$60,BVA!$N$63,BVA!$P$63,BVA!$J$64,BVA!$L$64,BVA!$N$64,BVA!$P$64</definedName>
    <definedName name="QB_FORMULA_5" localSheetId="4" hidden="1">'Jan - Aug I&amp;E'!$N$53,'Jan - Aug I&amp;E'!$P$53,'Jan - Aug I&amp;E'!$N$57,'Jan - Aug I&amp;E'!$P$57,'Jan - Aug I&amp;E'!$N$58,'Jan - Aug I&amp;E'!$P$58,'Jan - Aug I&amp;E'!$N$59,'Jan - Aug I&amp;E'!$P$59,'Jan - Aug I&amp;E'!$N$60,'Jan - Aug I&amp;E'!$P$60,'Jan - Aug I&amp;E'!$N$63,'Jan - Aug I&amp;E'!$P$63,'Jan - Aug I&amp;E'!$J$64,'Jan - Aug I&amp;E'!$L$64,'Jan - Aug I&amp;E'!$N$64,'Jan - Aug I&amp;E'!$P$64</definedName>
    <definedName name="QB_FORMULA_6" localSheetId="3" hidden="1">'Aug I&amp;E'!$N$57,'Aug I&amp;E'!$P$57,'Aug I&amp;E'!$N$58,'Aug I&amp;E'!$P$58,'Aug I&amp;E'!$N$59,'Aug I&amp;E'!$P$59,'Aug I&amp;E'!$J$60,'Aug I&amp;E'!$L$60,'Aug I&amp;E'!$N$60,'Aug I&amp;E'!$P$60,'Aug I&amp;E'!$N$63,'Aug I&amp;E'!$P$63,'Aug I&amp;E'!$N$64,'Aug I&amp;E'!$P$64,'Aug I&amp;E'!$N$65,'Aug I&amp;E'!$P$65</definedName>
    <definedName name="QB_FORMULA_6" localSheetId="0" hidden="1">'Aug Ledger'!$U$102,'Aug Ledger'!$W$102,'Aug Ledger'!$W$104,'Aug Ledger'!$W$105,'Aug Ledger'!$W$106,'Aug Ledger'!$W$107,'Aug Ledger'!$W$108,'Aug Ledger'!$U$109,'Aug Ledger'!$W$109,'Aug Ledger'!$W$111,'Aug Ledger'!$W$112,'Aug Ledger'!$W$113,'Aug Ledger'!$W$114,'Aug Ledger'!$W$115,'Aug Ledger'!$W$116,'Aug Ledger'!$W$117</definedName>
    <definedName name="QB_FORMULA_6" localSheetId="5" hidden="1">BVA!$N$65,BVA!$P$65,BVA!$N$68,BVA!$P$68,BVA!$N$69,BVA!$P$69,BVA!$N$70,BVA!$P$70,BVA!$N$71,BVA!$P$71,BVA!$J$72,BVA!$L$72,BVA!$N$72,BVA!$P$72,BVA!$N$75,BVA!$P$75</definedName>
    <definedName name="QB_FORMULA_6" localSheetId="4" hidden="1">'Jan - Aug I&amp;E'!$N$65,'Jan - Aug I&amp;E'!$P$65,'Jan - Aug I&amp;E'!$N$68,'Jan - Aug I&amp;E'!$P$68,'Jan - Aug I&amp;E'!$N$69,'Jan - Aug I&amp;E'!$P$69,'Jan - Aug I&amp;E'!$N$70,'Jan - Aug I&amp;E'!$P$70,'Jan - Aug I&amp;E'!$N$71,'Jan - Aug I&amp;E'!$P$71,'Jan - Aug I&amp;E'!$J$72,'Jan - Aug I&amp;E'!$L$72,'Jan - Aug I&amp;E'!$N$72,'Jan - Aug I&amp;E'!$P$72,'Jan - Aug I&amp;E'!$N$75,'Jan - Aug I&amp;E'!$P$75</definedName>
    <definedName name="QB_FORMULA_7" localSheetId="3" hidden="1">'Aug I&amp;E'!$N$66,'Aug I&amp;E'!$P$66,'Aug I&amp;E'!$N$67,'Aug I&amp;E'!$P$67,'Aug I&amp;E'!$N$68,'Aug I&amp;E'!$P$68,'Aug I&amp;E'!$N$69,'Aug I&amp;E'!$P$69,'Aug I&amp;E'!$N$70,'Aug I&amp;E'!$P$70,'Aug I&amp;E'!$J$71,'Aug I&amp;E'!$L$71,'Aug I&amp;E'!$N$71,'Aug I&amp;E'!$P$71,'Aug I&amp;E'!$N$73,'Aug I&amp;E'!$P$73</definedName>
    <definedName name="QB_FORMULA_7" localSheetId="0" hidden="1">'Aug Ledger'!$W$118,'Aug Ledger'!$W$119,'Aug Ledger'!$U$120,'Aug Ledger'!$W$120,'Aug Ledger'!$U$121,'Aug Ledger'!$W$121,'Aug Ledger'!$W$124,'Aug Ledger'!$W$125,'Aug Ledger'!$U$126,'Aug Ledger'!$W$126,'Aug Ledger'!$W$128,'Aug Ledger'!$W$129,'Aug Ledger'!$W$130,'Aug Ledger'!$W$131,'Aug Ledger'!$W$132,'Aug Ledger'!$W$133</definedName>
    <definedName name="QB_FORMULA_7" localSheetId="5" hidden="1">BVA!$N$76,BVA!$P$76,BVA!$N$77,BVA!$P$77,BVA!$N$78,BVA!$P$78,BVA!$N$79,BVA!$P$79,BVA!$N$80,BVA!$P$80,BVA!$N$81,BVA!$P$81,BVA!$N$82,BVA!$P$82,BVA!$J$83,BVA!$L$83</definedName>
    <definedName name="QB_FORMULA_7" localSheetId="4" hidden="1">'Jan - Aug I&amp;E'!$N$76,'Jan - Aug I&amp;E'!$P$76,'Jan - Aug I&amp;E'!$N$77,'Jan - Aug I&amp;E'!$P$77,'Jan - Aug I&amp;E'!$N$78,'Jan - Aug I&amp;E'!$P$78,'Jan - Aug I&amp;E'!$N$79,'Jan - Aug I&amp;E'!$P$79,'Jan - Aug I&amp;E'!$N$80,'Jan - Aug I&amp;E'!$P$80,'Jan - Aug I&amp;E'!$N$81,'Jan - Aug I&amp;E'!$P$81,'Jan - Aug I&amp;E'!$N$82,'Jan - Aug I&amp;E'!$P$82,'Jan - Aug I&amp;E'!$J$83,'Jan - Aug I&amp;E'!$L$83</definedName>
    <definedName name="QB_FORMULA_8" localSheetId="3" hidden="1">'Aug I&amp;E'!$N$74,'Aug I&amp;E'!$P$74,'Aug I&amp;E'!$N$75,'Aug I&amp;E'!$P$75,'Aug I&amp;E'!$J$76,'Aug I&amp;E'!$L$76,'Aug I&amp;E'!$N$76,'Aug I&amp;E'!$P$76,'Aug I&amp;E'!$J$77,'Aug I&amp;E'!$L$77,'Aug I&amp;E'!$N$77,'Aug I&amp;E'!$P$77,'Aug I&amp;E'!$N$79,'Aug I&amp;E'!$P$79,'Aug I&amp;E'!$N$80,'Aug I&amp;E'!$P$80</definedName>
    <definedName name="QB_FORMULA_8" localSheetId="0" hidden="1">'Aug Ledger'!$W$134,'Aug Ledger'!$W$135,'Aug Ledger'!$U$136,'Aug Ledger'!$W$136,'Aug Ledger'!$W$138,'Aug Ledger'!$W$139,'Aug Ledger'!$W$140,'Aug Ledger'!$W$141,'Aug Ledger'!$W$142,'Aug Ledger'!$W$143,'Aug Ledger'!$W$144,'Aug Ledger'!$W$145,'Aug Ledger'!$U$146,'Aug Ledger'!$W$146,'Aug Ledger'!$U$147,'Aug Ledger'!$W$147</definedName>
    <definedName name="QB_FORMULA_8" localSheetId="5" hidden="1">BVA!$N$83,BVA!$P$83,BVA!$N$85,BVA!$P$85,BVA!$N$86,BVA!$P$86,BVA!$N$87,BVA!$P$87,BVA!$J$88,BVA!$L$88,BVA!$N$88,BVA!$P$88,BVA!$J$89,BVA!$L$89,BVA!$N$89,BVA!$P$89</definedName>
    <definedName name="QB_FORMULA_8" localSheetId="4" hidden="1">'Jan - Aug I&amp;E'!$N$83,'Jan - Aug I&amp;E'!$P$83,'Jan - Aug I&amp;E'!$N$85,'Jan - Aug I&amp;E'!$P$85,'Jan - Aug I&amp;E'!$N$86,'Jan - Aug I&amp;E'!$P$86,'Jan - Aug I&amp;E'!$N$87,'Jan - Aug I&amp;E'!$P$87,'Jan - Aug I&amp;E'!$J$88,'Jan - Aug I&amp;E'!$L$88,'Jan - Aug I&amp;E'!$N$88,'Jan - Aug I&amp;E'!$P$88,'Jan - Aug I&amp;E'!$J$89,'Jan - Aug I&amp;E'!$L$89,'Jan - Aug I&amp;E'!$N$89,'Jan - Aug I&amp;E'!$P$89</definedName>
    <definedName name="QB_FORMULA_9" localSheetId="3" hidden="1">'Aug I&amp;E'!$N$81,'Aug I&amp;E'!$P$81,'Aug I&amp;E'!$J$83,'Aug I&amp;E'!$L$83,'Aug I&amp;E'!$N$83,'Aug I&amp;E'!$P$83,'Aug I&amp;E'!$N$88,'Aug I&amp;E'!$P$88,'Aug I&amp;E'!$J$89,'Aug I&amp;E'!$L$89,'Aug I&amp;E'!$N$89,'Aug I&amp;E'!$P$89,'Aug I&amp;E'!$N$90,'Aug I&amp;E'!$P$90,'Aug I&amp;E'!$N$91,'Aug I&amp;E'!$P$91</definedName>
    <definedName name="QB_FORMULA_9" localSheetId="0" hidden="1">'Aug Ledger'!$U$148,'Aug Ledger'!$W$148,'Aug Ledger'!$W$151,'Aug Ledger'!$U$152,'Aug Ledger'!$W$152,'Aug Ledger'!$W$154,'Aug Ledger'!$U$155,'Aug Ledger'!$W$155,'Aug Ledger'!$W$157,'Aug Ledger'!$U$158,'Aug Ledger'!$W$158,'Aug Ledger'!$U$159,'Aug Ledger'!$W$159,'Aug Ledger'!$W$164,'Aug Ledger'!$W$165,'Aug Ledger'!$U$166</definedName>
    <definedName name="QB_FORMULA_9" localSheetId="5" hidden="1">BVA!$N$91,BVA!$P$91,BVA!$N$92,BVA!$P$92,BVA!$N$93,BVA!$P$93,BVA!$J$95,BVA!$L$95,BVA!$N$95,BVA!$P$95,BVA!$N$100,BVA!$P$100,BVA!$J$101,BVA!$L$101,BVA!$N$101,BVA!$P$101</definedName>
    <definedName name="QB_FORMULA_9" localSheetId="4" hidden="1">'Jan - Aug I&amp;E'!$N$91,'Jan - Aug I&amp;E'!$P$91,'Jan - Aug I&amp;E'!$N$92,'Jan - Aug I&amp;E'!$P$92,'Jan - Aug I&amp;E'!$N$93,'Jan - Aug I&amp;E'!$P$93,'Jan - Aug I&amp;E'!$J$95,'Jan - Aug I&amp;E'!$L$95,'Jan - Aug I&amp;E'!$N$95,'Jan - Aug I&amp;E'!$P$95,'Jan - Aug I&amp;E'!$N$100,'Jan - Aug I&amp;E'!$P$100,'Jan - Aug I&amp;E'!$J$101,'Jan - Aug I&amp;E'!$L$101,'Jan - Aug I&amp;E'!$N$101,'Jan - Aug I&amp;E'!$P$101</definedName>
    <definedName name="QB_ROW_1" localSheetId="1" hidden="1">'August Balance Sheet'!$A$2</definedName>
    <definedName name="QB_ROW_10031" localSheetId="1" hidden="1">'August Balance Sheet'!$D$33</definedName>
    <definedName name="QB_ROW_1011" localSheetId="1" hidden="1">'August Balance Sheet'!$B$3</definedName>
    <definedName name="QB_ROW_10331" localSheetId="1" hidden="1">'August Balance Sheet'!$D$35</definedName>
    <definedName name="QB_ROW_105250" localSheetId="3" hidden="1">'Aug I&amp;E'!$F$148</definedName>
    <definedName name="QB_ROW_105250" localSheetId="5" hidden="1">BVA!$F$173</definedName>
    <definedName name="QB_ROW_105250" localSheetId="4" hidden="1">'Jan - Aug I&amp;E'!$F$173</definedName>
    <definedName name="QB_ROW_106020" localSheetId="0" hidden="1">'Aug Ledger'!$C$309</definedName>
    <definedName name="QB_ROW_106250" localSheetId="3" hidden="1">'Aug I&amp;E'!$F$165</definedName>
    <definedName name="QB_ROW_106250" localSheetId="5" hidden="1">BVA!$F$192</definedName>
    <definedName name="QB_ROW_106250" localSheetId="4" hidden="1">'Jan - Aug I&amp;E'!$F$192</definedName>
    <definedName name="QB_ROW_106320" localSheetId="0" hidden="1">'Aug Ledger'!$C$312</definedName>
    <definedName name="QB_ROW_107020" localSheetId="0" hidden="1">'Aug Ledger'!$C$313</definedName>
    <definedName name="QB_ROW_107050" localSheetId="3" hidden="1">'Aug I&amp;E'!$F$166</definedName>
    <definedName name="QB_ROW_107050" localSheetId="5" hidden="1">BVA!$F$193</definedName>
    <definedName name="QB_ROW_107050" localSheetId="4" hidden="1">'Jan - Aug I&amp;E'!$F$193</definedName>
    <definedName name="QB_ROW_107260" localSheetId="3" hidden="1">'Aug I&amp;E'!$G$168</definedName>
    <definedName name="QB_ROW_107260" localSheetId="5" hidden="1">BVA!$G$196</definedName>
    <definedName name="QB_ROW_107260" localSheetId="4" hidden="1">'Jan - Aug I&amp;E'!$G$196</definedName>
    <definedName name="QB_ROW_107320" localSheetId="0" hidden="1">'Aug Ledger'!$C$316</definedName>
    <definedName name="QB_ROW_107350" localSheetId="3" hidden="1">'Aug I&amp;E'!$F$169</definedName>
    <definedName name="QB_ROW_107350" localSheetId="5" hidden="1">BVA!$F$197</definedName>
    <definedName name="QB_ROW_107350" localSheetId="4" hidden="1">'Jan - Aug I&amp;E'!$F$197</definedName>
    <definedName name="QB_ROW_108030" localSheetId="0" hidden="1">'Aug Ledger'!$D$246</definedName>
    <definedName name="QB_ROW_108260" localSheetId="3" hidden="1">'Aug I&amp;E'!$G$133</definedName>
    <definedName name="QB_ROW_108260" localSheetId="5" hidden="1">BVA!$G$146</definedName>
    <definedName name="QB_ROW_108260" localSheetId="4" hidden="1">'Jan - Aug I&amp;E'!$G$146</definedName>
    <definedName name="QB_ROW_108330" localSheetId="0" hidden="1">'Aug Ledger'!$D$248</definedName>
    <definedName name="QB_ROW_109260" localSheetId="5" hidden="1">BVA!$G$31</definedName>
    <definedName name="QB_ROW_109260" localSheetId="4" hidden="1">'Jan - Aug I&amp;E'!$G$31</definedName>
    <definedName name="QB_ROW_11031" localSheetId="1" hidden="1">'August Balance Sheet'!$D$36</definedName>
    <definedName name="QB_ROW_112250" localSheetId="3" hidden="1">'Aug I&amp;E'!$F$120</definedName>
    <definedName name="QB_ROW_112250" localSheetId="5" hidden="1">BVA!$F$133</definedName>
    <definedName name="QB_ROW_112250" localSheetId="4" hidden="1">'Jan - Aug I&amp;E'!$F$133</definedName>
    <definedName name="QB_ROW_113010" localSheetId="0" hidden="1">'Aug Ledger'!$B$5</definedName>
    <definedName name="QB_ROW_113240" localSheetId="3" hidden="1">'Aug I&amp;E'!$E$7</definedName>
    <definedName name="QB_ROW_113240" localSheetId="5" hidden="1">BVA!$E$7</definedName>
    <definedName name="QB_ROW_113240" localSheetId="4" hidden="1">'Jan - Aug I&amp;E'!$E$7</definedName>
    <definedName name="QB_ROW_11331" localSheetId="1" hidden="1">'August Balance Sheet'!$D$38</definedName>
    <definedName name="QB_ROW_113310" localSheetId="0" hidden="1">'Aug Ledger'!$B$7</definedName>
    <definedName name="QB_ROW_114030" localSheetId="5" hidden="1">BVA!$D$205</definedName>
    <definedName name="QB_ROW_114030" localSheetId="4" hidden="1">'Jan - Aug I&amp;E'!$D$205</definedName>
    <definedName name="QB_ROW_114330" localSheetId="5" hidden="1">BVA!$D$208</definedName>
    <definedName name="QB_ROW_114330" localSheetId="4" hidden="1">'Jan - Aug I&amp;E'!$D$208</definedName>
    <definedName name="QB_ROW_117220" localSheetId="1" hidden="1">'August Balance Sheet'!$C$19</definedName>
    <definedName name="QB_ROW_118220" localSheetId="1" hidden="1">'August Balance Sheet'!$C$25</definedName>
    <definedName name="QB_ROW_12031" localSheetId="1" hidden="1">'August Balance Sheet'!$D$39</definedName>
    <definedName name="QB_ROW_1220" localSheetId="1" hidden="1">'August Balance Sheet'!$C$63</definedName>
    <definedName name="QB_ROW_12331" localSheetId="1" hidden="1">'August Balance Sheet'!$D$50</definedName>
    <definedName name="QB_ROW_124040" localSheetId="0" hidden="1">'Aug Ledger'!$E$84</definedName>
    <definedName name="QB_ROW_124270" localSheetId="3" hidden="1">'Aug I&amp;E'!$H$58</definedName>
    <definedName name="QB_ROW_124270" localSheetId="5" hidden="1">BVA!$H$70</definedName>
    <definedName name="QB_ROW_124270" localSheetId="4" hidden="1">'Jan - Aug I&amp;E'!$H$70</definedName>
    <definedName name="QB_ROW_124340" localSheetId="0" hidden="1">'Aug Ledger'!$E$86</definedName>
    <definedName name="QB_ROW_125260" localSheetId="5" hidden="1">BVA!$G$160</definedName>
    <definedName name="QB_ROW_125260" localSheetId="4" hidden="1">'Jan - Aug I&amp;E'!$G$160</definedName>
    <definedName name="QB_ROW_127220" localSheetId="1" hidden="1">'August Balance Sheet'!$C$27</definedName>
    <definedName name="QB_ROW_128260" localSheetId="5" hidden="1">BVA!$G$165</definedName>
    <definedName name="QB_ROW_128260" localSheetId="4" hidden="1">'Jan - Aug I&amp;E'!$G$165</definedName>
    <definedName name="QB_ROW_129220" localSheetId="1" hidden="1">'August Balance Sheet'!$C$64</definedName>
    <definedName name="QB_ROW_130010" localSheetId="0" hidden="1">'Aug Ledger'!$B$13</definedName>
    <definedName name="QB_ROW_130040" localSheetId="3" hidden="1">'Aug I&amp;E'!$E$20</definedName>
    <definedName name="QB_ROW_130040" localSheetId="5" hidden="1">BVA!$E$25</definedName>
    <definedName name="QB_ROW_130040" localSheetId="4" hidden="1">'Jan - Aug I&amp;E'!$E$25</definedName>
    <definedName name="QB_ROW_130310" localSheetId="0" hidden="1">'Aug Ledger'!$B$231</definedName>
    <definedName name="QB_ROW_130340" localSheetId="3" hidden="1">'Aug I&amp;E'!$E$113</definedName>
    <definedName name="QB_ROW_130340" localSheetId="5" hidden="1">BVA!$E$126</definedName>
    <definedName name="QB_ROW_130340" localSheetId="4" hidden="1">'Jan - Aug I&amp;E'!$E$126</definedName>
    <definedName name="QB_ROW_131020" localSheetId="0" hidden="1">'Aug Ledger'!$C$160</definedName>
    <definedName name="QB_ROW_131050" localSheetId="3" hidden="1">'Aug I&amp;E'!$F$84</definedName>
    <definedName name="QB_ROW_131050" localSheetId="5" hidden="1">BVA!$F$96</definedName>
    <definedName name="QB_ROW_131050" localSheetId="4" hidden="1">'Jan - Aug I&amp;E'!$F$96</definedName>
    <definedName name="QB_ROW_1311" localSheetId="1" hidden="1">'August Balance Sheet'!$B$17</definedName>
    <definedName name="QB_ROW_131320" localSheetId="0" hidden="1">'Aug Ledger'!$C$230</definedName>
    <definedName name="QB_ROW_131350" localSheetId="3" hidden="1">'Aug I&amp;E'!$F$112</definedName>
    <definedName name="QB_ROW_131350" localSheetId="5" hidden="1">BVA!$F$125</definedName>
    <definedName name="QB_ROW_131350" localSheetId="4" hidden="1">'Jan - Aug I&amp;E'!$F$125</definedName>
    <definedName name="QB_ROW_132040" localSheetId="3" hidden="1">'Aug I&amp;E'!$E$114</definedName>
    <definedName name="QB_ROW_132040" localSheetId="5" hidden="1">BVA!$E$127</definedName>
    <definedName name="QB_ROW_132040" localSheetId="4" hidden="1">'Jan - Aug I&amp;E'!$E$127</definedName>
    <definedName name="QB_ROW_132340" localSheetId="3" hidden="1">'Aug I&amp;E'!$E$117</definedName>
    <definedName name="QB_ROW_132340" localSheetId="5" hidden="1">BVA!$E$130</definedName>
    <definedName name="QB_ROW_132340" localSheetId="4" hidden="1">'Jan - Aug I&amp;E'!$E$130</definedName>
    <definedName name="QB_ROW_133010" localSheetId="0" hidden="1">'Aug Ledger'!$B$232</definedName>
    <definedName name="QB_ROW_133040" localSheetId="3" hidden="1">'Aug I&amp;E'!$E$118</definedName>
    <definedName name="QB_ROW_133040" localSheetId="5" hidden="1">BVA!$E$131</definedName>
    <definedName name="QB_ROW_133040" localSheetId="4" hidden="1">'Jan - Aug I&amp;E'!$E$131</definedName>
    <definedName name="QB_ROW_133310" localSheetId="0" hidden="1">'Aug Ledger'!$B$240</definedName>
    <definedName name="QB_ROW_133340" localSheetId="3" hidden="1">'Aug I&amp;E'!$E$124</definedName>
    <definedName name="QB_ROW_133340" localSheetId="5" hidden="1">BVA!$E$137</definedName>
    <definedName name="QB_ROW_133340" localSheetId="4" hidden="1">'Jan - Aug I&amp;E'!$E$137</definedName>
    <definedName name="QB_ROW_134010" localSheetId="0" hidden="1">'Aug Ledger'!$B$241</definedName>
    <definedName name="QB_ROW_134040" localSheetId="3" hidden="1">'Aug I&amp;E'!$E$125</definedName>
    <definedName name="QB_ROW_134040" localSheetId="5" hidden="1">BVA!$E$138</definedName>
    <definedName name="QB_ROW_134040" localSheetId="4" hidden="1">'Jan - Aug I&amp;E'!$E$138</definedName>
    <definedName name="QB_ROW_134310" localSheetId="0" hidden="1">'Aug Ledger'!$B$275</definedName>
    <definedName name="QB_ROW_134340" localSheetId="3" hidden="1">'Aug I&amp;E'!$E$146</definedName>
    <definedName name="QB_ROW_134340" localSheetId="5" hidden="1">BVA!$E$171</definedName>
    <definedName name="QB_ROW_134340" localSheetId="4" hidden="1">'Jan - Aug I&amp;E'!$E$171</definedName>
    <definedName name="QB_ROW_136260" localSheetId="3" hidden="1">'Aug I&amp;E'!$G$28</definedName>
    <definedName name="QB_ROW_136260" localSheetId="5" hidden="1">BVA!$G$36</definedName>
    <definedName name="QB_ROW_136260" localSheetId="4" hidden="1">'Jan - Aug I&amp;E'!$G$36</definedName>
    <definedName name="QB_ROW_137370" localSheetId="3" hidden="1">'Aug I&amp;E'!$H$90</definedName>
    <definedName name="QB_ROW_137370" localSheetId="5" hidden="1">BVA!$H$102</definedName>
    <definedName name="QB_ROW_137370" localSheetId="4" hidden="1">'Jan - Aug I&amp;E'!$H$102</definedName>
    <definedName name="QB_ROW_139030" localSheetId="0" hidden="1">'Aug Ledger'!$D$92</definedName>
    <definedName name="QB_ROW_139260" localSheetId="3" hidden="1">'Aug I&amp;E'!$G$61</definedName>
    <definedName name="QB_ROW_139260" localSheetId="5" hidden="1">BVA!$G$73</definedName>
    <definedName name="QB_ROW_139260" localSheetId="4" hidden="1">'Jan - Aug I&amp;E'!$G$73</definedName>
    <definedName name="QB_ROW_139330" localSheetId="0" hidden="1">'Aug Ledger'!$D$94</definedName>
    <definedName name="QB_ROW_14011" localSheetId="1" hidden="1">'August Balance Sheet'!$B$53</definedName>
    <definedName name="QB_ROW_14250" localSheetId="1" hidden="1">'August Balance Sheet'!$F$45</definedName>
    <definedName name="QB_ROW_143030" localSheetId="0" hidden="1">'Aug Ledger'!$D$33</definedName>
    <definedName name="QB_ROW_14311" localSheetId="1" hidden="1">'August Balance Sheet'!$B$66</definedName>
    <definedName name="QB_ROW_143260" localSheetId="3" hidden="1">'Aug I&amp;E'!$G$35</definedName>
    <definedName name="QB_ROW_143260" localSheetId="5" hidden="1">BVA!$G$44</definedName>
    <definedName name="QB_ROW_143260" localSheetId="4" hidden="1">'Jan - Aug I&amp;E'!$G$44</definedName>
    <definedName name="QB_ROW_143330" localSheetId="0" hidden="1">'Aug Ledger'!$D$35</definedName>
    <definedName name="QB_ROW_144030" localSheetId="0" hidden="1">'Aug Ledger'!$D$258</definedName>
    <definedName name="QB_ROW_144260" localSheetId="3" hidden="1">'Aug I&amp;E'!$G$139</definedName>
    <definedName name="QB_ROW_144260" localSheetId="5" hidden="1">BVA!$G$153</definedName>
    <definedName name="QB_ROW_144260" localSheetId="4" hidden="1">'Jan - Aug I&amp;E'!$G$153</definedName>
    <definedName name="QB_ROW_144330" localSheetId="0" hidden="1">'Aug Ledger'!$D$260</definedName>
    <definedName name="QB_ROW_145260" localSheetId="5" hidden="1">BVA!$G$154</definedName>
    <definedName name="QB_ROW_145260" localSheetId="4" hidden="1">'Jan - Aug I&amp;E'!$G$154</definedName>
    <definedName name="QB_ROW_147030" localSheetId="0" hidden="1">'Aug Ledger'!$D$267</definedName>
    <definedName name="QB_ROW_147260" localSheetId="3" hidden="1">'Aug I&amp;E'!$G$142</definedName>
    <definedName name="QB_ROW_147260" localSheetId="5" hidden="1">BVA!$G$162</definedName>
    <definedName name="QB_ROW_147260" localSheetId="4" hidden="1">'Jan - Aug I&amp;E'!$G$162</definedName>
    <definedName name="QB_ROW_147330" localSheetId="0" hidden="1">'Aug Ledger'!$D$269</definedName>
    <definedName name="QB_ROW_148030" localSheetId="1" hidden="1">'August Balance Sheet'!$D$5</definedName>
    <definedName name="QB_ROW_148330" localSheetId="1" hidden="1">'August Balance Sheet'!$D$9</definedName>
    <definedName name="QB_ROW_149260" localSheetId="5" hidden="1">BVA!$G$164</definedName>
    <definedName name="QB_ROW_149260" localSheetId="4" hidden="1">'Jan - Aug I&amp;E'!$G$164</definedName>
    <definedName name="QB_ROW_151230" localSheetId="1" hidden="1">'August Balance Sheet'!$D$15</definedName>
    <definedName name="QB_ROW_153030" localSheetId="0" hidden="1">'Aug Ledger'!$D$261</definedName>
    <definedName name="QB_ROW_153260" localSheetId="3" hidden="1">'Aug I&amp;E'!$G$140</definedName>
    <definedName name="QB_ROW_153260" localSheetId="5" hidden="1">BVA!$G$159</definedName>
    <definedName name="QB_ROW_153260" localSheetId="4" hidden="1">'Jan - Aug I&amp;E'!$G$159</definedName>
    <definedName name="QB_ROW_153330" localSheetId="0" hidden="1">'Aug Ledger'!$D$263</definedName>
    <definedName name="QB_ROW_154260" localSheetId="5" hidden="1">BVA!$G$157</definedName>
    <definedName name="QB_ROW_154260" localSheetId="4" hidden="1">'Jan - Aug I&amp;E'!$G$157</definedName>
    <definedName name="QB_ROW_155260" localSheetId="5" hidden="1">BVA!$G$158</definedName>
    <definedName name="QB_ROW_155260" localSheetId="4" hidden="1">'Jan - Aug I&amp;E'!$G$158</definedName>
    <definedName name="QB_ROW_156040" localSheetId="0" hidden="1">'Aug Ledger'!$E$162</definedName>
    <definedName name="QB_ROW_156050" localSheetId="0" hidden="1">'Aug Ledger'!$F$167</definedName>
    <definedName name="QB_ROW_156070" localSheetId="3" hidden="1">'Aug I&amp;E'!$H$86</definedName>
    <definedName name="QB_ROW_156070" localSheetId="5" hidden="1">BVA!$H$98</definedName>
    <definedName name="QB_ROW_156070" localSheetId="4" hidden="1">'Jan - Aug I&amp;E'!$H$98</definedName>
    <definedName name="QB_ROW_156280" localSheetId="3" hidden="1">'Aug I&amp;E'!$I$88</definedName>
    <definedName name="QB_ROW_156280" localSheetId="5" hidden="1">BVA!$I$100</definedName>
    <definedName name="QB_ROW_156280" localSheetId="4" hidden="1">'Jan - Aug I&amp;E'!$I$100</definedName>
    <definedName name="QB_ROW_156340" localSheetId="0" hidden="1">'Aug Ledger'!$E$179</definedName>
    <definedName name="QB_ROW_156350" localSheetId="0" hidden="1">'Aug Ledger'!$F$178</definedName>
    <definedName name="QB_ROW_156370" localSheetId="3" hidden="1">'Aug I&amp;E'!$H$89</definedName>
    <definedName name="QB_ROW_156370" localSheetId="5" hidden="1">BVA!$H$101</definedName>
    <definedName name="QB_ROW_156370" localSheetId="4" hidden="1">'Jan - Aug I&amp;E'!$H$101</definedName>
    <definedName name="QB_ROW_157370" localSheetId="3" hidden="1">'Aug I&amp;E'!$H$91</definedName>
    <definedName name="QB_ROW_157370" localSheetId="5" hidden="1">BVA!$H$103</definedName>
    <definedName name="QB_ROW_157370" localSheetId="4" hidden="1">'Jan - Aug I&amp;E'!$H$103</definedName>
    <definedName name="QB_ROW_161250" localSheetId="5" hidden="1">BVA!$F$174</definedName>
    <definedName name="QB_ROW_161250" localSheetId="4" hidden="1">'Jan - Aug I&amp;E'!$F$174</definedName>
    <definedName name="QB_ROW_164040" localSheetId="0" hidden="1">'Aug Ledger'!$E$208</definedName>
    <definedName name="QB_ROW_164270" localSheetId="3" hidden="1">'Aug I&amp;E'!$H$97</definedName>
    <definedName name="QB_ROW_164270" localSheetId="5" hidden="1">BVA!$H$110</definedName>
    <definedName name="QB_ROW_164270" localSheetId="4" hidden="1">'Jan - Aug I&amp;E'!$H$110</definedName>
    <definedName name="QB_ROW_164340" localSheetId="0" hidden="1">'Aug Ledger'!$E$211</definedName>
    <definedName name="QB_ROW_165040" localSheetId="0" hidden="1">'Aug Ledger'!$E$81</definedName>
    <definedName name="QB_ROW_165270" localSheetId="3" hidden="1">'Aug I&amp;E'!$H$56</definedName>
    <definedName name="QB_ROW_165270" localSheetId="5" hidden="1">BVA!$H$68</definedName>
    <definedName name="QB_ROW_165270" localSheetId="4" hidden="1">'Jan - Aug I&amp;E'!$H$68</definedName>
    <definedName name="QB_ROW_165340" localSheetId="0" hidden="1">'Aug Ledger'!$E$83</definedName>
    <definedName name="QB_ROW_167280" localSheetId="3" hidden="1">'Aug I&amp;E'!$I$105</definedName>
    <definedName name="QB_ROW_167280" localSheetId="5" hidden="1">BVA!$I$118</definedName>
    <definedName name="QB_ROW_167280" localSheetId="4" hidden="1">'Jan - Aug I&amp;E'!$I$118</definedName>
    <definedName name="QB_ROW_169240" localSheetId="1" hidden="1">'August Balance Sheet'!$E$34</definedName>
    <definedName name="QB_ROW_17221" localSheetId="1" hidden="1">'August Balance Sheet'!$C$65</definedName>
    <definedName name="QB_ROW_174230" localSheetId="1" hidden="1">'August Balance Sheet'!$D$60</definedName>
    <definedName name="QB_ROW_177260" localSheetId="3" hidden="1">'Aug I&amp;E'!$G$32</definedName>
    <definedName name="QB_ROW_177260" localSheetId="5" hidden="1">BVA!$G$41</definedName>
    <definedName name="QB_ROW_177260" localSheetId="4" hidden="1">'Jan - Aug I&amp;E'!$G$41</definedName>
    <definedName name="QB_ROW_178260" localSheetId="3" hidden="1">'Aug I&amp;E'!$G$29</definedName>
    <definedName name="QB_ROW_178260" localSheetId="5" hidden="1">BVA!$G$37</definedName>
    <definedName name="QB_ROW_178260" localSheetId="4" hidden="1">'Jan - Aug I&amp;E'!$G$37</definedName>
    <definedName name="QB_ROW_18220" localSheetId="1" hidden="1">'August Balance Sheet'!$C$24</definedName>
    <definedName name="QB_ROW_18301" localSheetId="3" hidden="1">'Aug I&amp;E'!$A$194</definedName>
    <definedName name="QB_ROW_18301" localSheetId="5" hidden="1">BVA!$A$248</definedName>
    <definedName name="QB_ROW_18301" localSheetId="4" hidden="1">'Jan - Aug I&amp;E'!$A$248</definedName>
    <definedName name="QB_ROW_185040" localSheetId="0" hidden="1">'Aug Ledger'!$E$212</definedName>
    <definedName name="QB_ROW_185270" localSheetId="3" hidden="1">'Aug I&amp;E'!$H$98</definedName>
    <definedName name="QB_ROW_185270" localSheetId="5" hidden="1">BVA!$H$111</definedName>
    <definedName name="QB_ROW_185270" localSheetId="4" hidden="1">'Jan - Aug I&amp;E'!$H$111</definedName>
    <definedName name="QB_ROW_185340" localSheetId="0" hidden="1">'Aug Ledger'!$E$214</definedName>
    <definedName name="QB_ROW_187020" localSheetId="1" hidden="1">'August Balance Sheet'!$C$55</definedName>
    <definedName name="QB_ROW_187320" localSheetId="1" hidden="1">'August Balance Sheet'!$C$62</definedName>
    <definedName name="QB_ROW_190010" localSheetId="0" hidden="1">'Aug Ledger'!$B$276</definedName>
    <definedName name="QB_ROW_190040" localSheetId="3" hidden="1">'Aug I&amp;E'!$E$150</definedName>
    <definedName name="QB_ROW_190040" localSheetId="5" hidden="1">BVA!$E$176</definedName>
    <definedName name="QB_ROW_190040" localSheetId="4" hidden="1">'Jan - Aug I&amp;E'!$E$176</definedName>
    <definedName name="QB_ROW_19011" localSheetId="3" hidden="1">'Aug I&amp;E'!$B$3</definedName>
    <definedName name="QB_ROW_19011" localSheetId="5" hidden="1">BVA!$B$3</definedName>
    <definedName name="QB_ROW_19011" localSheetId="4" hidden="1">'Jan - Aug I&amp;E'!$B$3</definedName>
    <definedName name="QB_ROW_190310" localSheetId="0" hidden="1">'Aug Ledger'!$B$307</definedName>
    <definedName name="QB_ROW_190340" localSheetId="3" hidden="1">'Aug I&amp;E'!$E$163</definedName>
    <definedName name="QB_ROW_190340" localSheetId="5" hidden="1">BVA!$E$190</definedName>
    <definedName name="QB_ROW_190340" localSheetId="4" hidden="1">'Jan - Aug I&amp;E'!$E$190</definedName>
    <definedName name="QB_ROW_19050" localSheetId="5" hidden="1">BVA!$F$30</definedName>
    <definedName name="QB_ROW_19050" localSheetId="4" hidden="1">'Jan - Aug I&amp;E'!$F$30</definedName>
    <definedName name="QB_ROW_191250" localSheetId="3" hidden="1">'Aug I&amp;E'!$F$158</definedName>
    <definedName name="QB_ROW_191250" localSheetId="5" hidden="1">BVA!$F$184</definedName>
    <definedName name="QB_ROW_191250" localSheetId="4" hidden="1">'Jan - Aug I&amp;E'!$F$184</definedName>
    <definedName name="QB_ROW_19260" localSheetId="5" hidden="1">BVA!$G$32</definedName>
    <definedName name="QB_ROW_19260" localSheetId="4" hidden="1">'Jan - Aug I&amp;E'!$G$32</definedName>
    <definedName name="QB_ROW_19311" localSheetId="3" hidden="1">'Aug I&amp;E'!$B$173</definedName>
    <definedName name="QB_ROW_19311" localSheetId="5" hidden="1">BVA!$B$202</definedName>
    <definedName name="QB_ROW_19311" localSheetId="4" hidden="1">'Jan - Aug I&amp;E'!$B$202</definedName>
    <definedName name="QB_ROW_193220" localSheetId="1" hidden="1">'August Balance Sheet'!$C$54</definedName>
    <definedName name="QB_ROW_19350" localSheetId="3" hidden="1">'Aug I&amp;E'!$F$25</definedName>
    <definedName name="QB_ROW_19350" localSheetId="5" hidden="1">BVA!$F$33</definedName>
    <definedName name="QB_ROW_19350" localSheetId="4" hidden="1">'Jan - Aug I&amp;E'!$F$33</definedName>
    <definedName name="QB_ROW_198040" localSheetId="0" hidden="1">'Aug Ledger'!$E$51</definedName>
    <definedName name="QB_ROW_198070" localSheetId="3" hidden="1">'Aug I&amp;E'!$H$47</definedName>
    <definedName name="QB_ROW_198070" localSheetId="5" hidden="1">BVA!$H$56</definedName>
    <definedName name="QB_ROW_198070" localSheetId="4" hidden="1">'Jan - Aug I&amp;E'!$H$56</definedName>
    <definedName name="QB_ROW_198340" localSheetId="0" hidden="1">'Aug Ledger'!$E$61</definedName>
    <definedName name="QB_ROW_198370" localSheetId="3" hidden="1">'Aug I&amp;E'!$H$53</definedName>
    <definedName name="QB_ROW_198370" localSheetId="5" hidden="1">BVA!$H$64</definedName>
    <definedName name="QB_ROW_198370" localSheetId="4" hidden="1">'Jan - Aug I&amp;E'!$H$64</definedName>
    <definedName name="QB_ROW_199250" localSheetId="3" hidden="1">'Aug I&amp;E'!$F$157</definedName>
    <definedName name="QB_ROW_199250" localSheetId="5" hidden="1">BVA!$F$183</definedName>
    <definedName name="QB_ROW_199250" localSheetId="4" hidden="1">'Jan - Aug I&amp;E'!$F$183</definedName>
    <definedName name="QB_ROW_200040" localSheetId="0" hidden="1">'Aug Ledger'!$E$223</definedName>
    <definedName name="QB_ROW_200270" localSheetId="3" hidden="1">'Aug I&amp;E'!$H$108</definedName>
    <definedName name="QB_ROW_200270" localSheetId="5" hidden="1">BVA!$H$121</definedName>
    <definedName name="QB_ROW_200270" localSheetId="4" hidden="1">'Jan - Aug I&amp;E'!$H$121</definedName>
    <definedName name="QB_ROW_20031" localSheetId="3" hidden="1">'Aug I&amp;E'!$D$4</definedName>
    <definedName name="QB_ROW_20031" localSheetId="5" hidden="1">BVA!$D$4</definedName>
    <definedName name="QB_ROW_20031" localSheetId="4" hidden="1">'Jan - Aug I&amp;E'!$D$4</definedName>
    <definedName name="QB_ROW_200340" localSheetId="0" hidden="1">'Aug Ledger'!$E$225</definedName>
    <definedName name="QB_ROW_2021" localSheetId="1" hidden="1">'August Balance Sheet'!$C$4</definedName>
    <definedName name="QB_ROW_202240" localSheetId="5" hidden="1">BVA!$E$200</definedName>
    <definedName name="QB_ROW_202240" localSheetId="4" hidden="1">'Jan - Aug I&amp;E'!$E$200</definedName>
    <definedName name="QB_ROW_20331" localSheetId="3" hidden="1">'Aug I&amp;E'!$D$17</definedName>
    <definedName name="QB_ROW_20331" localSheetId="5" hidden="1">BVA!$D$22</definedName>
    <definedName name="QB_ROW_20331" localSheetId="4" hidden="1">'Jan - Aug I&amp;E'!$D$22</definedName>
    <definedName name="QB_ROW_206050" localSheetId="0" hidden="1">'Aug Ledger'!$F$58</definedName>
    <definedName name="QB_ROW_206280" localSheetId="3" hidden="1">'Aug I&amp;E'!$I$50</definedName>
    <definedName name="QB_ROW_206280" localSheetId="5" hidden="1">BVA!$I$59</definedName>
    <definedName name="QB_ROW_206280" localSheetId="4" hidden="1">'Jan - Aug I&amp;E'!$I$59</definedName>
    <definedName name="QB_ROW_206350" localSheetId="0" hidden="1">'Aug Ledger'!$F$60</definedName>
    <definedName name="QB_ROW_207020" localSheetId="0" hidden="1">'Aug Ledger'!$C$277</definedName>
    <definedName name="QB_ROW_207050" localSheetId="3" hidden="1">'Aug I&amp;E'!$F$152</definedName>
    <definedName name="QB_ROW_207050" localSheetId="5" hidden="1">BVA!$F$178</definedName>
    <definedName name="QB_ROW_207050" localSheetId="4" hidden="1">'Jan - Aug I&amp;E'!$F$178</definedName>
    <definedName name="QB_ROW_207260" localSheetId="3" hidden="1">'Aug I&amp;E'!$G$154</definedName>
    <definedName name="QB_ROW_207260" localSheetId="5" hidden="1">BVA!$G$180</definedName>
    <definedName name="QB_ROW_207260" localSheetId="4" hidden="1">'Jan - Aug I&amp;E'!$G$180</definedName>
    <definedName name="QB_ROW_207320" localSheetId="0" hidden="1">'Aug Ledger'!$C$287</definedName>
    <definedName name="QB_ROW_207350" localSheetId="3" hidden="1">'Aug I&amp;E'!$F$155</definedName>
    <definedName name="QB_ROW_207350" localSheetId="5" hidden="1">BVA!$F$181</definedName>
    <definedName name="QB_ROW_207350" localSheetId="4" hidden="1">'Jan - Aug I&amp;E'!$F$181</definedName>
    <definedName name="QB_ROW_208250" localSheetId="3" hidden="1">'Aug I&amp;E'!$F$151</definedName>
    <definedName name="QB_ROW_208250" localSheetId="5" hidden="1">BVA!$F$177</definedName>
    <definedName name="QB_ROW_208250" localSheetId="4" hidden="1">'Jan - Aug I&amp;E'!$F$177</definedName>
    <definedName name="QB_ROW_210040" localSheetId="3" hidden="1">'Aug I&amp;E'!$E$147</definedName>
    <definedName name="QB_ROW_210040" localSheetId="5" hidden="1">BVA!$E$172</definedName>
    <definedName name="QB_ROW_210040" localSheetId="4" hidden="1">'Jan - Aug I&amp;E'!$E$172</definedName>
    <definedName name="QB_ROW_21031" localSheetId="3" hidden="1">'Aug I&amp;E'!$D$19</definedName>
    <definedName name="QB_ROW_21031" localSheetId="5" hidden="1">BVA!$D$24</definedName>
    <definedName name="QB_ROW_21031" localSheetId="4" hidden="1">'Jan - Aug I&amp;E'!$D$24</definedName>
    <definedName name="QB_ROW_210340" localSheetId="3" hidden="1">'Aug I&amp;E'!$E$149</definedName>
    <definedName name="QB_ROW_210340" localSheetId="5" hidden="1">BVA!$E$175</definedName>
    <definedName name="QB_ROW_210340" localSheetId="4" hidden="1">'Jan - Aug I&amp;E'!$E$175</definedName>
    <definedName name="QB_ROW_212250" localSheetId="5" hidden="1">BVA!$F$16</definedName>
    <definedName name="QB_ROW_212250" localSheetId="4" hidden="1">'Jan - Aug I&amp;E'!$F$16</definedName>
    <definedName name="QB_ROW_21331" localSheetId="3" hidden="1">'Aug I&amp;E'!$D$172</definedName>
    <definedName name="QB_ROW_21331" localSheetId="5" hidden="1">BVA!$D$201</definedName>
    <definedName name="QB_ROW_21331" localSheetId="4" hidden="1">'Jan - Aug I&amp;E'!$D$201</definedName>
    <definedName name="QB_ROW_214260" localSheetId="5" hidden="1">BVA!$G$149</definedName>
    <definedName name="QB_ROW_214260" localSheetId="4" hidden="1">'Jan - Aug I&amp;E'!$G$149</definedName>
    <definedName name="QB_ROW_217280" localSheetId="5" hidden="1">BVA!$I$61</definedName>
    <definedName name="QB_ROW_217280" localSheetId="4" hidden="1">'Jan - Aug I&amp;E'!$I$61</definedName>
    <definedName name="QB_ROW_218050" localSheetId="0" hidden="1">'Aug Ledger'!$F$55</definedName>
    <definedName name="QB_ROW_218280" localSheetId="3" hidden="1">'Aug I&amp;E'!$I$49</definedName>
    <definedName name="QB_ROW_218280" localSheetId="5" hidden="1">BVA!$I$58</definedName>
    <definedName name="QB_ROW_218280" localSheetId="4" hidden="1">'Jan - Aug I&amp;E'!$I$58</definedName>
    <definedName name="QB_ROW_218350" localSheetId="0" hidden="1">'Aug Ledger'!$F$57</definedName>
    <definedName name="QB_ROW_220040" localSheetId="0" hidden="1">'Aug Ledger'!$E$215</definedName>
    <definedName name="QB_ROW_22011" localSheetId="3" hidden="1">'Aug I&amp;E'!$B$174</definedName>
    <definedName name="QB_ROW_22011" localSheetId="5" hidden="1">BVA!$B$203</definedName>
    <definedName name="QB_ROW_22011" localSheetId="4" hidden="1">'Jan - Aug I&amp;E'!$B$203</definedName>
    <definedName name="QB_ROW_220270" localSheetId="3" hidden="1">'Aug I&amp;E'!$H$99</definedName>
    <definedName name="QB_ROW_220270" localSheetId="5" hidden="1">BVA!$H$112</definedName>
    <definedName name="QB_ROW_220270" localSheetId="4" hidden="1">'Jan - Aug I&amp;E'!$H$112</definedName>
    <definedName name="QB_ROW_220340" localSheetId="0" hidden="1">'Aug Ledger'!$E$217</definedName>
    <definedName name="QB_ROW_221040" localSheetId="0" hidden="1">'Aug Ledger'!$E$185</definedName>
    <definedName name="QB_ROW_221270" localSheetId="3" hidden="1">'Aug I&amp;E'!$H$95</definedName>
    <definedName name="QB_ROW_221270" localSheetId="5" hidden="1">BVA!$H$108</definedName>
    <definedName name="QB_ROW_221270" localSheetId="4" hidden="1">'Jan - Aug I&amp;E'!$H$108</definedName>
    <definedName name="QB_ROW_221340" localSheetId="0" hidden="1">'Aug Ledger'!$E$199</definedName>
    <definedName name="QB_ROW_222250" localSheetId="3" hidden="1">'Aug I&amp;E'!$F$14</definedName>
    <definedName name="QB_ROW_222250" localSheetId="5" hidden="1">BVA!$F$17</definedName>
    <definedName name="QB_ROW_222250" localSheetId="4" hidden="1">'Jan - Aug I&amp;E'!$F$17</definedName>
    <definedName name="QB_ROW_22311" localSheetId="3" hidden="1">'Aug I&amp;E'!$B$193</definedName>
    <definedName name="QB_ROW_22311" localSheetId="5" hidden="1">BVA!$B$247</definedName>
    <definedName name="QB_ROW_22311" localSheetId="4" hidden="1">'Jan - Aug I&amp;E'!$B$247</definedName>
    <definedName name="QB_ROW_2240" localSheetId="1" hidden="1">'August Balance Sheet'!$E$6</definedName>
    <definedName name="QB_ROW_226030" localSheetId="0" hidden="1">'Aug Ledger'!$D$264</definedName>
    <definedName name="QB_ROW_226260" localSheetId="3" hidden="1">'Aug I&amp;E'!$G$141</definedName>
    <definedName name="QB_ROW_226260" localSheetId="5" hidden="1">BVA!$G$161</definedName>
    <definedName name="QB_ROW_226260" localSheetId="4" hidden="1">'Jan - Aug I&amp;E'!$G$161</definedName>
    <definedName name="QB_ROW_226330" localSheetId="0" hidden="1">'Aug Ledger'!$D$266</definedName>
    <definedName name="QB_ROW_227250" localSheetId="3" hidden="1">'Aug I&amp;E'!$F$123</definedName>
    <definedName name="QB_ROW_227250" localSheetId="5" hidden="1">BVA!$F$136</definedName>
    <definedName name="QB_ROW_227250" localSheetId="4" hidden="1">'Jan - Aug I&amp;E'!$F$136</definedName>
    <definedName name="QB_ROW_23021" localSheetId="5" hidden="1">BVA!$C$204</definedName>
    <definedName name="QB_ROW_23021" localSheetId="4" hidden="1">'Jan - Aug I&amp;E'!$C$204</definedName>
    <definedName name="QB_ROW_2321" localSheetId="1" hidden="1">'August Balance Sheet'!$C$10</definedName>
    <definedName name="QB_ROW_23250" localSheetId="3" hidden="1">'Aug I&amp;E'!$F$12</definedName>
    <definedName name="QB_ROW_23250" localSheetId="5" hidden="1">BVA!$F$12</definedName>
    <definedName name="QB_ROW_23250" localSheetId="4" hidden="1">'Jan - Aug I&amp;E'!$F$12</definedName>
    <definedName name="QB_ROW_23321" localSheetId="5" hidden="1">BVA!$C$220</definedName>
    <definedName name="QB_ROW_23321" localSheetId="4" hidden="1">'Jan - Aug I&amp;E'!$C$220</definedName>
    <definedName name="QB_ROW_233260" localSheetId="3" hidden="1">'Aug I&amp;E'!$G$41</definedName>
    <definedName name="QB_ROW_233260" localSheetId="5" hidden="1">BVA!$G$50</definedName>
    <definedName name="QB_ROW_233260" localSheetId="4" hidden="1">'Jan - Aug I&amp;E'!$G$50</definedName>
    <definedName name="QB_ROW_24021" localSheetId="3" hidden="1">'Aug I&amp;E'!$C$175</definedName>
    <definedName name="QB_ROW_24021" localSheetId="5" hidden="1">BVA!$C$221</definedName>
    <definedName name="QB_ROW_24021" localSheetId="4" hidden="1">'Jan - Aug I&amp;E'!$C$221</definedName>
    <definedName name="QB_ROW_24250" localSheetId="3" hidden="1">'Aug I&amp;E'!$F$13</definedName>
    <definedName name="QB_ROW_24250" localSheetId="5" hidden="1">BVA!$F$13</definedName>
    <definedName name="QB_ROW_24250" localSheetId="4" hidden="1">'Jan - Aug I&amp;E'!$F$13</definedName>
    <definedName name="QB_ROW_24321" localSheetId="3" hidden="1">'Aug I&amp;E'!$C$192</definedName>
    <definedName name="QB_ROW_24321" localSheetId="5" hidden="1">BVA!$C$246</definedName>
    <definedName name="QB_ROW_24321" localSheetId="4" hidden="1">'Jan - Aug I&amp;E'!$C$246</definedName>
    <definedName name="QB_ROW_244230" localSheetId="1" hidden="1">'August Balance Sheet'!$D$61</definedName>
    <definedName name="QB_ROW_25020" localSheetId="0" hidden="1">'Aug Ledger'!$C$37</definedName>
    <definedName name="QB_ROW_25030" localSheetId="0" hidden="1">'Aug Ledger'!$D$43</definedName>
    <definedName name="QB_ROW_25050" localSheetId="3" hidden="1">'Aug I&amp;E'!$F$37</definedName>
    <definedName name="QB_ROW_25050" localSheetId="5" hidden="1">BVA!$F$46</definedName>
    <definedName name="QB_ROW_25050" localSheetId="4" hidden="1">'Jan - Aug I&amp;E'!$F$46</definedName>
    <definedName name="QB_ROW_251220" localSheetId="1" hidden="1">'August Balance Sheet'!$C$20</definedName>
    <definedName name="QB_ROW_25260" localSheetId="3" hidden="1">'Aug I&amp;E'!$G$43</definedName>
    <definedName name="QB_ROW_25260" localSheetId="5" hidden="1">BVA!$G$52</definedName>
    <definedName name="QB_ROW_25260" localSheetId="4" hidden="1">'Jan - Aug I&amp;E'!$G$52</definedName>
    <definedName name="QB_ROW_25301" localSheetId="0" hidden="1">'Aug Ledger'!$A$336</definedName>
    <definedName name="QB_ROW_25320" localSheetId="0" hidden="1">'Aug Ledger'!$C$48</definedName>
    <definedName name="QB_ROW_25330" localSheetId="0" hidden="1">'Aug Ledger'!$D$47</definedName>
    <definedName name="QB_ROW_25350" localSheetId="3" hidden="1">'Aug I&amp;E'!$F$44</definedName>
    <definedName name="QB_ROW_25350" localSheetId="5" hidden="1">BVA!$F$53</definedName>
    <definedName name="QB_ROW_25350" localSheetId="4" hidden="1">'Jan - Aug I&amp;E'!$F$53</definedName>
    <definedName name="QB_ROW_259270" localSheetId="3" hidden="1">'Aug I&amp;E'!$H$57</definedName>
    <definedName name="QB_ROW_259270" localSheetId="5" hidden="1">BVA!$H$69</definedName>
    <definedName name="QB_ROW_259270" localSheetId="4" hidden="1">'Jan - Aug I&amp;E'!$H$69</definedName>
    <definedName name="QB_ROW_260040" localSheetId="0" hidden="1">'Aug Ledger'!$E$87</definedName>
    <definedName name="QB_ROW_260270" localSheetId="3" hidden="1">'Aug I&amp;E'!$H$59</definedName>
    <definedName name="QB_ROW_260270" localSheetId="5" hidden="1">BVA!$H$71</definedName>
    <definedName name="QB_ROW_260270" localSheetId="4" hidden="1">'Jan - Aug I&amp;E'!$H$71</definedName>
    <definedName name="QB_ROW_260340" localSheetId="0" hidden="1">'Aug Ledger'!$E$90</definedName>
    <definedName name="QB_ROW_261260" localSheetId="3" hidden="1">'Aug I&amp;E'!$G$167</definedName>
    <definedName name="QB_ROW_261260" localSheetId="5" hidden="1">BVA!$G$195</definedName>
    <definedName name="QB_ROW_261260" localSheetId="4" hidden="1">'Jan - Aug I&amp;E'!$G$195</definedName>
    <definedName name="QB_ROW_264020" localSheetId="0" hidden="1">'Aug Ledger'!$C$288</definedName>
    <definedName name="QB_ROW_264250" localSheetId="3" hidden="1">'Aug I&amp;E'!$F$156</definedName>
    <definedName name="QB_ROW_264250" localSheetId="5" hidden="1">BVA!$F$182</definedName>
    <definedName name="QB_ROW_264250" localSheetId="4" hidden="1">'Jan - Aug I&amp;E'!$F$182</definedName>
    <definedName name="QB_ROW_264320" localSheetId="0" hidden="1">'Aug Ledger'!$C$290</definedName>
    <definedName name="QB_ROW_27020" localSheetId="0" hidden="1">'Aug Ledger'!$C$27</definedName>
    <definedName name="QB_ROW_270220" localSheetId="1" hidden="1">'August Balance Sheet'!$C$22</definedName>
    <definedName name="QB_ROW_27050" localSheetId="3" hidden="1">'Aug I&amp;E'!$F$31</definedName>
    <definedName name="QB_ROW_27050" localSheetId="5" hidden="1">BVA!$F$40</definedName>
    <definedName name="QB_ROW_27050" localSheetId="4" hidden="1">'Jan - Aug I&amp;E'!$F$40</definedName>
    <definedName name="QB_ROW_272220" localSheetId="1" hidden="1">'August Balance Sheet'!$C$26</definedName>
    <definedName name="QB_ROW_27320" localSheetId="0" hidden="1">'Aug Ledger'!$C$36</definedName>
    <definedName name="QB_ROW_27350" localSheetId="3" hidden="1">'Aug I&amp;E'!$F$36</definedName>
    <definedName name="QB_ROW_27350" localSheetId="5" hidden="1">BVA!$F$45</definedName>
    <definedName name="QB_ROW_27350" localSheetId="4" hidden="1">'Jan - Aug I&amp;E'!$F$45</definedName>
    <definedName name="QB_ROW_278270" localSheetId="3" hidden="1">'Aug I&amp;E'!$H$68</definedName>
    <definedName name="QB_ROW_278270" localSheetId="5" hidden="1">BVA!$H$80</definedName>
    <definedName name="QB_ROW_278270" localSheetId="4" hidden="1">'Jan - Aug I&amp;E'!$H$80</definedName>
    <definedName name="QB_ROW_287280" localSheetId="3" hidden="1">'Aug I&amp;E'!$I$52</definedName>
    <definedName name="QB_ROW_287280" localSheetId="5" hidden="1">BVA!$I$63</definedName>
    <definedName name="QB_ROW_287280" localSheetId="4" hidden="1">'Jan - Aug I&amp;E'!$I$63</definedName>
    <definedName name="QB_ROW_290220" localSheetId="1" hidden="1">'August Balance Sheet'!$C$21</definedName>
    <definedName name="QB_ROW_293230" localSheetId="1" hidden="1">'August Balance Sheet'!$D$58</definedName>
    <definedName name="QB_ROW_294250" localSheetId="3" hidden="1">'Aug I&amp;E'!$F$126</definedName>
    <definedName name="QB_ROW_294250" localSheetId="5" hidden="1">BVA!$F$139</definedName>
    <definedName name="QB_ROW_294250" localSheetId="4" hidden="1">'Jan - Aug I&amp;E'!$F$139</definedName>
    <definedName name="QB_ROW_301" localSheetId="1" hidden="1">'August Balance Sheet'!$A$29</definedName>
    <definedName name="QB_ROW_301240" localSheetId="5" hidden="1">BVA!$E$207</definedName>
    <definedName name="QB_ROW_301240" localSheetId="4" hidden="1">'Jan - Aug I&amp;E'!$E$207</definedName>
    <definedName name="QB_ROW_3021" localSheetId="1" hidden="1">'August Balance Sheet'!$C$11</definedName>
    <definedName name="QB_ROW_305250" localSheetId="5" hidden="1">BVA!$F$19</definedName>
    <definedName name="QB_ROW_305250" localSheetId="4" hidden="1">'Jan - Aug I&amp;E'!$F$19</definedName>
    <definedName name="QB_ROW_306030" localSheetId="0" hidden="1">'Aug Ledger'!$D$38</definedName>
    <definedName name="QB_ROW_306260" localSheetId="3" hidden="1">'Aug I&amp;E'!$G$38</definedName>
    <definedName name="QB_ROW_306260" localSheetId="5" hidden="1">BVA!$G$47</definedName>
    <definedName name="QB_ROW_306260" localSheetId="4" hidden="1">'Jan - Aug I&amp;E'!$G$47</definedName>
    <definedName name="QB_ROW_306330" localSheetId="0" hidden="1">'Aug Ledger'!$D$42</definedName>
    <definedName name="QB_ROW_307030" localSheetId="5" hidden="1">BVA!$D$222</definedName>
    <definedName name="QB_ROW_307030" localSheetId="4" hidden="1">'Jan - Aug I&amp;E'!$D$222</definedName>
    <definedName name="QB_ROW_307330" localSheetId="5" hidden="1">BVA!$D$226</definedName>
    <definedName name="QB_ROW_307330" localSheetId="4" hidden="1">'Jan - Aug I&amp;E'!$D$226</definedName>
    <definedName name="QB_ROW_308020" localSheetId="0" hidden="1">'Aug Ledger'!$C$24</definedName>
    <definedName name="QB_ROW_308250" localSheetId="3" hidden="1">'Aug I&amp;E'!$F$26</definedName>
    <definedName name="QB_ROW_308250" localSheetId="5" hidden="1">BVA!$F$34</definedName>
    <definedName name="QB_ROW_308250" localSheetId="4" hidden="1">'Jan - Aug I&amp;E'!$F$34</definedName>
    <definedName name="QB_ROW_308320" localSheetId="0" hidden="1">'Aug Ledger'!$C$26</definedName>
    <definedName name="QB_ROW_316230" localSheetId="1" hidden="1">'August Balance Sheet'!$D$57</definedName>
    <definedName name="QB_ROW_318240" localSheetId="3" hidden="1">'Aug I&amp;E'!$E$184</definedName>
    <definedName name="QB_ROW_318240" localSheetId="5" hidden="1">BVA!$E$238</definedName>
    <definedName name="QB_ROW_318240" localSheetId="4" hidden="1">'Jan - Aug I&amp;E'!$E$238</definedName>
    <definedName name="QB_ROW_319040" localSheetId="0" hidden="1">'Aug Ledger'!$E$62</definedName>
    <definedName name="QB_ROW_319270" localSheetId="3" hidden="1">'Aug I&amp;E'!$H$54</definedName>
    <definedName name="QB_ROW_319270" localSheetId="5" hidden="1">BVA!$H$65</definedName>
    <definedName name="QB_ROW_319270" localSheetId="4" hidden="1">'Jan - Aug I&amp;E'!$H$65</definedName>
    <definedName name="QB_ROW_319340" localSheetId="0" hidden="1">'Aug Ledger'!$E$77</definedName>
    <definedName name="QB_ROW_321030" localSheetId="0" hidden="1">'Aug Ledger'!$D$95</definedName>
    <definedName name="QB_ROW_321060" localSheetId="3" hidden="1">'Aug I&amp;E'!$G$62</definedName>
    <definedName name="QB_ROW_321060" localSheetId="5" hidden="1">BVA!$G$74</definedName>
    <definedName name="QB_ROW_321060" localSheetId="4" hidden="1">'Jan - Aug I&amp;E'!$G$74</definedName>
    <definedName name="QB_ROW_321330" localSheetId="0" hidden="1">'Aug Ledger'!$D$121</definedName>
    <definedName name="QB_ROW_321360" localSheetId="3" hidden="1">'Aug I&amp;E'!$G$71</definedName>
    <definedName name="QB_ROW_321360" localSheetId="5" hidden="1">BVA!$G$83</definedName>
    <definedName name="QB_ROW_321360" localSheetId="4" hidden="1">'Jan - Aug I&amp;E'!$G$83</definedName>
    <definedName name="QB_ROW_322040" localSheetId="0" hidden="1">'Aug Ledger'!$E$103</definedName>
    <definedName name="QB_ROW_322270" localSheetId="3" hidden="1">'Aug I&amp;E'!$H$64</definedName>
    <definedName name="QB_ROW_322270" localSheetId="5" hidden="1">BVA!$H$76</definedName>
    <definedName name="QB_ROW_322270" localSheetId="4" hidden="1">'Jan - Aug I&amp;E'!$H$76</definedName>
    <definedName name="QB_ROW_322340" localSheetId="0" hidden="1">'Aug Ledger'!$E$109</definedName>
    <definedName name="QB_ROW_32260" localSheetId="5" hidden="1">BVA!$G$106</definedName>
    <definedName name="QB_ROW_32260" localSheetId="4" hidden="1">'Jan - Aug I&amp;E'!$G$106</definedName>
    <definedName name="QB_ROW_323040" localSheetId="0" hidden="1">'Aug Ledger'!$E$110</definedName>
    <definedName name="QB_ROW_323270" localSheetId="3" hidden="1">'Aug I&amp;E'!$H$65</definedName>
    <definedName name="QB_ROW_323270" localSheetId="5" hidden="1">BVA!$H$77</definedName>
    <definedName name="QB_ROW_323270" localSheetId="4" hidden="1">'Jan - Aug I&amp;E'!$H$77</definedName>
    <definedName name="QB_ROW_323340" localSheetId="0" hidden="1">'Aug Ledger'!$E$120</definedName>
    <definedName name="QB_ROW_324040" localSheetId="0" hidden="1">'Aug Ledger'!$E$96</definedName>
    <definedName name="QB_ROW_324270" localSheetId="3" hidden="1">'Aug I&amp;E'!$H$63</definedName>
    <definedName name="QB_ROW_324270" localSheetId="5" hidden="1">BVA!$H$75</definedName>
    <definedName name="QB_ROW_324270" localSheetId="4" hidden="1">'Jan - Aug I&amp;E'!$H$75</definedName>
    <definedName name="QB_ROW_324340" localSheetId="0" hidden="1">'Aug Ledger'!$E$102</definedName>
    <definedName name="QB_ROW_325250" localSheetId="1" hidden="1">'August Balance Sheet'!$F$48</definedName>
    <definedName name="QB_ROW_327040" localSheetId="1" hidden="1">'August Balance Sheet'!$E$47</definedName>
    <definedName name="QB_ROW_327340" localSheetId="1" hidden="1">'August Balance Sheet'!$E$49</definedName>
    <definedName name="QB_ROW_329030" localSheetId="0" hidden="1">'Aug Ledger'!$D$249</definedName>
    <definedName name="QB_ROW_329260" localSheetId="3" hidden="1">'Aug I&amp;E'!$G$134</definedName>
    <definedName name="QB_ROW_329260" localSheetId="5" hidden="1">BVA!$G$147</definedName>
    <definedName name="QB_ROW_329260" localSheetId="4" hidden="1">'Jan - Aug I&amp;E'!$G$147</definedName>
    <definedName name="QB_ROW_329330" localSheetId="0" hidden="1">'Aug Ledger'!$D$252</definedName>
    <definedName name="QB_ROW_3321" localSheetId="1" hidden="1">'August Balance Sheet'!$C$13</definedName>
    <definedName name="QB_ROW_33250" localSheetId="5" hidden="1">BVA!$F$14</definedName>
    <definedName name="QB_ROW_33250" localSheetId="4" hidden="1">'Jan - Aug I&amp;E'!$F$14</definedName>
    <definedName name="QB_ROW_336230" localSheetId="1" hidden="1">'August Balance Sheet'!$D$59</definedName>
    <definedName name="QB_ROW_339040" localSheetId="1" hidden="1">'August Balance Sheet'!$E$40</definedName>
    <definedName name="QB_ROW_339340" localSheetId="1" hidden="1">'August Balance Sheet'!$E$42</definedName>
    <definedName name="QB_ROW_34020" localSheetId="0" hidden="1">'Aug Ledger'!$C$49</definedName>
    <definedName name="QB_ROW_34050" localSheetId="3" hidden="1">'Aug I&amp;E'!$F$45</definedName>
    <definedName name="QB_ROW_34050" localSheetId="5" hidden="1">BVA!$F$54</definedName>
    <definedName name="QB_ROW_34050" localSheetId="4" hidden="1">'Jan - Aug I&amp;E'!$F$54</definedName>
    <definedName name="QB_ROW_341270" localSheetId="3" hidden="1">'Aug I&amp;E'!$H$69</definedName>
    <definedName name="QB_ROW_341270" localSheetId="5" hidden="1">BVA!$H$81</definedName>
    <definedName name="QB_ROW_341270" localSheetId="4" hidden="1">'Jan - Aug I&amp;E'!$H$81</definedName>
    <definedName name="QB_ROW_34320" localSheetId="0" hidden="1">'Aug Ledger'!$C$148</definedName>
    <definedName name="QB_ROW_34350" localSheetId="3" hidden="1">'Aug I&amp;E'!$F$77</definedName>
    <definedName name="QB_ROW_34350" localSheetId="5" hidden="1">BVA!$F$89</definedName>
    <definedName name="QB_ROW_34350" localSheetId="4" hidden="1">'Jan - Aug I&amp;E'!$F$89</definedName>
    <definedName name="QB_ROW_353260" localSheetId="5" hidden="1">BVA!$G$167</definedName>
    <definedName name="QB_ROW_353260" localSheetId="4" hidden="1">'Jan - Aug I&amp;E'!$G$167</definedName>
    <definedName name="QB_ROW_354270" localSheetId="3" hidden="1">'Aug I&amp;E'!$H$70</definedName>
    <definedName name="QB_ROW_354270" localSheetId="5" hidden="1">BVA!$H$82</definedName>
    <definedName name="QB_ROW_354270" localSheetId="4" hidden="1">'Jan - Aug I&amp;E'!$H$82</definedName>
    <definedName name="QB_ROW_355220" localSheetId="1" hidden="1">'August Balance Sheet'!$C$23</definedName>
    <definedName name="QB_ROW_356280" localSheetId="5" hidden="1">BVA!$I$62</definedName>
    <definedName name="QB_ROW_356280" localSheetId="4" hidden="1">'Jan - Aug I&amp;E'!$I$62</definedName>
    <definedName name="QB_ROW_365260" localSheetId="5" hidden="1">BVA!$G$156</definedName>
    <definedName name="QB_ROW_365260" localSheetId="4" hidden="1">'Jan - Aug I&amp;E'!$G$156</definedName>
    <definedName name="QB_ROW_367030" localSheetId="0" hidden="1">'Aug Ledger'!$D$270</definedName>
    <definedName name="QB_ROW_367260" localSheetId="3" hidden="1">'Aug I&amp;E'!$G$143</definedName>
    <definedName name="QB_ROW_367260" localSheetId="5" hidden="1">BVA!$G$163</definedName>
    <definedName name="QB_ROW_367260" localSheetId="4" hidden="1">'Jan - Aug I&amp;E'!$G$163</definedName>
    <definedName name="QB_ROW_367330" localSheetId="0" hidden="1">'Aug Ledger'!$D$273</definedName>
    <definedName name="QB_ROW_369010" localSheetId="0" hidden="1">'Aug Ledger'!$B$308</definedName>
    <definedName name="QB_ROW_369020" localSheetId="0" hidden="1">'Aug Ledger'!$C$317</definedName>
    <definedName name="QB_ROW_369040" localSheetId="3" hidden="1">'Aug I&amp;E'!$E$164</definedName>
    <definedName name="QB_ROW_369040" localSheetId="5" hidden="1">BVA!$E$191</definedName>
    <definedName name="QB_ROW_369040" localSheetId="4" hidden="1">'Jan - Aug I&amp;E'!$E$191</definedName>
    <definedName name="QB_ROW_369250" localSheetId="3" hidden="1">'Aug I&amp;E'!$F$170</definedName>
    <definedName name="QB_ROW_369250" localSheetId="5" hidden="1">BVA!$F$198</definedName>
    <definedName name="QB_ROW_369250" localSheetId="4" hidden="1">'Jan - Aug I&amp;E'!$F$198</definedName>
    <definedName name="QB_ROW_369310" localSheetId="0" hidden="1">'Aug Ledger'!$B$321</definedName>
    <definedName name="QB_ROW_369320" localSheetId="0" hidden="1">'Aug Ledger'!$C$320</definedName>
    <definedName name="QB_ROW_369340" localSheetId="3" hidden="1">'Aug I&amp;E'!$E$171</definedName>
    <definedName name="QB_ROW_369340" localSheetId="5" hidden="1">BVA!$E$199</definedName>
    <definedName name="QB_ROW_369340" localSheetId="4" hidden="1">'Jan - Aug I&amp;E'!$E$199</definedName>
    <definedName name="QB_ROW_370050" localSheetId="3" hidden="1">'Aug I&amp;E'!$F$27</definedName>
    <definedName name="QB_ROW_370050" localSheetId="5" hidden="1">BVA!$F$35</definedName>
    <definedName name="QB_ROW_370050" localSheetId="4" hidden="1">'Jan - Aug I&amp;E'!$F$35</definedName>
    <definedName name="QB_ROW_370260" localSheetId="5" hidden="1">BVA!$G$38</definedName>
    <definedName name="QB_ROW_370260" localSheetId="4" hidden="1">'Jan - Aug I&amp;E'!$G$38</definedName>
    <definedName name="QB_ROW_370350" localSheetId="3" hidden="1">'Aug I&amp;E'!$F$30</definedName>
    <definedName name="QB_ROW_370350" localSheetId="5" hidden="1">BVA!$F$39</definedName>
    <definedName name="QB_ROW_370350" localSheetId="4" hidden="1">'Jan - Aug I&amp;E'!$F$39</definedName>
    <definedName name="QB_ROW_374030" localSheetId="0" hidden="1">'Aug Ledger'!$D$324</definedName>
    <definedName name="QB_ROW_374250" localSheetId="3" hidden="1">'Aug I&amp;E'!$F$178</definedName>
    <definedName name="QB_ROW_374250" localSheetId="5" hidden="1">BVA!$F$232</definedName>
    <definedName name="QB_ROW_374250" localSheetId="4" hidden="1">'Jan - Aug I&amp;E'!$F$232</definedName>
    <definedName name="QB_ROW_374330" localSheetId="0" hidden="1">'Aug Ledger'!$D$327</definedName>
    <definedName name="QB_ROW_375040" localSheetId="5" hidden="1">BVA!$E$211</definedName>
    <definedName name="QB_ROW_375040" localSheetId="4" hidden="1">'Jan - Aug I&amp;E'!$E$211</definedName>
    <definedName name="QB_ROW_375340" localSheetId="5" hidden="1">BVA!$E$217</definedName>
    <definedName name="QB_ROW_375340" localSheetId="4" hidden="1">'Jan - Aug I&amp;E'!$E$217</definedName>
    <definedName name="QB_ROW_38030" localSheetId="0" hidden="1">'Aug Ledger'!$D$122</definedName>
    <definedName name="QB_ROW_38060" localSheetId="3" hidden="1">'Aug I&amp;E'!$G$72</definedName>
    <definedName name="QB_ROW_38060" localSheetId="5" hidden="1">BVA!$G$84</definedName>
    <definedName name="QB_ROW_38060" localSheetId="4" hidden="1">'Jan - Aug I&amp;E'!$G$84</definedName>
    <definedName name="QB_ROW_383260" localSheetId="5" hidden="1">BVA!$G$168</definedName>
    <definedName name="QB_ROW_383260" localSheetId="4" hidden="1">'Jan - Aug I&amp;E'!$G$168</definedName>
    <definedName name="QB_ROW_38330" localSheetId="0" hidden="1">'Aug Ledger'!$D$147</definedName>
    <definedName name="QB_ROW_38360" localSheetId="3" hidden="1">'Aug I&amp;E'!$G$76</definedName>
    <definedName name="QB_ROW_38360" localSheetId="5" hidden="1">BVA!$G$88</definedName>
    <definedName name="QB_ROW_38360" localSheetId="4" hidden="1">'Jan - Aug I&amp;E'!$G$88</definedName>
    <definedName name="QB_ROW_384250" localSheetId="5" hidden="1">BVA!$F$231</definedName>
    <definedName name="QB_ROW_384250" localSheetId="4" hidden="1">'Jan - Aug I&amp;E'!$F$231</definedName>
    <definedName name="QB_ROW_386270" localSheetId="5" hidden="1">BVA!$H$66</definedName>
    <definedName name="QB_ROW_386270" localSheetId="4" hidden="1">'Jan - Aug I&amp;E'!$H$66</definedName>
    <definedName name="QB_ROW_387270" localSheetId="3" hidden="1">'Aug I&amp;E'!$H$67</definedName>
    <definedName name="QB_ROW_387270" localSheetId="5" hidden="1">BVA!$H$79</definedName>
    <definedName name="QB_ROW_387270" localSheetId="4" hidden="1">'Jan - Aug I&amp;E'!$H$79</definedName>
    <definedName name="QB_ROW_388260" localSheetId="3" hidden="1">'Aug I&amp;E'!$G$153</definedName>
    <definedName name="QB_ROW_388260" localSheetId="5" hidden="1">BVA!$G$179</definedName>
    <definedName name="QB_ROW_388260" localSheetId="4" hidden="1">'Jan - Aug I&amp;E'!$G$179</definedName>
    <definedName name="QB_ROW_390270" localSheetId="3" hidden="1">'Aug I&amp;E'!$H$109</definedName>
    <definedName name="QB_ROW_390270" localSheetId="5" hidden="1">BVA!$H$122</definedName>
    <definedName name="QB_ROW_390270" localSheetId="4" hidden="1">'Jan - Aug I&amp;E'!$H$122</definedName>
    <definedName name="QB_ROW_39040" localSheetId="0" hidden="1">'Aug Ledger'!$E$123</definedName>
    <definedName name="QB_ROW_391250" localSheetId="5" hidden="1">BVA!$F$20</definedName>
    <definedName name="QB_ROW_391250" localSheetId="4" hidden="1">'Jan - Aug I&amp;E'!$F$20</definedName>
    <definedName name="QB_ROW_39270" localSheetId="3" hidden="1">'Aug I&amp;E'!$H$73</definedName>
    <definedName name="QB_ROW_39270" localSheetId="5" hidden="1">BVA!$H$85</definedName>
    <definedName name="QB_ROW_39270" localSheetId="4" hidden="1">'Jan - Aug I&amp;E'!$H$85</definedName>
    <definedName name="QB_ROW_393240" localSheetId="1" hidden="1">'August Balance Sheet'!$E$37</definedName>
    <definedName name="QB_ROW_39340" localSheetId="0" hidden="1">'Aug Ledger'!$E$126</definedName>
    <definedName name="QB_ROW_394260" localSheetId="3" hidden="1">'Aug I&amp;E'!$G$33</definedName>
    <definedName name="QB_ROW_394260" localSheetId="5" hidden="1">BVA!$G$42</definedName>
    <definedName name="QB_ROW_394260" localSheetId="4" hidden="1">'Jan - Aug I&amp;E'!$G$42</definedName>
    <definedName name="QB_ROW_397250" localSheetId="5" hidden="1">BVA!$F$224</definedName>
    <definedName name="QB_ROW_397250" localSheetId="4" hidden="1">'Jan - Aug I&amp;E'!$F$224</definedName>
    <definedName name="QB_ROW_4021" localSheetId="1" hidden="1">'August Balance Sheet'!$C$14</definedName>
    <definedName name="QB_ROW_403040" localSheetId="5" hidden="1">BVA!$E$223</definedName>
    <definedName name="QB_ROW_403040" localSheetId="4" hidden="1">'Jan - Aug I&amp;E'!$E$223</definedName>
    <definedName name="QB_ROW_403340" localSheetId="5" hidden="1">BVA!$E$225</definedName>
    <definedName name="QB_ROW_403340" localSheetId="4" hidden="1">'Jan - Aug I&amp;E'!$E$225</definedName>
    <definedName name="QB_ROW_404260" localSheetId="5" hidden="1">BVA!$G$166</definedName>
    <definedName name="QB_ROW_404260" localSheetId="4" hidden="1">'Jan - Aug I&amp;E'!$G$166</definedName>
    <definedName name="QB_ROW_409250" localSheetId="1" hidden="1">'August Balance Sheet'!$F$41</definedName>
    <definedName name="QB_ROW_41040" localSheetId="0" hidden="1">'Aug Ledger'!$E$127</definedName>
    <definedName name="QB_ROW_412260" localSheetId="5" hidden="1">BVA!$G$155</definedName>
    <definedName name="QB_ROW_412260" localSheetId="4" hidden="1">'Jan - Aug I&amp;E'!$G$155</definedName>
    <definedName name="QB_ROW_41270" localSheetId="3" hidden="1">'Aug I&amp;E'!$H$74</definedName>
    <definedName name="QB_ROW_41270" localSheetId="5" hidden="1">BVA!$H$86</definedName>
    <definedName name="QB_ROW_41270" localSheetId="4" hidden="1">'Jan - Aug I&amp;E'!$H$86</definedName>
    <definedName name="QB_ROW_41340" localSheetId="0" hidden="1">'Aug Ledger'!$E$136</definedName>
    <definedName name="QB_ROW_415040" localSheetId="0" hidden="1">'Aug Ledger'!$E$200</definedName>
    <definedName name="QB_ROW_415270" localSheetId="3" hidden="1">'Aug I&amp;E'!$H$96</definedName>
    <definedName name="QB_ROW_415270" localSheetId="5" hidden="1">BVA!$H$109</definedName>
    <definedName name="QB_ROW_415270" localSheetId="4" hidden="1">'Jan - Aug I&amp;E'!$H$109</definedName>
    <definedName name="QB_ROW_415340" localSheetId="0" hidden="1">'Aug Ledger'!$E$207</definedName>
    <definedName name="QB_ROW_417280" localSheetId="3" hidden="1">'Aug I&amp;E'!$I$51</definedName>
    <definedName name="QB_ROW_417280" localSheetId="5" hidden="1">BVA!$I$60</definedName>
    <definedName name="QB_ROW_417280" localSheetId="4" hidden="1">'Jan - Aug I&amp;E'!$I$60</definedName>
    <definedName name="QB_ROW_418250" localSheetId="3" hidden="1">'Aug I&amp;E'!$F$119</definedName>
    <definedName name="QB_ROW_418250" localSheetId="5" hidden="1">BVA!$F$132</definedName>
    <definedName name="QB_ROW_418250" localSheetId="4" hidden="1">'Jan - Aug I&amp;E'!$F$132</definedName>
    <definedName name="QB_ROW_421250" localSheetId="1" hidden="1">'August Balance Sheet'!$F$44</definedName>
    <definedName name="QB_ROW_423230" localSheetId="1" hidden="1">'August Balance Sheet'!$D$56</definedName>
    <definedName name="QB_ROW_424240" localSheetId="1" hidden="1">'August Balance Sheet'!$E$8</definedName>
    <definedName name="QB_ROW_427240" localSheetId="3" hidden="1">'Aug I&amp;E'!$E$6</definedName>
    <definedName name="QB_ROW_427240" localSheetId="5" hidden="1">BVA!$E$6</definedName>
    <definedName name="QB_ROW_427240" localSheetId="4" hidden="1">'Jan - Aug I&amp;E'!$E$6</definedName>
    <definedName name="QB_ROW_43040" localSheetId="0" hidden="1">'Aug Ledger'!$E$137</definedName>
    <definedName name="QB_ROW_4321" localSheetId="1" hidden="1">'August Balance Sheet'!$C$16</definedName>
    <definedName name="QB_ROW_43270" localSheetId="3" hidden="1">'Aug I&amp;E'!$H$75</definedName>
    <definedName name="QB_ROW_43270" localSheetId="5" hidden="1">BVA!$H$87</definedName>
    <definedName name="QB_ROW_43270" localSheetId="4" hidden="1">'Jan - Aug I&amp;E'!$H$87</definedName>
    <definedName name="QB_ROW_43340" localSheetId="0" hidden="1">'Aug Ledger'!$E$146</definedName>
    <definedName name="QB_ROW_436250" localSheetId="5" hidden="1">BVA!$F$216</definedName>
    <definedName name="QB_ROW_436250" localSheetId="4" hidden="1">'Jan - Aug I&amp;E'!$F$216</definedName>
    <definedName name="QB_ROW_437020" localSheetId="0" hidden="1">'Aug Ledger'!$C$323</definedName>
    <definedName name="QB_ROW_437030" localSheetId="0" hidden="1">'Aug Ledger'!$D$331</definedName>
    <definedName name="QB_ROW_437040" localSheetId="3" hidden="1">'Aug I&amp;E'!$E$177</definedName>
    <definedName name="QB_ROW_437040" localSheetId="5" hidden="1">BVA!$E$230</definedName>
    <definedName name="QB_ROW_437040" localSheetId="4" hidden="1">'Jan - Aug I&amp;E'!$E$230</definedName>
    <definedName name="QB_ROW_437250" localSheetId="3" hidden="1">'Aug I&amp;E'!$F$180</definedName>
    <definedName name="QB_ROW_437250" localSheetId="5" hidden="1">BVA!$F$234</definedName>
    <definedName name="QB_ROW_437250" localSheetId="4" hidden="1">'Jan - Aug I&amp;E'!$F$234</definedName>
    <definedName name="QB_ROW_437320" localSheetId="0" hidden="1">'Aug Ledger'!$C$334</definedName>
    <definedName name="QB_ROW_437330" localSheetId="0" hidden="1">'Aug Ledger'!$D$333</definedName>
    <definedName name="QB_ROW_437340" localSheetId="3" hidden="1">'Aug I&amp;E'!$E$181</definedName>
    <definedName name="QB_ROW_437340" localSheetId="5" hidden="1">BVA!$E$235</definedName>
    <definedName name="QB_ROW_437340" localSheetId="4" hidden="1">'Jan - Aug I&amp;E'!$E$235</definedName>
    <definedName name="QB_ROW_438030" localSheetId="0" hidden="1">'Aug Ledger'!$D$328</definedName>
    <definedName name="QB_ROW_438250" localSheetId="3" hidden="1">'Aug I&amp;E'!$F$179</definedName>
    <definedName name="QB_ROW_438250" localSheetId="5" hidden="1">BVA!$F$233</definedName>
    <definedName name="QB_ROW_438250" localSheetId="4" hidden="1">'Jan - Aug I&amp;E'!$F$233</definedName>
    <definedName name="QB_ROW_438330" localSheetId="0" hidden="1">'Aug Ledger'!$D$330</definedName>
    <definedName name="QB_ROW_441250" localSheetId="3" hidden="1">'Aug I&amp;E'!$F$15</definedName>
    <definedName name="QB_ROW_441250" localSheetId="5" hidden="1">BVA!$F$18</definedName>
    <definedName name="QB_ROW_441250" localSheetId="4" hidden="1">'Jan - Aug I&amp;E'!$F$18</definedName>
    <definedName name="QB_ROW_44250" localSheetId="3" hidden="1">'Aug I&amp;E'!$F$23</definedName>
    <definedName name="QB_ROW_44250" localSheetId="5" hidden="1">BVA!$F$28</definedName>
    <definedName name="QB_ROW_44250" localSheetId="4" hidden="1">'Jan - Aug I&amp;E'!$F$28</definedName>
    <definedName name="QB_ROW_443240" localSheetId="5" hidden="1">BVA!$E$210</definedName>
    <definedName name="QB_ROW_443240" localSheetId="4" hidden="1">'Jan - Aug I&amp;E'!$E$210</definedName>
    <definedName name="QB_ROW_445030" localSheetId="0" hidden="1">'Aug Ledger'!$D$153</definedName>
    <definedName name="QB_ROW_445260" localSheetId="3" hidden="1">'Aug I&amp;E'!$G$80</definedName>
    <definedName name="QB_ROW_445260" localSheetId="5" hidden="1">BVA!$G$92</definedName>
    <definedName name="QB_ROW_445260" localSheetId="4" hidden="1">'Jan - Aug I&amp;E'!$G$92</definedName>
    <definedName name="QB_ROW_445330" localSheetId="0" hidden="1">'Aug Ledger'!$D$155</definedName>
    <definedName name="QB_ROW_446230" localSheetId="1" hidden="1">'August Balance Sheet'!$D$12</definedName>
    <definedName name="QB_ROW_447260" localSheetId="3" hidden="1">'Aug I&amp;E'!$G$39</definedName>
    <definedName name="QB_ROW_447260" localSheetId="5" hidden="1">BVA!$G$48</definedName>
    <definedName name="QB_ROW_447260" localSheetId="4" hidden="1">'Jan - Aug I&amp;E'!$G$48</definedName>
    <definedName name="QB_ROW_448270" localSheetId="3" hidden="1">'Aug I&amp;E'!$H$66</definedName>
    <definedName name="QB_ROW_448270" localSheetId="5" hidden="1">BVA!$H$78</definedName>
    <definedName name="QB_ROW_448270" localSheetId="4" hidden="1">'Jan - Aug I&amp;E'!$H$78</definedName>
    <definedName name="QB_ROW_449030" localSheetId="3" hidden="1">'Aug I&amp;E'!$D$183</definedName>
    <definedName name="QB_ROW_449030" localSheetId="5" hidden="1">BVA!$D$237</definedName>
    <definedName name="QB_ROW_449030" localSheetId="4" hidden="1">'Jan - Aug I&amp;E'!$D$237</definedName>
    <definedName name="QB_ROW_449330" localSheetId="3" hidden="1">'Aug I&amp;E'!$D$191</definedName>
    <definedName name="QB_ROW_449330" localSheetId="5" hidden="1">BVA!$D$245</definedName>
    <definedName name="QB_ROW_449330" localSheetId="4" hidden="1">'Jan - Aug I&amp;E'!$D$245</definedName>
    <definedName name="QB_ROW_45020" localSheetId="0" hidden="1">'Aug Ledger'!$C$21</definedName>
    <definedName name="QB_ROW_450240" localSheetId="3" hidden="1">'Aug I&amp;E'!$E$187</definedName>
    <definedName name="QB_ROW_450240" localSheetId="5" hidden="1">BVA!$E$241</definedName>
    <definedName name="QB_ROW_450240" localSheetId="4" hidden="1">'Jan - Aug I&amp;E'!$E$241</definedName>
    <definedName name="QB_ROW_451240" localSheetId="3" hidden="1">'Aug I&amp;E'!$E$188</definedName>
    <definedName name="QB_ROW_451240" localSheetId="5" hidden="1">BVA!$E$242</definedName>
    <definedName name="QB_ROW_451240" localSheetId="4" hidden="1">'Jan - Aug I&amp;E'!$E$242</definedName>
    <definedName name="QB_ROW_452240" localSheetId="3" hidden="1">'Aug I&amp;E'!$E$189</definedName>
    <definedName name="QB_ROW_452240" localSheetId="5" hidden="1">BVA!$E$243</definedName>
    <definedName name="QB_ROW_452240" localSheetId="4" hidden="1">'Jan - Aug I&amp;E'!$E$243</definedName>
    <definedName name="QB_ROW_45250" localSheetId="3" hidden="1">'Aug I&amp;E'!$F$24</definedName>
    <definedName name="QB_ROW_45250" localSheetId="5" hidden="1">BVA!$F$29</definedName>
    <definedName name="QB_ROW_45250" localSheetId="4" hidden="1">'Jan - Aug I&amp;E'!$F$29</definedName>
    <definedName name="QB_ROW_45320" localSheetId="0" hidden="1">'Aug Ledger'!$C$23</definedName>
    <definedName name="QB_ROW_455260" localSheetId="3" hidden="1">'Aug I&amp;E'!$G$132</definedName>
    <definedName name="QB_ROW_455260" localSheetId="5" hidden="1">BVA!$G$145</definedName>
    <definedName name="QB_ROW_455260" localSheetId="4" hidden="1">'Jan - Aug I&amp;E'!$G$145</definedName>
    <definedName name="QB_ROW_457260" localSheetId="3" hidden="1">'Aug I&amp;E'!$G$131</definedName>
    <definedName name="QB_ROW_457260" localSheetId="5" hidden="1">BVA!$G$144</definedName>
    <definedName name="QB_ROW_457260" localSheetId="4" hidden="1">'Jan - Aug I&amp;E'!$G$144</definedName>
    <definedName name="QB_ROW_458260" localSheetId="3" hidden="1">'Aug I&amp;E'!$G$130</definedName>
    <definedName name="QB_ROW_458260" localSheetId="5" hidden="1">BVA!$G$143</definedName>
    <definedName name="QB_ROW_458260" localSheetId="4" hidden="1">'Jan - Aug I&amp;E'!$G$143</definedName>
    <definedName name="QB_ROW_46020" localSheetId="0" hidden="1">'Aug Ledger'!$C$149</definedName>
    <definedName name="QB_ROW_46050" localSheetId="3" hidden="1">'Aug I&amp;E'!$F$78</definedName>
    <definedName name="QB_ROW_46050" localSheetId="5" hidden="1">BVA!$F$90</definedName>
    <definedName name="QB_ROW_46050" localSheetId="4" hidden="1">'Jan - Aug I&amp;E'!$F$90</definedName>
    <definedName name="QB_ROW_46320" localSheetId="0" hidden="1">'Aug Ledger'!$C$159</definedName>
    <definedName name="QB_ROW_463250" localSheetId="5" hidden="1">BVA!$F$212</definedName>
    <definedName name="QB_ROW_463250" localSheetId="4" hidden="1">'Jan - Aug I&amp;E'!$F$212</definedName>
    <definedName name="QB_ROW_46350" localSheetId="3" hidden="1">'Aug I&amp;E'!$F$83</definedName>
    <definedName name="QB_ROW_46350" localSheetId="5" hidden="1">BVA!$F$95</definedName>
    <definedName name="QB_ROW_46350" localSheetId="4" hidden="1">'Jan - Aug I&amp;E'!$F$95</definedName>
    <definedName name="QB_ROW_464250" localSheetId="5" hidden="1">BVA!$F$214</definedName>
    <definedName name="QB_ROW_464250" localSheetId="4" hidden="1">'Jan - Aug I&amp;E'!$F$214</definedName>
    <definedName name="QB_ROW_466250" localSheetId="5" hidden="1">BVA!$F$213</definedName>
    <definedName name="QB_ROW_466250" localSheetId="4" hidden="1">'Jan - Aug I&amp;E'!$F$213</definedName>
    <definedName name="QB_ROW_467250" localSheetId="5" hidden="1">BVA!$F$215</definedName>
    <definedName name="QB_ROW_467250" localSheetId="4" hidden="1">'Jan - Aug I&amp;E'!$F$215</definedName>
    <definedName name="QB_ROW_468040" localSheetId="0" hidden="1">'Aug Ledger'!$E$78</definedName>
    <definedName name="QB_ROW_468270" localSheetId="3" hidden="1">'Aug I&amp;E'!$H$55</definedName>
    <definedName name="QB_ROW_468270" localSheetId="5" hidden="1">BVA!$H$67</definedName>
    <definedName name="QB_ROW_468270" localSheetId="4" hidden="1">'Jan - Aug I&amp;E'!$H$67</definedName>
    <definedName name="QB_ROW_468340" localSheetId="0" hidden="1">'Aug Ledger'!$E$80</definedName>
    <definedName name="QB_ROW_47030" localSheetId="0" hidden="1">'Aug Ledger'!$D$150</definedName>
    <definedName name="QB_ROW_47260" localSheetId="3" hidden="1">'Aug I&amp;E'!$G$79</definedName>
    <definedName name="QB_ROW_47260" localSheetId="5" hidden="1">BVA!$G$91</definedName>
    <definedName name="QB_ROW_47260" localSheetId="4" hidden="1">'Jan - Aug I&amp;E'!$G$91</definedName>
    <definedName name="QB_ROW_47330" localSheetId="0" hidden="1">'Aug Ledger'!$D$152</definedName>
    <definedName name="QB_ROW_477260" localSheetId="3" hidden="1">'Aug I&amp;E'!$G$40</definedName>
    <definedName name="QB_ROW_477260" localSheetId="5" hidden="1">BVA!$G$49</definedName>
    <definedName name="QB_ROW_477260" localSheetId="4" hidden="1">'Jan - Aug I&amp;E'!$G$49</definedName>
    <definedName name="QB_ROW_478020" localSheetId="0" hidden="1">'Aug Ledger'!$C$18</definedName>
    <definedName name="QB_ROW_478250" localSheetId="3" hidden="1">'Aug I&amp;E'!$F$22</definedName>
    <definedName name="QB_ROW_478250" localSheetId="5" hidden="1">BVA!$F$27</definedName>
    <definedName name="QB_ROW_478250" localSheetId="4" hidden="1">'Jan - Aug I&amp;E'!$F$27</definedName>
    <definedName name="QB_ROW_478320" localSheetId="0" hidden="1">'Aug Ledger'!$C$20</definedName>
    <definedName name="QB_ROW_479240" localSheetId="3" hidden="1">'Aug I&amp;E'!$E$186</definedName>
    <definedName name="QB_ROW_479240" localSheetId="5" hidden="1">BVA!$E$240</definedName>
    <definedName name="QB_ROW_479240" localSheetId="4" hidden="1">'Jan - Aug I&amp;E'!$E$240</definedName>
    <definedName name="QB_ROW_480240" localSheetId="3" hidden="1">'Aug I&amp;E'!$E$185</definedName>
    <definedName name="QB_ROW_480240" localSheetId="5" hidden="1">BVA!$E$239</definedName>
    <definedName name="QB_ROW_480240" localSheetId="4" hidden="1">'Jan - Aug I&amp;E'!$E$239</definedName>
    <definedName name="QB_ROW_482260" localSheetId="3" hidden="1">'Aug I&amp;E'!$G$129</definedName>
    <definedName name="QB_ROW_482260" localSheetId="5" hidden="1">BVA!$G$142</definedName>
    <definedName name="QB_ROW_482260" localSheetId="4" hidden="1">'Jan - Aug I&amp;E'!$G$142</definedName>
    <definedName name="QB_ROW_485260" localSheetId="5" hidden="1">BVA!$G$194</definedName>
    <definedName name="QB_ROW_485260" localSheetId="4" hidden="1">'Jan - Aug I&amp;E'!$G$194</definedName>
    <definedName name="QB_ROW_486240" localSheetId="5" hidden="1">BVA!$E$229</definedName>
    <definedName name="QB_ROW_486240" localSheetId="4" hidden="1">'Jan - Aug I&amp;E'!$E$229</definedName>
    <definedName name="QB_ROW_487240" localSheetId="5" hidden="1">BVA!$E$206</definedName>
    <definedName name="QB_ROW_487240" localSheetId="4" hidden="1">'Jan - Aug I&amp;E'!$E$206</definedName>
    <definedName name="QB_ROW_488240" localSheetId="5" hidden="1">BVA!$E$228</definedName>
    <definedName name="QB_ROW_488240" localSheetId="4" hidden="1">'Jan - Aug I&amp;E'!$E$228</definedName>
    <definedName name="QB_ROW_489010" localSheetId="0" hidden="1">'Aug Ledger'!$B$2</definedName>
    <definedName name="QB_ROW_489240" localSheetId="3" hidden="1">'Aug I&amp;E'!$E$5</definedName>
    <definedName name="QB_ROW_489240" localSheetId="5" hidden="1">BVA!$E$5</definedName>
    <definedName name="QB_ROW_489240" localSheetId="4" hidden="1">'Jan - Aug I&amp;E'!$E$5</definedName>
    <definedName name="QB_ROW_489310" localSheetId="0" hidden="1">'Aug Ledger'!$B$4</definedName>
    <definedName name="QB_ROW_490260" localSheetId="3" hidden="1">'Aug I&amp;E'!$G$135</definedName>
    <definedName name="QB_ROW_490260" localSheetId="5" hidden="1">BVA!$G$148</definedName>
    <definedName name="QB_ROW_490260" localSheetId="4" hidden="1">'Jan - Aug I&amp;E'!$G$148</definedName>
    <definedName name="QB_ROW_491240" localSheetId="3" hidden="1">'Aug I&amp;E'!$E$190</definedName>
    <definedName name="QB_ROW_491240" localSheetId="5" hidden="1">BVA!$E$244</definedName>
    <definedName name="QB_ROW_491240" localSheetId="4" hidden="1">'Jan - Aug I&amp;E'!$E$244</definedName>
    <definedName name="QB_ROW_493050" localSheetId="0" hidden="1">'Aug Ledger'!$F$163</definedName>
    <definedName name="QB_ROW_493280" localSheetId="3" hidden="1">'Aug I&amp;E'!$I$87</definedName>
    <definedName name="QB_ROW_493280" localSheetId="5" hidden="1">BVA!$I$99</definedName>
    <definedName name="QB_ROW_493280" localSheetId="4" hidden="1">'Jan - Aug I&amp;E'!$I$99</definedName>
    <definedName name="QB_ROW_493350" localSheetId="0" hidden="1">'Aug Ledger'!$F$166</definedName>
    <definedName name="QB_ROW_5011" localSheetId="1" hidden="1">'August Balance Sheet'!$B$18</definedName>
    <definedName name="QB_ROW_51250" localSheetId="5" hidden="1">BVA!$F$15</definedName>
    <definedName name="QB_ROW_51250" localSheetId="4" hidden="1">'Jan - Aug I&amp;E'!$F$15</definedName>
    <definedName name="QB_ROW_5260" localSheetId="3" hidden="1">'Aug I&amp;E'!$G$42</definedName>
    <definedName name="QB_ROW_5260" localSheetId="5" hidden="1">BVA!$G$51</definedName>
    <definedName name="QB_ROW_5260" localSheetId="4" hidden="1">'Jan - Aug I&amp;E'!$G$51</definedName>
    <definedName name="QB_ROW_53030" localSheetId="0" hidden="1">'Aug Ledger'!$D$184</definedName>
    <definedName name="QB_ROW_53040" localSheetId="0" hidden="1">'Aug Ledger'!$E$218</definedName>
    <definedName name="QB_ROW_53060" localSheetId="3" hidden="1">'Aug I&amp;E'!$G$94</definedName>
    <definedName name="QB_ROW_53060" localSheetId="5" hidden="1">BVA!$G$107</definedName>
    <definedName name="QB_ROW_53060" localSheetId="4" hidden="1">'Jan - Aug I&amp;E'!$G$107</definedName>
    <definedName name="QB_ROW_5311" localSheetId="1" hidden="1">'August Balance Sheet'!$B$28</definedName>
    <definedName name="QB_ROW_53270" localSheetId="3" hidden="1">'Aug I&amp;E'!$H$100</definedName>
    <definedName name="QB_ROW_53270" localSheetId="5" hidden="1">BVA!$H$113</definedName>
    <definedName name="QB_ROW_53270" localSheetId="4" hidden="1">'Jan - Aug I&amp;E'!$H$113</definedName>
    <definedName name="QB_ROW_53330" localSheetId="0" hidden="1">'Aug Ledger'!$D$221</definedName>
    <definedName name="QB_ROW_53340" localSheetId="0" hidden="1">'Aug Ledger'!$E$220</definedName>
    <definedName name="QB_ROW_53360" localSheetId="3" hidden="1">'Aug I&amp;E'!$G$101</definedName>
    <definedName name="QB_ROW_53360" localSheetId="5" hidden="1">BVA!$G$114</definedName>
    <definedName name="QB_ROW_53360" localSheetId="4" hidden="1">'Jan - Aug I&amp;E'!$G$114</definedName>
    <definedName name="QB_ROW_54020" localSheetId="0" hidden="1">'Aug Ledger'!$C$291</definedName>
    <definedName name="QB_ROW_54050" localSheetId="3" hidden="1">'Aug I&amp;E'!$F$159</definedName>
    <definedName name="QB_ROW_54050" localSheetId="5" hidden="1">BVA!$F$185</definedName>
    <definedName name="QB_ROW_54050" localSheetId="4" hidden="1">'Jan - Aug I&amp;E'!$F$185</definedName>
    <definedName name="QB_ROW_54260" localSheetId="5" hidden="1">BVA!$G$188</definedName>
    <definedName name="QB_ROW_54260" localSheetId="4" hidden="1">'Jan - Aug I&amp;E'!$G$188</definedName>
    <definedName name="QB_ROW_54320" localSheetId="0" hidden="1">'Aug Ledger'!$C$306</definedName>
    <definedName name="QB_ROW_54350" localSheetId="3" hidden="1">'Aug I&amp;E'!$F$162</definedName>
    <definedName name="QB_ROW_54350" localSheetId="5" hidden="1">BVA!$F$189</definedName>
    <definedName name="QB_ROW_54350" localSheetId="4" hidden="1">'Jan - Aug I&amp;E'!$F$189</definedName>
    <definedName name="QB_ROW_55250" localSheetId="3" hidden="1">'Aug I&amp;E'!$F$11</definedName>
    <definedName name="QB_ROW_55250" localSheetId="5" hidden="1">BVA!$F$11</definedName>
    <definedName name="QB_ROW_55250" localSheetId="4" hidden="1">'Jan - Aug I&amp;E'!$F$11</definedName>
    <definedName name="QB_ROW_56030" localSheetId="0" hidden="1">'Aug Ledger'!$D$292</definedName>
    <definedName name="QB_ROW_56260" localSheetId="3" hidden="1">'Aug I&amp;E'!$G$160</definedName>
    <definedName name="QB_ROW_56260" localSheetId="5" hidden="1">BVA!$G$186</definedName>
    <definedName name="QB_ROW_56260" localSheetId="4" hidden="1">'Jan - Aug I&amp;E'!$G$186</definedName>
    <definedName name="QB_ROW_56330" localSheetId="0" hidden="1">'Aug Ledger'!$D$302</definedName>
    <definedName name="QB_ROW_57030" localSheetId="0" hidden="1">'Aug Ledger'!$D$303</definedName>
    <definedName name="QB_ROW_57260" localSheetId="3" hidden="1">'Aug I&amp;E'!$G$161</definedName>
    <definedName name="QB_ROW_57260" localSheetId="5" hidden="1">BVA!$G$187</definedName>
    <definedName name="QB_ROW_57260" localSheetId="4" hidden="1">'Jan - Aug I&amp;E'!$G$187</definedName>
    <definedName name="QB_ROW_57330" localSheetId="0" hidden="1">'Aug Ledger'!$D$305</definedName>
    <definedName name="QB_ROW_58030" localSheetId="0" hidden="1">'Aug Ledger'!$D$222</definedName>
    <definedName name="QB_ROW_58060" localSheetId="3" hidden="1">'Aug I&amp;E'!$G$102</definedName>
    <definedName name="QB_ROW_58060" localSheetId="5" hidden="1">BVA!$G$115</definedName>
    <definedName name="QB_ROW_58060" localSheetId="4" hidden="1">'Jan - Aug I&amp;E'!$G$115</definedName>
    <definedName name="QB_ROW_58330" localSheetId="0" hidden="1">'Aug Ledger'!$D$226</definedName>
    <definedName name="QB_ROW_58360" localSheetId="3" hidden="1">'Aug I&amp;E'!$G$110</definedName>
    <definedName name="QB_ROW_58360" localSheetId="5" hidden="1">BVA!$G$123</definedName>
    <definedName name="QB_ROW_58360" localSheetId="4" hidden="1">'Jan - Aug I&amp;E'!$G$123</definedName>
    <definedName name="QB_ROW_59070" localSheetId="3" hidden="1">'Aug I&amp;E'!$H$103</definedName>
    <definedName name="QB_ROW_59070" localSheetId="5" hidden="1">BVA!$H$116</definedName>
    <definedName name="QB_ROW_59070" localSheetId="4" hidden="1">'Jan - Aug I&amp;E'!$H$116</definedName>
    <definedName name="QB_ROW_59370" localSheetId="3" hidden="1">'Aug I&amp;E'!$H$107</definedName>
    <definedName name="QB_ROW_59370" localSheetId="5" hidden="1">BVA!$H$120</definedName>
    <definedName name="QB_ROW_59370" localSheetId="4" hidden="1">'Jan - Aug I&amp;E'!$H$120</definedName>
    <definedName name="QB_ROW_6040" localSheetId="1" hidden="1">'August Balance Sheet'!$E$43</definedName>
    <definedName name="QB_ROW_61010" localSheetId="0" hidden="1">'Aug Ledger'!$B$8</definedName>
    <definedName name="QB_ROW_61240" localSheetId="3" hidden="1">'Aug I&amp;E'!$E$8</definedName>
    <definedName name="QB_ROW_61240" localSheetId="5" hidden="1">BVA!$E$8</definedName>
    <definedName name="QB_ROW_61240" localSheetId="4" hidden="1">'Jan - Aug I&amp;E'!$E$8</definedName>
    <definedName name="QB_ROW_61310" localSheetId="0" hidden="1">'Aug Ledger'!$B$12</definedName>
    <definedName name="QB_ROW_62030" localSheetId="5" hidden="1">BVA!$D$209</definedName>
    <definedName name="QB_ROW_62030" localSheetId="4" hidden="1">'Jan - Aug I&amp;E'!$D$209</definedName>
    <definedName name="QB_ROW_62240" localSheetId="5" hidden="1">BVA!$E$218</definedName>
    <definedName name="QB_ROW_62240" localSheetId="4" hidden="1">'Jan - Aug I&amp;E'!$E$218</definedName>
    <definedName name="QB_ROW_62330" localSheetId="5" hidden="1">BVA!$D$219</definedName>
    <definedName name="QB_ROW_62330" localSheetId="4" hidden="1">'Jan - Aug I&amp;E'!$D$219</definedName>
    <definedName name="QB_ROW_63010" localSheetId="0" hidden="1">'Aug Ledger'!$B$322</definedName>
    <definedName name="QB_ROW_63030" localSheetId="3" hidden="1">'Aug I&amp;E'!$D$176</definedName>
    <definedName name="QB_ROW_63030" localSheetId="5" hidden="1">BVA!$D$227</definedName>
    <definedName name="QB_ROW_63030" localSheetId="4" hidden="1">'Jan - Aug I&amp;E'!$D$227</definedName>
    <definedName name="QB_ROW_63310" localSheetId="0" hidden="1">'Aug Ledger'!$B$335</definedName>
    <definedName name="QB_ROW_63330" localSheetId="3" hidden="1">'Aug I&amp;E'!$D$182</definedName>
    <definedName name="QB_ROW_63330" localSheetId="5" hidden="1">BVA!$D$236</definedName>
    <definedName name="QB_ROW_63330" localSheetId="4" hidden="1">'Jan - Aug I&amp;E'!$D$236</definedName>
    <definedName name="QB_ROW_6340" localSheetId="1" hidden="1">'August Balance Sheet'!$E$46</definedName>
    <definedName name="QB_ROW_7001" localSheetId="1" hidden="1">'August Balance Sheet'!$A$30</definedName>
    <definedName name="QB_ROW_70040" localSheetId="3" hidden="1">'Aug I&amp;E'!$E$9</definedName>
    <definedName name="QB_ROW_70040" localSheetId="5" hidden="1">BVA!$E$9</definedName>
    <definedName name="QB_ROW_70040" localSheetId="4" hidden="1">'Jan - Aug I&amp;E'!$E$9</definedName>
    <definedName name="QB_ROW_70340" localSheetId="3" hidden="1">'Aug I&amp;E'!$E$16</definedName>
    <definedName name="QB_ROW_70340" localSheetId="5" hidden="1">BVA!$E$21</definedName>
    <definedName name="QB_ROW_70340" localSheetId="4" hidden="1">'Jan - Aug I&amp;E'!$E$21</definedName>
    <definedName name="QB_ROW_72250" localSheetId="3" hidden="1">'Aug I&amp;E'!$F$10</definedName>
    <definedName name="QB_ROW_72250" localSheetId="5" hidden="1">BVA!$F$10</definedName>
    <definedName name="QB_ROW_72250" localSheetId="4" hidden="1">'Jan - Aug I&amp;E'!$F$10</definedName>
    <definedName name="QB_ROW_7301" localSheetId="1" hidden="1">'August Balance Sheet'!$A$67</definedName>
    <definedName name="QB_ROW_74030" localSheetId="0" hidden="1">'Aug Ledger'!$D$156</definedName>
    <definedName name="QB_ROW_74260" localSheetId="3" hidden="1">'Aug I&amp;E'!$G$82</definedName>
    <definedName name="QB_ROW_74260" localSheetId="5" hidden="1">BVA!$G$94</definedName>
    <definedName name="QB_ROW_74260" localSheetId="4" hidden="1">'Jan - Aug I&amp;E'!$G$94</definedName>
    <definedName name="QB_ROW_74330" localSheetId="0" hidden="1">'Aug Ledger'!$D$158</definedName>
    <definedName name="QB_ROW_75030" localSheetId="0" hidden="1">'Aug Ledger'!$D$28</definedName>
    <definedName name="QB_ROW_75260" localSheetId="3" hidden="1">'Aug I&amp;E'!$G$34</definedName>
    <definedName name="QB_ROW_75260" localSheetId="5" hidden="1">BVA!$G$43</definedName>
    <definedName name="QB_ROW_75260" localSheetId="4" hidden="1">'Jan - Aug I&amp;E'!$G$43</definedName>
    <definedName name="QB_ROW_75330" localSheetId="0" hidden="1">'Aug Ledger'!$D$32</definedName>
    <definedName name="QB_ROW_76020" localSheetId="0" hidden="1">'Aug Ledger'!$C$14</definedName>
    <definedName name="QB_ROW_76250" localSheetId="3" hidden="1">'Aug I&amp;E'!$F$21</definedName>
    <definedName name="QB_ROW_76250" localSheetId="5" hidden="1">BVA!$F$26</definedName>
    <definedName name="QB_ROW_76250" localSheetId="4" hidden="1">'Jan - Aug I&amp;E'!$F$26</definedName>
    <definedName name="QB_ROW_76320" localSheetId="0" hidden="1">'Aug Ledger'!$C$17</definedName>
    <definedName name="QB_ROW_77260" localSheetId="3" hidden="1">'Aug I&amp;E'!$G$81</definedName>
    <definedName name="QB_ROW_77260" localSheetId="5" hidden="1">BVA!$G$93</definedName>
    <definedName name="QB_ROW_77260" localSheetId="4" hidden="1">'Jan - Aug I&amp;E'!$G$93</definedName>
    <definedName name="QB_ROW_80050" localSheetId="0" hidden="1">'Aug Ledger'!$F$52</definedName>
    <definedName name="QB_ROW_8011" localSheetId="1" hidden="1">'August Balance Sheet'!$B$31</definedName>
    <definedName name="QB_ROW_80280" localSheetId="3" hidden="1">'Aug I&amp;E'!$I$48</definedName>
    <definedName name="QB_ROW_80280" localSheetId="5" hidden="1">BVA!$I$57</definedName>
    <definedName name="QB_ROW_80280" localSheetId="4" hidden="1">'Jan - Aug I&amp;E'!$I$57</definedName>
    <definedName name="QB_ROW_80350" localSheetId="0" hidden="1">'Aug Ledger'!$F$54</definedName>
    <definedName name="QB_ROW_82030" localSheetId="0" hidden="1">'Aug Ledger'!$D$50</definedName>
    <definedName name="QB_ROW_82060" localSheetId="3" hidden="1">'Aug I&amp;E'!$G$46</definedName>
    <definedName name="QB_ROW_82060" localSheetId="5" hidden="1">BVA!$G$55</definedName>
    <definedName name="QB_ROW_82060" localSheetId="4" hidden="1">'Jan - Aug I&amp;E'!$G$55</definedName>
    <definedName name="QB_ROW_82330" localSheetId="0" hidden="1">'Aug Ledger'!$D$91</definedName>
    <definedName name="QB_ROW_82360" localSheetId="3" hidden="1">'Aug I&amp;E'!$G$60</definedName>
    <definedName name="QB_ROW_82360" localSheetId="5" hidden="1">BVA!$G$72</definedName>
    <definedName name="QB_ROW_82360" localSheetId="4" hidden="1">'Jan - Aug I&amp;E'!$G$72</definedName>
    <definedName name="QB_ROW_8311" localSheetId="1" hidden="1">'August Balance Sheet'!$B$52</definedName>
    <definedName name="QB_ROW_83280" localSheetId="3" hidden="1">'Aug I&amp;E'!$I$106</definedName>
    <definedName name="QB_ROW_83280" localSheetId="5" hidden="1">BVA!$I$119</definedName>
    <definedName name="QB_ROW_83280" localSheetId="4" hidden="1">'Jan - Aug I&amp;E'!$I$119</definedName>
    <definedName name="QB_ROW_84280" localSheetId="3" hidden="1">'Aug I&amp;E'!$I$104</definedName>
    <definedName name="QB_ROW_84280" localSheetId="5" hidden="1">BVA!$I$117</definedName>
    <definedName name="QB_ROW_84280" localSheetId="4" hidden="1">'Jan - Aug I&amp;E'!$I$117</definedName>
    <definedName name="QB_ROW_86030" localSheetId="0" hidden="1">'Aug Ledger'!$D$227</definedName>
    <definedName name="QB_ROW_86260" localSheetId="3" hidden="1">'Aug I&amp;E'!$G$111</definedName>
    <definedName name="QB_ROW_86260" localSheetId="5" hidden="1">BVA!$G$124</definedName>
    <definedName name="QB_ROW_86260" localSheetId="4" hidden="1">'Jan - Aug I&amp;E'!$G$124</definedName>
    <definedName name="QB_ROW_86321" localSheetId="3" hidden="1">'Aug I&amp;E'!$C$18</definedName>
    <definedName name="QB_ROW_86321" localSheetId="5" hidden="1">BVA!$C$23</definedName>
    <definedName name="QB_ROW_86321" localSheetId="4" hidden="1">'Jan - Aug I&amp;E'!$C$23</definedName>
    <definedName name="QB_ROW_86330" localSheetId="0" hidden="1">'Aug Ledger'!$D$229</definedName>
    <definedName name="QB_ROW_87250" localSheetId="3" hidden="1">'Aug I&amp;E'!$F$115</definedName>
    <definedName name="QB_ROW_87250" localSheetId="5" hidden="1">BVA!$F$128</definedName>
    <definedName name="QB_ROW_87250" localSheetId="4" hidden="1">'Jan - Aug I&amp;E'!$F$128</definedName>
    <definedName name="QB_ROW_88250" localSheetId="3" hidden="1">'Aug I&amp;E'!$F$116</definedName>
    <definedName name="QB_ROW_88250" localSheetId="5" hidden="1">BVA!$F$129</definedName>
    <definedName name="QB_ROW_88250" localSheetId="4" hidden="1">'Jan - Aug I&amp;E'!$F$129</definedName>
    <definedName name="QB_ROW_90020" localSheetId="0" hidden="1">'Aug Ledger'!$C$233</definedName>
    <definedName name="QB_ROW_9021" localSheetId="1" hidden="1">'August Balance Sheet'!$C$32</definedName>
    <definedName name="QB_ROW_90250" localSheetId="3" hidden="1">'Aug I&amp;E'!$F$121</definedName>
    <definedName name="QB_ROW_90250" localSheetId="5" hidden="1">BVA!$F$134</definedName>
    <definedName name="QB_ROW_90250" localSheetId="4" hidden="1">'Jan - Aug I&amp;E'!$F$134</definedName>
    <definedName name="QB_ROW_90320" localSheetId="0" hidden="1">'Aug Ledger'!$C$236</definedName>
    <definedName name="QB_ROW_91020" localSheetId="0" hidden="1">'Aug Ledger'!$C$257</definedName>
    <definedName name="QB_ROW_91050" localSheetId="3" hidden="1">'Aug I&amp;E'!$F$138</definedName>
    <definedName name="QB_ROW_91050" localSheetId="5" hidden="1">BVA!$F$152</definedName>
    <definedName name="QB_ROW_91050" localSheetId="4" hidden="1">'Jan - Aug I&amp;E'!$F$152</definedName>
    <definedName name="QB_ROW_91260" localSheetId="3" hidden="1">'Aug I&amp;E'!$G$144</definedName>
    <definedName name="QB_ROW_91260" localSheetId="5" hidden="1">BVA!$G$169</definedName>
    <definedName name="QB_ROW_91260" localSheetId="4" hidden="1">'Jan - Aug I&amp;E'!$G$169</definedName>
    <definedName name="QB_ROW_91320" localSheetId="0" hidden="1">'Aug Ledger'!$C$274</definedName>
    <definedName name="QB_ROW_91350" localSheetId="3" hidden="1">'Aug I&amp;E'!$F$145</definedName>
    <definedName name="QB_ROW_91350" localSheetId="5" hidden="1">BVA!$F$170</definedName>
    <definedName name="QB_ROW_91350" localSheetId="4" hidden="1">'Jan - Aug I&amp;E'!$F$170</definedName>
    <definedName name="QB_ROW_92030" localSheetId="0" hidden="1">'Aug Ledger'!$D$161</definedName>
    <definedName name="QB_ROW_92040" localSheetId="0" hidden="1">'Aug Ledger'!$E$180</definedName>
    <definedName name="QB_ROW_92060" localSheetId="3" hidden="1">'Aug I&amp;E'!$G$85</definedName>
    <definedName name="QB_ROW_92060" localSheetId="5" hidden="1">BVA!$G$97</definedName>
    <definedName name="QB_ROW_92060" localSheetId="4" hidden="1">'Jan - Aug I&amp;E'!$G$97</definedName>
    <definedName name="QB_ROW_92270" localSheetId="3" hidden="1">'Aug I&amp;E'!$H$92</definedName>
    <definedName name="QB_ROW_92270" localSheetId="5" hidden="1">BVA!$H$104</definedName>
    <definedName name="QB_ROW_92270" localSheetId="4" hidden="1">'Jan - Aug I&amp;E'!$H$104</definedName>
    <definedName name="QB_ROW_92330" localSheetId="0" hidden="1">'Aug Ledger'!$D$183</definedName>
    <definedName name="QB_ROW_92340" localSheetId="0" hidden="1">'Aug Ledger'!$E$182</definedName>
    <definedName name="QB_ROW_92360" localSheetId="3" hidden="1">'Aug I&amp;E'!$G$93</definedName>
    <definedName name="QB_ROW_92360" localSheetId="5" hidden="1">BVA!$G$105</definedName>
    <definedName name="QB_ROW_92360" localSheetId="4" hidden="1">'Jan - Aug I&amp;E'!$G$105</definedName>
    <definedName name="QB_ROW_9321" localSheetId="1" hidden="1">'August Balance Sheet'!$C$51</definedName>
    <definedName name="QB_ROW_93240" localSheetId="1" hidden="1">'August Balance Sheet'!$E$7</definedName>
    <definedName name="QB_ROW_94020" localSheetId="0" hidden="1">'Aug Ledger'!$C$242</definedName>
    <definedName name="QB_ROW_94250" localSheetId="3" hidden="1">'Aug I&amp;E'!$F$127</definedName>
    <definedName name="QB_ROW_94250" localSheetId="5" hidden="1">BVA!$F$140</definedName>
    <definedName name="QB_ROW_94250" localSheetId="4" hidden="1">'Jan - Aug I&amp;E'!$F$140</definedName>
    <definedName name="QB_ROW_94320" localSheetId="0" hidden="1">'Aug Ledger'!$C$244</definedName>
    <definedName name="QB_ROW_96020" localSheetId="0" hidden="1">'Aug Ledger'!$C$237</definedName>
    <definedName name="QB_ROW_96250" localSheetId="3" hidden="1">'Aug I&amp;E'!$F$122</definedName>
    <definedName name="QB_ROW_96250" localSheetId="5" hidden="1">BVA!$F$135</definedName>
    <definedName name="QB_ROW_96250" localSheetId="4" hidden="1">'Jan - Aug I&amp;E'!$F$135</definedName>
    <definedName name="QB_ROW_96320" localSheetId="0" hidden="1">'Aug Ledger'!$C$239</definedName>
    <definedName name="QB_ROW_97020" localSheetId="0" hidden="1">'Aug Ledger'!$C$245</definedName>
    <definedName name="QB_ROW_97030" localSheetId="0" hidden="1">'Aug Ledger'!$D$253</definedName>
    <definedName name="QB_ROW_97050" localSheetId="3" hidden="1">'Aug I&amp;E'!$F$128</definedName>
    <definedName name="QB_ROW_97050" localSheetId="5" hidden="1">BVA!$F$141</definedName>
    <definedName name="QB_ROW_97050" localSheetId="4" hidden="1">'Jan - Aug I&amp;E'!$F$141</definedName>
    <definedName name="QB_ROW_97260" localSheetId="3" hidden="1">'Aug I&amp;E'!$G$136</definedName>
    <definedName name="QB_ROW_97260" localSheetId="5" hidden="1">BVA!$G$150</definedName>
    <definedName name="QB_ROW_97260" localSheetId="4" hidden="1">'Jan - Aug I&amp;E'!$G$150</definedName>
    <definedName name="QB_ROW_97320" localSheetId="0" hidden="1">'Aug Ledger'!$C$256</definedName>
    <definedName name="QB_ROW_97330" localSheetId="0" hidden="1">'Aug Ledger'!$D$255</definedName>
    <definedName name="QB_ROW_97350" localSheetId="3" hidden="1">'Aug I&amp;E'!$F$137</definedName>
    <definedName name="QB_ROW_97350" localSheetId="5" hidden="1">BVA!$F$151</definedName>
    <definedName name="QB_ROW_97350" localSheetId="4" hidden="1">'Jan - Aug I&amp;E'!$F$151</definedName>
    <definedName name="QBCANSUPPORTUPDATE" localSheetId="3">TRUE</definedName>
    <definedName name="QBCANSUPPORTUPDATE" localSheetId="0">TRUE</definedName>
    <definedName name="QBCANSUPPORTUPDATE" localSheetId="1">TRUE</definedName>
    <definedName name="QBCANSUPPORTUPDATE" localSheetId="5">TRUE</definedName>
    <definedName name="QBCANSUPPORTUPDATE" localSheetId="4">TRUE</definedName>
    <definedName name="QBCOMPANYFILENAME" localSheetId="3">"C:\Users\scook\OneDrive - Nederland Fire\Quickbooks\Company Files\NFPD - USE THIS ONE ONLY.QBW"</definedName>
    <definedName name="QBCOMPANYFILENAME" localSheetId="0">"C:\Users\scook\OneDrive - Nederland Fire\Quickbooks\Company Files\NFPD - USE THIS ONE ONLY.QBW"</definedName>
    <definedName name="QBCOMPANYFILENAME" localSheetId="1">"C:\Users\scook\OneDrive - Nederland Fire\Quickbooks\Company Files\NFPD - USE THIS ONE ONLY.QBW"</definedName>
    <definedName name="QBCOMPANYFILENAME" localSheetId="5">"C:\Users\scook\OneDrive - Nederland Fire\Quickbooks\Company Files\NFPD - USE THIS ONE ONLY.QBW"</definedName>
    <definedName name="QBCOMPANYFILENAME" localSheetId="4">"C:\Users\scook\OneDrive - Nederland Fire\Quickbooks\Company Files\NFPD - USE THIS ONE ONLY.QBW"</definedName>
    <definedName name="QBENDDATE" localSheetId="3">20220831</definedName>
    <definedName name="QBENDDATE" localSheetId="0">20220831</definedName>
    <definedName name="QBENDDATE" localSheetId="1">20220831</definedName>
    <definedName name="QBENDDATE" localSheetId="5">20221231</definedName>
    <definedName name="QBENDDATE" localSheetId="4">20220831</definedName>
    <definedName name="QBHEADERSONSCREEN" localSheetId="3">FALSE</definedName>
    <definedName name="QBHEADERSONSCREEN" localSheetId="0">FALSE</definedName>
    <definedName name="QBHEADERSONSCREEN" localSheetId="1">FALSE</definedName>
    <definedName name="QBHEADERSONSCREEN" localSheetId="5">FALSE</definedName>
    <definedName name="QBHEADERSONSCREEN" localSheetId="4">FALSE</definedName>
    <definedName name="QBMETADATASIZE" localSheetId="3">5924</definedName>
    <definedName name="QBMETADATASIZE" localSheetId="0">7622</definedName>
    <definedName name="QBMETADATASIZE" localSheetId="1">5924</definedName>
    <definedName name="QBMETADATASIZE" localSheetId="5">5924</definedName>
    <definedName name="QBMETADATASIZE" localSheetId="4">5924</definedName>
    <definedName name="QBPRESERVECOLOR" localSheetId="3">TRUE</definedName>
    <definedName name="QBPRESERVECOLOR" localSheetId="0">TRUE</definedName>
    <definedName name="QBPRESERVECOLOR" localSheetId="1">TRUE</definedName>
    <definedName name="QBPRESERVECOLOR" localSheetId="5">TRUE</definedName>
    <definedName name="QBPRESERVECOLOR" localSheetId="4">TRUE</definedName>
    <definedName name="QBPRESERVEFONT" localSheetId="3">TRUE</definedName>
    <definedName name="QBPRESERVEFONT" localSheetId="0">TRUE</definedName>
    <definedName name="QBPRESERVEFONT" localSheetId="1">TRUE</definedName>
    <definedName name="QBPRESERVEFONT" localSheetId="5">TRUE</definedName>
    <definedName name="QBPRESERVEFONT" localSheetId="4">TRUE</definedName>
    <definedName name="QBPRESERVEROWHEIGHT" localSheetId="3">TRUE</definedName>
    <definedName name="QBPRESERVEROWHEIGHT" localSheetId="0">TRUE</definedName>
    <definedName name="QBPRESERVEROWHEIGHT" localSheetId="1">TRUE</definedName>
    <definedName name="QBPRESERVEROWHEIGHT" localSheetId="5">TRUE</definedName>
    <definedName name="QBPRESERVEROWHEIGHT" localSheetId="4">TRUE</definedName>
    <definedName name="QBPRESERVESPACE" localSheetId="3">TRUE</definedName>
    <definedName name="QBPRESERVESPACE" localSheetId="0">TRUE</definedName>
    <definedName name="QBPRESERVESPACE" localSheetId="1">TRUE</definedName>
    <definedName name="QBPRESERVESPACE" localSheetId="5">TRUE</definedName>
    <definedName name="QBPRESERVESPACE" localSheetId="4">TRUE</definedName>
    <definedName name="QBREPORTCOLAXIS" localSheetId="3">0</definedName>
    <definedName name="QBREPORTCOLAXIS" localSheetId="0">0</definedName>
    <definedName name="QBREPORTCOLAXIS" localSheetId="1">0</definedName>
    <definedName name="QBREPORTCOLAXIS" localSheetId="5">0</definedName>
    <definedName name="QBREPORTCOLAXIS" localSheetId="4">0</definedName>
    <definedName name="QBREPORTCOMPANYID" localSheetId="3">"8485c3b05ade4270975b6060e7430806"</definedName>
    <definedName name="QBREPORTCOMPANYID" localSheetId="0">"8485c3b05ade4270975b6060e7430806"</definedName>
    <definedName name="QBREPORTCOMPANYID" localSheetId="1">"8485c3b05ade4270975b6060e7430806"</definedName>
    <definedName name="QBREPORTCOMPANYID" localSheetId="5">"8485c3b05ade4270975b6060e7430806"</definedName>
    <definedName name="QBREPORTCOMPANYID" localSheetId="4">"8485c3b05ade4270975b6060e7430806"</definedName>
    <definedName name="QBREPORTCOMPARECOL_ANNUALBUDGET" localSheetId="3">FALSE</definedName>
    <definedName name="QBREPORTCOMPARECOL_ANNUALBUDGET" localSheetId="0">FALSE</definedName>
    <definedName name="QBREPORTCOMPARECOL_ANNUALBUDGET" localSheetId="1">FALSE</definedName>
    <definedName name="QBREPORTCOMPARECOL_ANNUALBUDGET" localSheetId="5">FALSE</definedName>
    <definedName name="QBREPORTCOMPARECOL_ANNUALBUDGET" localSheetId="4">FALSE</definedName>
    <definedName name="QBREPORTCOMPARECOL_AVGCOGS" localSheetId="3">FALSE</definedName>
    <definedName name="QBREPORTCOMPARECOL_AVGCOGS" localSheetId="0">FALSE</definedName>
    <definedName name="QBREPORTCOMPARECOL_AVGCOGS" localSheetId="1">FALSE</definedName>
    <definedName name="QBREPORTCOMPARECOL_AVGCOGS" localSheetId="5">FALSE</definedName>
    <definedName name="QBREPORTCOMPARECOL_AVGCOGS" localSheetId="4">FALSE</definedName>
    <definedName name="QBREPORTCOMPARECOL_AVGPRICE" localSheetId="3">FALSE</definedName>
    <definedName name="QBREPORTCOMPARECOL_AVGPRICE" localSheetId="0">FALSE</definedName>
    <definedName name="QBREPORTCOMPARECOL_AVGPRICE" localSheetId="1">FALSE</definedName>
    <definedName name="QBREPORTCOMPARECOL_AVGPRICE" localSheetId="5">FALSE</definedName>
    <definedName name="QBREPORTCOMPARECOL_AVGPRICE" localSheetId="4">FALSE</definedName>
    <definedName name="QBREPORTCOMPARECOL_BUDDIFF" localSheetId="3">TRUE</definedName>
    <definedName name="QBREPORTCOMPARECOL_BUDDIFF" localSheetId="0">FALSE</definedName>
    <definedName name="QBREPORTCOMPARECOL_BUDDIFF" localSheetId="1">FALSE</definedName>
    <definedName name="QBREPORTCOMPARECOL_BUDDIFF" localSheetId="5">TRUE</definedName>
    <definedName name="QBREPORTCOMPARECOL_BUDDIFF" localSheetId="4">TRUE</definedName>
    <definedName name="QBREPORTCOMPARECOL_BUDGET" localSheetId="3">TRUE</definedName>
    <definedName name="QBREPORTCOMPARECOL_BUDGET" localSheetId="0">FALSE</definedName>
    <definedName name="QBREPORTCOMPARECOL_BUDGET" localSheetId="1">FALSE</definedName>
    <definedName name="QBREPORTCOMPARECOL_BUDGET" localSheetId="5">TRUE</definedName>
    <definedName name="QBREPORTCOMPARECOL_BUDGET" localSheetId="4">TRUE</definedName>
    <definedName name="QBREPORTCOMPARECOL_BUDPCT" localSheetId="3">TRUE</definedName>
    <definedName name="QBREPORTCOMPARECOL_BUDPCT" localSheetId="0">FALSE</definedName>
    <definedName name="QBREPORTCOMPARECOL_BUDPCT" localSheetId="1">FALSE</definedName>
    <definedName name="QBREPORTCOMPARECOL_BUDPCT" localSheetId="5">TRUE</definedName>
    <definedName name="QBREPORTCOMPARECOL_BUDPCT" localSheetId="4">TRUE</definedName>
    <definedName name="QBREPORTCOMPARECOL_COGS" localSheetId="3">FALSE</definedName>
    <definedName name="QBREPORTCOMPARECOL_COGS" localSheetId="0">FALSE</definedName>
    <definedName name="QBREPORTCOMPARECOL_COGS" localSheetId="1">FALSE</definedName>
    <definedName name="QBREPORTCOMPARECOL_COGS" localSheetId="5">FALSE</definedName>
    <definedName name="QBREPORTCOMPARECOL_COGS" localSheetId="4">FALSE</definedName>
    <definedName name="QBREPORTCOMPARECOL_EXCLUDEAMOUNT" localSheetId="3">FALSE</definedName>
    <definedName name="QBREPORTCOMPARECOL_EXCLUDEAMOUNT" localSheetId="0">FALSE</definedName>
    <definedName name="QBREPORTCOMPARECOL_EXCLUDEAMOUNT" localSheetId="1">FALSE</definedName>
    <definedName name="QBREPORTCOMPARECOL_EXCLUDEAMOUNT" localSheetId="5">FALSE</definedName>
    <definedName name="QBREPORTCOMPARECOL_EXCLUDEAMOUNT" localSheetId="4">FALSE</definedName>
    <definedName name="QBREPORTCOMPARECOL_EXCLUDECURPERIOD" localSheetId="3">FALSE</definedName>
    <definedName name="QBREPORTCOMPARECOL_EXCLUDECURPERIOD" localSheetId="0">FALSE</definedName>
    <definedName name="QBREPORTCOMPARECOL_EXCLUDECURPERIOD" localSheetId="1">FALSE</definedName>
    <definedName name="QBREPORTCOMPARECOL_EXCLUDECURPERIOD" localSheetId="5">FALSE</definedName>
    <definedName name="QBREPORTCOMPARECOL_EXCLUDECURPERIOD" localSheetId="4">FALSE</definedName>
    <definedName name="QBREPORTCOMPARECOL_FORECAST" localSheetId="3">FALSE</definedName>
    <definedName name="QBREPORTCOMPARECOL_FORECAST" localSheetId="0">FALSE</definedName>
    <definedName name="QBREPORTCOMPARECOL_FORECAST" localSheetId="1">FALSE</definedName>
    <definedName name="QBREPORTCOMPARECOL_FORECAST" localSheetId="5">FALSE</definedName>
    <definedName name="QBREPORTCOMPARECOL_FORECAST" localSheetId="4">FALSE</definedName>
    <definedName name="QBREPORTCOMPARECOL_GROSSMARGIN" localSheetId="3">FALSE</definedName>
    <definedName name="QBREPORTCOMPARECOL_GROSSMARGIN" localSheetId="0">FALSE</definedName>
    <definedName name="QBREPORTCOMPARECOL_GROSSMARGIN" localSheetId="1">FALSE</definedName>
    <definedName name="QBREPORTCOMPARECOL_GROSSMARGIN" localSheetId="5">FALSE</definedName>
    <definedName name="QBREPORTCOMPARECOL_GROSSMARGIN" localSheetId="4">FALSE</definedName>
    <definedName name="QBREPORTCOMPARECOL_GROSSMARGINPCT" localSheetId="3">FALSE</definedName>
    <definedName name="QBREPORTCOMPARECOL_GROSSMARGINPCT" localSheetId="0">FALSE</definedName>
    <definedName name="QBREPORTCOMPARECOL_GROSSMARGINPCT" localSheetId="1">FALSE</definedName>
    <definedName name="QBREPORTCOMPARECOL_GROSSMARGINPCT" localSheetId="5">FALSE</definedName>
    <definedName name="QBREPORTCOMPARECOL_GROSSMARGINPCT" localSheetId="4">FALSE</definedName>
    <definedName name="QBREPORTCOMPARECOL_HOURS" localSheetId="3">FALSE</definedName>
    <definedName name="QBREPORTCOMPARECOL_HOURS" localSheetId="0">FALSE</definedName>
    <definedName name="QBREPORTCOMPARECOL_HOURS" localSheetId="1">FALSE</definedName>
    <definedName name="QBREPORTCOMPARECOL_HOURS" localSheetId="5">FALSE</definedName>
    <definedName name="QBREPORTCOMPARECOL_HOURS" localSheetId="4">FALSE</definedName>
    <definedName name="QBREPORTCOMPARECOL_PCTCOL" localSheetId="3">FALSE</definedName>
    <definedName name="QBREPORTCOMPARECOL_PCTCOL" localSheetId="0">FALSE</definedName>
    <definedName name="QBREPORTCOMPARECOL_PCTCOL" localSheetId="1">FALSE</definedName>
    <definedName name="QBREPORTCOMPARECOL_PCTCOL" localSheetId="5">FALSE</definedName>
    <definedName name="QBREPORTCOMPARECOL_PCTCOL" localSheetId="4">FALSE</definedName>
    <definedName name="QBREPORTCOMPARECOL_PCTEXPENSE" localSheetId="3">FALSE</definedName>
    <definedName name="QBREPORTCOMPARECOL_PCTEXPENSE" localSheetId="0">FALSE</definedName>
    <definedName name="QBREPORTCOMPARECOL_PCTEXPENSE" localSheetId="1">FALSE</definedName>
    <definedName name="QBREPORTCOMPARECOL_PCTEXPENSE" localSheetId="5">FALSE</definedName>
    <definedName name="QBREPORTCOMPARECOL_PCTEXPENSE" localSheetId="4">FALSE</definedName>
    <definedName name="QBREPORTCOMPARECOL_PCTINCOME" localSheetId="3">FALSE</definedName>
    <definedName name="QBREPORTCOMPARECOL_PCTINCOME" localSheetId="0">FALSE</definedName>
    <definedName name="QBREPORTCOMPARECOL_PCTINCOME" localSheetId="1">FALSE</definedName>
    <definedName name="QBREPORTCOMPARECOL_PCTINCOME" localSheetId="5">FALSE</definedName>
    <definedName name="QBREPORTCOMPARECOL_PCTINCOME" localSheetId="4">FALSE</definedName>
    <definedName name="QBREPORTCOMPARECOL_PCTOFSALES" localSheetId="3">FALSE</definedName>
    <definedName name="QBREPORTCOMPARECOL_PCTOFSALES" localSheetId="0">FALSE</definedName>
    <definedName name="QBREPORTCOMPARECOL_PCTOFSALES" localSheetId="1">FALSE</definedName>
    <definedName name="QBREPORTCOMPARECOL_PCTOFSALES" localSheetId="5">FALSE</definedName>
    <definedName name="QBREPORTCOMPARECOL_PCTOFSALES" localSheetId="4">FALSE</definedName>
    <definedName name="QBREPORTCOMPARECOL_PCTROW" localSheetId="3">FALSE</definedName>
    <definedName name="QBREPORTCOMPARECOL_PCTROW" localSheetId="0">FALSE</definedName>
    <definedName name="QBREPORTCOMPARECOL_PCTROW" localSheetId="1">FALSE</definedName>
    <definedName name="QBREPORTCOMPARECOL_PCTROW" localSheetId="5">FALSE</definedName>
    <definedName name="QBREPORTCOMPARECOL_PCTROW" localSheetId="4">FALSE</definedName>
    <definedName name="QBREPORTCOMPARECOL_PPDIFF" localSheetId="3">FALSE</definedName>
    <definedName name="QBREPORTCOMPARECOL_PPDIFF" localSheetId="0">FALSE</definedName>
    <definedName name="QBREPORTCOMPARECOL_PPDIFF" localSheetId="1">FALSE</definedName>
    <definedName name="QBREPORTCOMPARECOL_PPDIFF" localSheetId="5">FALSE</definedName>
    <definedName name="QBREPORTCOMPARECOL_PPDIFF" localSheetId="4">FALSE</definedName>
    <definedName name="QBREPORTCOMPARECOL_PPPCT" localSheetId="3">FALSE</definedName>
    <definedName name="QBREPORTCOMPARECOL_PPPCT" localSheetId="0">FALSE</definedName>
    <definedName name="QBREPORTCOMPARECOL_PPPCT" localSheetId="1">FALSE</definedName>
    <definedName name="QBREPORTCOMPARECOL_PPPCT" localSheetId="5">FALSE</definedName>
    <definedName name="QBREPORTCOMPARECOL_PPPCT" localSheetId="4">FALSE</definedName>
    <definedName name="QBREPORTCOMPARECOL_PREVPERIOD" localSheetId="3">FALSE</definedName>
    <definedName name="QBREPORTCOMPARECOL_PREVPERIOD" localSheetId="0">FALSE</definedName>
    <definedName name="QBREPORTCOMPARECOL_PREVPERIOD" localSheetId="1">FALSE</definedName>
    <definedName name="QBREPORTCOMPARECOL_PREVPERIOD" localSheetId="5">FALSE</definedName>
    <definedName name="QBREPORTCOMPARECOL_PREVPERIOD" localSheetId="4">FALSE</definedName>
    <definedName name="QBREPORTCOMPARECOL_PREVYEAR" localSheetId="3">FALSE</definedName>
    <definedName name="QBREPORTCOMPARECOL_PREVYEAR" localSheetId="0">FALSE</definedName>
    <definedName name="QBREPORTCOMPARECOL_PREVYEAR" localSheetId="1">FALSE</definedName>
    <definedName name="QBREPORTCOMPARECOL_PREVYEAR" localSheetId="5">FALSE</definedName>
    <definedName name="QBREPORTCOMPARECOL_PREVYEAR" localSheetId="4">FALSE</definedName>
    <definedName name="QBREPORTCOMPARECOL_PYDIFF" localSheetId="3">FALSE</definedName>
    <definedName name="QBREPORTCOMPARECOL_PYDIFF" localSheetId="0">FALSE</definedName>
    <definedName name="QBREPORTCOMPARECOL_PYDIFF" localSheetId="1">FALSE</definedName>
    <definedName name="QBREPORTCOMPARECOL_PYDIFF" localSheetId="5">FALSE</definedName>
    <definedName name="QBREPORTCOMPARECOL_PYDIFF" localSheetId="4">FALSE</definedName>
    <definedName name="QBREPORTCOMPARECOL_PYPCT" localSheetId="3">FALSE</definedName>
    <definedName name="QBREPORTCOMPARECOL_PYPCT" localSheetId="0">FALSE</definedName>
    <definedName name="QBREPORTCOMPARECOL_PYPCT" localSheetId="1">FALSE</definedName>
    <definedName name="QBREPORTCOMPARECOL_PYPCT" localSheetId="5">FALSE</definedName>
    <definedName name="QBREPORTCOMPARECOL_PYPCT" localSheetId="4">FALSE</definedName>
    <definedName name="QBREPORTCOMPARECOL_QTY" localSheetId="3">FALSE</definedName>
    <definedName name="QBREPORTCOMPARECOL_QTY" localSheetId="0">FALSE</definedName>
    <definedName name="QBREPORTCOMPARECOL_QTY" localSheetId="1">FALSE</definedName>
    <definedName name="QBREPORTCOMPARECOL_QTY" localSheetId="5">FALSE</definedName>
    <definedName name="QBREPORTCOMPARECOL_QTY" localSheetId="4">FALSE</definedName>
    <definedName name="QBREPORTCOMPARECOL_RATE" localSheetId="3">FALSE</definedName>
    <definedName name="QBREPORTCOMPARECOL_RATE" localSheetId="0">FALSE</definedName>
    <definedName name="QBREPORTCOMPARECOL_RATE" localSheetId="1">FALSE</definedName>
    <definedName name="QBREPORTCOMPARECOL_RATE" localSheetId="5">FALSE</definedName>
    <definedName name="QBREPORTCOMPARECOL_RATE" localSheetId="4">FALSE</definedName>
    <definedName name="QBREPORTCOMPARECOL_TRIPBILLEDMILES" localSheetId="3">FALSE</definedName>
    <definedName name="QBREPORTCOMPARECOL_TRIPBILLEDMILES" localSheetId="0">FALSE</definedName>
    <definedName name="QBREPORTCOMPARECOL_TRIPBILLEDMILES" localSheetId="1">FALSE</definedName>
    <definedName name="QBREPORTCOMPARECOL_TRIPBILLEDMILES" localSheetId="5">FALSE</definedName>
    <definedName name="QBREPORTCOMPARECOL_TRIPBILLEDMILES" localSheetId="4">FALSE</definedName>
    <definedName name="QBREPORTCOMPARECOL_TRIPBILLINGAMOUNT" localSheetId="3">FALSE</definedName>
    <definedName name="QBREPORTCOMPARECOL_TRIPBILLINGAMOUNT" localSheetId="0">FALSE</definedName>
    <definedName name="QBREPORTCOMPARECOL_TRIPBILLINGAMOUNT" localSheetId="1">FALSE</definedName>
    <definedName name="QBREPORTCOMPARECOL_TRIPBILLINGAMOUNT" localSheetId="5">FALSE</definedName>
    <definedName name="QBREPORTCOMPARECOL_TRIPBILLINGAMOUNT" localSheetId="4">FALSE</definedName>
    <definedName name="QBREPORTCOMPARECOL_TRIPMILES" localSheetId="3">FALSE</definedName>
    <definedName name="QBREPORTCOMPARECOL_TRIPMILES" localSheetId="0">FALSE</definedName>
    <definedName name="QBREPORTCOMPARECOL_TRIPMILES" localSheetId="1">FALSE</definedName>
    <definedName name="QBREPORTCOMPARECOL_TRIPMILES" localSheetId="5">FALSE</definedName>
    <definedName name="QBREPORTCOMPARECOL_TRIPMILES" localSheetId="4">FALSE</definedName>
    <definedName name="QBREPORTCOMPARECOL_TRIPNOTBILLABLEMILES" localSheetId="3">FALSE</definedName>
    <definedName name="QBREPORTCOMPARECOL_TRIPNOTBILLABLEMILES" localSheetId="0">FALSE</definedName>
    <definedName name="QBREPORTCOMPARECOL_TRIPNOTBILLABLEMILES" localSheetId="1">FALSE</definedName>
    <definedName name="QBREPORTCOMPARECOL_TRIPNOTBILLABLEMILES" localSheetId="5">FALSE</definedName>
    <definedName name="QBREPORTCOMPARECOL_TRIPNOTBILLABLEMILES" localSheetId="4">FALSE</definedName>
    <definedName name="QBREPORTCOMPARECOL_TRIPTAXDEDUCTIBLEAMOUNT" localSheetId="3">FALSE</definedName>
    <definedName name="QBREPORTCOMPARECOL_TRIPTAXDEDUCTIBLEAMOUNT" localSheetId="0">FALSE</definedName>
    <definedName name="QBREPORTCOMPARECOL_TRIPTAXDEDUCTIBLEAMOUNT" localSheetId="1">FALSE</definedName>
    <definedName name="QBREPORTCOMPARECOL_TRIPTAXDEDUCTIBLEAMOUNT" localSheetId="5">FALSE</definedName>
    <definedName name="QBREPORTCOMPARECOL_TRIPTAXDEDUCTIBLEAMOUNT" localSheetId="4">FALSE</definedName>
    <definedName name="QBREPORTCOMPARECOL_TRIPUNBILLEDMILES" localSheetId="3">FALSE</definedName>
    <definedName name="QBREPORTCOMPARECOL_TRIPUNBILLEDMILES" localSheetId="0">FALSE</definedName>
    <definedName name="QBREPORTCOMPARECOL_TRIPUNBILLEDMILES" localSheetId="1">FALSE</definedName>
    <definedName name="QBREPORTCOMPARECOL_TRIPUNBILLEDMILES" localSheetId="5">FALSE</definedName>
    <definedName name="QBREPORTCOMPARECOL_TRIPUNBILLEDMILES" localSheetId="4">FALSE</definedName>
    <definedName name="QBREPORTCOMPARECOL_YTD" localSheetId="3">FALSE</definedName>
    <definedName name="QBREPORTCOMPARECOL_YTD" localSheetId="0">FALSE</definedName>
    <definedName name="QBREPORTCOMPARECOL_YTD" localSheetId="1">FALSE</definedName>
    <definedName name="QBREPORTCOMPARECOL_YTD" localSheetId="5">FALSE</definedName>
    <definedName name="QBREPORTCOMPARECOL_YTD" localSheetId="4">FALSE</definedName>
    <definedName name="QBREPORTCOMPARECOL_YTDBUDGET" localSheetId="3">FALSE</definedName>
    <definedName name="QBREPORTCOMPARECOL_YTDBUDGET" localSheetId="0">FALSE</definedName>
    <definedName name="QBREPORTCOMPARECOL_YTDBUDGET" localSheetId="1">FALSE</definedName>
    <definedName name="QBREPORTCOMPARECOL_YTDBUDGET" localSheetId="5">FALSE</definedName>
    <definedName name="QBREPORTCOMPARECOL_YTDBUDGET" localSheetId="4">FALSE</definedName>
    <definedName name="QBREPORTCOMPARECOL_YTDPCT" localSheetId="3">FALSE</definedName>
    <definedName name="QBREPORTCOMPARECOL_YTDPCT" localSheetId="0">FALSE</definedName>
    <definedName name="QBREPORTCOMPARECOL_YTDPCT" localSheetId="1">FALSE</definedName>
    <definedName name="QBREPORTCOMPARECOL_YTDPCT" localSheetId="5">FALSE</definedName>
    <definedName name="QBREPORTCOMPARECOL_YTDPCT" localSheetId="4">FALSE</definedName>
    <definedName name="QBREPORTROWAXIS" localSheetId="3">11</definedName>
    <definedName name="QBREPORTROWAXIS" localSheetId="0">12</definedName>
    <definedName name="QBREPORTROWAXIS" localSheetId="1">9</definedName>
    <definedName name="QBREPORTROWAXIS" localSheetId="5">11</definedName>
    <definedName name="QBREPORTROWAXIS" localSheetId="4">11</definedName>
    <definedName name="QBREPORTSUBCOLAXIS" localSheetId="3">24</definedName>
    <definedName name="QBREPORTSUBCOLAXIS" localSheetId="0">0</definedName>
    <definedName name="QBREPORTSUBCOLAXIS" localSheetId="1">0</definedName>
    <definedName name="QBREPORTSUBCOLAXIS" localSheetId="5">24</definedName>
    <definedName name="QBREPORTSUBCOLAXIS" localSheetId="4">24</definedName>
    <definedName name="QBREPORTTYPE" localSheetId="3">288</definedName>
    <definedName name="QBREPORTTYPE" localSheetId="0">230</definedName>
    <definedName name="QBREPORTTYPE" localSheetId="1">5</definedName>
    <definedName name="QBREPORTTYPE" localSheetId="5">288</definedName>
    <definedName name="QBREPORTTYPE" localSheetId="4">288</definedName>
    <definedName name="QBROWHEADERS" localSheetId="3">9</definedName>
    <definedName name="QBROWHEADERS" localSheetId="0">6</definedName>
    <definedName name="QBROWHEADERS" localSheetId="1">6</definedName>
    <definedName name="QBROWHEADERS" localSheetId="5">9</definedName>
    <definedName name="QBROWHEADERS" localSheetId="4">9</definedName>
    <definedName name="QBSTARTDATE" localSheetId="3">20220801</definedName>
    <definedName name="QBSTARTDATE" localSheetId="0">20220801</definedName>
    <definedName name="QBSTARTDATE" localSheetId="1">20220801</definedName>
    <definedName name="QBSTARTDATE" localSheetId="5">20220101</definedName>
    <definedName name="QBSTARTDATE" localSheetId="4">20220101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6" l="1"/>
  <c r="P6" i="6"/>
  <c r="N7" i="6"/>
  <c r="P7" i="6"/>
  <c r="N8" i="6"/>
  <c r="P8" i="6"/>
  <c r="N10" i="6"/>
  <c r="P10" i="6"/>
  <c r="N11" i="6"/>
  <c r="P11" i="6"/>
  <c r="N12" i="6"/>
  <c r="P12" i="6"/>
  <c r="N13" i="6"/>
  <c r="P13" i="6"/>
  <c r="N17" i="6"/>
  <c r="P17" i="6"/>
  <c r="N18" i="6"/>
  <c r="P18" i="6"/>
  <c r="J21" i="6"/>
  <c r="L21" i="6"/>
  <c r="N21" i="6" s="1"/>
  <c r="P21" i="6"/>
  <c r="J22" i="6"/>
  <c r="N22" i="6" s="1"/>
  <c r="L22" i="6"/>
  <c r="P22" i="6" s="1"/>
  <c r="N26" i="6"/>
  <c r="P26" i="6"/>
  <c r="N27" i="6"/>
  <c r="P27" i="6"/>
  <c r="N28" i="6"/>
  <c r="P28" i="6"/>
  <c r="N29" i="6"/>
  <c r="P29" i="6"/>
  <c r="N32" i="6"/>
  <c r="P32" i="6"/>
  <c r="J33" i="6"/>
  <c r="N33" i="6" s="1"/>
  <c r="L33" i="6"/>
  <c r="P33" i="6"/>
  <c r="N34" i="6"/>
  <c r="P34" i="6"/>
  <c r="N36" i="6"/>
  <c r="P36" i="6"/>
  <c r="N37" i="6"/>
  <c r="P37" i="6"/>
  <c r="J39" i="6"/>
  <c r="L39" i="6"/>
  <c r="N39" i="6" s="1"/>
  <c r="P39" i="6"/>
  <c r="N41" i="6"/>
  <c r="P41" i="6"/>
  <c r="N42" i="6"/>
  <c r="P42" i="6"/>
  <c r="N43" i="6"/>
  <c r="P43" i="6"/>
  <c r="N44" i="6"/>
  <c r="P44" i="6"/>
  <c r="J45" i="6"/>
  <c r="N45" i="6" s="1"/>
  <c r="L45" i="6"/>
  <c r="P45" i="6" s="1"/>
  <c r="N47" i="6"/>
  <c r="P47" i="6"/>
  <c r="N48" i="6"/>
  <c r="P48" i="6"/>
  <c r="N49" i="6"/>
  <c r="P49" i="6"/>
  <c r="N50" i="6"/>
  <c r="P50" i="6"/>
  <c r="N51" i="6"/>
  <c r="P51" i="6"/>
  <c r="N52" i="6"/>
  <c r="P52" i="6"/>
  <c r="J53" i="6"/>
  <c r="N53" i="6" s="1"/>
  <c r="L53" i="6"/>
  <c r="P53" i="6" s="1"/>
  <c r="N57" i="6"/>
  <c r="P57" i="6"/>
  <c r="N58" i="6"/>
  <c r="P58" i="6"/>
  <c r="N59" i="6"/>
  <c r="P59" i="6"/>
  <c r="N60" i="6"/>
  <c r="P60" i="6"/>
  <c r="N63" i="6"/>
  <c r="P63" i="6"/>
  <c r="J64" i="6"/>
  <c r="J72" i="6" s="1"/>
  <c r="L64" i="6"/>
  <c r="L72" i="6" s="1"/>
  <c r="N64" i="6"/>
  <c r="P64" i="6"/>
  <c r="N65" i="6"/>
  <c r="P65" i="6"/>
  <c r="N68" i="6"/>
  <c r="P68" i="6"/>
  <c r="N69" i="6"/>
  <c r="P69" i="6"/>
  <c r="N70" i="6"/>
  <c r="P70" i="6"/>
  <c r="N71" i="6"/>
  <c r="P71" i="6"/>
  <c r="N75" i="6"/>
  <c r="P75" i="6"/>
  <c r="N76" i="6"/>
  <c r="P76" i="6"/>
  <c r="N77" i="6"/>
  <c r="P77" i="6"/>
  <c r="N78" i="6"/>
  <c r="P78" i="6"/>
  <c r="N79" i="6"/>
  <c r="P79" i="6"/>
  <c r="N80" i="6"/>
  <c r="P80" i="6"/>
  <c r="N81" i="6"/>
  <c r="P81" i="6"/>
  <c r="N82" i="6"/>
  <c r="P82" i="6"/>
  <c r="J83" i="6"/>
  <c r="N83" i="6" s="1"/>
  <c r="L83" i="6"/>
  <c r="P83" i="6" s="1"/>
  <c r="N85" i="6"/>
  <c r="P85" i="6"/>
  <c r="N86" i="6"/>
  <c r="P86" i="6"/>
  <c r="N87" i="6"/>
  <c r="P87" i="6"/>
  <c r="J88" i="6"/>
  <c r="N88" i="6" s="1"/>
  <c r="L88" i="6"/>
  <c r="P88" i="6"/>
  <c r="N91" i="6"/>
  <c r="P91" i="6"/>
  <c r="N92" i="6"/>
  <c r="P92" i="6"/>
  <c r="N93" i="6"/>
  <c r="P93" i="6"/>
  <c r="J95" i="6"/>
  <c r="N95" i="6" s="1"/>
  <c r="L95" i="6"/>
  <c r="P95" i="6" s="1"/>
  <c r="N100" i="6"/>
  <c r="P100" i="6"/>
  <c r="J101" i="6"/>
  <c r="L101" i="6"/>
  <c r="N101" i="6"/>
  <c r="P101" i="6"/>
  <c r="N102" i="6"/>
  <c r="P102" i="6"/>
  <c r="N103" i="6"/>
  <c r="P103" i="6"/>
  <c r="N104" i="6"/>
  <c r="P104" i="6"/>
  <c r="J105" i="6"/>
  <c r="N105" i="6" s="1"/>
  <c r="L105" i="6"/>
  <c r="N108" i="6"/>
  <c r="P108" i="6"/>
  <c r="N109" i="6"/>
  <c r="P109" i="6"/>
  <c r="N110" i="6"/>
  <c r="P110" i="6"/>
  <c r="N111" i="6"/>
  <c r="P111" i="6"/>
  <c r="N112" i="6"/>
  <c r="P112" i="6"/>
  <c r="J114" i="6"/>
  <c r="L114" i="6"/>
  <c r="N114" i="6"/>
  <c r="P114" i="6"/>
  <c r="N117" i="6"/>
  <c r="P117" i="6"/>
  <c r="N118" i="6"/>
  <c r="P118" i="6"/>
  <c r="N119" i="6"/>
  <c r="P119" i="6"/>
  <c r="J120" i="6"/>
  <c r="N120" i="6" s="1"/>
  <c r="L120" i="6"/>
  <c r="P120" i="6" s="1"/>
  <c r="N121" i="6"/>
  <c r="P121" i="6"/>
  <c r="N122" i="6"/>
  <c r="P122" i="6"/>
  <c r="N124" i="6"/>
  <c r="P124" i="6"/>
  <c r="N128" i="6"/>
  <c r="P128" i="6"/>
  <c r="N129" i="6"/>
  <c r="P129" i="6"/>
  <c r="J130" i="6"/>
  <c r="N130" i="6" s="1"/>
  <c r="L130" i="6"/>
  <c r="P130" i="6"/>
  <c r="N132" i="6"/>
  <c r="P132" i="6"/>
  <c r="N133" i="6"/>
  <c r="P133" i="6"/>
  <c r="N134" i="6"/>
  <c r="P134" i="6"/>
  <c r="N135" i="6"/>
  <c r="P135" i="6"/>
  <c r="N136" i="6"/>
  <c r="P136" i="6"/>
  <c r="J137" i="6"/>
  <c r="N137" i="6" s="1"/>
  <c r="L137" i="6"/>
  <c r="P137" i="6" s="1"/>
  <c r="N139" i="6"/>
  <c r="P139" i="6"/>
  <c r="N140" i="6"/>
  <c r="P140" i="6"/>
  <c r="N142" i="6"/>
  <c r="P142" i="6"/>
  <c r="N143" i="6"/>
  <c r="P143" i="6"/>
  <c r="N144" i="6"/>
  <c r="P144" i="6"/>
  <c r="N145" i="6"/>
  <c r="P145" i="6"/>
  <c r="N146" i="6"/>
  <c r="P146" i="6"/>
  <c r="N147" i="6"/>
  <c r="P147" i="6"/>
  <c r="N148" i="6"/>
  <c r="P148" i="6"/>
  <c r="N150" i="6"/>
  <c r="P150" i="6"/>
  <c r="J151" i="6"/>
  <c r="N151" i="6" s="1"/>
  <c r="L151" i="6"/>
  <c r="P151" i="6" s="1"/>
  <c r="N169" i="6"/>
  <c r="P169" i="6"/>
  <c r="J170" i="6"/>
  <c r="L170" i="6"/>
  <c r="N170" i="6"/>
  <c r="P170" i="6"/>
  <c r="N173" i="6"/>
  <c r="P173" i="6"/>
  <c r="J175" i="6"/>
  <c r="N175" i="6" s="1"/>
  <c r="L175" i="6"/>
  <c r="P175" i="6" s="1"/>
  <c r="N177" i="6"/>
  <c r="P177" i="6"/>
  <c r="N179" i="6"/>
  <c r="P179" i="6"/>
  <c r="N180" i="6"/>
  <c r="P180" i="6"/>
  <c r="J181" i="6"/>
  <c r="N181" i="6" s="1"/>
  <c r="L181" i="6"/>
  <c r="N182" i="6"/>
  <c r="P182" i="6"/>
  <c r="N183" i="6"/>
  <c r="P183" i="6"/>
  <c r="N184" i="6"/>
  <c r="P184" i="6"/>
  <c r="N186" i="6"/>
  <c r="P186" i="6"/>
  <c r="J189" i="6"/>
  <c r="L189" i="6"/>
  <c r="L190" i="6" s="1"/>
  <c r="P190" i="6" s="1"/>
  <c r="N189" i="6"/>
  <c r="P189" i="6"/>
  <c r="J190" i="6"/>
  <c r="N192" i="6"/>
  <c r="P192" i="6"/>
  <c r="N195" i="6"/>
  <c r="P195" i="6"/>
  <c r="N196" i="6"/>
  <c r="P196" i="6"/>
  <c r="J197" i="6"/>
  <c r="L197" i="6"/>
  <c r="N197" i="6"/>
  <c r="P197" i="6"/>
  <c r="J199" i="6"/>
  <c r="N199" i="6" s="1"/>
  <c r="L199" i="6"/>
  <c r="P199" i="6" s="1"/>
  <c r="J208" i="6"/>
  <c r="J217" i="6"/>
  <c r="J219" i="6"/>
  <c r="J220" i="6"/>
  <c r="J225" i="6"/>
  <c r="J226" i="6"/>
  <c r="J235" i="6"/>
  <c r="J236" i="6" s="1"/>
  <c r="N238" i="6"/>
  <c r="P238" i="6"/>
  <c r="N239" i="6"/>
  <c r="P239" i="6"/>
  <c r="N240" i="6"/>
  <c r="P240" i="6"/>
  <c r="N241" i="6"/>
  <c r="P241" i="6"/>
  <c r="N242" i="6"/>
  <c r="P242" i="6"/>
  <c r="N243" i="6"/>
  <c r="P243" i="6"/>
  <c r="N244" i="6"/>
  <c r="P244" i="6"/>
  <c r="J245" i="6"/>
  <c r="N245" i="6" s="1"/>
  <c r="L245" i="6"/>
  <c r="L246" i="6"/>
  <c r="L247" i="6" s="1"/>
  <c r="B30" i="5"/>
  <c r="B17" i="5"/>
  <c r="B20" i="5"/>
  <c r="B28" i="5"/>
  <c r="B6" i="5"/>
  <c r="B7" i="5" s="1"/>
  <c r="B9" i="5" s="1"/>
  <c r="W3" i="4"/>
  <c r="W4" i="4" s="1"/>
  <c r="U4" i="4"/>
  <c r="W6" i="4"/>
  <c r="U7" i="4"/>
  <c r="W7" i="4"/>
  <c r="W9" i="4"/>
  <c r="W10" i="4" s="1"/>
  <c r="W11" i="4" s="1"/>
  <c r="W12" i="4" s="1"/>
  <c r="U12" i="4"/>
  <c r="W15" i="4"/>
  <c r="W16" i="4"/>
  <c r="U17" i="4"/>
  <c r="W17" i="4"/>
  <c r="W19" i="4"/>
  <c r="W20" i="4" s="1"/>
  <c r="U20" i="4"/>
  <c r="W22" i="4"/>
  <c r="U23" i="4"/>
  <c r="W23" i="4"/>
  <c r="W25" i="4"/>
  <c r="W26" i="4" s="1"/>
  <c r="U26" i="4"/>
  <c r="W29" i="4"/>
  <c r="W30" i="4" s="1"/>
  <c r="W31" i="4" s="1"/>
  <c r="W32" i="4" s="1"/>
  <c r="W36" i="4" s="1"/>
  <c r="U32" i="4"/>
  <c r="U36" i="4" s="1"/>
  <c r="W34" i="4"/>
  <c r="W35" i="4" s="1"/>
  <c r="U35" i="4"/>
  <c r="W39" i="4"/>
  <c r="W40" i="4"/>
  <c r="W41" i="4"/>
  <c r="U42" i="4"/>
  <c r="W42" i="4"/>
  <c r="W44" i="4"/>
  <c r="W45" i="4" s="1"/>
  <c r="W46" i="4" s="1"/>
  <c r="W47" i="4" s="1"/>
  <c r="U47" i="4"/>
  <c r="U48" i="4"/>
  <c r="W53" i="4"/>
  <c r="W54" i="4" s="1"/>
  <c r="W61" i="4" s="1"/>
  <c r="W91" i="4" s="1"/>
  <c r="U54" i="4"/>
  <c r="W56" i="4"/>
  <c r="U57" i="4"/>
  <c r="W57" i="4"/>
  <c r="W59" i="4"/>
  <c r="U60" i="4"/>
  <c r="U61" i="4" s="1"/>
  <c r="U91" i="4" s="1"/>
  <c r="U148" i="4" s="1"/>
  <c r="W60" i="4"/>
  <c r="W63" i="4"/>
  <c r="W64" i="4"/>
  <c r="W65" i="4"/>
  <c r="W66" i="4"/>
  <c r="W67" i="4" s="1"/>
  <c r="W68" i="4" s="1"/>
  <c r="W69" i="4" s="1"/>
  <c r="W70" i="4" s="1"/>
  <c r="W71" i="4" s="1"/>
  <c r="W72" i="4" s="1"/>
  <c r="W73" i="4" s="1"/>
  <c r="W74" i="4" s="1"/>
  <c r="W75" i="4" s="1"/>
  <c r="W76" i="4" s="1"/>
  <c r="W77" i="4" s="1"/>
  <c r="U77" i="4"/>
  <c r="W79" i="4"/>
  <c r="U80" i="4"/>
  <c r="W80" i="4"/>
  <c r="W82" i="4"/>
  <c r="U83" i="4"/>
  <c r="W83" i="4"/>
  <c r="W85" i="4"/>
  <c r="W86" i="4" s="1"/>
  <c r="U86" i="4"/>
  <c r="W88" i="4"/>
  <c r="W89" i="4"/>
  <c r="U90" i="4"/>
  <c r="W90" i="4"/>
  <c r="W93" i="4"/>
  <c r="U94" i="4"/>
  <c r="W94" i="4"/>
  <c r="W97" i="4"/>
  <c r="W98" i="4"/>
  <c r="W99" i="4"/>
  <c r="W100" i="4"/>
  <c r="W101" i="4" s="1"/>
  <c r="W102" i="4" s="1"/>
  <c r="U102" i="4"/>
  <c r="W104" i="4"/>
  <c r="W105" i="4"/>
  <c r="W106" i="4"/>
  <c r="W107" i="4"/>
  <c r="W108" i="4"/>
  <c r="W109" i="4" s="1"/>
  <c r="U109" i="4"/>
  <c r="W111" i="4"/>
  <c r="W112" i="4"/>
  <c r="W113" i="4"/>
  <c r="W114" i="4"/>
  <c r="W115" i="4"/>
  <c r="W116" i="4"/>
  <c r="W117" i="4" s="1"/>
  <c r="W118" i="4" s="1"/>
  <c r="W119" i="4" s="1"/>
  <c r="W120" i="4" s="1"/>
  <c r="U120" i="4"/>
  <c r="U121" i="4"/>
  <c r="W124" i="4"/>
  <c r="W125" i="4" s="1"/>
  <c r="W126" i="4" s="1"/>
  <c r="U126" i="4"/>
  <c r="W128" i="4"/>
  <c r="W129" i="4"/>
  <c r="W130" i="4"/>
  <c r="W131" i="4"/>
  <c r="W132" i="4"/>
  <c r="W133" i="4" s="1"/>
  <c r="W134" i="4" s="1"/>
  <c r="W135" i="4" s="1"/>
  <c r="W136" i="4" s="1"/>
  <c r="U136" i="4"/>
  <c r="W138" i="4"/>
  <c r="W139" i="4"/>
  <c r="W140" i="4"/>
  <c r="W141" i="4" s="1"/>
  <c r="W142" i="4" s="1"/>
  <c r="W143" i="4" s="1"/>
  <c r="W144" i="4" s="1"/>
  <c r="W145" i="4" s="1"/>
  <c r="W146" i="4" s="1"/>
  <c r="U146" i="4"/>
  <c r="U147" i="4"/>
  <c r="W151" i="4"/>
  <c r="U152" i="4"/>
  <c r="U159" i="4" s="1"/>
  <c r="W152" i="4"/>
  <c r="W154" i="4"/>
  <c r="W155" i="4" s="1"/>
  <c r="U155" i="4"/>
  <c r="W157" i="4"/>
  <c r="U158" i="4"/>
  <c r="W158" i="4"/>
  <c r="W164" i="4"/>
  <c r="W165" i="4"/>
  <c r="W166" i="4" s="1"/>
  <c r="W179" i="4" s="1"/>
  <c r="W183" i="4" s="1"/>
  <c r="U166" i="4"/>
  <c r="W168" i="4"/>
  <c r="W169" i="4" s="1"/>
  <c r="W170" i="4" s="1"/>
  <c r="W171" i="4" s="1"/>
  <c r="W172" i="4" s="1"/>
  <c r="W173" i="4" s="1"/>
  <c r="W174" i="4" s="1"/>
  <c r="W175" i="4" s="1"/>
  <c r="W176" i="4" s="1"/>
  <c r="W177" i="4" s="1"/>
  <c r="W178" i="4" s="1"/>
  <c r="U178" i="4"/>
  <c r="U179" i="4"/>
  <c r="U183" i="4" s="1"/>
  <c r="U230" i="4" s="1"/>
  <c r="W181" i="4"/>
  <c r="W182" i="4" s="1"/>
  <c r="U182" i="4"/>
  <c r="W186" i="4"/>
  <c r="W187" i="4"/>
  <c r="W188" i="4"/>
  <c r="W189" i="4" s="1"/>
  <c r="W190" i="4" s="1"/>
  <c r="W191" i="4" s="1"/>
  <c r="W192" i="4" s="1"/>
  <c r="W193" i="4" s="1"/>
  <c r="W194" i="4" s="1"/>
  <c r="W195" i="4" s="1"/>
  <c r="W196" i="4" s="1"/>
  <c r="W197" i="4" s="1"/>
  <c r="W198" i="4" s="1"/>
  <c r="W199" i="4" s="1"/>
  <c r="U199" i="4"/>
  <c r="W201" i="4"/>
  <c r="W202" i="4"/>
  <c r="W203" i="4"/>
  <c r="W204" i="4"/>
  <c r="W205" i="4" s="1"/>
  <c r="W206" i="4" s="1"/>
  <c r="W207" i="4" s="1"/>
  <c r="U207" i="4"/>
  <c r="U221" i="4" s="1"/>
  <c r="W209" i="4"/>
  <c r="W210" i="4"/>
  <c r="U211" i="4"/>
  <c r="W211" i="4"/>
  <c r="W213" i="4"/>
  <c r="W214" i="4" s="1"/>
  <c r="U214" i="4"/>
  <c r="W216" i="4"/>
  <c r="U217" i="4"/>
  <c r="W217" i="4"/>
  <c r="W219" i="4"/>
  <c r="W220" i="4" s="1"/>
  <c r="U220" i="4"/>
  <c r="W224" i="4"/>
  <c r="U225" i="4"/>
  <c r="W225" i="4"/>
  <c r="U226" i="4"/>
  <c r="W226" i="4"/>
  <c r="W228" i="4"/>
  <c r="W229" i="4" s="1"/>
  <c r="U229" i="4"/>
  <c r="W234" i="4"/>
  <c r="W235" i="4" s="1"/>
  <c r="W236" i="4" s="1"/>
  <c r="W240" i="4" s="1"/>
  <c r="U236" i="4"/>
  <c r="W238" i="4"/>
  <c r="U239" i="4"/>
  <c r="W239" i="4"/>
  <c r="U240" i="4"/>
  <c r="W243" i="4"/>
  <c r="W244" i="4" s="1"/>
  <c r="U244" i="4"/>
  <c r="W247" i="4"/>
  <c r="U248" i="4"/>
  <c r="W248" i="4"/>
  <c r="W250" i="4"/>
  <c r="W251" i="4"/>
  <c r="W252" i="4" s="1"/>
  <c r="W256" i="4" s="1"/>
  <c r="U252" i="4"/>
  <c r="W254" i="4"/>
  <c r="U255" i="4"/>
  <c r="W255" i="4"/>
  <c r="U256" i="4"/>
  <c r="U275" i="4" s="1"/>
  <c r="W259" i="4"/>
  <c r="W260" i="4" s="1"/>
  <c r="W274" i="4" s="1"/>
  <c r="U260" i="4"/>
  <c r="W262" i="4"/>
  <c r="U263" i="4"/>
  <c r="W263" i="4"/>
  <c r="W265" i="4"/>
  <c r="U266" i="4"/>
  <c r="W266" i="4"/>
  <c r="W268" i="4"/>
  <c r="W269" i="4" s="1"/>
  <c r="U269" i="4"/>
  <c r="W271" i="4"/>
  <c r="W272" i="4"/>
  <c r="U273" i="4"/>
  <c r="W273" i="4"/>
  <c r="U274" i="4"/>
  <c r="W278" i="4"/>
  <c r="W279" i="4"/>
  <c r="W280" i="4"/>
  <c r="W281" i="4"/>
  <c r="W282" i="4"/>
  <c r="W283" i="4" s="1"/>
  <c r="W284" i="4" s="1"/>
  <c r="W285" i="4" s="1"/>
  <c r="W286" i="4" s="1"/>
  <c r="W289" i="4"/>
  <c r="U290" i="4"/>
  <c r="W290" i="4"/>
  <c r="W293" i="4"/>
  <c r="W294" i="4" s="1"/>
  <c r="W295" i="4" s="1"/>
  <c r="W296" i="4" s="1"/>
  <c r="W297" i="4" s="1"/>
  <c r="W298" i="4" s="1"/>
  <c r="W299" i="4" s="1"/>
  <c r="W300" i="4" s="1"/>
  <c r="W301" i="4" s="1"/>
  <c r="W302" i="4" s="1"/>
  <c r="W306" i="4" s="1"/>
  <c r="U302" i="4"/>
  <c r="W304" i="4"/>
  <c r="U305" i="4"/>
  <c r="W305" i="4"/>
  <c r="U306" i="4"/>
  <c r="U307" i="4"/>
  <c r="W310" i="4"/>
  <c r="W311" i="4"/>
  <c r="U312" i="4"/>
  <c r="W312" i="4"/>
  <c r="W314" i="4"/>
  <c r="W315" i="4"/>
  <c r="W318" i="4"/>
  <c r="W319" i="4" s="1"/>
  <c r="W320" i="4" s="1"/>
  <c r="W321" i="4" s="1"/>
  <c r="U320" i="4"/>
  <c r="U321" i="4"/>
  <c r="W325" i="4"/>
  <c r="W326" i="4"/>
  <c r="W327" i="4" s="1"/>
  <c r="W334" i="4" s="1"/>
  <c r="W335" i="4" s="1"/>
  <c r="U327" i="4"/>
  <c r="U334" i="4" s="1"/>
  <c r="U335" i="4" s="1"/>
  <c r="W329" i="4"/>
  <c r="U330" i="4"/>
  <c r="W330" i="4"/>
  <c r="W332" i="4"/>
  <c r="U333" i="4"/>
  <c r="W333" i="4"/>
  <c r="N6" i="3"/>
  <c r="P6" i="3"/>
  <c r="N7" i="3"/>
  <c r="P7" i="3"/>
  <c r="N8" i="3"/>
  <c r="P8" i="3"/>
  <c r="N10" i="3"/>
  <c r="P10" i="3"/>
  <c r="N11" i="3"/>
  <c r="P11" i="3"/>
  <c r="N12" i="3"/>
  <c r="P12" i="3"/>
  <c r="N13" i="3"/>
  <c r="P13" i="3"/>
  <c r="N17" i="3"/>
  <c r="P17" i="3"/>
  <c r="N18" i="3"/>
  <c r="P18" i="3"/>
  <c r="J21" i="3"/>
  <c r="L21" i="3"/>
  <c r="N21" i="3" s="1"/>
  <c r="J22" i="3"/>
  <c r="N22" i="3" s="1"/>
  <c r="L22" i="3"/>
  <c r="P22" i="3" s="1"/>
  <c r="N26" i="3"/>
  <c r="P26" i="3"/>
  <c r="N27" i="3"/>
  <c r="P27" i="3"/>
  <c r="N28" i="3"/>
  <c r="P28" i="3"/>
  <c r="N29" i="3"/>
  <c r="P29" i="3"/>
  <c r="N32" i="3"/>
  <c r="P32" i="3"/>
  <c r="J33" i="3"/>
  <c r="L33" i="3"/>
  <c r="N33" i="3" s="1"/>
  <c r="P33" i="3"/>
  <c r="N34" i="3"/>
  <c r="P34" i="3"/>
  <c r="N36" i="3"/>
  <c r="P36" i="3"/>
  <c r="N37" i="3"/>
  <c r="P37" i="3"/>
  <c r="J39" i="3"/>
  <c r="L39" i="3"/>
  <c r="N41" i="3"/>
  <c r="P41" i="3"/>
  <c r="N42" i="3"/>
  <c r="P42" i="3"/>
  <c r="N43" i="3"/>
  <c r="P43" i="3"/>
  <c r="N44" i="3"/>
  <c r="P44" i="3"/>
  <c r="J45" i="3"/>
  <c r="N45" i="3" s="1"/>
  <c r="L45" i="3"/>
  <c r="P45" i="3" s="1"/>
  <c r="N47" i="3"/>
  <c r="P47" i="3"/>
  <c r="N48" i="3"/>
  <c r="P48" i="3"/>
  <c r="N49" i="3"/>
  <c r="P49" i="3"/>
  <c r="N50" i="3"/>
  <c r="P50" i="3"/>
  <c r="N51" i="3"/>
  <c r="P51" i="3"/>
  <c r="N52" i="3"/>
  <c r="P52" i="3"/>
  <c r="J53" i="3"/>
  <c r="N53" i="3" s="1"/>
  <c r="L53" i="3"/>
  <c r="P53" i="3" s="1"/>
  <c r="N57" i="3"/>
  <c r="P57" i="3"/>
  <c r="N58" i="3"/>
  <c r="P58" i="3"/>
  <c r="N59" i="3"/>
  <c r="P59" i="3"/>
  <c r="N60" i="3"/>
  <c r="P60" i="3"/>
  <c r="N63" i="3"/>
  <c r="P63" i="3"/>
  <c r="J64" i="3"/>
  <c r="J72" i="3" s="1"/>
  <c r="L64" i="3"/>
  <c r="N64" i="3"/>
  <c r="P64" i="3"/>
  <c r="N65" i="3"/>
  <c r="P65" i="3"/>
  <c r="N68" i="3"/>
  <c r="P68" i="3"/>
  <c r="N69" i="3"/>
  <c r="P69" i="3"/>
  <c r="N70" i="3"/>
  <c r="P70" i="3"/>
  <c r="N71" i="3"/>
  <c r="P71" i="3"/>
  <c r="L72" i="3"/>
  <c r="N75" i="3"/>
  <c r="P75" i="3"/>
  <c r="N76" i="3"/>
  <c r="P76" i="3"/>
  <c r="N77" i="3"/>
  <c r="P77" i="3"/>
  <c r="N78" i="3"/>
  <c r="P78" i="3"/>
  <c r="N79" i="3"/>
  <c r="P79" i="3"/>
  <c r="N80" i="3"/>
  <c r="P80" i="3"/>
  <c r="N81" i="3"/>
  <c r="P81" i="3"/>
  <c r="N82" i="3"/>
  <c r="P82" i="3"/>
  <c r="J83" i="3"/>
  <c r="N83" i="3" s="1"/>
  <c r="L83" i="3"/>
  <c r="P83" i="3" s="1"/>
  <c r="N85" i="3"/>
  <c r="P85" i="3"/>
  <c r="N86" i="3"/>
  <c r="P86" i="3"/>
  <c r="N87" i="3"/>
  <c r="P87" i="3"/>
  <c r="J88" i="3"/>
  <c r="L88" i="3"/>
  <c r="N88" i="3" s="1"/>
  <c r="P88" i="3"/>
  <c r="N91" i="3"/>
  <c r="P91" i="3"/>
  <c r="N92" i="3"/>
  <c r="P92" i="3"/>
  <c r="N93" i="3"/>
  <c r="P93" i="3"/>
  <c r="J95" i="3"/>
  <c r="N95" i="3" s="1"/>
  <c r="L95" i="3"/>
  <c r="P95" i="3" s="1"/>
  <c r="N100" i="3"/>
  <c r="P100" i="3"/>
  <c r="J101" i="3"/>
  <c r="L101" i="3"/>
  <c r="N101" i="3"/>
  <c r="P101" i="3"/>
  <c r="N102" i="3"/>
  <c r="P102" i="3"/>
  <c r="N103" i="3"/>
  <c r="P103" i="3"/>
  <c r="N104" i="3"/>
  <c r="P104" i="3"/>
  <c r="J105" i="3"/>
  <c r="N105" i="3" s="1"/>
  <c r="L105" i="3"/>
  <c r="P105" i="3" s="1"/>
  <c r="N108" i="3"/>
  <c r="P108" i="3"/>
  <c r="N109" i="3"/>
  <c r="P109" i="3"/>
  <c r="N110" i="3"/>
  <c r="P110" i="3"/>
  <c r="N111" i="3"/>
  <c r="P111" i="3"/>
  <c r="N112" i="3"/>
  <c r="P112" i="3"/>
  <c r="J114" i="3"/>
  <c r="L114" i="3"/>
  <c r="N114" i="3"/>
  <c r="P114" i="3"/>
  <c r="N117" i="3"/>
  <c r="P117" i="3"/>
  <c r="N118" i="3"/>
  <c r="P118" i="3"/>
  <c r="N119" i="3"/>
  <c r="P119" i="3"/>
  <c r="J120" i="3"/>
  <c r="N120" i="3" s="1"/>
  <c r="L120" i="3"/>
  <c r="L123" i="3" s="1"/>
  <c r="N121" i="3"/>
  <c r="P121" i="3"/>
  <c r="N122" i="3"/>
  <c r="P122" i="3"/>
  <c r="N124" i="3"/>
  <c r="P124" i="3"/>
  <c r="N128" i="3"/>
  <c r="P128" i="3"/>
  <c r="N129" i="3"/>
  <c r="P129" i="3"/>
  <c r="J130" i="3"/>
  <c r="L130" i="3"/>
  <c r="N130" i="3" s="1"/>
  <c r="P130" i="3"/>
  <c r="N132" i="3"/>
  <c r="P132" i="3"/>
  <c r="N133" i="3"/>
  <c r="P133" i="3"/>
  <c r="N134" i="3"/>
  <c r="P134" i="3"/>
  <c r="N135" i="3"/>
  <c r="P135" i="3"/>
  <c r="N136" i="3"/>
  <c r="P136" i="3"/>
  <c r="J137" i="3"/>
  <c r="N137" i="3" s="1"/>
  <c r="L137" i="3"/>
  <c r="P137" i="3" s="1"/>
  <c r="N139" i="3"/>
  <c r="P139" i="3"/>
  <c r="N140" i="3"/>
  <c r="P140" i="3"/>
  <c r="N142" i="3"/>
  <c r="P142" i="3"/>
  <c r="N143" i="3"/>
  <c r="P143" i="3"/>
  <c r="N144" i="3"/>
  <c r="P144" i="3"/>
  <c r="N145" i="3"/>
  <c r="P145" i="3"/>
  <c r="N146" i="3"/>
  <c r="P146" i="3"/>
  <c r="N147" i="3"/>
  <c r="P147" i="3"/>
  <c r="N148" i="3"/>
  <c r="P148" i="3"/>
  <c r="N150" i="3"/>
  <c r="P150" i="3"/>
  <c r="J151" i="3"/>
  <c r="N151" i="3" s="1"/>
  <c r="L151" i="3"/>
  <c r="P151" i="3" s="1"/>
  <c r="N169" i="3"/>
  <c r="P169" i="3"/>
  <c r="J170" i="3"/>
  <c r="L170" i="3"/>
  <c r="N170" i="3"/>
  <c r="P170" i="3"/>
  <c r="N173" i="3"/>
  <c r="P173" i="3"/>
  <c r="J175" i="3"/>
  <c r="N175" i="3" s="1"/>
  <c r="L175" i="3"/>
  <c r="P175" i="3" s="1"/>
  <c r="N177" i="3"/>
  <c r="P177" i="3"/>
  <c r="N179" i="3"/>
  <c r="P179" i="3"/>
  <c r="N180" i="3"/>
  <c r="P180" i="3"/>
  <c r="J181" i="3"/>
  <c r="L181" i="3"/>
  <c r="N181" i="3" s="1"/>
  <c r="P181" i="3"/>
  <c r="N182" i="3"/>
  <c r="P182" i="3"/>
  <c r="N183" i="3"/>
  <c r="P183" i="3"/>
  <c r="N184" i="3"/>
  <c r="P184" i="3"/>
  <c r="N186" i="3"/>
  <c r="P186" i="3"/>
  <c r="J189" i="3"/>
  <c r="J190" i="3" s="1"/>
  <c r="N190" i="3" s="1"/>
  <c r="L189" i="3"/>
  <c r="L190" i="3" s="1"/>
  <c r="N189" i="3"/>
  <c r="P189" i="3"/>
  <c r="N192" i="3"/>
  <c r="P192" i="3"/>
  <c r="N195" i="3"/>
  <c r="P195" i="3"/>
  <c r="N196" i="3"/>
  <c r="P196" i="3"/>
  <c r="J197" i="3"/>
  <c r="L197" i="3"/>
  <c r="P197" i="3" s="1"/>
  <c r="N197" i="3"/>
  <c r="J199" i="3"/>
  <c r="N199" i="3" s="1"/>
  <c r="L199" i="3"/>
  <c r="P199" i="3" s="1"/>
  <c r="J208" i="3"/>
  <c r="J217" i="3"/>
  <c r="J219" i="3"/>
  <c r="J220" i="3" s="1"/>
  <c r="J247" i="3" s="1"/>
  <c r="J225" i="3"/>
  <c r="J226" i="3"/>
  <c r="J246" i="3" s="1"/>
  <c r="J235" i="3"/>
  <c r="J236" i="3"/>
  <c r="N238" i="3"/>
  <c r="P238" i="3"/>
  <c r="N239" i="3"/>
  <c r="P239" i="3"/>
  <c r="N240" i="3"/>
  <c r="P240" i="3"/>
  <c r="N241" i="3"/>
  <c r="P241" i="3"/>
  <c r="N242" i="3"/>
  <c r="P242" i="3"/>
  <c r="N243" i="3"/>
  <c r="P243" i="3"/>
  <c r="N244" i="3"/>
  <c r="P244" i="3"/>
  <c r="J245" i="3"/>
  <c r="L245" i="3"/>
  <c r="N245" i="3" s="1"/>
  <c r="P245" i="3"/>
  <c r="L246" i="3"/>
  <c r="L247" i="3" s="1"/>
  <c r="P247" i="3" s="1"/>
  <c r="N6" i="2"/>
  <c r="P6" i="2"/>
  <c r="N7" i="2"/>
  <c r="P7" i="2"/>
  <c r="N8" i="2"/>
  <c r="P8" i="2"/>
  <c r="N10" i="2"/>
  <c r="P10" i="2"/>
  <c r="N11" i="2"/>
  <c r="P11" i="2"/>
  <c r="N12" i="2"/>
  <c r="P12" i="2"/>
  <c r="N13" i="2"/>
  <c r="P13" i="2"/>
  <c r="N14" i="2"/>
  <c r="P14" i="2"/>
  <c r="N15" i="2"/>
  <c r="P15" i="2"/>
  <c r="J16" i="2"/>
  <c r="J17" i="2" s="1"/>
  <c r="L16" i="2"/>
  <c r="P16" i="2" s="1"/>
  <c r="N16" i="2"/>
  <c r="N21" i="2"/>
  <c r="P21" i="2"/>
  <c r="N22" i="2"/>
  <c r="P22" i="2"/>
  <c r="N23" i="2"/>
  <c r="P23" i="2"/>
  <c r="N24" i="2"/>
  <c r="P24" i="2"/>
  <c r="N25" i="2"/>
  <c r="P25" i="2"/>
  <c r="N26" i="2"/>
  <c r="P26" i="2"/>
  <c r="N28" i="2"/>
  <c r="P28" i="2"/>
  <c r="N29" i="2"/>
  <c r="P29" i="2"/>
  <c r="J30" i="2"/>
  <c r="L30" i="2"/>
  <c r="N30" i="2" s="1"/>
  <c r="N32" i="2"/>
  <c r="P32" i="2"/>
  <c r="N33" i="2"/>
  <c r="P33" i="2"/>
  <c r="N34" i="2"/>
  <c r="P34" i="2"/>
  <c r="N35" i="2"/>
  <c r="P35" i="2"/>
  <c r="J36" i="2"/>
  <c r="L36" i="2"/>
  <c r="P36" i="2" s="1"/>
  <c r="N36" i="2"/>
  <c r="N38" i="2"/>
  <c r="P38" i="2"/>
  <c r="N39" i="2"/>
  <c r="P39" i="2"/>
  <c r="N40" i="2"/>
  <c r="P40" i="2"/>
  <c r="N41" i="2"/>
  <c r="P41" i="2"/>
  <c r="N42" i="2"/>
  <c r="P42" i="2"/>
  <c r="N43" i="2"/>
  <c r="P43" i="2"/>
  <c r="J44" i="2"/>
  <c r="L44" i="2"/>
  <c r="P44" i="2" s="1"/>
  <c r="N44" i="2"/>
  <c r="N48" i="2"/>
  <c r="P48" i="2"/>
  <c r="N49" i="2"/>
  <c r="P49" i="2"/>
  <c r="N50" i="2"/>
  <c r="P50" i="2"/>
  <c r="N51" i="2"/>
  <c r="P51" i="2"/>
  <c r="N52" i="2"/>
  <c r="P52" i="2"/>
  <c r="J53" i="2"/>
  <c r="N53" i="2" s="1"/>
  <c r="L53" i="2"/>
  <c r="P53" i="2"/>
  <c r="N54" i="2"/>
  <c r="P54" i="2"/>
  <c r="N56" i="2"/>
  <c r="P56" i="2"/>
  <c r="N57" i="2"/>
  <c r="P57" i="2"/>
  <c r="N58" i="2"/>
  <c r="P58" i="2"/>
  <c r="N59" i="2"/>
  <c r="P59" i="2"/>
  <c r="L60" i="2"/>
  <c r="N63" i="2"/>
  <c r="P63" i="2"/>
  <c r="N64" i="2"/>
  <c r="P64" i="2"/>
  <c r="N65" i="2"/>
  <c r="P65" i="2"/>
  <c r="N66" i="2"/>
  <c r="P66" i="2"/>
  <c r="N67" i="2"/>
  <c r="P67" i="2"/>
  <c r="N68" i="2"/>
  <c r="P68" i="2"/>
  <c r="N69" i="2"/>
  <c r="P69" i="2"/>
  <c r="N70" i="2"/>
  <c r="P70" i="2"/>
  <c r="J71" i="2"/>
  <c r="L71" i="2"/>
  <c r="P71" i="2" s="1"/>
  <c r="N71" i="2"/>
  <c r="N73" i="2"/>
  <c r="P73" i="2"/>
  <c r="N74" i="2"/>
  <c r="P74" i="2"/>
  <c r="N75" i="2"/>
  <c r="P75" i="2"/>
  <c r="J76" i="2"/>
  <c r="P76" i="2" s="1"/>
  <c r="L76" i="2"/>
  <c r="N79" i="2"/>
  <c r="P79" i="2"/>
  <c r="N80" i="2"/>
  <c r="P80" i="2"/>
  <c r="N81" i="2"/>
  <c r="P81" i="2"/>
  <c r="J83" i="2"/>
  <c r="L83" i="2"/>
  <c r="P83" i="2" s="1"/>
  <c r="N83" i="2"/>
  <c r="N88" i="2"/>
  <c r="P88" i="2"/>
  <c r="J89" i="2"/>
  <c r="N89" i="2" s="1"/>
  <c r="L89" i="2"/>
  <c r="P89" i="2"/>
  <c r="N90" i="2"/>
  <c r="P90" i="2"/>
  <c r="N91" i="2"/>
  <c r="P91" i="2"/>
  <c r="N92" i="2"/>
  <c r="P92" i="2"/>
  <c r="L93" i="2"/>
  <c r="N95" i="2"/>
  <c r="P95" i="2"/>
  <c r="N96" i="2"/>
  <c r="P96" i="2"/>
  <c r="N97" i="2"/>
  <c r="P97" i="2"/>
  <c r="N98" i="2"/>
  <c r="P98" i="2"/>
  <c r="N99" i="2"/>
  <c r="P99" i="2"/>
  <c r="J101" i="2"/>
  <c r="N101" i="2" s="1"/>
  <c r="L101" i="2"/>
  <c r="P101" i="2"/>
  <c r="N104" i="2"/>
  <c r="P104" i="2"/>
  <c r="N105" i="2"/>
  <c r="P105" i="2"/>
  <c r="N106" i="2"/>
  <c r="P106" i="2"/>
  <c r="J107" i="2"/>
  <c r="L107" i="2"/>
  <c r="L110" i="2" s="1"/>
  <c r="N107" i="2"/>
  <c r="N108" i="2"/>
  <c r="P108" i="2"/>
  <c r="N109" i="2"/>
  <c r="P109" i="2"/>
  <c r="J110" i="2"/>
  <c r="N111" i="2"/>
  <c r="P111" i="2"/>
  <c r="N115" i="2"/>
  <c r="P115" i="2"/>
  <c r="N116" i="2"/>
  <c r="P116" i="2"/>
  <c r="J117" i="2"/>
  <c r="P117" i="2" s="1"/>
  <c r="L117" i="2"/>
  <c r="N119" i="2"/>
  <c r="P119" i="2"/>
  <c r="N120" i="2"/>
  <c r="P120" i="2"/>
  <c r="N121" i="2"/>
  <c r="P121" i="2"/>
  <c r="N122" i="2"/>
  <c r="P122" i="2"/>
  <c r="N123" i="2"/>
  <c r="P123" i="2"/>
  <c r="J124" i="2"/>
  <c r="L124" i="2"/>
  <c r="P124" i="2" s="1"/>
  <c r="N124" i="2"/>
  <c r="N126" i="2"/>
  <c r="P126" i="2"/>
  <c r="N127" i="2"/>
  <c r="P127" i="2"/>
  <c r="N129" i="2"/>
  <c r="P129" i="2"/>
  <c r="N130" i="2"/>
  <c r="P130" i="2"/>
  <c r="N131" i="2"/>
  <c r="P131" i="2"/>
  <c r="N132" i="2"/>
  <c r="P132" i="2"/>
  <c r="N133" i="2"/>
  <c r="P133" i="2"/>
  <c r="N134" i="2"/>
  <c r="P134" i="2"/>
  <c r="N135" i="2"/>
  <c r="P135" i="2"/>
  <c r="N136" i="2"/>
  <c r="P136" i="2"/>
  <c r="J137" i="2"/>
  <c r="L137" i="2"/>
  <c r="P137" i="2" s="1"/>
  <c r="N137" i="2"/>
  <c r="N144" i="2"/>
  <c r="P144" i="2"/>
  <c r="J145" i="2"/>
  <c r="N145" i="2" s="1"/>
  <c r="L145" i="2"/>
  <c r="P145" i="2"/>
  <c r="J146" i="2"/>
  <c r="N148" i="2"/>
  <c r="P148" i="2"/>
  <c r="J149" i="2"/>
  <c r="L149" i="2"/>
  <c r="P149" i="2" s="1"/>
  <c r="N149" i="2"/>
  <c r="N151" i="2"/>
  <c r="P151" i="2"/>
  <c r="N153" i="2"/>
  <c r="P153" i="2"/>
  <c r="N154" i="2"/>
  <c r="P154" i="2"/>
  <c r="J155" i="2"/>
  <c r="J163" i="2" s="1"/>
  <c r="L155" i="2"/>
  <c r="N156" i="2"/>
  <c r="P156" i="2"/>
  <c r="N157" i="2"/>
  <c r="P157" i="2"/>
  <c r="N158" i="2"/>
  <c r="P158" i="2"/>
  <c r="N160" i="2"/>
  <c r="P160" i="2"/>
  <c r="J162" i="2"/>
  <c r="N162" i="2" s="1"/>
  <c r="L162" i="2"/>
  <c r="L163" i="2" s="1"/>
  <c r="P163" i="2" s="1"/>
  <c r="P162" i="2"/>
  <c r="N165" i="2"/>
  <c r="P165" i="2"/>
  <c r="N167" i="2"/>
  <c r="P167" i="2"/>
  <c r="N168" i="2"/>
  <c r="P168" i="2"/>
  <c r="J169" i="2"/>
  <c r="L169" i="2"/>
  <c r="N169" i="2" s="1"/>
  <c r="J171" i="2"/>
  <c r="L171" i="2"/>
  <c r="P171" i="2" s="1"/>
  <c r="N171" i="2"/>
  <c r="J181" i="2"/>
  <c r="J182" i="2"/>
  <c r="J192" i="2" s="1"/>
  <c r="N184" i="2"/>
  <c r="P184" i="2"/>
  <c r="N185" i="2"/>
  <c r="P185" i="2"/>
  <c r="N186" i="2"/>
  <c r="P186" i="2"/>
  <c r="N187" i="2"/>
  <c r="P187" i="2"/>
  <c r="N188" i="2"/>
  <c r="P188" i="2"/>
  <c r="N189" i="2"/>
  <c r="P189" i="2"/>
  <c r="N190" i="2"/>
  <c r="P190" i="2"/>
  <c r="J191" i="2"/>
  <c r="L191" i="2"/>
  <c r="N191" i="2" s="1"/>
  <c r="L192" i="2"/>
  <c r="P192" i="2" s="1"/>
  <c r="G67" i="1"/>
  <c r="G66" i="1"/>
  <c r="G62" i="1"/>
  <c r="G52" i="1"/>
  <c r="G51" i="1"/>
  <c r="G50" i="1"/>
  <c r="G49" i="1"/>
  <c r="G46" i="1"/>
  <c r="G42" i="1"/>
  <c r="G38" i="1"/>
  <c r="G35" i="1"/>
  <c r="G29" i="1"/>
  <c r="G28" i="1"/>
  <c r="G17" i="1"/>
  <c r="G16" i="1"/>
  <c r="G13" i="1"/>
  <c r="G10" i="1"/>
  <c r="G9" i="1"/>
  <c r="J246" i="6" l="1"/>
  <c r="N72" i="6"/>
  <c r="J89" i="6"/>
  <c r="N89" i="6" s="1"/>
  <c r="J247" i="6"/>
  <c r="N247" i="6" s="1"/>
  <c r="N190" i="6"/>
  <c r="P72" i="6"/>
  <c r="L89" i="6"/>
  <c r="L123" i="6"/>
  <c r="L23" i="6"/>
  <c r="P245" i="6"/>
  <c r="P181" i="6"/>
  <c r="J23" i="6"/>
  <c r="J123" i="6"/>
  <c r="N123" i="6" s="1"/>
  <c r="L171" i="6"/>
  <c r="P105" i="6"/>
  <c r="J171" i="6"/>
  <c r="N171" i="6" s="1"/>
  <c r="W307" i="4"/>
  <c r="W147" i="4"/>
  <c r="W121" i="4"/>
  <c r="W148" i="4"/>
  <c r="W231" i="4" s="1"/>
  <c r="W336" i="4" s="1"/>
  <c r="W221" i="4"/>
  <c r="W159" i="4"/>
  <c r="W230" i="4"/>
  <c r="W275" i="4"/>
  <c r="W48" i="4"/>
  <c r="U231" i="4"/>
  <c r="U336" i="4" s="1"/>
  <c r="N72" i="3"/>
  <c r="J89" i="3"/>
  <c r="N247" i="3"/>
  <c r="P190" i="3"/>
  <c r="P72" i="3"/>
  <c r="P123" i="3"/>
  <c r="N246" i="3"/>
  <c r="P246" i="3"/>
  <c r="L125" i="3"/>
  <c r="L126" i="3" s="1"/>
  <c r="L89" i="3"/>
  <c r="P89" i="3" s="1"/>
  <c r="P39" i="3"/>
  <c r="P21" i="3"/>
  <c r="N39" i="3"/>
  <c r="L23" i="3"/>
  <c r="J23" i="3"/>
  <c r="L171" i="3"/>
  <c r="P120" i="3"/>
  <c r="J123" i="3"/>
  <c r="N123" i="3" s="1"/>
  <c r="J125" i="3"/>
  <c r="N125" i="3" s="1"/>
  <c r="J171" i="3"/>
  <c r="N171" i="3" s="1"/>
  <c r="J126" i="3"/>
  <c r="P110" i="2"/>
  <c r="N110" i="2"/>
  <c r="N192" i="2"/>
  <c r="J193" i="2"/>
  <c r="N193" i="2" s="1"/>
  <c r="J18" i="2"/>
  <c r="N163" i="2"/>
  <c r="L112" i="2"/>
  <c r="L193" i="2"/>
  <c r="L17" i="2"/>
  <c r="N17" i="2" s="1"/>
  <c r="N155" i="2"/>
  <c r="N117" i="2"/>
  <c r="N76" i="2"/>
  <c r="J60" i="2"/>
  <c r="P155" i="2"/>
  <c r="L146" i="2"/>
  <c r="P146" i="2" s="1"/>
  <c r="L113" i="2"/>
  <c r="P107" i="2"/>
  <c r="P93" i="2"/>
  <c r="J93" i="2"/>
  <c r="P191" i="2"/>
  <c r="P169" i="2"/>
  <c r="L77" i="2"/>
  <c r="P30" i="2"/>
  <c r="P23" i="6" l="1"/>
  <c r="J125" i="6"/>
  <c r="N246" i="6"/>
  <c r="P246" i="6"/>
  <c r="N23" i="6"/>
  <c r="P123" i="6"/>
  <c r="P247" i="6"/>
  <c r="P171" i="6"/>
  <c r="P89" i="6"/>
  <c r="L125" i="6"/>
  <c r="L201" i="3"/>
  <c r="P126" i="3"/>
  <c r="N126" i="3"/>
  <c r="J201" i="3"/>
  <c r="N201" i="3" s="1"/>
  <c r="N23" i="3"/>
  <c r="P23" i="3"/>
  <c r="L202" i="3"/>
  <c r="P125" i="3"/>
  <c r="N89" i="3"/>
  <c r="P171" i="3"/>
  <c r="J112" i="2"/>
  <c r="N112" i="2" s="1"/>
  <c r="N93" i="2"/>
  <c r="N60" i="2"/>
  <c r="J77" i="2"/>
  <c r="P77" i="2" s="1"/>
  <c r="L172" i="2"/>
  <c r="P193" i="2"/>
  <c r="P17" i="2"/>
  <c r="L18" i="2"/>
  <c r="P60" i="2"/>
  <c r="P112" i="2"/>
  <c r="N146" i="2"/>
  <c r="P125" i="6" l="1"/>
  <c r="L126" i="6"/>
  <c r="N125" i="6"/>
  <c r="J126" i="6"/>
  <c r="L248" i="3"/>
  <c r="J202" i="3"/>
  <c r="P201" i="3"/>
  <c r="J113" i="2"/>
  <c r="N77" i="2"/>
  <c r="L173" i="2"/>
  <c r="P18" i="2"/>
  <c r="N18" i="2"/>
  <c r="N126" i="6" l="1"/>
  <c r="J201" i="6"/>
  <c r="P126" i="6"/>
  <c r="L201" i="6"/>
  <c r="N202" i="3"/>
  <c r="J248" i="3"/>
  <c r="N248" i="3" s="1"/>
  <c r="P202" i="3"/>
  <c r="L194" i="2"/>
  <c r="N113" i="2"/>
  <c r="J172" i="2"/>
  <c r="P113" i="2"/>
  <c r="P201" i="6" l="1"/>
  <c r="L202" i="6"/>
  <c r="N201" i="6"/>
  <c r="J202" i="6"/>
  <c r="P248" i="3"/>
  <c r="N172" i="2"/>
  <c r="J173" i="2"/>
  <c r="P172" i="2"/>
  <c r="N202" i="6" l="1"/>
  <c r="J248" i="6"/>
  <c r="N248" i="6" s="1"/>
  <c r="P202" i="6"/>
  <c r="L248" i="6"/>
  <c r="J194" i="2"/>
  <c r="N173" i="2"/>
  <c r="P173" i="2"/>
  <c r="P248" i="6" l="1"/>
  <c r="N194" i="2"/>
  <c r="P194" i="2"/>
</calcChain>
</file>

<file path=xl/sharedStrings.xml><?xml version="1.0" encoding="utf-8"?>
<sst xmlns="http://schemas.openxmlformats.org/spreadsheetml/2006/main" count="1726" uniqueCount="587">
  <si>
    <t>Aug 31, 22</t>
  </si>
  <si>
    <t>ASSETS</t>
  </si>
  <si>
    <t>Current Assets</t>
  </si>
  <si>
    <t>Checking/Savings</t>
  </si>
  <si>
    <t>1000 · Bank Accounts</t>
  </si>
  <si>
    <t>1010 · Checking-7493</t>
  </si>
  <si>
    <t>1015 · Savings/Regular-4453</t>
  </si>
  <si>
    <t>1020 · Capital Reserve</t>
  </si>
  <si>
    <t>Total 1000 · Bank Accounts</t>
  </si>
  <si>
    <t>Total Checking/Savings</t>
  </si>
  <si>
    <t>Accounts Receivable</t>
  </si>
  <si>
    <t>1115 · Accts Receivable Inspection</t>
  </si>
  <si>
    <t>Total Accounts Receivable</t>
  </si>
  <si>
    <t>Other Current Assets</t>
  </si>
  <si>
    <t>1499 · Undeposited Funds</t>
  </si>
  <si>
    <t>Total Other Current Assets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</si>
  <si>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</si>
  <si>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</si>
  <si>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</si>
  <si>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</si>
  <si>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</si>
  <si>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</si>
  <si>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</si>
  <si>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</si>
  <si>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</si>
  <si>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</si>
  <si>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</si>
  <si>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</si>
  <si>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</si>
  <si>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</si>
  <si>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</si>
  <si>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</si>
  <si>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</si>
  <si>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</si>
  <si>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</si>
  <si>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</si>
  <si>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Citibank - Dirr</t>
  </si>
  <si>
    <t>Total Credit Cards</t>
  </si>
  <si>
    <t>Other Current Liabilities</t>
  </si>
  <si>
    <t>Cafeteria Plan</t>
  </si>
  <si>
    <t>AFLAC</t>
  </si>
  <si>
    <t>Total Cafeteria Plan</t>
  </si>
  <si>
    <t>2100 · Payroll Liabilities</t>
  </si>
  <si>
    <t>2105 · Non Staff Health Insurance</t>
  </si>
  <si>
    <t>2155 · SUTA</t>
  </si>
  <si>
    <t>Total 2100 · Payroll Liabilities</t>
  </si>
  <si>
    <t>2200 · Pension Contributions</t>
  </si>
  <si>
    <t>2216 · Pension Staff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</si>
  <si>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</si>
  <si>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</si>
  <si>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</si>
  <si>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</si>
  <si>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</si>
  <si>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</si>
  <si>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</si>
  <si>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</si>
  <si>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</si>
  <si>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</si>
  <si>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</si>
  <si>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</si>
  <si>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</si>
  <si>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</si>
  <si>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</si>
  <si>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</si>
  <si>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</si>
  <si>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</si>
  <si>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</si>
  <si>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Net Other Income</t>
  </si>
  <si>
    <t>Total Other Expense</t>
  </si>
  <si>
    <t>Total Reserve</t>
  </si>
  <si>
    <t>Capital Reserve/Grant Match</t>
  </si>
  <si>
    <t>PPE EMS Fund</t>
  </si>
  <si>
    <t>PPE Wildland Fund</t>
  </si>
  <si>
    <t>PPE Structure Fund</t>
  </si>
  <si>
    <t>PPE Structure Replacement Fund</t>
  </si>
  <si>
    <t>PPE Wildland Replacement Fund</t>
  </si>
  <si>
    <t>Contingency to Reserve</t>
  </si>
  <si>
    <t>Reserve</t>
  </si>
  <si>
    <t>Total 8300 · Other Expenses</t>
  </si>
  <si>
    <t>Total 8400 · Wild Fire</t>
  </si>
  <si>
    <t>8400 · Wild Fire - Other</t>
  </si>
  <si>
    <t>8430 · Volunteer/Employee Direct Costs</t>
  </si>
  <si>
    <t>8420 · Wildland Fire Fighting-Payroll</t>
  </si>
  <si>
    <t>8400 · Wild Fire</t>
  </si>
  <si>
    <t>8300 · Other Expenses</t>
  </si>
  <si>
    <t>Other Expense</t>
  </si>
  <si>
    <t>Other Income/Expense</t>
  </si>
  <si>
    <t>Net Ordinary Income</t>
  </si>
  <si>
    <t>Total Expense</t>
  </si>
  <si>
    <t>Total 6890 · Training</t>
  </si>
  <si>
    <t>6890 · Training - Other</t>
  </si>
  <si>
    <t>Total 6894 · Fire Training</t>
  </si>
  <si>
    <t>6894 · Fire Training - Other</t>
  </si>
  <si>
    <t>6898 · Training Center Usage Fees</t>
  </si>
  <si>
    <t>6894 · Fire Training</t>
  </si>
  <si>
    <t>6892 · Medical Training</t>
  </si>
  <si>
    <t>6890 · Training</t>
  </si>
  <si>
    <t>Total 6860 · MEMBERSHIP</t>
  </si>
  <si>
    <t>Total 6880 · Travel</t>
  </si>
  <si>
    <t>6884 · Travel</t>
  </si>
  <si>
    <t>6882 · Meals</t>
  </si>
  <si>
    <t>6880 · Travel</t>
  </si>
  <si>
    <t>6872 · Immunizations</t>
  </si>
  <si>
    <t>6870 · Pension Fund Contribution</t>
  </si>
  <si>
    <t>6868 · Membership Applicant Screening</t>
  </si>
  <si>
    <t>Total 6864 · Incentives</t>
  </si>
  <si>
    <t>6864 · Incentives - Other</t>
  </si>
  <si>
    <t>6866 · VIP-Membership Calls</t>
  </si>
  <si>
    <t>6864 · Incentives</t>
  </si>
  <si>
    <t>6862 · Awards</t>
  </si>
  <si>
    <t>6860 · MEMBERSHIP</t>
  </si>
  <si>
    <t>Total 6850 · Fire Inspection Program</t>
  </si>
  <si>
    <t>6854 · Public Education</t>
  </si>
  <si>
    <t>6850 · Fire Inspection Program</t>
  </si>
  <si>
    <t>Total 6700 · FIRE FIGHTING</t>
  </si>
  <si>
    <t>Total 6800 · Vehicle Maintenance</t>
  </si>
  <si>
    <t>6800 · Vehicle Maintenance - Other</t>
  </si>
  <si>
    <t>5640-Tanker</t>
  </si>
  <si>
    <t>5632 Brush 2 Truck</t>
  </si>
  <si>
    <t>5631 Brush 1</t>
  </si>
  <si>
    <t>5624 Rescue 12</t>
  </si>
  <si>
    <t>5601 Engine 1</t>
  </si>
  <si>
    <t>6800 · Vehicle Maintenance</t>
  </si>
  <si>
    <t>Total 6720 · Fire Equipment</t>
  </si>
  <si>
    <t>6720 · Fire Equipment - Other</t>
  </si>
  <si>
    <t>6734 · Clothing</t>
  </si>
  <si>
    <t>6732 · Uniform</t>
  </si>
  <si>
    <t>6730 · Equipment Maintenance</t>
  </si>
  <si>
    <t>6728 · Hose Replacement</t>
  </si>
  <si>
    <t>6726 · PPE Structure</t>
  </si>
  <si>
    <t>6724 · PPE Wildland</t>
  </si>
  <si>
    <t>6722 · ISO Testing</t>
  </si>
  <si>
    <t>6720 · Fire Equipment</t>
  </si>
  <si>
    <t>6708 · Vehicle Fuel</t>
  </si>
  <si>
    <t>6704 · Fire Fighting Consumables</t>
  </si>
  <si>
    <t>6700 · FIRE FIGHTING</t>
  </si>
  <si>
    <t>Total 6680 · EMERGENCY MEDICAL SERVICES</t>
  </si>
  <si>
    <t>6690 · Physio Maintenance Contract</t>
  </si>
  <si>
    <t>6688 · Oxygen</t>
  </si>
  <si>
    <t>6686 · Medical Supplies</t>
  </si>
  <si>
    <t>6684 · Medical Equipment</t>
  </si>
  <si>
    <t>6682 · EMS MD Advisor</t>
  </si>
  <si>
    <t>6680 · EMERGENCY MEDICAL SERVICES</t>
  </si>
  <si>
    <t>Total 6670 · COMMUNICATIONS</t>
  </si>
  <si>
    <t>6676 · Repair</t>
  </si>
  <si>
    <t>6672 · Communications Equipment</t>
  </si>
  <si>
    <t>6670 · COMMUNICATIONS</t>
  </si>
  <si>
    <t>Total 6000 · ADMINISTRATION</t>
  </si>
  <si>
    <t>Total 6600 · STATIONS &amp; BULDINGS</t>
  </si>
  <si>
    <t>6664 · Waste Disposal</t>
  </si>
  <si>
    <t>Total 6650 · Utilities</t>
  </si>
  <si>
    <t>6662 · DirectTV</t>
  </si>
  <si>
    <t>6660 · Water</t>
  </si>
  <si>
    <t>Total 6652 · Gas and Electric</t>
  </si>
  <si>
    <t>6658 · Station #3 Utilities</t>
  </si>
  <si>
    <t>6656 · Station #2 Utilities</t>
  </si>
  <si>
    <t>6654 · Station #1 utilities</t>
  </si>
  <si>
    <t>6652 · Gas and Electric</t>
  </si>
  <si>
    <t>6650 · Utilities</t>
  </si>
  <si>
    <t>Total 6630 · Telephone</t>
  </si>
  <si>
    <t>6630 · Telephone - Other</t>
  </si>
  <si>
    <t>6640 · Station 3-Eldora 9555</t>
  </si>
  <si>
    <t>6638 · Station 2-Ridge 0310</t>
  </si>
  <si>
    <t>6636 · Station 1 9161</t>
  </si>
  <si>
    <t>6634 · Cellular Data</t>
  </si>
  <si>
    <t>6632 · Mobile</t>
  </si>
  <si>
    <t>6630 · Telephone</t>
  </si>
  <si>
    <t>Total 6610 · Building Maintanence</t>
  </si>
  <si>
    <t>6610 · Building Maintanence - Other</t>
  </si>
  <si>
    <t>6616 · Station #3-Eldora</t>
  </si>
  <si>
    <t>6614 · Station #2-Ridge</t>
  </si>
  <si>
    <t>Total 6612 · Station #1</t>
  </si>
  <si>
    <t>6612 · Station #1 - Other</t>
  </si>
  <si>
    <t>6612.1 · Station #1 Operating Suppllies</t>
  </si>
  <si>
    <t>6612 · Station #1</t>
  </si>
  <si>
    <t>6610 · Building Maintanence</t>
  </si>
  <si>
    <t>6600 · STATIONS &amp; BULDINGS</t>
  </si>
  <si>
    <t>Total 6500 · Professional Fees</t>
  </si>
  <si>
    <t>6516 · Contract Labor</t>
  </si>
  <si>
    <t>6514 · Accounting</t>
  </si>
  <si>
    <t>6512 · HR Consulting</t>
  </si>
  <si>
    <t>6510 · Legal Fees</t>
  </si>
  <si>
    <t>6500 · Professional Fees</t>
  </si>
  <si>
    <t>Total 6400 · Payroll Expenses</t>
  </si>
  <si>
    <t>Total 6480 · Payroll Taxes</t>
  </si>
  <si>
    <t>6488 · SUI</t>
  </si>
  <si>
    <t>6486 · Medicare</t>
  </si>
  <si>
    <t>6484 · FICA</t>
  </si>
  <si>
    <t>6480 · Payroll Taxes</t>
  </si>
  <si>
    <t>Total 6450 · Payroll Direct Costs</t>
  </si>
  <si>
    <t>6472 · Payroll Fees</t>
  </si>
  <si>
    <t>Vacation Contingency</t>
  </si>
  <si>
    <t>6470 · Staff Education</t>
  </si>
  <si>
    <t>6468 · Certification Pay</t>
  </si>
  <si>
    <t>6464 · Backfill</t>
  </si>
  <si>
    <t>6456 · Health Insurance Staff</t>
  </si>
  <si>
    <t>6454 · Disability Staff</t>
  </si>
  <si>
    <t>6452 · Pension Fund Staff</t>
  </si>
  <si>
    <t>6450 · Payroll Direct Costs</t>
  </si>
  <si>
    <t>Liability Adjustment</t>
  </si>
  <si>
    <t>Total 6405 · Gross wages - Employees</t>
  </si>
  <si>
    <t>6446 · Fire Inspection</t>
  </si>
  <si>
    <t>6444 · Bookkeeping</t>
  </si>
  <si>
    <t>6442 · Mechanic</t>
  </si>
  <si>
    <t>6440 · Administrator</t>
  </si>
  <si>
    <t>6434 · Accrued Sick Pay Firefighter</t>
  </si>
  <si>
    <t>6430 · Fire Fighters</t>
  </si>
  <si>
    <t>Total 6410 · Chief</t>
  </si>
  <si>
    <t>6426 · Term Life</t>
  </si>
  <si>
    <t>6418 · 457 Match</t>
  </si>
  <si>
    <t>6416 · Disability Chief</t>
  </si>
  <si>
    <t>6414 · Pension Fund Chief</t>
  </si>
  <si>
    <t>6412 · Gross wages - chief</t>
  </si>
  <si>
    <t>6410 · Chief</t>
  </si>
  <si>
    <t>6405 · Gross wages - Employees</t>
  </si>
  <si>
    <t>6400 · Payroll Expenses</t>
  </si>
  <si>
    <t>Total 6200 · Dues and Subscriptions</t>
  </si>
  <si>
    <t>6200 · Dues and Subscriptions - Other</t>
  </si>
  <si>
    <t>6230 · Internet expense</t>
  </si>
  <si>
    <t>6225 · Software Support Contract</t>
  </si>
  <si>
    <t>6220 · ESO Contract</t>
  </si>
  <si>
    <t>6215 · Website</t>
  </si>
  <si>
    <t>6210 · Software</t>
  </si>
  <si>
    <t>6200 · Dues and Subscriptions</t>
  </si>
  <si>
    <t>Total 6100 · Insurance</t>
  </si>
  <si>
    <t>6130 · Workman's Compensation</t>
  </si>
  <si>
    <t>6125 · Liability Insurance</t>
  </si>
  <si>
    <t>6115 · CO Heart &amp; Circulatory</t>
  </si>
  <si>
    <t>6110 · Accident &amp; Sickness</t>
  </si>
  <si>
    <t>6100 · Insurance</t>
  </si>
  <si>
    <t>Total 6030 · Bank Fees</t>
  </si>
  <si>
    <t>6040 · Pension Treasurer Bank Fees</t>
  </si>
  <si>
    <t>6035 · Treasurer &amp; Bank Fees</t>
  </si>
  <si>
    <t>6030 · Bank Fees</t>
  </si>
  <si>
    <t>6025 · Election</t>
  </si>
  <si>
    <t>6020 · Advertising/Public Notice</t>
  </si>
  <si>
    <t>6018 · Printing and Reproduction</t>
  </si>
  <si>
    <t>6015 · Postage and Delivery</t>
  </si>
  <si>
    <t>6010 · Office Equipment</t>
  </si>
  <si>
    <t>6005 · Office Supplies</t>
  </si>
  <si>
    <t>6000 · ADMINISTRATION</t>
  </si>
  <si>
    <t>Expense</t>
  </si>
  <si>
    <t>Gross Profit</t>
  </si>
  <si>
    <t>Total Income</t>
  </si>
  <si>
    <t>Total 4100 · Tax Rev</t>
  </si>
  <si>
    <t>4155 · RAR Impact Reduction</t>
  </si>
  <si>
    <t>4150 · Prior Year Abatement Rfnd</t>
  </si>
  <si>
    <t>4125 · SOT-Pension %</t>
  </si>
  <si>
    <t>4120 · Real Estate Tax-Pension %</t>
  </si>
  <si>
    <t>4115 · SOT</t>
  </si>
  <si>
    <t>4110 · Real Estate Tax</t>
  </si>
  <si>
    <t>4100 · Tax Rev</t>
  </si>
  <si>
    <t>4025 · Interest Income</t>
  </si>
  <si>
    <t>4020 · Donations</t>
  </si>
  <si>
    <t>4015 · DDA-Share</t>
  </si>
  <si>
    <t>49900 · Uncategorized Income</t>
  </si>
  <si>
    <t>Income</t>
  </si>
  <si>
    <t>Ordinary Income/Expense</t>
  </si>
  <si>
    <t>% of Budget</t>
  </si>
  <si>
    <t>$ Over Budget</t>
  </si>
  <si>
    <t>Budget</t>
  </si>
  <si>
    <t>Aug 22</t>
  </si>
  <si>
    <t>8410 · Volunteer Labor</t>
  </si>
  <si>
    <t>8335 · Legal Settlement</t>
  </si>
  <si>
    <t>8320 · 5650 New Command</t>
  </si>
  <si>
    <t>Total 8200 · Grant Expenses</t>
  </si>
  <si>
    <t>Total AFG Expense</t>
  </si>
  <si>
    <t>Radio's</t>
  </si>
  <si>
    <t>AFG Expense</t>
  </si>
  <si>
    <t>8200 · Grant Expenses</t>
  </si>
  <si>
    <t>Total Other Income</t>
  </si>
  <si>
    <t>Total 4300 · Other Income</t>
  </si>
  <si>
    <t>4300 · Other Income - Other</t>
  </si>
  <si>
    <t>Total 4400 · Wildland Fire Fighting Reimburs</t>
  </si>
  <si>
    <t>4480 · Billable overhead</t>
  </si>
  <si>
    <t>4440 · Equipment Reimbursement</t>
  </si>
  <si>
    <t>4430 · Wildland Exp Reimb</t>
  </si>
  <si>
    <t>4420 · Wildland Fire Staff</t>
  </si>
  <si>
    <t>4410 · Wildland Labor Volunteer</t>
  </si>
  <si>
    <t>4400 · Wildland Fire Fighting Reimburs</t>
  </si>
  <si>
    <t>4310 · Fire Inspection Billing</t>
  </si>
  <si>
    <t>4300 · Other Income</t>
  </si>
  <si>
    <t>Total 4200 · Grant Income</t>
  </si>
  <si>
    <t>EMS Provider Grant</t>
  </si>
  <si>
    <t>DLG FFCB</t>
  </si>
  <si>
    <t>4200 · Grant Income</t>
  </si>
  <si>
    <t>Other Income</t>
  </si>
  <si>
    <t>6999 · Uncategorized Expenses</t>
  </si>
  <si>
    <t>6896 · Burn Building Construction</t>
  </si>
  <si>
    <t>6880 · Travel - Other</t>
  </si>
  <si>
    <t>6856 · Supplies Inspection Program</t>
  </si>
  <si>
    <t>5653-Chevy Plow Truck</t>
  </si>
  <si>
    <t>5652-Command 2</t>
  </si>
  <si>
    <t>5651- Command 1</t>
  </si>
  <si>
    <t>5650-Dodge Durango</t>
  </si>
  <si>
    <t>5641 Tanker 1</t>
  </si>
  <si>
    <t>5654-Flatbed Truck</t>
  </si>
  <si>
    <t>5622 (MedTec) Ambulance</t>
  </si>
  <si>
    <t>5621(Lifeline) Ambulance</t>
  </si>
  <si>
    <t>5620 CHEVY Ambulance</t>
  </si>
  <si>
    <t>5617-Ladder Truck</t>
  </si>
  <si>
    <t>5602 Engine 2</t>
  </si>
  <si>
    <t>6736 · Bunker Gear</t>
  </si>
  <si>
    <t>6620 · Licenses and Permits</t>
  </si>
  <si>
    <t>6432 · Accrued Vacation Firefighter</t>
  </si>
  <si>
    <t>6422 · Accrued Vacation Pay</t>
  </si>
  <si>
    <t>6420 · Health Insurance Chief</t>
  </si>
  <si>
    <t>6030 · Bank Fees - Other</t>
  </si>
  <si>
    <t>Total 6020 · Advertising/Public Notice</t>
  </si>
  <si>
    <t>6020 · Advertising/Public Notice - Other</t>
  </si>
  <si>
    <t>Public Notice-Ad</t>
  </si>
  <si>
    <t>4165 · TIF-Pension</t>
  </si>
  <si>
    <t>4160 · TIF</t>
  </si>
  <si>
    <t>4140 · Interest on deliquent tax</t>
  </si>
  <si>
    <t>4135 · Delinquent Tax</t>
  </si>
  <si>
    <t>4130 · Current Interest</t>
  </si>
  <si>
    <t>Jan - Aug 22</t>
  </si>
  <si>
    <t>TOTAL</t>
  </si>
  <si>
    <t>Total 8400 · Wild Fire - Other</t>
  </si>
  <si>
    <t>Invoice prep CA PrePo Henrikson</t>
  </si>
  <si>
    <t>Judy Tillman</t>
  </si>
  <si>
    <t>2022 CA PrePo</t>
  </si>
  <si>
    <t>Bill</t>
  </si>
  <si>
    <t>Total 8430 · Volunteer/Employee Direct Costs</t>
  </si>
  <si>
    <t>Per Diem</t>
  </si>
  <si>
    <t>Carl Henrikson</t>
  </si>
  <si>
    <t>Total 8420 · Wildland Fire Fighting-Payroll</t>
  </si>
  <si>
    <t>Direct Deposit</t>
  </si>
  <si>
    <t>Henrikson, Carl H</t>
  </si>
  <si>
    <t>2022-08-17</t>
  </si>
  <si>
    <t>Paycheck</t>
  </si>
  <si>
    <t>Total 6890 · Training - Other</t>
  </si>
  <si>
    <t>Kyle FOII - D</t>
  </si>
  <si>
    <t>Colorado Division of Fire Prevention</t>
  </si>
  <si>
    <t>22-53737 DUPLICATE</t>
  </si>
  <si>
    <t>Kyle FOII</t>
  </si>
  <si>
    <t>22-54405</t>
  </si>
  <si>
    <t>Return of over payment</t>
  </si>
  <si>
    <t>123481</t>
  </si>
  <si>
    <t>Deposit</t>
  </si>
  <si>
    <t>Citywide</t>
  </si>
  <si>
    <t>Estes Valley Training</t>
  </si>
  <si>
    <t>EB Fire Academy</t>
  </si>
  <si>
    <t>Credit Card Charge</t>
  </si>
  <si>
    <t>Total 6892 · Medical Training</t>
  </si>
  <si>
    <t>CPR Card</t>
  </si>
  <si>
    <t>Colorado Advanced Life Support</t>
  </si>
  <si>
    <t>3080</t>
  </si>
  <si>
    <t>First Aid and CPR at Community Center</t>
  </si>
  <si>
    <t>Total 6884 · Travel</t>
  </si>
  <si>
    <t>Lodging while on ride alongs</t>
  </si>
  <si>
    <t>Courtyard</t>
  </si>
  <si>
    <t>Total 6882 · Meals</t>
  </si>
  <si>
    <t>Food for Kathy\'s retirement</t>
  </si>
  <si>
    <t>Busey Brews.</t>
  </si>
  <si>
    <t>Meals while on ride alongs</t>
  </si>
  <si>
    <t>McDonalds</t>
  </si>
  <si>
    <t>On the Border</t>
  </si>
  <si>
    <t>Meals while on ridge alongs</t>
  </si>
  <si>
    <t>Buffalo Wild Wings</t>
  </si>
  <si>
    <t>Bday cake</t>
  </si>
  <si>
    <t>B&amp;F Super Foods</t>
  </si>
  <si>
    <t>7/15 volunteer breakfast</t>
  </si>
  <si>
    <t>Larissa Briscombe</t>
  </si>
  <si>
    <t>5/13 volunteer breakfast</t>
  </si>
  <si>
    <t>?</t>
  </si>
  <si>
    <t>Total 6868 · Membership Applicant Screening</t>
  </si>
  <si>
    <t>Ad for volunteers needed</t>
  </si>
  <si>
    <t>Mountain-Ear</t>
  </si>
  <si>
    <t>2369</t>
  </si>
  <si>
    <t>July 4th bbq for members</t>
  </si>
  <si>
    <t>Costco</t>
  </si>
  <si>
    <t>Bday lunch for volunteers</t>
  </si>
  <si>
    <t>Tres Gringos</t>
  </si>
  <si>
    <t>Lunch for new hires</t>
  </si>
  <si>
    <t>Covered Wagon</t>
  </si>
  <si>
    <t>Drinks and ice for parade/BBQ</t>
  </si>
  <si>
    <t>Kwik Mart</t>
  </si>
  <si>
    <t>Station #1 breakfast</t>
  </si>
  <si>
    <t>Sodas</t>
  </si>
  <si>
    <t>Dinner for all hands training</t>
  </si>
  <si>
    <t>The Gondolier</t>
  </si>
  <si>
    <t>Safeway</t>
  </si>
  <si>
    <t>Lunch with Scott - delivery of 5601</t>
  </si>
  <si>
    <t>Rincon Del Sol</t>
  </si>
  <si>
    <t>Total 5640-Tanker</t>
  </si>
  <si>
    <t>Refund on battery core</t>
  </si>
  <si>
    <t>Napa Auto Supply</t>
  </si>
  <si>
    <t>317389</t>
  </si>
  <si>
    <t>Credit</t>
  </si>
  <si>
    <t>Battery</t>
  </si>
  <si>
    <t>316960</t>
  </si>
  <si>
    <t>Total 5632 Brush 2 Truck</t>
  </si>
  <si>
    <t>Reimbursemennt for delivery of 5632</t>
  </si>
  <si>
    <t>Charles Schmidtmann</t>
  </si>
  <si>
    <t>Total 5631 Brush 1</t>
  </si>
  <si>
    <t>400 Gallon Defender for 5631</t>
  </si>
  <si>
    <t>United Plastic Fabrication</t>
  </si>
  <si>
    <t>Total 5624 Rescue 12</t>
  </si>
  <si>
    <t>Down payment on striping and chevrons on 5624</t>
  </si>
  <si>
    <t>Husky Signs &amp; Graphics</t>
  </si>
  <si>
    <t>Total 5601 Engine 1</t>
  </si>
  <si>
    <t>Brakes, High idle and oil guage shows zero</t>
  </si>
  <si>
    <t>Mountain View Fire Protection District</t>
  </si>
  <si>
    <t>1-0004390</t>
  </si>
  <si>
    <t>Total 6720 · Fire Equipment - Other</t>
  </si>
  <si>
    <t>1970 Kaiser Jeep</t>
  </si>
  <si>
    <t>Colorado Division of Fire Prevention-FT C</t>
  </si>
  <si>
    <t>#07-22</t>
  </si>
  <si>
    <t>Total 6732 · Uniform</t>
  </si>
  <si>
    <t>Uniform pants</t>
  </si>
  <si>
    <t>Military Depot</t>
  </si>
  <si>
    <t>Refund on returned boots</t>
  </si>
  <si>
    <t>Amazon</t>
  </si>
  <si>
    <t>Credit Card Credit</t>
  </si>
  <si>
    <t>Total 6730 · Equipment Maintenance</t>
  </si>
  <si>
    <t>Battery disposal</t>
  </si>
  <si>
    <t>Charm Window</t>
  </si>
  <si>
    <t>Total 6708 · Vehicle Fuel</t>
  </si>
  <si>
    <t>July Fuel</t>
  </si>
  <si>
    <t>Boulder County</t>
  </si>
  <si>
    <t>July</t>
  </si>
  <si>
    <t>Total 6688 · Oxygen</t>
  </si>
  <si>
    <t>Oxygen</t>
  </si>
  <si>
    <t>General Air</t>
  </si>
  <si>
    <t>95026505</t>
  </si>
  <si>
    <t>Total 6686 · Medical Supplies</t>
  </si>
  <si>
    <t>Med Supplies</t>
  </si>
  <si>
    <t>Bound Tree</t>
  </si>
  <si>
    <t>84648007</t>
  </si>
  <si>
    <t>84645990</t>
  </si>
  <si>
    <t>Total 6664 · Waste Disposal</t>
  </si>
  <si>
    <t>July - 650 w 4th</t>
  </si>
  <si>
    <t>Western Disposal</t>
  </si>
  <si>
    <t>Total 6660 · Water</t>
  </si>
  <si>
    <t>Town of Nederland-AP</t>
  </si>
  <si>
    <t>Total 6630 · Telephone - Other</t>
  </si>
  <si>
    <t>Set up remote access and follow-up programming</t>
  </si>
  <si>
    <t>Boulder Phone Installers</t>
  </si>
  <si>
    <t>26748</t>
  </si>
  <si>
    <t>Total 6640 · Station 3-Eldora 9555</t>
  </si>
  <si>
    <t>August</t>
  </si>
  <si>
    <t>Centurylink</t>
  </si>
  <si>
    <t>Total 6638 · Station 2-Ridge 0310</t>
  </si>
  <si>
    <t>Total 6636 · Station 1 9161</t>
  </si>
  <si>
    <t>Internet</t>
  </si>
  <si>
    <t>TMobile</t>
  </si>
  <si>
    <t>Total 6634 · Cellular Data</t>
  </si>
  <si>
    <t>Inspection phone 9687</t>
  </si>
  <si>
    <t>AT&amp;T Carol Stream</t>
  </si>
  <si>
    <t>08282022</t>
  </si>
  <si>
    <t>aircard</t>
  </si>
  <si>
    <t>07282022</t>
  </si>
  <si>
    <t>Total 6632 · Mobile</t>
  </si>
  <si>
    <t>Shift phone 3243</t>
  </si>
  <si>
    <t>charlie ipad</t>
  </si>
  <si>
    <t>kathy-3433</t>
  </si>
  <si>
    <t>bretlyn-8319</t>
  </si>
  <si>
    <t>bretlyn-6021</t>
  </si>
  <si>
    <t>Mike-6097</t>
  </si>
  <si>
    <t>Schmidtmann, Charles P</t>
  </si>
  <si>
    <t>2022-08-20</t>
  </si>
  <si>
    <t>Total 6610 · Building Maintanence - Other</t>
  </si>
  <si>
    <t>Terminix</t>
  </si>
  <si>
    <t>6/27/2022</t>
  </si>
  <si>
    <t>Total 6612 · Station #1 - Other</t>
  </si>
  <si>
    <t>LED lights for drop ceiling</t>
  </si>
  <si>
    <t>Return of power center and LED Utility light</t>
  </si>
  <si>
    <t>Ace Hardware</t>
  </si>
  <si>
    <t>LED bulbs</t>
  </si>
  <si>
    <t>Measuring tape</t>
  </si>
  <si>
    <t>Mounting tape</t>
  </si>
  <si>
    <t>Mounting tape and garment hook</t>
  </si>
  <si>
    <t>Fasteners hots and LED utility light</t>
  </si>
  <si>
    <t>LED Bulbs</t>
  </si>
  <si>
    <t>Shop towels</t>
  </si>
  <si>
    <t>Eric Abramson</t>
  </si>
  <si>
    <t>Garage door opening for 5631 Bay</t>
  </si>
  <si>
    <t>Gatehouse Supplies</t>
  </si>
  <si>
    <t>Total 6612.1 · Station #1 Operating Suppllies</t>
  </si>
  <si>
    <t>Station Supplies</t>
  </si>
  <si>
    <t>Creamer</t>
  </si>
  <si>
    <t>Total 6516 · Contract Labor</t>
  </si>
  <si>
    <t>SAM Renewal</t>
  </si>
  <si>
    <t>Fedbiz Access, LLC</t>
  </si>
  <si>
    <t>Total 6512 · HR Consulting</t>
  </si>
  <si>
    <t>July Time</t>
  </si>
  <si>
    <t>Lucy Zamarripa</t>
  </si>
  <si>
    <t>Total 6510 · Legal Fees</t>
  </si>
  <si>
    <t>General</t>
  </si>
  <si>
    <t>Lyons Gaddis</t>
  </si>
  <si>
    <t>Total 6488 · SUI</t>
  </si>
  <si>
    <t>Harrison, W J</t>
  </si>
  <si>
    <t>14629</t>
  </si>
  <si>
    <t>Scott, Michael T</t>
  </si>
  <si>
    <t>2022-08-23</t>
  </si>
  <si>
    <t>Moran, Conor D</t>
  </si>
  <si>
    <t>2022-08-22</t>
  </si>
  <si>
    <t>Moran, Cameron</t>
  </si>
  <si>
    <t>2022-08-21</t>
  </si>
  <si>
    <t>Kociemba-Benson, Kyle</t>
  </si>
  <si>
    <t>2022-08-19</t>
  </si>
  <si>
    <t>Joslin, Jon A</t>
  </si>
  <si>
    <t>2022-08-18</t>
  </si>
  <si>
    <t>Total 6486 · Medicare</t>
  </si>
  <si>
    <t>Total 6484 · FICA</t>
  </si>
  <si>
    <t>Total 6456 · Health Insurance Staff</t>
  </si>
  <si>
    <t>M Scott</t>
  </si>
  <si>
    <t>United Health Care</t>
  </si>
  <si>
    <t>c moran May</t>
  </si>
  <si>
    <t>kyle</t>
  </si>
  <si>
    <t>c schmidtmann</t>
  </si>
  <si>
    <t>j harrison</t>
  </si>
  <si>
    <t>Conor May</t>
  </si>
  <si>
    <t>Delta Dental</t>
  </si>
  <si>
    <t>Scott May</t>
  </si>
  <si>
    <t>Schmidtmann</t>
  </si>
  <si>
    <t>Kyle</t>
  </si>
  <si>
    <t>Total 6454 · Disability Staff</t>
  </si>
  <si>
    <t>Total 6452 · Pension Fund Staff</t>
  </si>
  <si>
    <t>Total Liability Adjustment</t>
  </si>
  <si>
    <t>Total 6446 · Fire Inspection</t>
  </si>
  <si>
    <t>Total 6444 · Bookkeeping</t>
  </si>
  <si>
    <t>Stephanie Cooke</t>
  </si>
  <si>
    <t>Total 6440 · Administrator</t>
  </si>
  <si>
    <t>Total 6434 · Accrued Sick Pay Firefighter</t>
  </si>
  <si>
    <t>Total 6430 · Fire Fighters</t>
  </si>
  <si>
    <t>Total 6416 · Disability Chief</t>
  </si>
  <si>
    <t>Total 6414 · Pension Fund Chief</t>
  </si>
  <si>
    <t>Total 6412 · Gross wages - chief</t>
  </si>
  <si>
    <t>Total 6200 · Dues and Subscriptions - Other</t>
  </si>
  <si>
    <t>Microsoft</t>
  </si>
  <si>
    <t>Refund for cancelled account</t>
  </si>
  <si>
    <t>Zoom US</t>
  </si>
  <si>
    <t>2022 Membership dues</t>
  </si>
  <si>
    <t>Total 6210 · Software</t>
  </si>
  <si>
    <t>Online Subscription - to be refunded</t>
  </si>
  <si>
    <t>Intuit</t>
  </si>
  <si>
    <t>Adobe Systems</t>
  </si>
  <si>
    <t>Streamline</t>
  </si>
  <si>
    <t>0028</t>
  </si>
  <si>
    <t>Total 6130 · Workman's Compensation</t>
  </si>
  <si>
    <t>8 of 9</t>
  </si>
  <si>
    <t>Pinnacol</t>
  </si>
  <si>
    <t>20985063</t>
  </si>
  <si>
    <t>Total 6125 · Liability Insurance</t>
  </si>
  <si>
    <t>5604</t>
  </si>
  <si>
    <t>Tribbett Agency LLC</t>
  </si>
  <si>
    <t>005555</t>
  </si>
  <si>
    <t>Little Command</t>
  </si>
  <si>
    <t>005554</t>
  </si>
  <si>
    <t>5642</t>
  </si>
  <si>
    <t>005553</t>
  </si>
  <si>
    <t>Total 6025 · Election</t>
  </si>
  <si>
    <t>E-File Colorado Interactive</t>
  </si>
  <si>
    <t>Total 6018 · Printing and Reproduction</t>
  </si>
  <si>
    <t>NFPD logo stickers 12"x10"</t>
  </si>
  <si>
    <t>Leisure Time Awards</t>
  </si>
  <si>
    <t>Total 6010 · Office Equipment</t>
  </si>
  <si>
    <t>HDMI adapter for conference room</t>
  </si>
  <si>
    <t>Total 6005 · Office Supplies</t>
  </si>
  <si>
    <t>Fire Marshal Namplate</t>
  </si>
  <si>
    <t>Envelopes for member portraits</t>
  </si>
  <si>
    <t>Total 4025 · Interest Income</t>
  </si>
  <si>
    <t>Interest</t>
  </si>
  <si>
    <t>Total 4020 · Donations</t>
  </si>
  <si>
    <t>Donation</t>
  </si>
  <si>
    <t>Eldora Civic Association</t>
  </si>
  <si>
    <t>2168</t>
  </si>
  <si>
    <t>Total 49900 · Uncategorized Income</t>
  </si>
  <si>
    <t>Purchaes of Ambulance</t>
  </si>
  <si>
    <t>Eryka Thorley</t>
  </si>
  <si>
    <t>2089</t>
  </si>
  <si>
    <t>Balance</t>
  </si>
  <si>
    <t>Amount</t>
  </si>
  <si>
    <t>Split</t>
  </si>
  <si>
    <t>Memo</t>
  </si>
  <si>
    <t>Name</t>
  </si>
  <si>
    <t>Num</t>
  </si>
  <si>
    <t>Date</t>
  </si>
  <si>
    <t>Type</t>
  </si>
  <si>
    <t>TOTAL UNRESERVED FUNDS</t>
  </si>
  <si>
    <t>TOTAL LIABILITIES</t>
  </si>
  <si>
    <t>TOTAL ACCOUNTS RECEIVABLE</t>
  </si>
  <si>
    <t>TOTAL RESSERVED FUNDS</t>
  </si>
  <si>
    <t>TOTAL BANK ACCOUNTS</t>
  </si>
  <si>
    <t>Jan - Dec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</si>
</sst>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8"/>
      <color rgb="FF000080"/>
      <name val="Arial"/>
      <family val="2"/>
    </font>
    <font>
      <b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164" fontId="3" fillId="0" borderId="5" xfId="0" applyNumberFormat="1" applyFont="1" applyBorder="1"/>
    <xf numFmtId="164" fontId="4" fillId="0" borderId="0" xfId="0" applyNumberFormat="1" applyFont="1"/>
    <xf numFmtId="164" fontId="4" fillId="0" borderId="0" xfId="0" applyNumberFormat="1" applyFont="1" applyBorder="1"/>
    <xf numFmtId="164" fontId="4" fillId="0" borderId="3" xfId="0" applyNumberFormat="1" applyFont="1" applyBorder="1"/>
    <xf numFmtId="164" fontId="4" fillId="0" borderId="2" xfId="0" applyNumberFormat="1" applyFont="1" applyBorder="1"/>
    <xf numFmtId="164" fontId="4" fillId="0" borderId="5" xfId="0" applyNumberFormat="1" applyFont="1" applyBorder="1"/>
    <xf numFmtId="164" fontId="2" fillId="0" borderId="4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0" fontId="5" fillId="0" borderId="0" xfId="0" applyFont="1"/>
    <xf numFmtId="165" fontId="5" fillId="0" borderId="4" xfId="0" applyNumberFormat="1" applyFont="1" applyBorder="1"/>
    <xf numFmtId="49" fontId="5" fillId="0" borderId="0" xfId="0" applyNumberFormat="1" applyFont="1"/>
    <xf numFmtId="164" fontId="5" fillId="0" borderId="4" xfId="0" applyNumberFormat="1" applyFont="1" applyBorder="1"/>
    <xf numFmtId="165" fontId="6" fillId="0" borderId="5" xfId="0" applyNumberFormat="1" applyFont="1" applyBorder="1"/>
    <xf numFmtId="49" fontId="6" fillId="0" borderId="0" xfId="0" applyNumberFormat="1" applyFont="1"/>
    <xf numFmtId="164" fontId="6" fillId="0" borderId="5" xfId="0" applyNumberFormat="1" applyFont="1" applyBorder="1"/>
    <xf numFmtId="165" fontId="6" fillId="0" borderId="0" xfId="0" applyNumberFormat="1" applyFont="1"/>
    <xf numFmtId="164" fontId="6" fillId="0" borderId="0" xfId="0" applyNumberFormat="1" applyFont="1"/>
    <xf numFmtId="164" fontId="6" fillId="0" borderId="3" xfId="0" applyNumberFormat="1" applyFont="1" applyBorder="1"/>
    <xf numFmtId="165" fontId="6" fillId="0" borderId="3" xfId="0" applyNumberFormat="1" applyFont="1" applyBorder="1"/>
    <xf numFmtId="165" fontId="6" fillId="0" borderId="2" xfId="0" applyNumberFormat="1" applyFont="1" applyBorder="1"/>
    <xf numFmtId="164" fontId="6" fillId="0" borderId="2" xfId="0" applyNumberFormat="1" applyFont="1" applyBorder="1"/>
    <xf numFmtId="49" fontId="5" fillId="0" borderId="6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Continuous"/>
    </xf>
    <xf numFmtId="49" fontId="0" fillId="0" borderId="1" xfId="0" applyNumberFormat="1" applyBorder="1" applyAlignment="1">
      <alignment horizontal="centerContinuous"/>
    </xf>
    <xf numFmtId="166" fontId="2" fillId="0" borderId="0" xfId="0" applyNumberFormat="1" applyFont="1"/>
    <xf numFmtId="49" fontId="4" fillId="0" borderId="0" xfId="0" applyNumberFormat="1" applyFont="1"/>
    <xf numFmtId="166" fontId="4" fillId="0" borderId="0" xfId="0" applyNumberFormat="1" applyFont="1"/>
    <xf numFmtId="164" fontId="7" fillId="0" borderId="0" xfId="0" applyNumberFormat="1" applyFont="1"/>
    <xf numFmtId="49" fontId="7" fillId="0" borderId="0" xfId="0" applyNumberFormat="1" applyFont="1"/>
    <xf numFmtId="166" fontId="7" fillId="0" borderId="0" xfId="0" applyNumberFormat="1" applyFont="1"/>
    <xf numFmtId="164" fontId="8" fillId="0" borderId="0" xfId="0" applyNumberFormat="1" applyFont="1"/>
    <xf numFmtId="49" fontId="8" fillId="0" borderId="0" xfId="0" applyNumberFormat="1" applyFont="1"/>
    <xf numFmtId="166" fontId="8" fillId="0" borderId="0" xfId="0" applyNumberFormat="1" applyFont="1"/>
    <xf numFmtId="164" fontId="7" fillId="0" borderId="2" xfId="0" applyNumberFormat="1" applyFont="1" applyBorder="1"/>
    <xf numFmtId="49" fontId="8" fillId="0" borderId="1" xfId="0" applyNumberFormat="1" applyFont="1" applyBorder="1" applyAlignment="1">
      <alignment horizontal="center"/>
    </xf>
    <xf numFmtId="3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92C10643-CA5E-4FAD-826F-2688A1F0ED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3411B286-7540-42E1-B61C-EED74252F4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AEF5CAF-BC0F-2837-16B8-744517B43F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D093B51-5399-0C52-F51B-12E5E4435A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6CEE071-A714-4A9C-A57A-5E40841AE3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C446D580-AC91-4F30-B8A6-C02F7E2F7F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E874D555-4C8C-4BEF-AF96-87FC51920E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6D2858EC-1DDE-4520-A3C9-1F955F84A5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EC341651-BF80-4FDA-A725-696F2BC631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E6D1C327-07C8-4531-8B3E-B917E7AE84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D4348-18F8-4763-A7A0-D841C7A5A124}">
  <sheetPr codeName="Sheet4"/>
  <dimension ref="A1:W337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 activeCell="F22" sqref="F22"/>
    </sheetView>
  </sheetViews>
  <sheetFormatPr defaultRowHeight="14.6" x14ac:dyDescent="0.4"/>
  <cols>
    <col min="1" max="5" width="2.921875" customWidth="1"/>
    <col min="6" max="6" width="30.23046875" customWidth="1"/>
    <col min="7" max="8" width="2.23046875" customWidth="1"/>
    <col min="9" max="9" width="13.3828125" bestFit="1" customWidth="1"/>
    <col min="10" max="10" width="2.23046875" customWidth="1"/>
    <col min="11" max="11" width="8.23046875" bestFit="1" customWidth="1"/>
    <col min="12" max="12" width="2.23046875" customWidth="1"/>
    <col min="13" max="13" width="15.921875" bestFit="1" customWidth="1"/>
    <col min="14" max="14" width="2.23046875" customWidth="1"/>
    <col min="15" max="15" width="28.15234375" bestFit="1" customWidth="1"/>
    <col min="16" max="16" width="2.23046875" customWidth="1"/>
    <col min="17" max="17" width="30.69140625" customWidth="1"/>
    <col min="18" max="18" width="2.23046875" customWidth="1"/>
    <col min="19" max="19" width="19.921875" bestFit="1" customWidth="1"/>
    <col min="20" max="20" width="2.23046875" customWidth="1"/>
    <col min="21" max="21" width="7.84375" bestFit="1" customWidth="1"/>
    <col min="22" max="22" width="2.23046875" customWidth="1"/>
    <col min="23" max="23" width="7.84375" bestFit="1" customWidth="1"/>
  </cols>
  <sheetData>
    <row r="1" spans="1:23" s="15" customFormat="1" ht="15" thickBot="1" x14ac:dyDescent="0.45">
      <c r="A1" s="32"/>
      <c r="B1" s="32"/>
      <c r="C1" s="32"/>
      <c r="D1" s="32"/>
      <c r="E1" s="32"/>
      <c r="F1" s="32"/>
      <c r="G1" s="32"/>
      <c r="H1" s="32"/>
      <c r="I1" s="46" t="s">
        <v>580</v>
      </c>
      <c r="J1" s="32"/>
      <c r="K1" s="46" t="s">
        <v>579</v>
      </c>
      <c r="L1" s="32"/>
      <c r="M1" s="46" t="s">
        <v>578</v>
      </c>
      <c r="N1" s="32"/>
      <c r="O1" s="46" t="s">
        <v>577</v>
      </c>
      <c r="P1" s="32"/>
      <c r="Q1" s="46" t="s">
        <v>576</v>
      </c>
      <c r="R1" s="32"/>
      <c r="S1" s="46" t="s">
        <v>575</v>
      </c>
      <c r="T1" s="32"/>
      <c r="U1" s="46" t="s">
        <v>574</v>
      </c>
      <c r="V1" s="32"/>
      <c r="W1" s="46" t="s">
        <v>573</v>
      </c>
    </row>
    <row r="2" spans="1:23" ht="15" thickTop="1" x14ac:dyDescent="0.4">
      <c r="A2" s="43"/>
      <c r="B2" s="43" t="s">
        <v>255</v>
      </c>
      <c r="C2" s="43"/>
      <c r="D2" s="43"/>
      <c r="E2" s="43"/>
      <c r="F2" s="43"/>
      <c r="G2" s="43"/>
      <c r="H2" s="43"/>
      <c r="I2" s="43"/>
      <c r="J2" s="43"/>
      <c r="K2" s="44"/>
      <c r="L2" s="43"/>
      <c r="M2" s="43"/>
      <c r="N2" s="43"/>
      <c r="O2" s="43"/>
      <c r="P2" s="43"/>
      <c r="Q2" s="43"/>
      <c r="R2" s="43"/>
      <c r="S2" s="43"/>
      <c r="T2" s="43"/>
      <c r="U2" s="42"/>
      <c r="V2" s="43"/>
      <c r="W2" s="42"/>
    </row>
    <row r="3" spans="1:23" ht="15" thickBot="1" x14ac:dyDescent="0.45">
      <c r="A3" s="1"/>
      <c r="B3" s="1"/>
      <c r="C3" s="1"/>
      <c r="D3" s="1"/>
      <c r="E3" s="1"/>
      <c r="F3" s="1"/>
      <c r="G3" s="40"/>
      <c r="H3" s="40"/>
      <c r="I3" s="40" t="s">
        <v>339</v>
      </c>
      <c r="J3" s="40"/>
      <c r="K3" s="41">
        <v>44799</v>
      </c>
      <c r="L3" s="40"/>
      <c r="M3" s="40" t="s">
        <v>572</v>
      </c>
      <c r="N3" s="40"/>
      <c r="O3" s="40" t="s">
        <v>571</v>
      </c>
      <c r="P3" s="40"/>
      <c r="Q3" s="40" t="s">
        <v>570</v>
      </c>
      <c r="R3" s="40"/>
      <c r="S3" s="40" t="s">
        <v>5</v>
      </c>
      <c r="T3" s="40"/>
      <c r="U3" s="45">
        <v>12000</v>
      </c>
      <c r="V3" s="40"/>
      <c r="W3" s="45">
        <f>ROUND(W2+U3,5)</f>
        <v>12000</v>
      </c>
    </row>
    <row r="4" spans="1:23" x14ac:dyDescent="0.4">
      <c r="A4" s="37"/>
      <c r="B4" s="37" t="s">
        <v>569</v>
      </c>
      <c r="C4" s="37"/>
      <c r="D4" s="37"/>
      <c r="E4" s="37"/>
      <c r="F4" s="37"/>
      <c r="G4" s="37"/>
      <c r="H4" s="37"/>
      <c r="I4" s="37"/>
      <c r="J4" s="37"/>
      <c r="K4" s="38"/>
      <c r="L4" s="37"/>
      <c r="M4" s="37"/>
      <c r="N4" s="37"/>
      <c r="O4" s="37"/>
      <c r="P4" s="37"/>
      <c r="Q4" s="37"/>
      <c r="R4" s="37"/>
      <c r="S4" s="37"/>
      <c r="T4" s="37"/>
      <c r="U4" s="6">
        <f>ROUND(SUM(U2:U3),5)</f>
        <v>12000</v>
      </c>
      <c r="V4" s="37"/>
      <c r="W4" s="6">
        <f>W3</f>
        <v>12000</v>
      </c>
    </row>
    <row r="5" spans="1:23" x14ac:dyDescent="0.4">
      <c r="A5" s="43"/>
      <c r="B5" s="43" t="s">
        <v>253</v>
      </c>
      <c r="C5" s="43"/>
      <c r="D5" s="43"/>
      <c r="E5" s="43"/>
      <c r="F5" s="43"/>
      <c r="G5" s="43"/>
      <c r="H5" s="43"/>
      <c r="I5" s="43"/>
      <c r="J5" s="43"/>
      <c r="K5" s="44"/>
      <c r="L5" s="43"/>
      <c r="M5" s="43"/>
      <c r="N5" s="43"/>
      <c r="O5" s="43"/>
      <c r="P5" s="43"/>
      <c r="Q5" s="43"/>
      <c r="R5" s="43"/>
      <c r="S5" s="43"/>
      <c r="T5" s="43"/>
      <c r="U5" s="42"/>
      <c r="V5" s="43"/>
      <c r="W5" s="42"/>
    </row>
    <row r="6" spans="1:23" ht="15" thickBot="1" x14ac:dyDescent="0.45">
      <c r="A6" s="1"/>
      <c r="B6" s="1"/>
      <c r="C6" s="1"/>
      <c r="D6" s="1"/>
      <c r="E6" s="1"/>
      <c r="F6" s="1"/>
      <c r="G6" s="40"/>
      <c r="H6" s="40"/>
      <c r="I6" s="40" t="s">
        <v>339</v>
      </c>
      <c r="J6" s="40"/>
      <c r="K6" s="41">
        <v>44799</v>
      </c>
      <c r="L6" s="40"/>
      <c r="M6" s="40" t="s">
        <v>568</v>
      </c>
      <c r="N6" s="40"/>
      <c r="O6" s="40" t="s">
        <v>567</v>
      </c>
      <c r="P6" s="40"/>
      <c r="Q6" s="40" t="s">
        <v>566</v>
      </c>
      <c r="R6" s="40"/>
      <c r="S6" s="40" t="s">
        <v>5</v>
      </c>
      <c r="T6" s="40"/>
      <c r="U6" s="45">
        <v>200</v>
      </c>
      <c r="V6" s="40"/>
      <c r="W6" s="45">
        <f>ROUND(W5+U6,5)</f>
        <v>200</v>
      </c>
    </row>
    <row r="7" spans="1:23" x14ac:dyDescent="0.4">
      <c r="A7" s="37"/>
      <c r="B7" s="37" t="s">
        <v>565</v>
      </c>
      <c r="C7" s="37"/>
      <c r="D7" s="37"/>
      <c r="E7" s="37"/>
      <c r="F7" s="37"/>
      <c r="G7" s="37"/>
      <c r="H7" s="37"/>
      <c r="I7" s="37"/>
      <c r="J7" s="37"/>
      <c r="K7" s="38"/>
      <c r="L7" s="37"/>
      <c r="M7" s="37"/>
      <c r="N7" s="37"/>
      <c r="O7" s="37"/>
      <c r="P7" s="37"/>
      <c r="Q7" s="37"/>
      <c r="R7" s="37"/>
      <c r="S7" s="37"/>
      <c r="T7" s="37"/>
      <c r="U7" s="6">
        <f>ROUND(SUM(U5:U6),5)</f>
        <v>200</v>
      </c>
      <c r="V7" s="37"/>
      <c r="W7" s="6">
        <f>W6</f>
        <v>200</v>
      </c>
    </row>
    <row r="8" spans="1:23" x14ac:dyDescent="0.4">
      <c r="A8" s="43"/>
      <c r="B8" s="43" t="s">
        <v>252</v>
      </c>
      <c r="C8" s="43"/>
      <c r="D8" s="43"/>
      <c r="E8" s="43"/>
      <c r="F8" s="43"/>
      <c r="G8" s="43"/>
      <c r="H8" s="43"/>
      <c r="I8" s="43"/>
      <c r="J8" s="43"/>
      <c r="K8" s="44"/>
      <c r="L8" s="43"/>
      <c r="M8" s="43"/>
      <c r="N8" s="43"/>
      <c r="O8" s="43"/>
      <c r="P8" s="43"/>
      <c r="Q8" s="43"/>
      <c r="R8" s="43"/>
      <c r="S8" s="43"/>
      <c r="T8" s="43"/>
      <c r="U8" s="42"/>
      <c r="V8" s="43"/>
      <c r="W8" s="42"/>
    </row>
    <row r="9" spans="1:23" x14ac:dyDescent="0.4">
      <c r="A9" s="40"/>
      <c r="B9" s="40"/>
      <c r="C9" s="40"/>
      <c r="D9" s="40"/>
      <c r="E9" s="40"/>
      <c r="F9" s="40"/>
      <c r="G9" s="40"/>
      <c r="H9" s="40"/>
      <c r="I9" s="40" t="s">
        <v>339</v>
      </c>
      <c r="J9" s="40"/>
      <c r="K9" s="41">
        <v>44804</v>
      </c>
      <c r="L9" s="40"/>
      <c r="M9" s="40"/>
      <c r="N9" s="40"/>
      <c r="O9" s="40"/>
      <c r="P9" s="40"/>
      <c r="Q9" s="40" t="s">
        <v>564</v>
      </c>
      <c r="R9" s="40"/>
      <c r="S9" s="40" t="s">
        <v>5</v>
      </c>
      <c r="T9" s="40"/>
      <c r="U9" s="39">
        <v>0.25</v>
      </c>
      <c r="V9" s="40"/>
      <c r="W9" s="39">
        <f>ROUND(W8+U9,5)</f>
        <v>0.25</v>
      </c>
    </row>
    <row r="10" spans="1:23" x14ac:dyDescent="0.4">
      <c r="A10" s="40"/>
      <c r="B10" s="40"/>
      <c r="C10" s="40"/>
      <c r="D10" s="40"/>
      <c r="E10" s="40"/>
      <c r="F10" s="40"/>
      <c r="G10" s="40"/>
      <c r="H10" s="40"/>
      <c r="I10" s="40" t="s">
        <v>339</v>
      </c>
      <c r="J10" s="40"/>
      <c r="K10" s="41">
        <v>44804</v>
      </c>
      <c r="L10" s="40"/>
      <c r="M10" s="40"/>
      <c r="N10" s="40"/>
      <c r="O10" s="40"/>
      <c r="P10" s="40"/>
      <c r="Q10" s="40" t="s">
        <v>564</v>
      </c>
      <c r="R10" s="40"/>
      <c r="S10" s="40" t="s">
        <v>6</v>
      </c>
      <c r="T10" s="40"/>
      <c r="U10" s="39">
        <v>6.67</v>
      </c>
      <c r="V10" s="40"/>
      <c r="W10" s="39">
        <f>ROUND(W9+U10,5)</f>
        <v>6.92</v>
      </c>
    </row>
    <row r="11" spans="1:23" ht="15" thickBot="1" x14ac:dyDescent="0.45">
      <c r="A11" s="40"/>
      <c r="B11" s="40"/>
      <c r="C11" s="40"/>
      <c r="D11" s="40"/>
      <c r="E11" s="40"/>
      <c r="F11" s="40"/>
      <c r="G11" s="40"/>
      <c r="H11" s="40"/>
      <c r="I11" s="40" t="s">
        <v>339</v>
      </c>
      <c r="J11" s="40"/>
      <c r="K11" s="41">
        <v>44804</v>
      </c>
      <c r="L11" s="40"/>
      <c r="M11" s="40"/>
      <c r="N11" s="40"/>
      <c r="O11" s="40"/>
      <c r="P11" s="40"/>
      <c r="Q11" s="40" t="s">
        <v>564</v>
      </c>
      <c r="R11" s="40"/>
      <c r="S11" s="40" t="s">
        <v>7</v>
      </c>
      <c r="T11" s="40"/>
      <c r="U11" s="45">
        <v>0.06</v>
      </c>
      <c r="V11" s="40"/>
      <c r="W11" s="45">
        <f>ROUND(W10+U11,5)</f>
        <v>6.98</v>
      </c>
    </row>
    <row r="12" spans="1:23" x14ac:dyDescent="0.4">
      <c r="A12" s="37"/>
      <c r="B12" s="37" t="s">
        <v>563</v>
      </c>
      <c r="C12" s="37"/>
      <c r="D12" s="37"/>
      <c r="E12" s="37"/>
      <c r="F12" s="37"/>
      <c r="G12" s="37"/>
      <c r="H12" s="37"/>
      <c r="I12" s="37"/>
      <c r="J12" s="37"/>
      <c r="K12" s="38"/>
      <c r="L12" s="37"/>
      <c r="M12" s="37"/>
      <c r="N12" s="37"/>
      <c r="O12" s="37"/>
      <c r="P12" s="37"/>
      <c r="Q12" s="37"/>
      <c r="R12" s="37"/>
      <c r="S12" s="37"/>
      <c r="T12" s="37"/>
      <c r="U12" s="6">
        <f>ROUND(SUM(U8:U11),5)</f>
        <v>6.98</v>
      </c>
      <c r="V12" s="37"/>
      <c r="W12" s="6">
        <f>W11</f>
        <v>6.98</v>
      </c>
    </row>
    <row r="13" spans="1:23" x14ac:dyDescent="0.4">
      <c r="A13" s="43"/>
      <c r="B13" s="43" t="s">
        <v>240</v>
      </c>
      <c r="C13" s="43"/>
      <c r="D13" s="43"/>
      <c r="E13" s="43"/>
      <c r="F13" s="43"/>
      <c r="G13" s="43"/>
      <c r="H13" s="43"/>
      <c r="I13" s="43"/>
      <c r="J13" s="43"/>
      <c r="K13" s="44"/>
      <c r="L13" s="43"/>
      <c r="M13" s="43"/>
      <c r="N13" s="43"/>
      <c r="O13" s="43"/>
      <c r="P13" s="43"/>
      <c r="Q13" s="43"/>
      <c r="R13" s="43"/>
      <c r="S13" s="43"/>
      <c r="T13" s="43"/>
      <c r="U13" s="42"/>
      <c r="V13" s="43"/>
      <c r="W13" s="42"/>
    </row>
    <row r="14" spans="1:23" x14ac:dyDescent="0.4">
      <c r="A14" s="43"/>
      <c r="B14" s="43"/>
      <c r="C14" s="43" t="s">
        <v>239</v>
      </c>
      <c r="D14" s="43"/>
      <c r="E14" s="43"/>
      <c r="F14" s="43"/>
      <c r="G14" s="43"/>
      <c r="H14" s="43"/>
      <c r="I14" s="43"/>
      <c r="J14" s="43"/>
      <c r="K14" s="44"/>
      <c r="L14" s="43"/>
      <c r="M14" s="43"/>
      <c r="N14" s="43"/>
      <c r="O14" s="43"/>
      <c r="P14" s="43"/>
      <c r="Q14" s="43"/>
      <c r="R14" s="43"/>
      <c r="S14" s="43"/>
      <c r="T14" s="43"/>
      <c r="U14" s="42"/>
      <c r="V14" s="43"/>
      <c r="W14" s="42"/>
    </row>
    <row r="15" spans="1:23" x14ac:dyDescent="0.4">
      <c r="A15" s="40"/>
      <c r="B15" s="40"/>
      <c r="C15" s="40"/>
      <c r="D15" s="40"/>
      <c r="E15" s="40"/>
      <c r="F15" s="40"/>
      <c r="G15" s="40"/>
      <c r="H15" s="40"/>
      <c r="I15" s="40" t="s">
        <v>322</v>
      </c>
      <c r="J15" s="40"/>
      <c r="K15" s="41">
        <v>44782</v>
      </c>
      <c r="L15" s="40"/>
      <c r="M15" s="40"/>
      <c r="N15" s="40"/>
      <c r="O15" s="40" t="s">
        <v>476</v>
      </c>
      <c r="P15" s="40"/>
      <c r="Q15" s="40" t="s">
        <v>562</v>
      </c>
      <c r="R15" s="40"/>
      <c r="S15" s="40" t="s">
        <v>33</v>
      </c>
      <c r="T15" s="40"/>
      <c r="U15" s="39">
        <v>-9.75</v>
      </c>
      <c r="V15" s="40"/>
      <c r="W15" s="39">
        <f>ROUND(W14+U15,5)</f>
        <v>-9.75</v>
      </c>
    </row>
    <row r="16" spans="1:23" ht="15" thickBot="1" x14ac:dyDescent="0.45">
      <c r="A16" s="40"/>
      <c r="B16" s="40"/>
      <c r="C16" s="40"/>
      <c r="D16" s="40"/>
      <c r="E16" s="40"/>
      <c r="F16" s="40"/>
      <c r="G16" s="40"/>
      <c r="H16" s="40"/>
      <c r="I16" s="40" t="s">
        <v>343</v>
      </c>
      <c r="J16" s="40"/>
      <c r="K16" s="41">
        <v>44792</v>
      </c>
      <c r="L16" s="40"/>
      <c r="M16" s="40"/>
      <c r="N16" s="40"/>
      <c r="O16" s="40" t="s">
        <v>557</v>
      </c>
      <c r="P16" s="40"/>
      <c r="Q16" s="40" t="s">
        <v>561</v>
      </c>
      <c r="R16" s="40"/>
      <c r="S16" s="40" t="s">
        <v>340</v>
      </c>
      <c r="T16" s="40"/>
      <c r="U16" s="45">
        <v>-39.25</v>
      </c>
      <c r="V16" s="40"/>
      <c r="W16" s="45">
        <f>ROUND(W15+U16,5)</f>
        <v>-49</v>
      </c>
    </row>
    <row r="17" spans="1:23" x14ac:dyDescent="0.4">
      <c r="A17" s="37"/>
      <c r="B17" s="37"/>
      <c r="C17" s="37" t="s">
        <v>560</v>
      </c>
      <c r="D17" s="37"/>
      <c r="E17" s="37"/>
      <c r="F17" s="37"/>
      <c r="G17" s="37"/>
      <c r="H17" s="37"/>
      <c r="I17" s="37"/>
      <c r="J17" s="37"/>
      <c r="K17" s="38"/>
      <c r="L17" s="37"/>
      <c r="M17" s="37"/>
      <c r="N17" s="37"/>
      <c r="O17" s="37"/>
      <c r="P17" s="37"/>
      <c r="Q17" s="37"/>
      <c r="R17" s="37"/>
      <c r="S17" s="37"/>
      <c r="T17" s="37"/>
      <c r="U17" s="6">
        <f>ROUND(SUM(U14:U16),5)</f>
        <v>-49</v>
      </c>
      <c r="V17" s="37"/>
      <c r="W17" s="6">
        <f>W16</f>
        <v>-49</v>
      </c>
    </row>
    <row r="18" spans="1:23" x14ac:dyDescent="0.4">
      <c r="A18" s="43"/>
      <c r="B18" s="43"/>
      <c r="C18" s="43" t="s">
        <v>238</v>
      </c>
      <c r="D18" s="43"/>
      <c r="E18" s="43"/>
      <c r="F18" s="43"/>
      <c r="G18" s="43"/>
      <c r="H18" s="43"/>
      <c r="I18" s="43"/>
      <c r="J18" s="43"/>
      <c r="K18" s="44"/>
      <c r="L18" s="43"/>
      <c r="M18" s="43"/>
      <c r="N18" s="43"/>
      <c r="O18" s="43"/>
      <c r="P18" s="43"/>
      <c r="Q18" s="43"/>
      <c r="R18" s="43"/>
      <c r="S18" s="43"/>
      <c r="T18" s="43"/>
      <c r="U18" s="42"/>
      <c r="V18" s="43"/>
      <c r="W18" s="42"/>
    </row>
    <row r="19" spans="1:23" ht="15" thickBot="1" x14ac:dyDescent="0.45">
      <c r="A19" s="1"/>
      <c r="B19" s="1"/>
      <c r="C19" s="1"/>
      <c r="D19" s="1"/>
      <c r="E19" s="1"/>
      <c r="F19" s="1"/>
      <c r="G19" s="40"/>
      <c r="H19" s="40"/>
      <c r="I19" s="40" t="s">
        <v>322</v>
      </c>
      <c r="J19" s="40"/>
      <c r="K19" s="41">
        <v>44782</v>
      </c>
      <c r="L19" s="40"/>
      <c r="M19" s="40"/>
      <c r="N19" s="40"/>
      <c r="O19" s="40" t="s">
        <v>468</v>
      </c>
      <c r="P19" s="40"/>
      <c r="Q19" s="40" t="s">
        <v>559</v>
      </c>
      <c r="R19" s="40"/>
      <c r="S19" s="40" t="s">
        <v>33</v>
      </c>
      <c r="T19" s="40"/>
      <c r="U19" s="45">
        <v>-14.99</v>
      </c>
      <c r="V19" s="40"/>
      <c r="W19" s="45">
        <f>ROUND(W18+U19,5)</f>
        <v>-14.99</v>
      </c>
    </row>
    <row r="20" spans="1:23" x14ac:dyDescent="0.4">
      <c r="A20" s="37"/>
      <c r="B20" s="37"/>
      <c r="C20" s="37" t="s">
        <v>558</v>
      </c>
      <c r="D20" s="37"/>
      <c r="E20" s="37"/>
      <c r="F20" s="37"/>
      <c r="G20" s="37"/>
      <c r="H20" s="37"/>
      <c r="I20" s="37"/>
      <c r="J20" s="37"/>
      <c r="K20" s="38"/>
      <c r="L20" s="37"/>
      <c r="M20" s="37"/>
      <c r="N20" s="37"/>
      <c r="O20" s="37"/>
      <c r="P20" s="37"/>
      <c r="Q20" s="37"/>
      <c r="R20" s="37"/>
      <c r="S20" s="37"/>
      <c r="T20" s="37"/>
      <c r="U20" s="6">
        <f>ROUND(SUM(U18:U19),5)</f>
        <v>-14.99</v>
      </c>
      <c r="V20" s="37"/>
      <c r="W20" s="6">
        <f>W19</f>
        <v>-14.99</v>
      </c>
    </row>
    <row r="21" spans="1:23" x14ac:dyDescent="0.4">
      <c r="A21" s="43"/>
      <c r="B21" s="43"/>
      <c r="C21" s="43" t="s">
        <v>236</v>
      </c>
      <c r="D21" s="43"/>
      <c r="E21" s="43"/>
      <c r="F21" s="43"/>
      <c r="G21" s="43"/>
      <c r="H21" s="43"/>
      <c r="I21" s="43"/>
      <c r="J21" s="43"/>
      <c r="K21" s="44"/>
      <c r="L21" s="43"/>
      <c r="M21" s="43"/>
      <c r="N21" s="43"/>
      <c r="O21" s="43"/>
      <c r="P21" s="43"/>
      <c r="Q21" s="43"/>
      <c r="R21" s="43"/>
      <c r="S21" s="43"/>
      <c r="T21" s="43"/>
      <c r="U21" s="42"/>
      <c r="V21" s="43"/>
      <c r="W21" s="42"/>
    </row>
    <row r="22" spans="1:23" ht="15" thickBot="1" x14ac:dyDescent="0.45">
      <c r="A22" s="1"/>
      <c r="B22" s="1"/>
      <c r="C22" s="1"/>
      <c r="D22" s="1"/>
      <c r="E22" s="1"/>
      <c r="F22" s="1"/>
      <c r="G22" s="40"/>
      <c r="H22" s="40"/>
      <c r="I22" s="40" t="s">
        <v>343</v>
      </c>
      <c r="J22" s="40"/>
      <c r="K22" s="41">
        <v>44792</v>
      </c>
      <c r="L22" s="40"/>
      <c r="M22" s="40"/>
      <c r="N22" s="40"/>
      <c r="O22" s="40" t="s">
        <v>557</v>
      </c>
      <c r="P22" s="40"/>
      <c r="Q22" s="40" t="s">
        <v>556</v>
      </c>
      <c r="R22" s="40"/>
      <c r="S22" s="40" t="s">
        <v>340</v>
      </c>
      <c r="T22" s="40"/>
      <c r="U22" s="45">
        <v>-155.5</v>
      </c>
      <c r="V22" s="40"/>
      <c r="W22" s="45">
        <f>ROUND(W21+U22,5)</f>
        <v>-155.5</v>
      </c>
    </row>
    <row r="23" spans="1:23" x14ac:dyDescent="0.4">
      <c r="A23" s="37"/>
      <c r="B23" s="37"/>
      <c r="C23" s="37" t="s">
        <v>555</v>
      </c>
      <c r="D23" s="37"/>
      <c r="E23" s="37"/>
      <c r="F23" s="37"/>
      <c r="G23" s="37"/>
      <c r="H23" s="37"/>
      <c r="I23" s="37"/>
      <c r="J23" s="37"/>
      <c r="K23" s="38"/>
      <c r="L23" s="37"/>
      <c r="M23" s="37"/>
      <c r="N23" s="37"/>
      <c r="O23" s="37"/>
      <c r="P23" s="37"/>
      <c r="Q23" s="37"/>
      <c r="R23" s="37"/>
      <c r="S23" s="37"/>
      <c r="T23" s="37"/>
      <c r="U23" s="6">
        <f>ROUND(SUM(U21:U22),5)</f>
        <v>-155.5</v>
      </c>
      <c r="V23" s="37"/>
      <c r="W23" s="6">
        <f>W22</f>
        <v>-155.5</v>
      </c>
    </row>
    <row r="24" spans="1:23" x14ac:dyDescent="0.4">
      <c r="A24" s="43"/>
      <c r="B24" s="43"/>
      <c r="C24" s="43" t="s">
        <v>234</v>
      </c>
      <c r="D24" s="43"/>
      <c r="E24" s="43"/>
      <c r="F24" s="43"/>
      <c r="G24" s="43"/>
      <c r="H24" s="43"/>
      <c r="I24" s="43"/>
      <c r="J24" s="43"/>
      <c r="K24" s="44"/>
      <c r="L24" s="43"/>
      <c r="M24" s="43"/>
      <c r="N24" s="43"/>
      <c r="O24" s="43"/>
      <c r="P24" s="43"/>
      <c r="Q24" s="43"/>
      <c r="R24" s="43"/>
      <c r="S24" s="43"/>
      <c r="T24" s="43"/>
      <c r="U24" s="42"/>
      <c r="V24" s="43"/>
      <c r="W24" s="42"/>
    </row>
    <row r="25" spans="1:23" ht="15" thickBot="1" x14ac:dyDescent="0.45">
      <c r="A25" s="1"/>
      <c r="B25" s="1"/>
      <c r="C25" s="1"/>
      <c r="D25" s="1"/>
      <c r="E25" s="1"/>
      <c r="F25" s="1"/>
      <c r="G25" s="40"/>
      <c r="H25" s="40"/>
      <c r="I25" s="40" t="s">
        <v>322</v>
      </c>
      <c r="J25" s="40"/>
      <c r="K25" s="41">
        <v>44782</v>
      </c>
      <c r="L25" s="40"/>
      <c r="M25" s="40" t="s">
        <v>421</v>
      </c>
      <c r="N25" s="40"/>
      <c r="O25" s="40" t="s">
        <v>490</v>
      </c>
      <c r="P25" s="40"/>
      <c r="Q25" s="40" t="s">
        <v>554</v>
      </c>
      <c r="R25" s="40"/>
      <c r="S25" s="40" t="s">
        <v>33</v>
      </c>
      <c r="T25" s="40"/>
      <c r="U25" s="45">
        <v>-12</v>
      </c>
      <c r="V25" s="40"/>
      <c r="W25" s="45">
        <f>ROUND(W24+U25,5)</f>
        <v>-12</v>
      </c>
    </row>
    <row r="26" spans="1:23" x14ac:dyDescent="0.4">
      <c r="A26" s="37"/>
      <c r="B26" s="37"/>
      <c r="C26" s="37" t="s">
        <v>553</v>
      </c>
      <c r="D26" s="37"/>
      <c r="E26" s="37"/>
      <c r="F26" s="37"/>
      <c r="G26" s="37"/>
      <c r="H26" s="37"/>
      <c r="I26" s="37"/>
      <c r="J26" s="37"/>
      <c r="K26" s="38"/>
      <c r="L26" s="37"/>
      <c r="M26" s="37"/>
      <c r="N26" s="37"/>
      <c r="O26" s="37"/>
      <c r="P26" s="37"/>
      <c r="Q26" s="37"/>
      <c r="R26" s="37"/>
      <c r="S26" s="37"/>
      <c r="T26" s="37"/>
      <c r="U26" s="6">
        <f>ROUND(SUM(U24:U25),5)</f>
        <v>-12</v>
      </c>
      <c r="V26" s="37"/>
      <c r="W26" s="6">
        <f>W25</f>
        <v>-12</v>
      </c>
    </row>
    <row r="27" spans="1:23" x14ac:dyDescent="0.4">
      <c r="A27" s="43"/>
      <c r="B27" s="43"/>
      <c r="C27" s="43" t="s">
        <v>229</v>
      </c>
      <c r="D27" s="43"/>
      <c r="E27" s="43"/>
      <c r="F27" s="43"/>
      <c r="G27" s="43"/>
      <c r="H27" s="43"/>
      <c r="I27" s="43"/>
      <c r="J27" s="43"/>
      <c r="K27" s="44"/>
      <c r="L27" s="43"/>
      <c r="M27" s="43"/>
      <c r="N27" s="43"/>
      <c r="O27" s="43"/>
      <c r="P27" s="43"/>
      <c r="Q27" s="43"/>
      <c r="R27" s="43"/>
      <c r="S27" s="43"/>
      <c r="T27" s="43"/>
      <c r="U27" s="42"/>
      <c r="V27" s="43"/>
      <c r="W27" s="42"/>
    </row>
    <row r="28" spans="1:23" x14ac:dyDescent="0.4">
      <c r="A28" s="43"/>
      <c r="B28" s="43"/>
      <c r="C28" s="43"/>
      <c r="D28" s="43" t="s">
        <v>226</v>
      </c>
      <c r="E28" s="43"/>
      <c r="F28" s="43"/>
      <c r="G28" s="43"/>
      <c r="H28" s="43"/>
      <c r="I28" s="43"/>
      <c r="J28" s="43"/>
      <c r="K28" s="44"/>
      <c r="L28" s="43"/>
      <c r="M28" s="43"/>
      <c r="N28" s="43"/>
      <c r="O28" s="43"/>
      <c r="P28" s="43"/>
      <c r="Q28" s="43"/>
      <c r="R28" s="43"/>
      <c r="S28" s="43"/>
      <c r="T28" s="43"/>
      <c r="U28" s="42"/>
      <c r="V28" s="43"/>
      <c r="W28" s="42"/>
    </row>
    <row r="29" spans="1:23" x14ac:dyDescent="0.4">
      <c r="A29" s="40"/>
      <c r="B29" s="40"/>
      <c r="C29" s="40"/>
      <c r="D29" s="40"/>
      <c r="E29" s="40"/>
      <c r="F29" s="40"/>
      <c r="G29" s="40"/>
      <c r="H29" s="40"/>
      <c r="I29" s="40" t="s">
        <v>322</v>
      </c>
      <c r="J29" s="40"/>
      <c r="K29" s="41">
        <v>44799</v>
      </c>
      <c r="L29" s="40"/>
      <c r="M29" s="40" t="s">
        <v>552</v>
      </c>
      <c r="N29" s="40"/>
      <c r="O29" s="40" t="s">
        <v>547</v>
      </c>
      <c r="P29" s="40"/>
      <c r="Q29" s="40" t="s">
        <v>551</v>
      </c>
      <c r="R29" s="40"/>
      <c r="S29" s="40" t="s">
        <v>33</v>
      </c>
      <c r="T29" s="40"/>
      <c r="U29" s="39">
        <v>-357</v>
      </c>
      <c r="V29" s="40"/>
      <c r="W29" s="39">
        <f>ROUND(W28+U29,5)</f>
        <v>-357</v>
      </c>
    </row>
    <row r="30" spans="1:23" x14ac:dyDescent="0.4">
      <c r="A30" s="40"/>
      <c r="B30" s="40"/>
      <c r="C30" s="40"/>
      <c r="D30" s="40"/>
      <c r="E30" s="40"/>
      <c r="F30" s="40"/>
      <c r="G30" s="40"/>
      <c r="H30" s="40"/>
      <c r="I30" s="40" t="s">
        <v>322</v>
      </c>
      <c r="J30" s="40"/>
      <c r="K30" s="41">
        <v>44799</v>
      </c>
      <c r="L30" s="40"/>
      <c r="M30" s="40" t="s">
        <v>550</v>
      </c>
      <c r="N30" s="40"/>
      <c r="O30" s="40" t="s">
        <v>547</v>
      </c>
      <c r="P30" s="40"/>
      <c r="Q30" s="40" t="s">
        <v>549</v>
      </c>
      <c r="R30" s="40"/>
      <c r="S30" s="40" t="s">
        <v>33</v>
      </c>
      <c r="T30" s="40"/>
      <c r="U30" s="39">
        <v>-331</v>
      </c>
      <c r="V30" s="40"/>
      <c r="W30" s="39">
        <f>ROUND(W29+U30,5)</f>
        <v>-688</v>
      </c>
    </row>
    <row r="31" spans="1:23" ht="15" thickBot="1" x14ac:dyDescent="0.45">
      <c r="A31" s="40"/>
      <c r="B31" s="40"/>
      <c r="C31" s="40"/>
      <c r="D31" s="40"/>
      <c r="E31" s="40"/>
      <c r="F31" s="40"/>
      <c r="G31" s="40"/>
      <c r="H31" s="40"/>
      <c r="I31" s="40" t="s">
        <v>322</v>
      </c>
      <c r="J31" s="40"/>
      <c r="K31" s="41">
        <v>44799</v>
      </c>
      <c r="L31" s="40"/>
      <c r="M31" s="40" t="s">
        <v>548</v>
      </c>
      <c r="N31" s="40"/>
      <c r="O31" s="40" t="s">
        <v>547</v>
      </c>
      <c r="P31" s="40"/>
      <c r="Q31" s="40" t="s">
        <v>546</v>
      </c>
      <c r="R31" s="40"/>
      <c r="S31" s="40" t="s">
        <v>33</v>
      </c>
      <c r="T31" s="40"/>
      <c r="U31" s="45">
        <v>-346</v>
      </c>
      <c r="V31" s="40"/>
      <c r="W31" s="45">
        <f>ROUND(W30+U31,5)</f>
        <v>-1034</v>
      </c>
    </row>
    <row r="32" spans="1:23" x14ac:dyDescent="0.4">
      <c r="A32" s="37"/>
      <c r="B32" s="37"/>
      <c r="C32" s="37"/>
      <c r="D32" s="37" t="s">
        <v>545</v>
      </c>
      <c r="E32" s="37"/>
      <c r="F32" s="37"/>
      <c r="G32" s="37"/>
      <c r="H32" s="37"/>
      <c r="I32" s="37"/>
      <c r="J32" s="37"/>
      <c r="K32" s="38"/>
      <c r="L32" s="37"/>
      <c r="M32" s="37"/>
      <c r="N32" s="37"/>
      <c r="O32" s="37"/>
      <c r="P32" s="37"/>
      <c r="Q32" s="37"/>
      <c r="R32" s="37"/>
      <c r="S32" s="37"/>
      <c r="T32" s="37"/>
      <c r="U32" s="6">
        <f>ROUND(SUM(U28:U31),5)</f>
        <v>-1034</v>
      </c>
      <c r="V32" s="37"/>
      <c r="W32" s="6">
        <f>W31</f>
        <v>-1034</v>
      </c>
    </row>
    <row r="33" spans="1:23" x14ac:dyDescent="0.4">
      <c r="A33" s="43"/>
      <c r="B33" s="43"/>
      <c r="C33" s="43"/>
      <c r="D33" s="43" t="s">
        <v>225</v>
      </c>
      <c r="E33" s="43"/>
      <c r="F33" s="43"/>
      <c r="G33" s="43"/>
      <c r="H33" s="43"/>
      <c r="I33" s="43"/>
      <c r="J33" s="43"/>
      <c r="K33" s="44"/>
      <c r="L33" s="43"/>
      <c r="M33" s="43"/>
      <c r="N33" s="43"/>
      <c r="O33" s="43"/>
      <c r="P33" s="43"/>
      <c r="Q33" s="43"/>
      <c r="R33" s="43"/>
      <c r="S33" s="43"/>
      <c r="T33" s="43"/>
      <c r="U33" s="42"/>
      <c r="V33" s="43"/>
      <c r="W33" s="42"/>
    </row>
    <row r="34" spans="1:23" ht="15" thickBot="1" x14ac:dyDescent="0.45">
      <c r="A34" s="1"/>
      <c r="B34" s="1"/>
      <c r="C34" s="1"/>
      <c r="D34" s="1"/>
      <c r="E34" s="1"/>
      <c r="F34" s="1"/>
      <c r="G34" s="40"/>
      <c r="H34" s="40"/>
      <c r="I34" s="40" t="s">
        <v>322</v>
      </c>
      <c r="J34" s="40"/>
      <c r="K34" s="41">
        <v>44782</v>
      </c>
      <c r="L34" s="40"/>
      <c r="M34" s="40" t="s">
        <v>544</v>
      </c>
      <c r="N34" s="40"/>
      <c r="O34" s="40" t="s">
        <v>543</v>
      </c>
      <c r="P34" s="40"/>
      <c r="Q34" s="40" t="s">
        <v>542</v>
      </c>
      <c r="R34" s="40"/>
      <c r="S34" s="40" t="s">
        <v>33</v>
      </c>
      <c r="T34" s="40"/>
      <c r="U34" s="39">
        <v>-2781</v>
      </c>
      <c r="V34" s="40"/>
      <c r="W34" s="39">
        <f>ROUND(W33+U34,5)</f>
        <v>-2781</v>
      </c>
    </row>
    <row r="35" spans="1:23" ht="15" thickBot="1" x14ac:dyDescent="0.45">
      <c r="A35" s="37"/>
      <c r="B35" s="37"/>
      <c r="C35" s="37"/>
      <c r="D35" s="37" t="s">
        <v>541</v>
      </c>
      <c r="E35" s="37"/>
      <c r="F35" s="37"/>
      <c r="G35" s="37"/>
      <c r="H35" s="37"/>
      <c r="I35" s="37"/>
      <c r="J35" s="37"/>
      <c r="K35" s="38"/>
      <c r="L35" s="37"/>
      <c r="M35" s="37"/>
      <c r="N35" s="37"/>
      <c r="O35" s="37"/>
      <c r="P35" s="37"/>
      <c r="Q35" s="37"/>
      <c r="R35" s="37"/>
      <c r="S35" s="37"/>
      <c r="T35" s="37"/>
      <c r="U35" s="8">
        <f>ROUND(SUM(U33:U34),5)</f>
        <v>-2781</v>
      </c>
      <c r="V35" s="37"/>
      <c r="W35" s="8">
        <f>W34</f>
        <v>-2781</v>
      </c>
    </row>
    <row r="36" spans="1:23" x14ac:dyDescent="0.4">
      <c r="A36" s="37"/>
      <c r="B36" s="37"/>
      <c r="C36" s="37" t="s">
        <v>224</v>
      </c>
      <c r="D36" s="37"/>
      <c r="E36" s="37"/>
      <c r="F36" s="37"/>
      <c r="G36" s="37"/>
      <c r="H36" s="37"/>
      <c r="I36" s="37"/>
      <c r="J36" s="37"/>
      <c r="K36" s="38"/>
      <c r="L36" s="37"/>
      <c r="M36" s="37"/>
      <c r="N36" s="37"/>
      <c r="O36" s="37"/>
      <c r="P36" s="37"/>
      <c r="Q36" s="37"/>
      <c r="R36" s="37"/>
      <c r="S36" s="37"/>
      <c r="T36" s="37"/>
      <c r="U36" s="6">
        <f>ROUND(U32+U35,5)</f>
        <v>-3815</v>
      </c>
      <c r="V36" s="37"/>
      <c r="W36" s="6">
        <f>ROUND(W32+W35,5)</f>
        <v>-3815</v>
      </c>
    </row>
    <row r="37" spans="1:23" x14ac:dyDescent="0.4">
      <c r="A37" s="43"/>
      <c r="B37" s="43"/>
      <c r="C37" s="43" t="s">
        <v>223</v>
      </c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43"/>
      <c r="T37" s="43"/>
      <c r="U37" s="42"/>
      <c r="V37" s="43"/>
      <c r="W37" s="42"/>
    </row>
    <row r="38" spans="1:23" x14ac:dyDescent="0.4">
      <c r="A38" s="43"/>
      <c r="B38" s="43"/>
      <c r="C38" s="43"/>
      <c r="D38" s="43" t="s">
        <v>222</v>
      </c>
      <c r="E38" s="43"/>
      <c r="F38" s="43"/>
      <c r="G38" s="43"/>
      <c r="H38" s="43"/>
      <c r="I38" s="43"/>
      <c r="J38" s="43"/>
      <c r="K38" s="44"/>
      <c r="L38" s="43"/>
      <c r="M38" s="43"/>
      <c r="N38" s="43"/>
      <c r="O38" s="43"/>
      <c r="P38" s="43"/>
      <c r="Q38" s="43"/>
      <c r="R38" s="43"/>
      <c r="S38" s="43"/>
      <c r="T38" s="43"/>
      <c r="U38" s="42"/>
      <c r="V38" s="43"/>
      <c r="W38" s="42"/>
    </row>
    <row r="39" spans="1:23" x14ac:dyDescent="0.4">
      <c r="A39" s="40"/>
      <c r="B39" s="40"/>
      <c r="C39" s="40"/>
      <c r="D39" s="40"/>
      <c r="E39" s="40"/>
      <c r="F39" s="40"/>
      <c r="G39" s="40"/>
      <c r="H39" s="40"/>
      <c r="I39" s="40" t="s">
        <v>322</v>
      </c>
      <c r="J39" s="40"/>
      <c r="K39" s="41">
        <v>44782</v>
      </c>
      <c r="L39" s="40"/>
      <c r="M39" s="40" t="s">
        <v>540</v>
      </c>
      <c r="N39" s="40"/>
      <c r="O39" s="40" t="s">
        <v>539</v>
      </c>
      <c r="P39" s="40"/>
      <c r="Q39" s="40" t="s">
        <v>441</v>
      </c>
      <c r="R39" s="40"/>
      <c r="S39" s="40" t="s">
        <v>33</v>
      </c>
      <c r="T39" s="40"/>
      <c r="U39" s="39">
        <v>-100</v>
      </c>
      <c r="V39" s="40"/>
      <c r="W39" s="39">
        <f>ROUND(W38+U39,5)</f>
        <v>-100</v>
      </c>
    </row>
    <row r="40" spans="1:23" x14ac:dyDescent="0.4">
      <c r="A40" s="40"/>
      <c r="B40" s="40"/>
      <c r="C40" s="40"/>
      <c r="D40" s="40"/>
      <c r="E40" s="40"/>
      <c r="F40" s="40"/>
      <c r="G40" s="40"/>
      <c r="H40" s="40"/>
      <c r="I40" s="40" t="s">
        <v>343</v>
      </c>
      <c r="J40" s="40"/>
      <c r="K40" s="41">
        <v>44792</v>
      </c>
      <c r="L40" s="40"/>
      <c r="M40" s="40"/>
      <c r="N40" s="40"/>
      <c r="O40" s="40" t="s">
        <v>538</v>
      </c>
      <c r="P40" s="40"/>
      <c r="Q40" s="40" t="s">
        <v>421</v>
      </c>
      <c r="R40" s="40"/>
      <c r="S40" s="40" t="s">
        <v>340</v>
      </c>
      <c r="T40" s="40"/>
      <c r="U40" s="39">
        <v>-14.99</v>
      </c>
      <c r="V40" s="40"/>
      <c r="W40" s="39">
        <f>ROUND(W39+U40,5)</f>
        <v>-114.99</v>
      </c>
    </row>
    <row r="41" spans="1:23" ht="15" thickBot="1" x14ac:dyDescent="0.45">
      <c r="A41" s="40"/>
      <c r="B41" s="40"/>
      <c r="C41" s="40"/>
      <c r="D41" s="40"/>
      <c r="E41" s="40"/>
      <c r="F41" s="40"/>
      <c r="G41" s="40"/>
      <c r="H41" s="40"/>
      <c r="I41" s="40" t="s">
        <v>343</v>
      </c>
      <c r="J41" s="40"/>
      <c r="K41" s="41">
        <v>44792</v>
      </c>
      <c r="L41" s="40"/>
      <c r="M41" s="40"/>
      <c r="N41" s="40"/>
      <c r="O41" s="40" t="s">
        <v>537</v>
      </c>
      <c r="P41" s="40"/>
      <c r="Q41" s="40" t="s">
        <v>536</v>
      </c>
      <c r="R41" s="40"/>
      <c r="S41" s="40" t="s">
        <v>340</v>
      </c>
      <c r="T41" s="40"/>
      <c r="U41" s="45">
        <v>-332.5</v>
      </c>
      <c r="V41" s="40"/>
      <c r="W41" s="45">
        <f>ROUND(W40+U41,5)</f>
        <v>-447.49</v>
      </c>
    </row>
    <row r="42" spans="1:23" x14ac:dyDescent="0.4">
      <c r="A42" s="37"/>
      <c r="B42" s="37"/>
      <c r="C42" s="37"/>
      <c r="D42" s="37" t="s">
        <v>535</v>
      </c>
      <c r="E42" s="37"/>
      <c r="F42" s="37"/>
      <c r="G42" s="37"/>
      <c r="H42" s="37"/>
      <c r="I42" s="37"/>
      <c r="J42" s="37"/>
      <c r="K42" s="38"/>
      <c r="L42" s="37"/>
      <c r="M42" s="37"/>
      <c r="N42" s="37"/>
      <c r="O42" s="37"/>
      <c r="P42" s="37"/>
      <c r="Q42" s="37"/>
      <c r="R42" s="37"/>
      <c r="S42" s="37"/>
      <c r="T42" s="37"/>
      <c r="U42" s="6">
        <f>ROUND(SUM(U38:U41),5)</f>
        <v>-447.49</v>
      </c>
      <c r="V42" s="37"/>
      <c r="W42" s="6">
        <f>W41</f>
        <v>-447.49</v>
      </c>
    </row>
    <row r="43" spans="1:23" x14ac:dyDescent="0.4">
      <c r="A43" s="43"/>
      <c r="B43" s="43"/>
      <c r="C43" s="43"/>
      <c r="D43" s="43" t="s">
        <v>217</v>
      </c>
      <c r="E43" s="43"/>
      <c r="F43" s="43"/>
      <c r="G43" s="43"/>
      <c r="H43" s="43"/>
      <c r="I43" s="43"/>
      <c r="J43" s="43"/>
      <c r="K43" s="44"/>
      <c r="L43" s="43"/>
      <c r="M43" s="43"/>
      <c r="N43" s="43"/>
      <c r="O43" s="43"/>
      <c r="P43" s="43"/>
      <c r="Q43" s="43"/>
      <c r="R43" s="43"/>
      <c r="S43" s="43"/>
      <c r="T43" s="43"/>
      <c r="U43" s="42"/>
      <c r="V43" s="43"/>
      <c r="W43" s="42"/>
    </row>
    <row r="44" spans="1:23" x14ac:dyDescent="0.4">
      <c r="A44" s="40"/>
      <c r="B44" s="40"/>
      <c r="C44" s="40"/>
      <c r="D44" s="40"/>
      <c r="E44" s="40"/>
      <c r="F44" s="40"/>
      <c r="G44" s="40"/>
      <c r="H44" s="40"/>
      <c r="I44" s="40" t="s">
        <v>343</v>
      </c>
      <c r="J44" s="40"/>
      <c r="K44" s="41">
        <v>44774</v>
      </c>
      <c r="L44" s="40"/>
      <c r="M44" s="40"/>
      <c r="N44" s="40"/>
      <c r="O44" s="40" t="s">
        <v>371</v>
      </c>
      <c r="P44" s="40"/>
      <c r="Q44" s="40" t="s">
        <v>534</v>
      </c>
      <c r="R44" s="40"/>
      <c r="S44" s="40" t="s">
        <v>36</v>
      </c>
      <c r="T44" s="40"/>
      <c r="U44" s="39">
        <v>-180</v>
      </c>
      <c r="V44" s="40"/>
      <c r="W44" s="39">
        <f>ROUND(W43+U44,5)</f>
        <v>-180</v>
      </c>
    </row>
    <row r="45" spans="1:23" x14ac:dyDescent="0.4">
      <c r="A45" s="40"/>
      <c r="B45" s="40"/>
      <c r="C45" s="40"/>
      <c r="D45" s="40"/>
      <c r="E45" s="40"/>
      <c r="F45" s="40"/>
      <c r="G45" s="40"/>
      <c r="H45" s="40"/>
      <c r="I45" s="40" t="s">
        <v>414</v>
      </c>
      <c r="J45" s="40"/>
      <c r="K45" s="41">
        <v>44777</v>
      </c>
      <c r="L45" s="40"/>
      <c r="M45" s="40"/>
      <c r="N45" s="40"/>
      <c r="O45" s="40" t="s">
        <v>533</v>
      </c>
      <c r="P45" s="40"/>
      <c r="Q45" s="40" t="s">
        <v>532</v>
      </c>
      <c r="R45" s="40"/>
      <c r="S45" s="40" t="s">
        <v>36</v>
      </c>
      <c r="T45" s="40"/>
      <c r="U45" s="39">
        <v>627.58000000000004</v>
      </c>
      <c r="V45" s="40"/>
      <c r="W45" s="39">
        <f>ROUND(W44+U45,5)</f>
        <v>447.58</v>
      </c>
    </row>
    <row r="46" spans="1:23" ht="15" thickBot="1" x14ac:dyDescent="0.45">
      <c r="A46" s="40"/>
      <c r="B46" s="40"/>
      <c r="C46" s="40"/>
      <c r="D46" s="40"/>
      <c r="E46" s="40"/>
      <c r="F46" s="40"/>
      <c r="G46" s="40"/>
      <c r="H46" s="40"/>
      <c r="I46" s="40" t="s">
        <v>343</v>
      </c>
      <c r="J46" s="40"/>
      <c r="K46" s="41">
        <v>44792</v>
      </c>
      <c r="L46" s="40"/>
      <c r="M46" s="40"/>
      <c r="N46" s="40"/>
      <c r="O46" s="40" t="s">
        <v>531</v>
      </c>
      <c r="P46" s="40"/>
      <c r="Q46" s="40" t="s">
        <v>421</v>
      </c>
      <c r="R46" s="40"/>
      <c r="S46" s="40" t="s">
        <v>340</v>
      </c>
      <c r="T46" s="40"/>
      <c r="U46" s="39">
        <v>-212.5</v>
      </c>
      <c r="V46" s="40"/>
      <c r="W46" s="39">
        <f>ROUND(W45+U46,5)</f>
        <v>235.08</v>
      </c>
    </row>
    <row r="47" spans="1:23" ht="15" thickBot="1" x14ac:dyDescent="0.45">
      <c r="A47" s="37"/>
      <c r="B47" s="37"/>
      <c r="C47" s="37"/>
      <c r="D47" s="37" t="s">
        <v>530</v>
      </c>
      <c r="E47" s="37"/>
      <c r="F47" s="37"/>
      <c r="G47" s="37"/>
      <c r="H47" s="37"/>
      <c r="I47" s="37"/>
      <c r="J47" s="37"/>
      <c r="K47" s="38"/>
      <c r="L47" s="37"/>
      <c r="M47" s="37"/>
      <c r="N47" s="37"/>
      <c r="O47" s="37"/>
      <c r="P47" s="37"/>
      <c r="Q47" s="37"/>
      <c r="R47" s="37"/>
      <c r="S47" s="37"/>
      <c r="T47" s="37"/>
      <c r="U47" s="8">
        <f>ROUND(SUM(U43:U46),5)</f>
        <v>235.08</v>
      </c>
      <c r="V47" s="37"/>
      <c r="W47" s="8">
        <f>W46</f>
        <v>235.08</v>
      </c>
    </row>
    <row r="48" spans="1:23" x14ac:dyDescent="0.4">
      <c r="A48" s="37"/>
      <c r="B48" s="37"/>
      <c r="C48" s="37" t="s">
        <v>216</v>
      </c>
      <c r="D48" s="37"/>
      <c r="E48" s="37"/>
      <c r="F48" s="37"/>
      <c r="G48" s="37"/>
      <c r="H48" s="37"/>
      <c r="I48" s="37"/>
      <c r="J48" s="37"/>
      <c r="K48" s="38"/>
      <c r="L48" s="37"/>
      <c r="M48" s="37"/>
      <c r="N48" s="37"/>
      <c r="O48" s="37"/>
      <c r="P48" s="37"/>
      <c r="Q48" s="37"/>
      <c r="R48" s="37"/>
      <c r="S48" s="37"/>
      <c r="T48" s="37"/>
      <c r="U48" s="6">
        <f>ROUND(U42+U47,5)</f>
        <v>-212.41</v>
      </c>
      <c r="V48" s="37"/>
      <c r="W48" s="6">
        <f>ROUND(W42+W47,5)</f>
        <v>-212.41</v>
      </c>
    </row>
    <row r="49" spans="1:23" x14ac:dyDescent="0.4">
      <c r="A49" s="43"/>
      <c r="B49" s="43"/>
      <c r="C49" s="43" t="s">
        <v>215</v>
      </c>
      <c r="D49" s="43"/>
      <c r="E49" s="43"/>
      <c r="F49" s="43"/>
      <c r="G49" s="43"/>
      <c r="H49" s="43"/>
      <c r="I49" s="43"/>
      <c r="J49" s="43"/>
      <c r="K49" s="44"/>
      <c r="L49" s="43"/>
      <c r="M49" s="43"/>
      <c r="N49" s="43"/>
      <c r="O49" s="43"/>
      <c r="P49" s="43"/>
      <c r="Q49" s="43"/>
      <c r="R49" s="43"/>
      <c r="S49" s="43"/>
      <c r="T49" s="43"/>
      <c r="U49" s="42"/>
      <c r="V49" s="43"/>
      <c r="W49" s="42"/>
    </row>
    <row r="50" spans="1:23" x14ac:dyDescent="0.4">
      <c r="A50" s="43"/>
      <c r="B50" s="43"/>
      <c r="C50" s="43"/>
      <c r="D50" s="43" t="s">
        <v>214</v>
      </c>
      <c r="E50" s="43"/>
      <c r="F50" s="43"/>
      <c r="G50" s="43"/>
      <c r="H50" s="43"/>
      <c r="I50" s="43"/>
      <c r="J50" s="43"/>
      <c r="K50" s="44"/>
      <c r="L50" s="43"/>
      <c r="M50" s="43"/>
      <c r="N50" s="43"/>
      <c r="O50" s="43"/>
      <c r="P50" s="43"/>
      <c r="Q50" s="43"/>
      <c r="R50" s="43"/>
      <c r="S50" s="43"/>
      <c r="T50" s="43"/>
      <c r="U50" s="42"/>
      <c r="V50" s="43"/>
      <c r="W50" s="42"/>
    </row>
    <row r="51" spans="1:23" x14ac:dyDescent="0.4">
      <c r="A51" s="43"/>
      <c r="B51" s="43"/>
      <c r="C51" s="43"/>
      <c r="D51" s="43"/>
      <c r="E51" s="43" t="s">
        <v>213</v>
      </c>
      <c r="F51" s="43"/>
      <c r="G51" s="43"/>
      <c r="H51" s="43"/>
      <c r="I51" s="43"/>
      <c r="J51" s="43"/>
      <c r="K51" s="44"/>
      <c r="L51" s="43"/>
      <c r="M51" s="43"/>
      <c r="N51" s="43"/>
      <c r="O51" s="43"/>
      <c r="P51" s="43"/>
      <c r="Q51" s="43"/>
      <c r="R51" s="43"/>
      <c r="S51" s="43"/>
      <c r="T51" s="43"/>
      <c r="U51" s="42"/>
      <c r="V51" s="43"/>
      <c r="W51" s="42"/>
    </row>
    <row r="52" spans="1:23" x14ac:dyDescent="0.4">
      <c r="A52" s="43"/>
      <c r="B52" s="43"/>
      <c r="C52" s="43"/>
      <c r="D52" s="43"/>
      <c r="E52" s="43"/>
      <c r="F52" s="43" t="s">
        <v>212</v>
      </c>
      <c r="G52" s="43"/>
      <c r="H52" s="43"/>
      <c r="I52" s="43"/>
      <c r="J52" s="43"/>
      <c r="K52" s="44"/>
      <c r="L52" s="43"/>
      <c r="M52" s="43"/>
      <c r="N52" s="43"/>
      <c r="O52" s="43"/>
      <c r="P52" s="43"/>
      <c r="Q52" s="43"/>
      <c r="R52" s="43"/>
      <c r="S52" s="43"/>
      <c r="T52" s="43"/>
      <c r="U52" s="42"/>
      <c r="V52" s="43"/>
      <c r="W52" s="42"/>
    </row>
    <row r="53" spans="1:23" ht="15" thickBot="1" x14ac:dyDescent="0.45">
      <c r="A53" s="1"/>
      <c r="B53" s="1"/>
      <c r="C53" s="1"/>
      <c r="D53" s="1"/>
      <c r="E53" s="1"/>
      <c r="F53" s="1"/>
      <c r="G53" s="40"/>
      <c r="H53" s="40"/>
      <c r="I53" s="40" t="s">
        <v>330</v>
      </c>
      <c r="J53" s="40"/>
      <c r="K53" s="41">
        <v>44804</v>
      </c>
      <c r="L53" s="40"/>
      <c r="M53" s="40" t="s">
        <v>495</v>
      </c>
      <c r="N53" s="40"/>
      <c r="O53" s="40" t="s">
        <v>494</v>
      </c>
      <c r="P53" s="40"/>
      <c r="Q53" s="40" t="s">
        <v>327</v>
      </c>
      <c r="R53" s="40"/>
      <c r="S53" s="40" t="s">
        <v>5</v>
      </c>
      <c r="T53" s="40"/>
      <c r="U53" s="45">
        <v>-10500</v>
      </c>
      <c r="V53" s="40"/>
      <c r="W53" s="45">
        <f>ROUND(W52+U53,5)</f>
        <v>-10500</v>
      </c>
    </row>
    <row r="54" spans="1:23" x14ac:dyDescent="0.4">
      <c r="A54" s="37"/>
      <c r="B54" s="37"/>
      <c r="C54" s="37"/>
      <c r="D54" s="37"/>
      <c r="E54" s="37"/>
      <c r="F54" s="37" t="s">
        <v>529</v>
      </c>
      <c r="G54" s="37"/>
      <c r="H54" s="37"/>
      <c r="I54" s="37"/>
      <c r="J54" s="37"/>
      <c r="K54" s="38"/>
      <c r="L54" s="37"/>
      <c r="M54" s="37"/>
      <c r="N54" s="37"/>
      <c r="O54" s="37"/>
      <c r="P54" s="37"/>
      <c r="Q54" s="37"/>
      <c r="R54" s="37"/>
      <c r="S54" s="37"/>
      <c r="T54" s="37"/>
      <c r="U54" s="6">
        <f>ROUND(SUM(U52:U53),5)</f>
        <v>-10500</v>
      </c>
      <c r="V54" s="37"/>
      <c r="W54" s="6">
        <f>W53</f>
        <v>-10500</v>
      </c>
    </row>
    <row r="55" spans="1:23" x14ac:dyDescent="0.4">
      <c r="A55" s="43"/>
      <c r="B55" s="43"/>
      <c r="C55" s="43"/>
      <c r="D55" s="43"/>
      <c r="E55" s="43"/>
      <c r="F55" s="43" t="s">
        <v>211</v>
      </c>
      <c r="G55" s="43"/>
      <c r="H55" s="43"/>
      <c r="I55" s="43"/>
      <c r="J55" s="43"/>
      <c r="K55" s="44"/>
      <c r="L55" s="43"/>
      <c r="M55" s="43"/>
      <c r="N55" s="43"/>
      <c r="O55" s="43"/>
      <c r="P55" s="43"/>
      <c r="Q55" s="43"/>
      <c r="R55" s="43"/>
      <c r="S55" s="43"/>
      <c r="T55" s="43"/>
      <c r="U55" s="42"/>
      <c r="V55" s="43"/>
      <c r="W55" s="42"/>
    </row>
    <row r="56" spans="1:23" ht="15" thickBot="1" x14ac:dyDescent="0.45">
      <c r="A56" s="1"/>
      <c r="B56" s="1"/>
      <c r="C56" s="1"/>
      <c r="D56" s="1"/>
      <c r="E56" s="1"/>
      <c r="F56" s="1"/>
      <c r="G56" s="40"/>
      <c r="H56" s="40"/>
      <c r="I56" s="40" t="s">
        <v>330</v>
      </c>
      <c r="J56" s="40"/>
      <c r="K56" s="41">
        <v>44804</v>
      </c>
      <c r="L56" s="40"/>
      <c r="M56" s="40" t="s">
        <v>495</v>
      </c>
      <c r="N56" s="40"/>
      <c r="O56" s="40" t="s">
        <v>494</v>
      </c>
      <c r="P56" s="40"/>
      <c r="Q56" s="40" t="s">
        <v>327</v>
      </c>
      <c r="R56" s="40"/>
      <c r="S56" s="40" t="s">
        <v>5</v>
      </c>
      <c r="T56" s="40"/>
      <c r="U56" s="45">
        <v>-945</v>
      </c>
      <c r="V56" s="40"/>
      <c r="W56" s="45">
        <f>ROUND(W55+U56,5)</f>
        <v>-945</v>
      </c>
    </row>
    <row r="57" spans="1:23" x14ac:dyDescent="0.4">
      <c r="A57" s="37"/>
      <c r="B57" s="37"/>
      <c r="C57" s="37"/>
      <c r="D57" s="37"/>
      <c r="E57" s="37"/>
      <c r="F57" s="37" t="s">
        <v>528</v>
      </c>
      <c r="G57" s="37"/>
      <c r="H57" s="37"/>
      <c r="I57" s="37"/>
      <c r="J57" s="37"/>
      <c r="K57" s="38"/>
      <c r="L57" s="37"/>
      <c r="M57" s="37"/>
      <c r="N57" s="37"/>
      <c r="O57" s="37"/>
      <c r="P57" s="37"/>
      <c r="Q57" s="37"/>
      <c r="R57" s="37"/>
      <c r="S57" s="37"/>
      <c r="T57" s="37"/>
      <c r="U57" s="6">
        <f>ROUND(SUM(U55:U56),5)</f>
        <v>-945</v>
      </c>
      <c r="V57" s="37"/>
      <c r="W57" s="6">
        <f>W56</f>
        <v>-945</v>
      </c>
    </row>
    <row r="58" spans="1:23" x14ac:dyDescent="0.4">
      <c r="A58" s="43"/>
      <c r="B58" s="43"/>
      <c r="C58" s="43"/>
      <c r="D58" s="43"/>
      <c r="E58" s="43"/>
      <c r="F58" s="43" t="s">
        <v>210</v>
      </c>
      <c r="G58" s="43"/>
      <c r="H58" s="43"/>
      <c r="I58" s="43"/>
      <c r="J58" s="43"/>
      <c r="K58" s="44"/>
      <c r="L58" s="43"/>
      <c r="M58" s="43"/>
      <c r="N58" s="43"/>
      <c r="O58" s="43"/>
      <c r="P58" s="43"/>
      <c r="Q58" s="43"/>
      <c r="R58" s="43"/>
      <c r="S58" s="43"/>
      <c r="T58" s="43"/>
      <c r="U58" s="42"/>
      <c r="V58" s="43"/>
      <c r="W58" s="42"/>
    </row>
    <row r="59" spans="1:23" ht="15" thickBot="1" x14ac:dyDescent="0.45">
      <c r="A59" s="1"/>
      <c r="B59" s="1"/>
      <c r="C59" s="1"/>
      <c r="D59" s="1"/>
      <c r="E59" s="1"/>
      <c r="F59" s="1"/>
      <c r="G59" s="40"/>
      <c r="H59" s="40"/>
      <c r="I59" s="40" t="s">
        <v>330</v>
      </c>
      <c r="J59" s="40"/>
      <c r="K59" s="41">
        <v>44804</v>
      </c>
      <c r="L59" s="40"/>
      <c r="M59" s="40" t="s">
        <v>495</v>
      </c>
      <c r="N59" s="40"/>
      <c r="O59" s="40" t="s">
        <v>494</v>
      </c>
      <c r="P59" s="40"/>
      <c r="Q59" s="40" t="s">
        <v>327</v>
      </c>
      <c r="R59" s="40"/>
      <c r="S59" s="40" t="s">
        <v>5</v>
      </c>
      <c r="T59" s="40"/>
      <c r="U59" s="39">
        <v>-336</v>
      </c>
      <c r="V59" s="40"/>
      <c r="W59" s="39">
        <f>ROUND(W58+U59,5)</f>
        <v>-336</v>
      </c>
    </row>
    <row r="60" spans="1:23" ht="15" thickBot="1" x14ac:dyDescent="0.45">
      <c r="A60" s="37"/>
      <c r="B60" s="37"/>
      <c r="C60" s="37"/>
      <c r="D60" s="37"/>
      <c r="E60" s="37"/>
      <c r="F60" s="37" t="s">
        <v>527</v>
      </c>
      <c r="G60" s="37"/>
      <c r="H60" s="37"/>
      <c r="I60" s="37"/>
      <c r="J60" s="37"/>
      <c r="K60" s="38"/>
      <c r="L60" s="37"/>
      <c r="M60" s="37"/>
      <c r="N60" s="37"/>
      <c r="O60" s="37"/>
      <c r="P60" s="37"/>
      <c r="Q60" s="37"/>
      <c r="R60" s="37"/>
      <c r="S60" s="37"/>
      <c r="T60" s="37"/>
      <c r="U60" s="8">
        <f>ROUND(SUM(U58:U59),5)</f>
        <v>-336</v>
      </c>
      <c r="V60" s="37"/>
      <c r="W60" s="8">
        <f>W59</f>
        <v>-336</v>
      </c>
    </row>
    <row r="61" spans="1:23" x14ac:dyDescent="0.4">
      <c r="A61" s="37"/>
      <c r="B61" s="37"/>
      <c r="C61" s="37"/>
      <c r="D61" s="37"/>
      <c r="E61" s="37" t="s">
        <v>207</v>
      </c>
      <c r="F61" s="37"/>
      <c r="G61" s="37"/>
      <c r="H61" s="37"/>
      <c r="I61" s="37"/>
      <c r="J61" s="37"/>
      <c r="K61" s="38"/>
      <c r="L61" s="37"/>
      <c r="M61" s="37"/>
      <c r="N61" s="37"/>
      <c r="O61" s="37"/>
      <c r="P61" s="37"/>
      <c r="Q61" s="37"/>
      <c r="R61" s="37"/>
      <c r="S61" s="37"/>
      <c r="T61" s="37"/>
      <c r="U61" s="6">
        <f>ROUND(U54+U57+U60,5)</f>
        <v>-11781</v>
      </c>
      <c r="V61" s="37"/>
      <c r="W61" s="6">
        <f>ROUND(W54+W57+W60,5)</f>
        <v>-11781</v>
      </c>
    </row>
    <row r="62" spans="1:23" x14ac:dyDescent="0.4">
      <c r="A62" s="43"/>
      <c r="B62" s="43"/>
      <c r="C62" s="43"/>
      <c r="D62" s="43"/>
      <c r="E62" s="43" t="s">
        <v>206</v>
      </c>
      <c r="F62" s="43"/>
      <c r="G62" s="43"/>
      <c r="H62" s="43"/>
      <c r="I62" s="43"/>
      <c r="J62" s="43"/>
      <c r="K62" s="44"/>
      <c r="L62" s="43"/>
      <c r="M62" s="43"/>
      <c r="N62" s="43"/>
      <c r="O62" s="43"/>
      <c r="P62" s="43"/>
      <c r="Q62" s="43"/>
      <c r="R62" s="43"/>
      <c r="S62" s="43"/>
      <c r="T62" s="43"/>
      <c r="U62" s="42"/>
      <c r="V62" s="43"/>
      <c r="W62" s="42"/>
    </row>
    <row r="63" spans="1:23" x14ac:dyDescent="0.4">
      <c r="A63" s="40"/>
      <c r="B63" s="40"/>
      <c r="C63" s="40"/>
      <c r="D63" s="40"/>
      <c r="E63" s="40"/>
      <c r="F63" s="40"/>
      <c r="G63" s="40"/>
      <c r="H63" s="40"/>
      <c r="I63" s="40" t="s">
        <v>330</v>
      </c>
      <c r="J63" s="40"/>
      <c r="K63" s="41">
        <v>44804</v>
      </c>
      <c r="L63" s="40"/>
      <c r="M63" s="40" t="s">
        <v>501</v>
      </c>
      <c r="N63" s="40"/>
      <c r="O63" s="40" t="s">
        <v>500</v>
      </c>
      <c r="P63" s="40"/>
      <c r="Q63" s="40" t="s">
        <v>327</v>
      </c>
      <c r="R63" s="40"/>
      <c r="S63" s="40" t="s">
        <v>5</v>
      </c>
      <c r="T63" s="40"/>
      <c r="U63" s="39">
        <v>-6200</v>
      </c>
      <c r="V63" s="40"/>
      <c r="W63" s="39">
        <f>ROUND(W62+U63,5)</f>
        <v>-6200</v>
      </c>
    </row>
    <row r="64" spans="1:23" x14ac:dyDescent="0.4">
      <c r="A64" s="40"/>
      <c r="B64" s="40"/>
      <c r="C64" s="40"/>
      <c r="D64" s="40"/>
      <c r="E64" s="40"/>
      <c r="F64" s="40"/>
      <c r="G64" s="40"/>
      <c r="H64" s="40"/>
      <c r="I64" s="40" t="s">
        <v>330</v>
      </c>
      <c r="J64" s="40"/>
      <c r="K64" s="41">
        <v>44804</v>
      </c>
      <c r="L64" s="40"/>
      <c r="M64" s="40" t="s">
        <v>501</v>
      </c>
      <c r="N64" s="40"/>
      <c r="O64" s="40" t="s">
        <v>500</v>
      </c>
      <c r="P64" s="40"/>
      <c r="Q64" s="40" t="s">
        <v>327</v>
      </c>
      <c r="R64" s="40"/>
      <c r="S64" s="40" t="s">
        <v>5</v>
      </c>
      <c r="T64" s="40"/>
      <c r="U64" s="39">
        <v>-1550</v>
      </c>
      <c r="V64" s="40"/>
      <c r="W64" s="39">
        <f>ROUND(W63+U64,5)</f>
        <v>-7750</v>
      </c>
    </row>
    <row r="65" spans="1:23" x14ac:dyDescent="0.4">
      <c r="A65" s="40"/>
      <c r="B65" s="40"/>
      <c r="C65" s="40"/>
      <c r="D65" s="40"/>
      <c r="E65" s="40"/>
      <c r="F65" s="40"/>
      <c r="G65" s="40"/>
      <c r="H65" s="40"/>
      <c r="I65" s="40" t="s">
        <v>330</v>
      </c>
      <c r="J65" s="40"/>
      <c r="K65" s="41">
        <v>44804</v>
      </c>
      <c r="L65" s="40"/>
      <c r="M65" s="40" t="s">
        <v>501</v>
      </c>
      <c r="N65" s="40"/>
      <c r="O65" s="40" t="s">
        <v>500</v>
      </c>
      <c r="P65" s="40"/>
      <c r="Q65" s="40" t="s">
        <v>327</v>
      </c>
      <c r="R65" s="40"/>
      <c r="S65" s="40" t="s">
        <v>5</v>
      </c>
      <c r="T65" s="40"/>
      <c r="U65" s="39">
        <v>0</v>
      </c>
      <c r="V65" s="40"/>
      <c r="W65" s="39">
        <f>ROUND(W64+U65,5)</f>
        <v>-7750</v>
      </c>
    </row>
    <row r="66" spans="1:23" x14ac:dyDescent="0.4">
      <c r="A66" s="40"/>
      <c r="B66" s="40"/>
      <c r="C66" s="40"/>
      <c r="D66" s="40"/>
      <c r="E66" s="40"/>
      <c r="F66" s="40"/>
      <c r="G66" s="40"/>
      <c r="H66" s="40"/>
      <c r="I66" s="40" t="s">
        <v>330</v>
      </c>
      <c r="J66" s="40"/>
      <c r="K66" s="41">
        <v>44804</v>
      </c>
      <c r="L66" s="40"/>
      <c r="M66" s="40" t="s">
        <v>501</v>
      </c>
      <c r="N66" s="40"/>
      <c r="O66" s="40" t="s">
        <v>500</v>
      </c>
      <c r="P66" s="40"/>
      <c r="Q66" s="40" t="s">
        <v>327</v>
      </c>
      <c r="R66" s="40"/>
      <c r="S66" s="40" t="s">
        <v>5</v>
      </c>
      <c r="T66" s="40"/>
      <c r="U66" s="39">
        <v>-388.8</v>
      </c>
      <c r="V66" s="40"/>
      <c r="W66" s="39">
        <f>ROUND(W65+U66,5)</f>
        <v>-8138.8</v>
      </c>
    </row>
    <row r="67" spans="1:23" x14ac:dyDescent="0.4">
      <c r="A67" s="40"/>
      <c r="B67" s="40"/>
      <c r="C67" s="40"/>
      <c r="D67" s="40"/>
      <c r="E67" s="40"/>
      <c r="F67" s="40"/>
      <c r="G67" s="40"/>
      <c r="H67" s="40"/>
      <c r="I67" s="40" t="s">
        <v>330</v>
      </c>
      <c r="J67" s="40"/>
      <c r="K67" s="41">
        <v>44804</v>
      </c>
      <c r="L67" s="40"/>
      <c r="M67" s="40" t="s">
        <v>501</v>
      </c>
      <c r="N67" s="40"/>
      <c r="O67" s="40" t="s">
        <v>500</v>
      </c>
      <c r="P67" s="40"/>
      <c r="Q67" s="40" t="s">
        <v>327</v>
      </c>
      <c r="R67" s="40"/>
      <c r="S67" s="40" t="s">
        <v>5</v>
      </c>
      <c r="T67" s="40"/>
      <c r="U67" s="39">
        <v>-333.4</v>
      </c>
      <c r="V67" s="40"/>
      <c r="W67" s="39">
        <f>ROUND(W66+U67,5)</f>
        <v>-8472.2000000000007</v>
      </c>
    </row>
    <row r="68" spans="1:23" x14ac:dyDescent="0.4">
      <c r="A68" s="40"/>
      <c r="B68" s="40"/>
      <c r="C68" s="40"/>
      <c r="D68" s="40"/>
      <c r="E68" s="40"/>
      <c r="F68" s="40"/>
      <c r="G68" s="40"/>
      <c r="H68" s="40"/>
      <c r="I68" s="40" t="s">
        <v>330</v>
      </c>
      <c r="J68" s="40"/>
      <c r="K68" s="41">
        <v>44804</v>
      </c>
      <c r="L68" s="40"/>
      <c r="M68" s="40" t="s">
        <v>461</v>
      </c>
      <c r="N68" s="40"/>
      <c r="O68" s="40" t="s">
        <v>460</v>
      </c>
      <c r="P68" s="40"/>
      <c r="Q68" s="40" t="s">
        <v>327</v>
      </c>
      <c r="R68" s="40"/>
      <c r="S68" s="40" t="s">
        <v>5</v>
      </c>
      <c r="T68" s="40"/>
      <c r="U68" s="39">
        <v>-6500</v>
      </c>
      <c r="V68" s="40"/>
      <c r="W68" s="39">
        <f>ROUND(W67+U68,5)</f>
        <v>-14972.2</v>
      </c>
    </row>
    <row r="69" spans="1:23" x14ac:dyDescent="0.4">
      <c r="A69" s="40"/>
      <c r="B69" s="40"/>
      <c r="C69" s="40"/>
      <c r="D69" s="40"/>
      <c r="E69" s="40"/>
      <c r="F69" s="40"/>
      <c r="G69" s="40"/>
      <c r="H69" s="40"/>
      <c r="I69" s="40" t="s">
        <v>330</v>
      </c>
      <c r="J69" s="40"/>
      <c r="K69" s="41">
        <v>44804</v>
      </c>
      <c r="L69" s="40"/>
      <c r="M69" s="40" t="s">
        <v>461</v>
      </c>
      <c r="N69" s="40"/>
      <c r="O69" s="40" t="s">
        <v>460</v>
      </c>
      <c r="P69" s="40"/>
      <c r="Q69" s="40" t="s">
        <v>327</v>
      </c>
      <c r="R69" s="40"/>
      <c r="S69" s="40" t="s">
        <v>5</v>
      </c>
      <c r="T69" s="40"/>
      <c r="U69" s="39">
        <v>-1625</v>
      </c>
      <c r="V69" s="40"/>
      <c r="W69" s="39">
        <f>ROUND(W68+U69,5)</f>
        <v>-16597.2</v>
      </c>
    </row>
    <row r="70" spans="1:23" x14ac:dyDescent="0.4">
      <c r="A70" s="40"/>
      <c r="B70" s="40"/>
      <c r="C70" s="40"/>
      <c r="D70" s="40"/>
      <c r="E70" s="40"/>
      <c r="F70" s="40"/>
      <c r="G70" s="40"/>
      <c r="H70" s="40"/>
      <c r="I70" s="40" t="s">
        <v>330</v>
      </c>
      <c r="J70" s="40"/>
      <c r="K70" s="41">
        <v>44804</v>
      </c>
      <c r="L70" s="40"/>
      <c r="M70" s="40" t="s">
        <v>461</v>
      </c>
      <c r="N70" s="40"/>
      <c r="O70" s="40" t="s">
        <v>460</v>
      </c>
      <c r="P70" s="40"/>
      <c r="Q70" s="40" t="s">
        <v>327</v>
      </c>
      <c r="R70" s="40"/>
      <c r="S70" s="40" t="s">
        <v>5</v>
      </c>
      <c r="T70" s="40"/>
      <c r="U70" s="39">
        <v>0</v>
      </c>
      <c r="V70" s="40"/>
      <c r="W70" s="39">
        <f>ROUND(W69+U70,5)</f>
        <v>-16597.2</v>
      </c>
    </row>
    <row r="71" spans="1:23" x14ac:dyDescent="0.4">
      <c r="A71" s="40"/>
      <c r="B71" s="40"/>
      <c r="C71" s="40"/>
      <c r="D71" s="40"/>
      <c r="E71" s="40"/>
      <c r="F71" s="40"/>
      <c r="G71" s="40"/>
      <c r="H71" s="40"/>
      <c r="I71" s="40" t="s">
        <v>330</v>
      </c>
      <c r="J71" s="40"/>
      <c r="K71" s="41">
        <v>44804</v>
      </c>
      <c r="L71" s="40"/>
      <c r="M71" s="40" t="s">
        <v>461</v>
      </c>
      <c r="N71" s="40"/>
      <c r="O71" s="40" t="s">
        <v>460</v>
      </c>
      <c r="P71" s="40"/>
      <c r="Q71" s="40" t="s">
        <v>327</v>
      </c>
      <c r="R71" s="40"/>
      <c r="S71" s="40" t="s">
        <v>5</v>
      </c>
      <c r="T71" s="40"/>
      <c r="U71" s="39">
        <v>-2588.52</v>
      </c>
      <c r="V71" s="40"/>
      <c r="W71" s="39">
        <f>ROUND(W70+U71,5)</f>
        <v>-19185.72</v>
      </c>
    </row>
    <row r="72" spans="1:23" x14ac:dyDescent="0.4">
      <c r="A72" s="40"/>
      <c r="B72" s="40"/>
      <c r="C72" s="40"/>
      <c r="D72" s="40"/>
      <c r="E72" s="40"/>
      <c r="F72" s="40"/>
      <c r="G72" s="40"/>
      <c r="H72" s="40"/>
      <c r="I72" s="40" t="s">
        <v>330</v>
      </c>
      <c r="J72" s="40"/>
      <c r="K72" s="41">
        <v>44804</v>
      </c>
      <c r="L72" s="40"/>
      <c r="M72" s="40" t="s">
        <v>497</v>
      </c>
      <c r="N72" s="40"/>
      <c r="O72" s="40" t="s">
        <v>496</v>
      </c>
      <c r="P72" s="40"/>
      <c r="Q72" s="40" t="s">
        <v>327</v>
      </c>
      <c r="R72" s="40"/>
      <c r="S72" s="40" t="s">
        <v>5</v>
      </c>
      <c r="T72" s="40"/>
      <c r="U72" s="39">
        <v>-5533.34</v>
      </c>
      <c r="V72" s="40"/>
      <c r="W72" s="39">
        <f>ROUND(W71+U72,5)</f>
        <v>-24719.06</v>
      </c>
    </row>
    <row r="73" spans="1:23" x14ac:dyDescent="0.4">
      <c r="A73" s="40"/>
      <c r="B73" s="40"/>
      <c r="C73" s="40"/>
      <c r="D73" s="40"/>
      <c r="E73" s="40"/>
      <c r="F73" s="40"/>
      <c r="G73" s="40"/>
      <c r="H73" s="40"/>
      <c r="I73" s="40" t="s">
        <v>330</v>
      </c>
      <c r="J73" s="40"/>
      <c r="K73" s="41">
        <v>44804</v>
      </c>
      <c r="L73" s="40"/>
      <c r="M73" s="40" t="s">
        <v>497</v>
      </c>
      <c r="N73" s="40"/>
      <c r="O73" s="40" t="s">
        <v>496</v>
      </c>
      <c r="P73" s="40"/>
      <c r="Q73" s="40" t="s">
        <v>327</v>
      </c>
      <c r="R73" s="40"/>
      <c r="S73" s="40" t="s">
        <v>5</v>
      </c>
      <c r="T73" s="40"/>
      <c r="U73" s="39">
        <v>-1383.33</v>
      </c>
      <c r="V73" s="40"/>
      <c r="W73" s="39">
        <f>ROUND(W72+U73,5)</f>
        <v>-26102.39</v>
      </c>
    </row>
    <row r="74" spans="1:23" x14ac:dyDescent="0.4">
      <c r="A74" s="40"/>
      <c r="B74" s="40"/>
      <c r="C74" s="40"/>
      <c r="D74" s="40"/>
      <c r="E74" s="40"/>
      <c r="F74" s="40"/>
      <c r="G74" s="40"/>
      <c r="H74" s="40"/>
      <c r="I74" s="40" t="s">
        <v>330</v>
      </c>
      <c r="J74" s="40"/>
      <c r="K74" s="41">
        <v>44804</v>
      </c>
      <c r="L74" s="40"/>
      <c r="M74" s="40" t="s">
        <v>497</v>
      </c>
      <c r="N74" s="40"/>
      <c r="O74" s="40" t="s">
        <v>496</v>
      </c>
      <c r="P74" s="40"/>
      <c r="Q74" s="40" t="s">
        <v>327</v>
      </c>
      <c r="R74" s="40"/>
      <c r="S74" s="40" t="s">
        <v>5</v>
      </c>
      <c r="T74" s="40"/>
      <c r="U74" s="39">
        <v>0</v>
      </c>
      <c r="V74" s="40"/>
      <c r="W74" s="39">
        <f>ROUND(W73+U74,5)</f>
        <v>-26102.39</v>
      </c>
    </row>
    <row r="75" spans="1:23" x14ac:dyDescent="0.4">
      <c r="A75" s="40"/>
      <c r="B75" s="40"/>
      <c r="C75" s="40"/>
      <c r="D75" s="40"/>
      <c r="E75" s="40"/>
      <c r="F75" s="40"/>
      <c r="G75" s="40"/>
      <c r="H75" s="40"/>
      <c r="I75" s="40" t="s">
        <v>330</v>
      </c>
      <c r="J75" s="40"/>
      <c r="K75" s="41">
        <v>44804</v>
      </c>
      <c r="L75" s="40"/>
      <c r="M75" s="40" t="s">
        <v>497</v>
      </c>
      <c r="N75" s="40"/>
      <c r="O75" s="40" t="s">
        <v>496</v>
      </c>
      <c r="P75" s="40"/>
      <c r="Q75" s="40" t="s">
        <v>327</v>
      </c>
      <c r="R75" s="40"/>
      <c r="S75" s="40" t="s">
        <v>5</v>
      </c>
      <c r="T75" s="40"/>
      <c r="U75" s="39">
        <v>0</v>
      </c>
      <c r="V75" s="40"/>
      <c r="W75" s="39">
        <f>ROUND(W74+U75,5)</f>
        <v>-26102.39</v>
      </c>
    </row>
    <row r="76" spans="1:23" ht="15" thickBot="1" x14ac:dyDescent="0.45">
      <c r="A76" s="40"/>
      <c r="B76" s="40"/>
      <c r="C76" s="40"/>
      <c r="D76" s="40"/>
      <c r="E76" s="40"/>
      <c r="F76" s="40"/>
      <c r="G76" s="40"/>
      <c r="H76" s="40"/>
      <c r="I76" s="40" t="s">
        <v>330</v>
      </c>
      <c r="J76" s="40"/>
      <c r="K76" s="41">
        <v>44804</v>
      </c>
      <c r="L76" s="40"/>
      <c r="M76" s="40" t="s">
        <v>497</v>
      </c>
      <c r="N76" s="40"/>
      <c r="O76" s="40" t="s">
        <v>496</v>
      </c>
      <c r="P76" s="40"/>
      <c r="Q76" s="40" t="s">
        <v>327</v>
      </c>
      <c r="R76" s="40"/>
      <c r="S76" s="40" t="s">
        <v>5</v>
      </c>
      <c r="T76" s="40"/>
      <c r="U76" s="45">
        <v>-1496.88</v>
      </c>
      <c r="V76" s="40"/>
      <c r="W76" s="45">
        <f>ROUND(W75+U76,5)</f>
        <v>-27599.27</v>
      </c>
    </row>
    <row r="77" spans="1:23" x14ac:dyDescent="0.4">
      <c r="A77" s="37"/>
      <c r="B77" s="37"/>
      <c r="C77" s="37"/>
      <c r="D77" s="37"/>
      <c r="E77" s="37" t="s">
        <v>526</v>
      </c>
      <c r="F77" s="37"/>
      <c r="G77" s="37"/>
      <c r="H77" s="37"/>
      <c r="I77" s="37"/>
      <c r="J77" s="37"/>
      <c r="K77" s="38"/>
      <c r="L77" s="37"/>
      <c r="M77" s="37"/>
      <c r="N77" s="37"/>
      <c r="O77" s="37"/>
      <c r="P77" s="37"/>
      <c r="Q77" s="37"/>
      <c r="R77" s="37"/>
      <c r="S77" s="37"/>
      <c r="T77" s="37"/>
      <c r="U77" s="6">
        <f>ROUND(SUM(U62:U76),5)</f>
        <v>-27599.27</v>
      </c>
      <c r="V77" s="37"/>
      <c r="W77" s="6">
        <f>W76</f>
        <v>-27599.27</v>
      </c>
    </row>
    <row r="78" spans="1:23" x14ac:dyDescent="0.4">
      <c r="A78" s="43"/>
      <c r="B78" s="43"/>
      <c r="C78" s="43"/>
      <c r="D78" s="43"/>
      <c r="E78" s="43" t="s">
        <v>205</v>
      </c>
      <c r="F78" s="43"/>
      <c r="G78" s="43"/>
      <c r="H78" s="43"/>
      <c r="I78" s="43"/>
      <c r="J78" s="43"/>
      <c r="K78" s="44"/>
      <c r="L78" s="43"/>
      <c r="M78" s="43"/>
      <c r="N78" s="43"/>
      <c r="O78" s="43"/>
      <c r="P78" s="43"/>
      <c r="Q78" s="43"/>
      <c r="R78" s="43"/>
      <c r="S78" s="43"/>
      <c r="T78" s="43"/>
      <c r="U78" s="42"/>
      <c r="V78" s="43"/>
      <c r="W78" s="42"/>
    </row>
    <row r="79" spans="1:23" ht="15" thickBot="1" x14ac:dyDescent="0.45">
      <c r="A79" s="1"/>
      <c r="B79" s="1"/>
      <c r="C79" s="1"/>
      <c r="D79" s="1"/>
      <c r="E79" s="1"/>
      <c r="F79" s="1"/>
      <c r="G79" s="40"/>
      <c r="H79" s="40"/>
      <c r="I79" s="40" t="s">
        <v>330</v>
      </c>
      <c r="J79" s="40"/>
      <c r="K79" s="41">
        <v>44804</v>
      </c>
      <c r="L79" s="40"/>
      <c r="M79" s="40" t="s">
        <v>461</v>
      </c>
      <c r="N79" s="40"/>
      <c r="O79" s="40" t="s">
        <v>460</v>
      </c>
      <c r="P79" s="40"/>
      <c r="Q79" s="40" t="s">
        <v>327</v>
      </c>
      <c r="R79" s="40"/>
      <c r="S79" s="40" t="s">
        <v>5</v>
      </c>
      <c r="T79" s="40"/>
      <c r="U79" s="45">
        <v>0</v>
      </c>
      <c r="V79" s="40"/>
      <c r="W79" s="45">
        <f>ROUND(W78+U79,5)</f>
        <v>0</v>
      </c>
    </row>
    <row r="80" spans="1:23" x14ac:dyDescent="0.4">
      <c r="A80" s="37"/>
      <c r="B80" s="37"/>
      <c r="C80" s="37"/>
      <c r="D80" s="37"/>
      <c r="E80" s="37" t="s">
        <v>525</v>
      </c>
      <c r="F80" s="37"/>
      <c r="G80" s="37"/>
      <c r="H80" s="37"/>
      <c r="I80" s="37"/>
      <c r="J80" s="37"/>
      <c r="K80" s="38"/>
      <c r="L80" s="37"/>
      <c r="M80" s="37"/>
      <c r="N80" s="37"/>
      <c r="O80" s="37"/>
      <c r="P80" s="37"/>
      <c r="Q80" s="37"/>
      <c r="R80" s="37"/>
      <c r="S80" s="37"/>
      <c r="T80" s="37"/>
      <c r="U80" s="6">
        <f>ROUND(SUM(U78:U79),5)</f>
        <v>0</v>
      </c>
      <c r="V80" s="37"/>
      <c r="W80" s="6">
        <f>W79</f>
        <v>0</v>
      </c>
    </row>
    <row r="81" spans="1:23" x14ac:dyDescent="0.4">
      <c r="A81" s="43"/>
      <c r="B81" s="43"/>
      <c r="C81" s="43"/>
      <c r="D81" s="43"/>
      <c r="E81" s="43" t="s">
        <v>204</v>
      </c>
      <c r="F81" s="43"/>
      <c r="G81" s="43"/>
      <c r="H81" s="43"/>
      <c r="I81" s="43"/>
      <c r="J81" s="43"/>
      <c r="K81" s="44"/>
      <c r="L81" s="43"/>
      <c r="M81" s="43"/>
      <c r="N81" s="43"/>
      <c r="O81" s="43"/>
      <c r="P81" s="43"/>
      <c r="Q81" s="43"/>
      <c r="R81" s="43"/>
      <c r="S81" s="43"/>
      <c r="T81" s="43"/>
      <c r="U81" s="42"/>
      <c r="V81" s="43"/>
      <c r="W81" s="42"/>
    </row>
    <row r="82" spans="1:23" ht="15" thickBot="1" x14ac:dyDescent="0.45">
      <c r="A82" s="1"/>
      <c r="B82" s="1"/>
      <c r="C82" s="1"/>
      <c r="D82" s="1"/>
      <c r="E82" s="1"/>
      <c r="F82" s="1"/>
      <c r="G82" s="40"/>
      <c r="H82" s="40"/>
      <c r="I82" s="40" t="s">
        <v>330</v>
      </c>
      <c r="J82" s="40"/>
      <c r="K82" s="41">
        <v>44804</v>
      </c>
      <c r="L82" s="40"/>
      <c r="M82" s="40" t="s">
        <v>493</v>
      </c>
      <c r="N82" s="40"/>
      <c r="O82" s="40" t="s">
        <v>492</v>
      </c>
      <c r="P82" s="40"/>
      <c r="Q82" s="40"/>
      <c r="R82" s="40"/>
      <c r="S82" s="40" t="s">
        <v>5</v>
      </c>
      <c r="T82" s="40"/>
      <c r="U82" s="45">
        <v>-6908.8</v>
      </c>
      <c r="V82" s="40"/>
      <c r="W82" s="45">
        <f>ROUND(W81+U82,5)</f>
        <v>-6908.8</v>
      </c>
    </row>
    <row r="83" spans="1:23" x14ac:dyDescent="0.4">
      <c r="A83" s="37"/>
      <c r="B83" s="37"/>
      <c r="C83" s="37"/>
      <c r="D83" s="37"/>
      <c r="E83" s="37" t="s">
        <v>524</v>
      </c>
      <c r="F83" s="37"/>
      <c r="G83" s="37"/>
      <c r="H83" s="37"/>
      <c r="I83" s="37"/>
      <c r="J83" s="37"/>
      <c r="K83" s="38"/>
      <c r="L83" s="37"/>
      <c r="M83" s="37"/>
      <c r="N83" s="37"/>
      <c r="O83" s="37"/>
      <c r="P83" s="37"/>
      <c r="Q83" s="37"/>
      <c r="R83" s="37"/>
      <c r="S83" s="37"/>
      <c r="T83" s="37"/>
      <c r="U83" s="6">
        <f>ROUND(SUM(U81:U82),5)</f>
        <v>-6908.8</v>
      </c>
      <c r="V83" s="37"/>
      <c r="W83" s="6">
        <f>W82</f>
        <v>-6908.8</v>
      </c>
    </row>
    <row r="84" spans="1:23" x14ac:dyDescent="0.4">
      <c r="A84" s="43"/>
      <c r="B84" s="43"/>
      <c r="C84" s="43"/>
      <c r="D84" s="43"/>
      <c r="E84" s="43" t="s">
        <v>202</v>
      </c>
      <c r="F84" s="43"/>
      <c r="G84" s="43"/>
      <c r="H84" s="43"/>
      <c r="I84" s="43"/>
      <c r="J84" s="43"/>
      <c r="K84" s="44"/>
      <c r="L84" s="43"/>
      <c r="M84" s="43"/>
      <c r="N84" s="43"/>
      <c r="O84" s="43"/>
      <c r="P84" s="43"/>
      <c r="Q84" s="43"/>
      <c r="R84" s="43"/>
      <c r="S84" s="43"/>
      <c r="T84" s="43"/>
      <c r="U84" s="42"/>
      <c r="V84" s="43"/>
      <c r="W84" s="42"/>
    </row>
    <row r="85" spans="1:23" ht="15" thickBot="1" x14ac:dyDescent="0.45">
      <c r="A85" s="1"/>
      <c r="B85" s="1"/>
      <c r="C85" s="1"/>
      <c r="D85" s="1"/>
      <c r="E85" s="1"/>
      <c r="F85" s="1"/>
      <c r="G85" s="40"/>
      <c r="H85" s="40"/>
      <c r="I85" s="40" t="s">
        <v>322</v>
      </c>
      <c r="J85" s="40"/>
      <c r="K85" s="41">
        <v>44775</v>
      </c>
      <c r="L85" s="40"/>
      <c r="M85" s="40" t="s">
        <v>421</v>
      </c>
      <c r="N85" s="40"/>
      <c r="O85" s="40" t="s">
        <v>523</v>
      </c>
      <c r="P85" s="40"/>
      <c r="Q85" s="40" t="s">
        <v>486</v>
      </c>
      <c r="R85" s="40"/>
      <c r="S85" s="40" t="s">
        <v>33</v>
      </c>
      <c r="T85" s="40"/>
      <c r="U85" s="45">
        <v>-2600</v>
      </c>
      <c r="V85" s="40"/>
      <c r="W85" s="45">
        <f>ROUND(W84+U85,5)</f>
        <v>-2600</v>
      </c>
    </row>
    <row r="86" spans="1:23" x14ac:dyDescent="0.4">
      <c r="A86" s="37"/>
      <c r="B86" s="37"/>
      <c r="C86" s="37"/>
      <c r="D86" s="37"/>
      <c r="E86" s="37" t="s">
        <v>522</v>
      </c>
      <c r="F86" s="37"/>
      <c r="G86" s="37"/>
      <c r="H86" s="37"/>
      <c r="I86" s="37"/>
      <c r="J86" s="37"/>
      <c r="K86" s="38"/>
      <c r="L86" s="37"/>
      <c r="M86" s="37"/>
      <c r="N86" s="37"/>
      <c r="O86" s="37"/>
      <c r="P86" s="37"/>
      <c r="Q86" s="37"/>
      <c r="R86" s="37"/>
      <c r="S86" s="37"/>
      <c r="T86" s="37"/>
      <c r="U86" s="6">
        <f>ROUND(SUM(U84:U85),5)</f>
        <v>-2600</v>
      </c>
      <c r="V86" s="37"/>
      <c r="W86" s="6">
        <f>W85</f>
        <v>-2600</v>
      </c>
    </row>
    <row r="87" spans="1:23" x14ac:dyDescent="0.4">
      <c r="A87" s="43"/>
      <c r="B87" s="43"/>
      <c r="C87" s="43"/>
      <c r="D87" s="43"/>
      <c r="E87" s="43" t="s">
        <v>201</v>
      </c>
      <c r="F87" s="43"/>
      <c r="G87" s="43"/>
      <c r="H87" s="43"/>
      <c r="I87" s="43"/>
      <c r="J87" s="43"/>
      <c r="K87" s="44"/>
      <c r="L87" s="43"/>
      <c r="M87" s="43"/>
      <c r="N87" s="43"/>
      <c r="O87" s="43"/>
      <c r="P87" s="43"/>
      <c r="Q87" s="43"/>
      <c r="R87" s="43"/>
      <c r="S87" s="43"/>
      <c r="T87" s="43"/>
      <c r="U87" s="42"/>
      <c r="V87" s="43"/>
      <c r="W87" s="42"/>
    </row>
    <row r="88" spans="1:23" x14ac:dyDescent="0.4">
      <c r="A88" s="40"/>
      <c r="B88" s="40"/>
      <c r="C88" s="40"/>
      <c r="D88" s="40"/>
      <c r="E88" s="40"/>
      <c r="F88" s="40"/>
      <c r="G88" s="40"/>
      <c r="H88" s="40"/>
      <c r="I88" s="40" t="s">
        <v>330</v>
      </c>
      <c r="J88" s="40"/>
      <c r="K88" s="41">
        <v>44804</v>
      </c>
      <c r="L88" s="40"/>
      <c r="M88" s="40" t="s">
        <v>329</v>
      </c>
      <c r="N88" s="40"/>
      <c r="O88" s="40" t="s">
        <v>328</v>
      </c>
      <c r="P88" s="40"/>
      <c r="Q88" s="40" t="s">
        <v>327</v>
      </c>
      <c r="R88" s="40"/>
      <c r="S88" s="40" t="s">
        <v>5</v>
      </c>
      <c r="T88" s="40"/>
      <c r="U88" s="39">
        <v>-348.08</v>
      </c>
      <c r="V88" s="40"/>
      <c r="W88" s="39">
        <f>ROUND(W87+U88,5)</f>
        <v>-348.08</v>
      </c>
    </row>
    <row r="89" spans="1:23" ht="15" thickBot="1" x14ac:dyDescent="0.45">
      <c r="A89" s="40"/>
      <c r="B89" s="40"/>
      <c r="C89" s="40"/>
      <c r="D89" s="40"/>
      <c r="E89" s="40"/>
      <c r="F89" s="40"/>
      <c r="G89" s="40"/>
      <c r="H89" s="40"/>
      <c r="I89" s="40" t="s">
        <v>330</v>
      </c>
      <c r="J89" s="40"/>
      <c r="K89" s="41">
        <v>44804</v>
      </c>
      <c r="L89" s="40"/>
      <c r="M89" s="40" t="s">
        <v>503</v>
      </c>
      <c r="N89" s="40"/>
      <c r="O89" s="40" t="s">
        <v>502</v>
      </c>
      <c r="P89" s="40"/>
      <c r="Q89" s="40" t="s">
        <v>327</v>
      </c>
      <c r="R89" s="40"/>
      <c r="S89" s="40" t="s">
        <v>5</v>
      </c>
      <c r="T89" s="40"/>
      <c r="U89" s="39">
        <v>-5733.54</v>
      </c>
      <c r="V89" s="40"/>
      <c r="W89" s="39">
        <f>ROUND(W88+U89,5)</f>
        <v>-6081.62</v>
      </c>
    </row>
    <row r="90" spans="1:23" ht="15" thickBot="1" x14ac:dyDescent="0.45">
      <c r="A90" s="37"/>
      <c r="B90" s="37"/>
      <c r="C90" s="37"/>
      <c r="D90" s="37"/>
      <c r="E90" s="37" t="s">
        <v>521</v>
      </c>
      <c r="F90" s="37"/>
      <c r="G90" s="37"/>
      <c r="H90" s="37"/>
      <c r="I90" s="37"/>
      <c r="J90" s="37"/>
      <c r="K90" s="38"/>
      <c r="L90" s="37"/>
      <c r="M90" s="37"/>
      <c r="N90" s="37"/>
      <c r="O90" s="37"/>
      <c r="P90" s="37"/>
      <c r="Q90" s="37"/>
      <c r="R90" s="37"/>
      <c r="S90" s="37"/>
      <c r="T90" s="37"/>
      <c r="U90" s="8">
        <f>ROUND(SUM(U87:U89),5)</f>
        <v>-6081.62</v>
      </c>
      <c r="V90" s="37"/>
      <c r="W90" s="8">
        <f>W89</f>
        <v>-6081.62</v>
      </c>
    </row>
    <row r="91" spans="1:23" x14ac:dyDescent="0.4">
      <c r="A91" s="37"/>
      <c r="B91" s="37"/>
      <c r="C91" s="37"/>
      <c r="D91" s="37" t="s">
        <v>200</v>
      </c>
      <c r="E91" s="37"/>
      <c r="F91" s="37"/>
      <c r="G91" s="37"/>
      <c r="H91" s="37"/>
      <c r="I91" s="37"/>
      <c r="J91" s="37"/>
      <c r="K91" s="38"/>
      <c r="L91" s="37"/>
      <c r="M91" s="37"/>
      <c r="N91" s="37"/>
      <c r="O91" s="37"/>
      <c r="P91" s="37"/>
      <c r="Q91" s="37"/>
      <c r="R91" s="37"/>
      <c r="S91" s="37"/>
      <c r="T91" s="37"/>
      <c r="U91" s="6">
        <f>ROUND(U61+U77+U80+U83+U86+U90,5)</f>
        <v>-54970.69</v>
      </c>
      <c r="V91" s="37"/>
      <c r="W91" s="6">
        <f>ROUND(W61+W77+W80+W83+W86+W90,5)</f>
        <v>-54970.69</v>
      </c>
    </row>
    <row r="92" spans="1:23" x14ac:dyDescent="0.4">
      <c r="A92" s="43"/>
      <c r="B92" s="43"/>
      <c r="C92" s="43"/>
      <c r="D92" s="43" t="s">
        <v>199</v>
      </c>
      <c r="E92" s="43"/>
      <c r="F92" s="43"/>
      <c r="G92" s="43"/>
      <c r="H92" s="43"/>
      <c r="I92" s="43"/>
      <c r="J92" s="43"/>
      <c r="K92" s="44"/>
      <c r="L92" s="43"/>
      <c r="M92" s="43"/>
      <c r="N92" s="43"/>
      <c r="O92" s="43"/>
      <c r="P92" s="43"/>
      <c r="Q92" s="43"/>
      <c r="R92" s="43"/>
      <c r="S92" s="43"/>
      <c r="T92" s="43"/>
      <c r="U92" s="42"/>
      <c r="V92" s="43"/>
      <c r="W92" s="42"/>
    </row>
    <row r="93" spans="1:23" ht="15" thickBot="1" x14ac:dyDescent="0.45">
      <c r="A93" s="1"/>
      <c r="B93" s="1"/>
      <c r="C93" s="1"/>
      <c r="D93" s="1"/>
      <c r="E93" s="1"/>
      <c r="F93" s="1"/>
      <c r="G93" s="40"/>
      <c r="H93" s="40"/>
      <c r="I93" s="40" t="s">
        <v>330</v>
      </c>
      <c r="J93" s="40"/>
      <c r="K93" s="41">
        <v>44804</v>
      </c>
      <c r="L93" s="40"/>
      <c r="M93" s="40" t="s">
        <v>499</v>
      </c>
      <c r="N93" s="40"/>
      <c r="O93" s="40" t="s">
        <v>498</v>
      </c>
      <c r="P93" s="40"/>
      <c r="Q93" s="40" t="s">
        <v>327</v>
      </c>
      <c r="R93" s="40"/>
      <c r="S93" s="40" t="s">
        <v>5</v>
      </c>
      <c r="T93" s="40"/>
      <c r="U93" s="45">
        <v>-700</v>
      </c>
      <c r="V93" s="40"/>
      <c r="W93" s="45">
        <f>ROUND(W92+U93,5)</f>
        <v>-700</v>
      </c>
    </row>
    <row r="94" spans="1:23" x14ac:dyDescent="0.4">
      <c r="A94" s="37"/>
      <c r="B94" s="37"/>
      <c r="C94" s="37"/>
      <c r="D94" s="37" t="s">
        <v>520</v>
      </c>
      <c r="E94" s="37"/>
      <c r="F94" s="37"/>
      <c r="G94" s="37"/>
      <c r="H94" s="37"/>
      <c r="I94" s="37"/>
      <c r="J94" s="37"/>
      <c r="K94" s="38"/>
      <c r="L94" s="37"/>
      <c r="M94" s="37"/>
      <c r="N94" s="37"/>
      <c r="O94" s="37"/>
      <c r="P94" s="37"/>
      <c r="Q94" s="37"/>
      <c r="R94" s="37"/>
      <c r="S94" s="37"/>
      <c r="T94" s="37"/>
      <c r="U94" s="6">
        <f>ROUND(SUM(U92:U93),5)</f>
        <v>-700</v>
      </c>
      <c r="V94" s="37"/>
      <c r="W94" s="6">
        <f>W93</f>
        <v>-700</v>
      </c>
    </row>
    <row r="95" spans="1:23" x14ac:dyDescent="0.4">
      <c r="A95" s="43"/>
      <c r="B95" s="43"/>
      <c r="C95" s="43"/>
      <c r="D95" s="43" t="s">
        <v>198</v>
      </c>
      <c r="E95" s="43"/>
      <c r="F95" s="43"/>
      <c r="G95" s="43"/>
      <c r="H95" s="43"/>
      <c r="I95" s="43"/>
      <c r="J95" s="43"/>
      <c r="K95" s="44"/>
      <c r="L95" s="43"/>
      <c r="M95" s="43"/>
      <c r="N95" s="43"/>
      <c r="O95" s="43"/>
      <c r="P95" s="43"/>
      <c r="Q95" s="43"/>
      <c r="R95" s="43"/>
      <c r="S95" s="43"/>
      <c r="T95" s="43"/>
      <c r="U95" s="42"/>
      <c r="V95" s="43"/>
      <c r="W95" s="42"/>
    </row>
    <row r="96" spans="1:23" x14ac:dyDescent="0.4">
      <c r="A96" s="43"/>
      <c r="B96" s="43"/>
      <c r="C96" s="43"/>
      <c r="D96" s="43"/>
      <c r="E96" s="43" t="s">
        <v>197</v>
      </c>
      <c r="F96" s="43"/>
      <c r="G96" s="43"/>
      <c r="H96" s="43"/>
      <c r="I96" s="43"/>
      <c r="J96" s="43"/>
      <c r="K96" s="44"/>
      <c r="L96" s="43"/>
      <c r="M96" s="43"/>
      <c r="N96" s="43"/>
      <c r="O96" s="43"/>
      <c r="P96" s="43"/>
      <c r="Q96" s="43"/>
      <c r="R96" s="43"/>
      <c r="S96" s="43"/>
      <c r="T96" s="43"/>
      <c r="U96" s="42"/>
      <c r="V96" s="43"/>
      <c r="W96" s="42"/>
    </row>
    <row r="97" spans="1:23" x14ac:dyDescent="0.4">
      <c r="A97" s="40"/>
      <c r="B97" s="40"/>
      <c r="C97" s="40"/>
      <c r="D97" s="40"/>
      <c r="E97" s="40"/>
      <c r="F97" s="40"/>
      <c r="G97" s="40"/>
      <c r="H97" s="40"/>
      <c r="I97" s="40" t="s">
        <v>330</v>
      </c>
      <c r="J97" s="40"/>
      <c r="K97" s="41">
        <v>44804</v>
      </c>
      <c r="L97" s="40"/>
      <c r="M97" s="40" t="s">
        <v>329</v>
      </c>
      <c r="N97" s="40"/>
      <c r="O97" s="40" t="s">
        <v>328</v>
      </c>
      <c r="P97" s="40"/>
      <c r="Q97" s="40" t="s">
        <v>327</v>
      </c>
      <c r="R97" s="40"/>
      <c r="S97" s="40" t="s">
        <v>5</v>
      </c>
      <c r="T97" s="40"/>
      <c r="U97" s="39">
        <v>0</v>
      </c>
      <c r="V97" s="40"/>
      <c r="W97" s="39">
        <f>ROUND(W96+U97,5)</f>
        <v>0</v>
      </c>
    </row>
    <row r="98" spans="1:23" x14ac:dyDescent="0.4">
      <c r="A98" s="40"/>
      <c r="B98" s="40"/>
      <c r="C98" s="40"/>
      <c r="D98" s="40"/>
      <c r="E98" s="40"/>
      <c r="F98" s="40"/>
      <c r="G98" s="40"/>
      <c r="H98" s="40"/>
      <c r="I98" s="40" t="s">
        <v>330</v>
      </c>
      <c r="J98" s="40"/>
      <c r="K98" s="41">
        <v>44804</v>
      </c>
      <c r="L98" s="40"/>
      <c r="M98" s="40" t="s">
        <v>503</v>
      </c>
      <c r="N98" s="40"/>
      <c r="O98" s="40" t="s">
        <v>502</v>
      </c>
      <c r="P98" s="40"/>
      <c r="Q98" s="40" t="s">
        <v>327</v>
      </c>
      <c r="R98" s="40"/>
      <c r="S98" s="40" t="s">
        <v>5</v>
      </c>
      <c r="T98" s="40"/>
      <c r="U98" s="39">
        <v>-516.02</v>
      </c>
      <c r="V98" s="40"/>
      <c r="W98" s="39">
        <f>ROUND(W97+U98,5)</f>
        <v>-516.02</v>
      </c>
    </row>
    <row r="99" spans="1:23" x14ac:dyDescent="0.4">
      <c r="A99" s="40"/>
      <c r="B99" s="40"/>
      <c r="C99" s="40"/>
      <c r="D99" s="40"/>
      <c r="E99" s="40"/>
      <c r="F99" s="40"/>
      <c r="G99" s="40"/>
      <c r="H99" s="40"/>
      <c r="I99" s="40" t="s">
        <v>330</v>
      </c>
      <c r="J99" s="40"/>
      <c r="K99" s="41">
        <v>44804</v>
      </c>
      <c r="L99" s="40"/>
      <c r="M99" s="40" t="s">
        <v>501</v>
      </c>
      <c r="N99" s="40"/>
      <c r="O99" s="40" t="s">
        <v>500</v>
      </c>
      <c r="P99" s="40"/>
      <c r="Q99" s="40" t="s">
        <v>327</v>
      </c>
      <c r="R99" s="40"/>
      <c r="S99" s="40" t="s">
        <v>5</v>
      </c>
      <c r="T99" s="40"/>
      <c r="U99" s="39">
        <v>-727.51</v>
      </c>
      <c r="V99" s="40"/>
      <c r="W99" s="39">
        <f>ROUND(W98+U99,5)</f>
        <v>-1243.53</v>
      </c>
    </row>
    <row r="100" spans="1:23" x14ac:dyDescent="0.4">
      <c r="A100" s="40"/>
      <c r="B100" s="40"/>
      <c r="C100" s="40"/>
      <c r="D100" s="40"/>
      <c r="E100" s="40"/>
      <c r="F100" s="40"/>
      <c r="G100" s="40"/>
      <c r="H100" s="40"/>
      <c r="I100" s="40" t="s">
        <v>330</v>
      </c>
      <c r="J100" s="40"/>
      <c r="K100" s="41">
        <v>44804</v>
      </c>
      <c r="L100" s="40"/>
      <c r="M100" s="40" t="s">
        <v>461</v>
      </c>
      <c r="N100" s="40"/>
      <c r="O100" s="40" t="s">
        <v>460</v>
      </c>
      <c r="P100" s="40"/>
      <c r="Q100" s="40" t="s">
        <v>327</v>
      </c>
      <c r="R100" s="40"/>
      <c r="S100" s="40" t="s">
        <v>5</v>
      </c>
      <c r="T100" s="40"/>
      <c r="U100" s="39">
        <v>-731.25</v>
      </c>
      <c r="V100" s="40"/>
      <c r="W100" s="39">
        <f>ROUND(W99+U100,5)</f>
        <v>-1974.78</v>
      </c>
    </row>
    <row r="101" spans="1:23" ht="15" thickBot="1" x14ac:dyDescent="0.45">
      <c r="A101" s="40"/>
      <c r="B101" s="40"/>
      <c r="C101" s="40"/>
      <c r="D101" s="40"/>
      <c r="E101" s="40"/>
      <c r="F101" s="40"/>
      <c r="G101" s="40"/>
      <c r="H101" s="40"/>
      <c r="I101" s="40" t="s">
        <v>330</v>
      </c>
      <c r="J101" s="40"/>
      <c r="K101" s="41">
        <v>44804</v>
      </c>
      <c r="L101" s="40"/>
      <c r="M101" s="40" t="s">
        <v>497</v>
      </c>
      <c r="N101" s="40"/>
      <c r="O101" s="40" t="s">
        <v>496</v>
      </c>
      <c r="P101" s="40"/>
      <c r="Q101" s="40" t="s">
        <v>327</v>
      </c>
      <c r="R101" s="40"/>
      <c r="S101" s="40" t="s">
        <v>5</v>
      </c>
      <c r="T101" s="40"/>
      <c r="U101" s="45">
        <v>-622.5</v>
      </c>
      <c r="V101" s="40"/>
      <c r="W101" s="45">
        <f>ROUND(W100+U101,5)</f>
        <v>-2597.2800000000002</v>
      </c>
    </row>
    <row r="102" spans="1:23" x14ac:dyDescent="0.4">
      <c r="A102" s="37"/>
      <c r="B102" s="37"/>
      <c r="C102" s="37"/>
      <c r="D102" s="37"/>
      <c r="E102" s="37" t="s">
        <v>519</v>
      </c>
      <c r="F102" s="37"/>
      <c r="G102" s="37"/>
      <c r="H102" s="37"/>
      <c r="I102" s="37"/>
      <c r="J102" s="37"/>
      <c r="K102" s="38"/>
      <c r="L102" s="37"/>
      <c r="M102" s="37"/>
      <c r="N102" s="37"/>
      <c r="O102" s="37"/>
      <c r="P102" s="37"/>
      <c r="Q102" s="37"/>
      <c r="R102" s="37"/>
      <c r="S102" s="37"/>
      <c r="T102" s="37"/>
      <c r="U102" s="6">
        <f>ROUND(SUM(U96:U101),5)</f>
        <v>-2597.2800000000002</v>
      </c>
      <c r="V102" s="37"/>
      <c r="W102" s="6">
        <f>W101</f>
        <v>-2597.2800000000002</v>
      </c>
    </row>
    <row r="103" spans="1:23" x14ac:dyDescent="0.4">
      <c r="A103" s="43"/>
      <c r="B103" s="43"/>
      <c r="C103" s="43"/>
      <c r="D103" s="43"/>
      <c r="E103" s="43" t="s">
        <v>196</v>
      </c>
      <c r="F103" s="43"/>
      <c r="G103" s="43"/>
      <c r="H103" s="43"/>
      <c r="I103" s="43"/>
      <c r="J103" s="43"/>
      <c r="K103" s="44"/>
      <c r="L103" s="43"/>
      <c r="M103" s="43"/>
      <c r="N103" s="43"/>
      <c r="O103" s="43"/>
      <c r="P103" s="43"/>
      <c r="Q103" s="43"/>
      <c r="R103" s="43"/>
      <c r="S103" s="43"/>
      <c r="T103" s="43"/>
      <c r="U103" s="42"/>
      <c r="V103" s="43"/>
      <c r="W103" s="42"/>
    </row>
    <row r="104" spans="1:23" x14ac:dyDescent="0.4">
      <c r="A104" s="40"/>
      <c r="B104" s="40"/>
      <c r="C104" s="40"/>
      <c r="D104" s="40"/>
      <c r="E104" s="40"/>
      <c r="F104" s="40"/>
      <c r="G104" s="40"/>
      <c r="H104" s="40"/>
      <c r="I104" s="40" t="s">
        <v>330</v>
      </c>
      <c r="J104" s="40"/>
      <c r="K104" s="41">
        <v>44804</v>
      </c>
      <c r="L104" s="40"/>
      <c r="M104" s="40" t="s">
        <v>329</v>
      </c>
      <c r="N104" s="40"/>
      <c r="O104" s="40" t="s">
        <v>328</v>
      </c>
      <c r="P104" s="40"/>
      <c r="Q104" s="40" t="s">
        <v>327</v>
      </c>
      <c r="R104" s="40"/>
      <c r="S104" s="40" t="s">
        <v>5</v>
      </c>
      <c r="T104" s="40"/>
      <c r="U104" s="39">
        <v>0</v>
      </c>
      <c r="V104" s="40"/>
      <c r="W104" s="39">
        <f>ROUND(W103+U104,5)</f>
        <v>0</v>
      </c>
    </row>
    <row r="105" spans="1:23" x14ac:dyDescent="0.4">
      <c r="A105" s="40"/>
      <c r="B105" s="40"/>
      <c r="C105" s="40"/>
      <c r="D105" s="40"/>
      <c r="E105" s="40"/>
      <c r="F105" s="40"/>
      <c r="G105" s="40"/>
      <c r="H105" s="40"/>
      <c r="I105" s="40" t="s">
        <v>330</v>
      </c>
      <c r="J105" s="40"/>
      <c r="K105" s="41">
        <v>44804</v>
      </c>
      <c r="L105" s="40"/>
      <c r="M105" s="40" t="s">
        <v>503</v>
      </c>
      <c r="N105" s="40"/>
      <c r="O105" s="40" t="s">
        <v>502</v>
      </c>
      <c r="P105" s="40"/>
      <c r="Q105" s="40" t="s">
        <v>327</v>
      </c>
      <c r="R105" s="40"/>
      <c r="S105" s="40" t="s">
        <v>5</v>
      </c>
      <c r="T105" s="40"/>
      <c r="U105" s="39">
        <v>-183.47</v>
      </c>
      <c r="V105" s="40"/>
      <c r="W105" s="39">
        <f>ROUND(W104+U105,5)</f>
        <v>-183.47</v>
      </c>
    </row>
    <row r="106" spans="1:23" x14ac:dyDescent="0.4">
      <c r="A106" s="40"/>
      <c r="B106" s="40"/>
      <c r="C106" s="40"/>
      <c r="D106" s="40"/>
      <c r="E106" s="40"/>
      <c r="F106" s="40"/>
      <c r="G106" s="40"/>
      <c r="H106" s="40"/>
      <c r="I106" s="40" t="s">
        <v>330</v>
      </c>
      <c r="J106" s="40"/>
      <c r="K106" s="41">
        <v>44804</v>
      </c>
      <c r="L106" s="40"/>
      <c r="M106" s="40" t="s">
        <v>501</v>
      </c>
      <c r="N106" s="40"/>
      <c r="O106" s="40" t="s">
        <v>500</v>
      </c>
      <c r="P106" s="40"/>
      <c r="Q106" s="40" t="s">
        <v>327</v>
      </c>
      <c r="R106" s="40"/>
      <c r="S106" s="40" t="s">
        <v>5</v>
      </c>
      <c r="T106" s="40"/>
      <c r="U106" s="39">
        <v>-258.67</v>
      </c>
      <c r="V106" s="40"/>
      <c r="W106" s="39">
        <f>ROUND(W105+U106,5)</f>
        <v>-442.14</v>
      </c>
    </row>
    <row r="107" spans="1:23" x14ac:dyDescent="0.4">
      <c r="A107" s="40"/>
      <c r="B107" s="40"/>
      <c r="C107" s="40"/>
      <c r="D107" s="40"/>
      <c r="E107" s="40"/>
      <c r="F107" s="40"/>
      <c r="G107" s="40"/>
      <c r="H107" s="40"/>
      <c r="I107" s="40" t="s">
        <v>330</v>
      </c>
      <c r="J107" s="40"/>
      <c r="K107" s="41">
        <v>44804</v>
      </c>
      <c r="L107" s="40"/>
      <c r="M107" s="40" t="s">
        <v>461</v>
      </c>
      <c r="N107" s="40"/>
      <c r="O107" s="40" t="s">
        <v>460</v>
      </c>
      <c r="P107" s="40"/>
      <c r="Q107" s="40" t="s">
        <v>327</v>
      </c>
      <c r="R107" s="40"/>
      <c r="S107" s="40" t="s">
        <v>5</v>
      </c>
      <c r="T107" s="40"/>
      <c r="U107" s="39">
        <v>-260</v>
      </c>
      <c r="V107" s="40"/>
      <c r="W107" s="39">
        <f>ROUND(W106+U107,5)</f>
        <v>-702.14</v>
      </c>
    </row>
    <row r="108" spans="1:23" ht="15" thickBot="1" x14ac:dyDescent="0.45">
      <c r="A108" s="40"/>
      <c r="B108" s="40"/>
      <c r="C108" s="40"/>
      <c r="D108" s="40"/>
      <c r="E108" s="40"/>
      <c r="F108" s="40"/>
      <c r="G108" s="40"/>
      <c r="H108" s="40"/>
      <c r="I108" s="40" t="s">
        <v>330</v>
      </c>
      <c r="J108" s="40"/>
      <c r="K108" s="41">
        <v>44804</v>
      </c>
      <c r="L108" s="40"/>
      <c r="M108" s="40" t="s">
        <v>497</v>
      </c>
      <c r="N108" s="40"/>
      <c r="O108" s="40" t="s">
        <v>496</v>
      </c>
      <c r="P108" s="40"/>
      <c r="Q108" s="40" t="s">
        <v>327</v>
      </c>
      <c r="R108" s="40"/>
      <c r="S108" s="40" t="s">
        <v>5</v>
      </c>
      <c r="T108" s="40"/>
      <c r="U108" s="45">
        <v>-221.33</v>
      </c>
      <c r="V108" s="40"/>
      <c r="W108" s="45">
        <f>ROUND(W107+U108,5)</f>
        <v>-923.47</v>
      </c>
    </row>
    <row r="109" spans="1:23" x14ac:dyDescent="0.4">
      <c r="A109" s="37"/>
      <c r="B109" s="37"/>
      <c r="C109" s="37"/>
      <c r="D109" s="37"/>
      <c r="E109" s="37" t="s">
        <v>518</v>
      </c>
      <c r="F109" s="37"/>
      <c r="G109" s="37"/>
      <c r="H109" s="37"/>
      <c r="I109" s="37"/>
      <c r="J109" s="37"/>
      <c r="K109" s="38"/>
      <c r="L109" s="37"/>
      <c r="M109" s="37"/>
      <c r="N109" s="37"/>
      <c r="O109" s="37"/>
      <c r="P109" s="37"/>
      <c r="Q109" s="37"/>
      <c r="R109" s="37"/>
      <c r="S109" s="37"/>
      <c r="T109" s="37"/>
      <c r="U109" s="6">
        <f>ROUND(SUM(U103:U108),5)</f>
        <v>-923.47</v>
      </c>
      <c r="V109" s="37"/>
      <c r="W109" s="6">
        <f>W108</f>
        <v>-923.47</v>
      </c>
    </row>
    <row r="110" spans="1:23" x14ac:dyDescent="0.4">
      <c r="A110" s="43"/>
      <c r="B110" s="43"/>
      <c r="C110" s="43"/>
      <c r="D110" s="43"/>
      <c r="E110" s="43" t="s">
        <v>195</v>
      </c>
      <c r="F110" s="43"/>
      <c r="G110" s="43"/>
      <c r="H110" s="43"/>
      <c r="I110" s="43"/>
      <c r="J110" s="43"/>
      <c r="K110" s="44"/>
      <c r="L110" s="43"/>
      <c r="M110" s="43"/>
      <c r="N110" s="43"/>
      <c r="O110" s="43"/>
      <c r="P110" s="43"/>
      <c r="Q110" s="43"/>
      <c r="R110" s="43"/>
      <c r="S110" s="43"/>
      <c r="T110" s="43"/>
      <c r="U110" s="42"/>
      <c r="V110" s="43"/>
      <c r="W110" s="42"/>
    </row>
    <row r="111" spans="1:23" x14ac:dyDescent="0.4">
      <c r="A111" s="40"/>
      <c r="B111" s="40"/>
      <c r="C111" s="40"/>
      <c r="D111" s="40"/>
      <c r="E111" s="40"/>
      <c r="F111" s="40"/>
      <c r="G111" s="40"/>
      <c r="H111" s="40"/>
      <c r="I111" s="40" t="s">
        <v>322</v>
      </c>
      <c r="J111" s="40"/>
      <c r="K111" s="41">
        <v>44774</v>
      </c>
      <c r="L111" s="40"/>
      <c r="M111" s="40"/>
      <c r="N111" s="40"/>
      <c r="O111" s="40" t="s">
        <v>514</v>
      </c>
      <c r="P111" s="40"/>
      <c r="Q111" s="40" t="s">
        <v>517</v>
      </c>
      <c r="R111" s="40"/>
      <c r="S111" s="40" t="s">
        <v>33</v>
      </c>
      <c r="T111" s="40"/>
      <c r="U111" s="39">
        <v>-59.37</v>
      </c>
      <c r="V111" s="40"/>
      <c r="W111" s="39">
        <f>ROUND(W110+U111,5)</f>
        <v>-59.37</v>
      </c>
    </row>
    <row r="112" spans="1:23" x14ac:dyDescent="0.4">
      <c r="A112" s="40"/>
      <c r="B112" s="40"/>
      <c r="C112" s="40"/>
      <c r="D112" s="40"/>
      <c r="E112" s="40"/>
      <c r="F112" s="40"/>
      <c r="G112" s="40"/>
      <c r="H112" s="40"/>
      <c r="I112" s="40" t="s">
        <v>322</v>
      </c>
      <c r="J112" s="40"/>
      <c r="K112" s="41">
        <v>44774</v>
      </c>
      <c r="L112" s="40"/>
      <c r="M112" s="40"/>
      <c r="N112" s="40"/>
      <c r="O112" s="40" t="s">
        <v>514</v>
      </c>
      <c r="P112" s="40"/>
      <c r="Q112" s="40" t="s">
        <v>516</v>
      </c>
      <c r="R112" s="40"/>
      <c r="S112" s="40" t="s">
        <v>33</v>
      </c>
      <c r="T112" s="40"/>
      <c r="U112" s="39">
        <v>-59.37</v>
      </c>
      <c r="V112" s="40"/>
      <c r="W112" s="39">
        <f>ROUND(W111+U112,5)</f>
        <v>-118.74</v>
      </c>
    </row>
    <row r="113" spans="1:23" x14ac:dyDescent="0.4">
      <c r="A113" s="40"/>
      <c r="B113" s="40"/>
      <c r="C113" s="40"/>
      <c r="D113" s="40"/>
      <c r="E113" s="40"/>
      <c r="F113" s="40"/>
      <c r="G113" s="40"/>
      <c r="H113" s="40"/>
      <c r="I113" s="40" t="s">
        <v>322</v>
      </c>
      <c r="J113" s="40"/>
      <c r="K113" s="41">
        <v>44774</v>
      </c>
      <c r="L113" s="40"/>
      <c r="M113" s="40"/>
      <c r="N113" s="40"/>
      <c r="O113" s="40" t="s">
        <v>514</v>
      </c>
      <c r="P113" s="40"/>
      <c r="Q113" s="40" t="s">
        <v>515</v>
      </c>
      <c r="R113" s="40"/>
      <c r="S113" s="40" t="s">
        <v>33</v>
      </c>
      <c r="T113" s="40"/>
      <c r="U113" s="39">
        <v>-59.37</v>
      </c>
      <c r="V113" s="40"/>
      <c r="W113" s="39">
        <f>ROUND(W112+U113,5)</f>
        <v>-178.11</v>
      </c>
    </row>
    <row r="114" spans="1:23" x14ac:dyDescent="0.4">
      <c r="A114" s="40"/>
      <c r="B114" s="40"/>
      <c r="C114" s="40"/>
      <c r="D114" s="40"/>
      <c r="E114" s="40"/>
      <c r="F114" s="40"/>
      <c r="G114" s="40"/>
      <c r="H114" s="40"/>
      <c r="I114" s="40" t="s">
        <v>322</v>
      </c>
      <c r="J114" s="40"/>
      <c r="K114" s="41">
        <v>44774</v>
      </c>
      <c r="L114" s="40"/>
      <c r="M114" s="40"/>
      <c r="N114" s="40"/>
      <c r="O114" s="40" t="s">
        <v>514</v>
      </c>
      <c r="P114" s="40"/>
      <c r="Q114" s="40" t="s">
        <v>513</v>
      </c>
      <c r="R114" s="40"/>
      <c r="S114" s="40" t="s">
        <v>33</v>
      </c>
      <c r="T114" s="40"/>
      <c r="U114" s="39">
        <v>-59.37</v>
      </c>
      <c r="V114" s="40"/>
      <c r="W114" s="39">
        <f>ROUND(W113+U114,5)</f>
        <v>-237.48</v>
      </c>
    </row>
    <row r="115" spans="1:23" x14ac:dyDescent="0.4">
      <c r="A115" s="40"/>
      <c r="B115" s="40"/>
      <c r="C115" s="40"/>
      <c r="D115" s="40"/>
      <c r="E115" s="40"/>
      <c r="F115" s="40"/>
      <c r="G115" s="40"/>
      <c r="H115" s="40"/>
      <c r="I115" s="40" t="s">
        <v>322</v>
      </c>
      <c r="J115" s="40"/>
      <c r="K115" s="41">
        <v>44774</v>
      </c>
      <c r="L115" s="40"/>
      <c r="M115" s="40" t="s">
        <v>441</v>
      </c>
      <c r="N115" s="40"/>
      <c r="O115" s="40" t="s">
        <v>508</v>
      </c>
      <c r="P115" s="40"/>
      <c r="Q115" s="40" t="s">
        <v>512</v>
      </c>
      <c r="R115" s="40"/>
      <c r="S115" s="40" t="s">
        <v>33</v>
      </c>
      <c r="T115" s="40"/>
      <c r="U115" s="39">
        <v>-1336.36</v>
      </c>
      <c r="V115" s="40"/>
      <c r="W115" s="39">
        <f>ROUND(W114+U115,5)</f>
        <v>-1573.84</v>
      </c>
    </row>
    <row r="116" spans="1:23" x14ac:dyDescent="0.4">
      <c r="A116" s="40"/>
      <c r="B116" s="40"/>
      <c r="C116" s="40"/>
      <c r="D116" s="40"/>
      <c r="E116" s="40"/>
      <c r="F116" s="40"/>
      <c r="G116" s="40"/>
      <c r="H116" s="40"/>
      <c r="I116" s="40" t="s">
        <v>322</v>
      </c>
      <c r="J116" s="40"/>
      <c r="K116" s="41">
        <v>44774</v>
      </c>
      <c r="L116" s="40"/>
      <c r="M116" s="40" t="s">
        <v>441</v>
      </c>
      <c r="N116" s="40"/>
      <c r="O116" s="40" t="s">
        <v>508</v>
      </c>
      <c r="P116" s="40"/>
      <c r="Q116" s="40" t="s">
        <v>511</v>
      </c>
      <c r="R116" s="40"/>
      <c r="S116" s="40" t="s">
        <v>33</v>
      </c>
      <c r="T116" s="40"/>
      <c r="U116" s="39">
        <v>-742.67</v>
      </c>
      <c r="V116" s="40"/>
      <c r="W116" s="39">
        <f>ROUND(W115+U116,5)</f>
        <v>-2316.5100000000002</v>
      </c>
    </row>
    <row r="117" spans="1:23" x14ac:dyDescent="0.4">
      <c r="A117" s="40"/>
      <c r="B117" s="40"/>
      <c r="C117" s="40"/>
      <c r="D117" s="40"/>
      <c r="E117" s="40"/>
      <c r="F117" s="40"/>
      <c r="G117" s="40"/>
      <c r="H117" s="40"/>
      <c r="I117" s="40" t="s">
        <v>322</v>
      </c>
      <c r="J117" s="40"/>
      <c r="K117" s="41">
        <v>44774</v>
      </c>
      <c r="L117" s="40"/>
      <c r="M117" s="40" t="s">
        <v>441</v>
      </c>
      <c r="N117" s="40"/>
      <c r="O117" s="40" t="s">
        <v>508</v>
      </c>
      <c r="P117" s="40"/>
      <c r="Q117" s="40" t="s">
        <v>510</v>
      </c>
      <c r="R117" s="40"/>
      <c r="S117" s="40" t="s">
        <v>33</v>
      </c>
      <c r="T117" s="40"/>
      <c r="U117" s="39">
        <v>-587.64</v>
      </c>
      <c r="V117" s="40"/>
      <c r="W117" s="39">
        <f>ROUND(W116+U117,5)</f>
        <v>-2904.15</v>
      </c>
    </row>
    <row r="118" spans="1:23" x14ac:dyDescent="0.4">
      <c r="A118" s="40"/>
      <c r="B118" s="40"/>
      <c r="C118" s="40"/>
      <c r="D118" s="40"/>
      <c r="E118" s="40"/>
      <c r="F118" s="40"/>
      <c r="G118" s="40"/>
      <c r="H118" s="40"/>
      <c r="I118" s="40" t="s">
        <v>322</v>
      </c>
      <c r="J118" s="40"/>
      <c r="K118" s="41">
        <v>44774</v>
      </c>
      <c r="L118" s="40"/>
      <c r="M118" s="40" t="s">
        <v>441</v>
      </c>
      <c r="N118" s="40"/>
      <c r="O118" s="40" t="s">
        <v>508</v>
      </c>
      <c r="P118" s="40"/>
      <c r="Q118" s="40" t="s">
        <v>509</v>
      </c>
      <c r="R118" s="40"/>
      <c r="S118" s="40" t="s">
        <v>33</v>
      </c>
      <c r="T118" s="40"/>
      <c r="U118" s="39">
        <v>-1156.6500000000001</v>
      </c>
      <c r="V118" s="40"/>
      <c r="W118" s="39">
        <f>ROUND(W117+U118,5)</f>
        <v>-4060.8</v>
      </c>
    </row>
    <row r="119" spans="1:23" ht="15" thickBot="1" x14ac:dyDescent="0.45">
      <c r="A119" s="40"/>
      <c r="B119" s="40"/>
      <c r="C119" s="40"/>
      <c r="D119" s="40"/>
      <c r="E119" s="40"/>
      <c r="F119" s="40"/>
      <c r="G119" s="40"/>
      <c r="H119" s="40"/>
      <c r="I119" s="40" t="s">
        <v>322</v>
      </c>
      <c r="J119" s="40"/>
      <c r="K119" s="41">
        <v>44774</v>
      </c>
      <c r="L119" s="40"/>
      <c r="M119" s="40" t="s">
        <v>441</v>
      </c>
      <c r="N119" s="40"/>
      <c r="O119" s="40" t="s">
        <v>508</v>
      </c>
      <c r="P119" s="40"/>
      <c r="Q119" s="40" t="s">
        <v>507</v>
      </c>
      <c r="R119" s="40"/>
      <c r="S119" s="40" t="s">
        <v>33</v>
      </c>
      <c r="T119" s="40"/>
      <c r="U119" s="39">
        <v>-1544.42</v>
      </c>
      <c r="V119" s="40"/>
      <c r="W119" s="39">
        <f>ROUND(W118+U119,5)</f>
        <v>-5605.22</v>
      </c>
    </row>
    <row r="120" spans="1:23" ht="15" thickBot="1" x14ac:dyDescent="0.45">
      <c r="A120" s="37"/>
      <c r="B120" s="37"/>
      <c r="C120" s="37"/>
      <c r="D120" s="37"/>
      <c r="E120" s="37" t="s">
        <v>506</v>
      </c>
      <c r="F120" s="37"/>
      <c r="G120" s="37"/>
      <c r="H120" s="37"/>
      <c r="I120" s="37"/>
      <c r="J120" s="37"/>
      <c r="K120" s="38"/>
      <c r="L120" s="37"/>
      <c r="M120" s="37"/>
      <c r="N120" s="37"/>
      <c r="O120" s="37"/>
      <c r="P120" s="37"/>
      <c r="Q120" s="37"/>
      <c r="R120" s="37"/>
      <c r="S120" s="37"/>
      <c r="T120" s="37"/>
      <c r="U120" s="8">
        <f>ROUND(SUM(U110:U119),5)</f>
        <v>-5605.22</v>
      </c>
      <c r="V120" s="37"/>
      <c r="W120" s="8">
        <f>W119</f>
        <v>-5605.22</v>
      </c>
    </row>
    <row r="121" spans="1:23" x14ac:dyDescent="0.4">
      <c r="A121" s="37"/>
      <c r="B121" s="37"/>
      <c r="C121" s="37"/>
      <c r="D121" s="37" t="s">
        <v>189</v>
      </c>
      <c r="E121" s="37"/>
      <c r="F121" s="37"/>
      <c r="G121" s="37"/>
      <c r="H121" s="37"/>
      <c r="I121" s="37"/>
      <c r="J121" s="37"/>
      <c r="K121" s="38"/>
      <c r="L121" s="37"/>
      <c r="M121" s="37"/>
      <c r="N121" s="37"/>
      <c r="O121" s="37"/>
      <c r="P121" s="37"/>
      <c r="Q121" s="37"/>
      <c r="R121" s="37"/>
      <c r="S121" s="37"/>
      <c r="T121" s="37"/>
      <c r="U121" s="6">
        <f>ROUND(U102+U109+U120,5)</f>
        <v>-9125.9699999999993</v>
      </c>
      <c r="V121" s="37"/>
      <c r="W121" s="6">
        <f>ROUND(W102+W109+W120,5)</f>
        <v>-9125.9699999999993</v>
      </c>
    </row>
    <row r="122" spans="1:23" x14ac:dyDescent="0.4">
      <c r="A122" s="43"/>
      <c r="B122" s="43"/>
      <c r="C122" s="43"/>
      <c r="D122" s="43" t="s">
        <v>188</v>
      </c>
      <c r="E122" s="43"/>
      <c r="F122" s="43"/>
      <c r="G122" s="43"/>
      <c r="H122" s="43"/>
      <c r="I122" s="43"/>
      <c r="J122" s="43"/>
      <c r="K122" s="44"/>
      <c r="L122" s="43"/>
      <c r="M122" s="43"/>
      <c r="N122" s="43"/>
      <c r="O122" s="43"/>
      <c r="P122" s="43"/>
      <c r="Q122" s="43"/>
      <c r="R122" s="43"/>
      <c r="S122" s="43"/>
      <c r="T122" s="43"/>
      <c r="U122" s="42"/>
      <c r="V122" s="43"/>
      <c r="W122" s="42"/>
    </row>
    <row r="123" spans="1:23" x14ac:dyDescent="0.4">
      <c r="A123" s="43"/>
      <c r="B123" s="43"/>
      <c r="C123" s="43"/>
      <c r="D123" s="43"/>
      <c r="E123" s="43" t="s">
        <v>187</v>
      </c>
      <c r="F123" s="43"/>
      <c r="G123" s="43"/>
      <c r="H123" s="43"/>
      <c r="I123" s="43"/>
      <c r="J123" s="43"/>
      <c r="K123" s="44"/>
      <c r="L123" s="43"/>
      <c r="M123" s="43"/>
      <c r="N123" s="43"/>
      <c r="O123" s="43"/>
      <c r="P123" s="43"/>
      <c r="Q123" s="43"/>
      <c r="R123" s="43"/>
      <c r="S123" s="43"/>
      <c r="T123" s="43"/>
      <c r="U123" s="42"/>
      <c r="V123" s="43"/>
      <c r="W123" s="42"/>
    </row>
    <row r="124" spans="1:23" x14ac:dyDescent="0.4">
      <c r="A124" s="40"/>
      <c r="B124" s="40"/>
      <c r="C124" s="40"/>
      <c r="D124" s="40"/>
      <c r="E124" s="40"/>
      <c r="F124" s="40"/>
      <c r="G124" s="40"/>
      <c r="H124" s="40"/>
      <c r="I124" s="40" t="s">
        <v>330</v>
      </c>
      <c r="J124" s="40"/>
      <c r="K124" s="41">
        <v>44804</v>
      </c>
      <c r="L124" s="40"/>
      <c r="M124" s="40" t="s">
        <v>499</v>
      </c>
      <c r="N124" s="40"/>
      <c r="O124" s="40" t="s">
        <v>498</v>
      </c>
      <c r="P124" s="40"/>
      <c r="Q124" s="40" t="s">
        <v>327</v>
      </c>
      <c r="R124" s="40"/>
      <c r="S124" s="40" t="s">
        <v>5</v>
      </c>
      <c r="T124" s="40"/>
      <c r="U124" s="39">
        <v>-43.4</v>
      </c>
      <c r="V124" s="40"/>
      <c r="W124" s="39">
        <f>ROUND(W123+U124,5)</f>
        <v>-43.4</v>
      </c>
    </row>
    <row r="125" spans="1:23" ht="15" thickBot="1" x14ac:dyDescent="0.45">
      <c r="A125" s="40"/>
      <c r="B125" s="40"/>
      <c r="C125" s="40"/>
      <c r="D125" s="40"/>
      <c r="E125" s="40"/>
      <c r="F125" s="40"/>
      <c r="G125" s="40"/>
      <c r="H125" s="40"/>
      <c r="I125" s="40" t="s">
        <v>330</v>
      </c>
      <c r="J125" s="40"/>
      <c r="K125" s="41">
        <v>44804</v>
      </c>
      <c r="L125" s="40"/>
      <c r="M125" s="40" t="s">
        <v>493</v>
      </c>
      <c r="N125" s="40"/>
      <c r="O125" s="40" t="s">
        <v>492</v>
      </c>
      <c r="P125" s="40"/>
      <c r="Q125" s="40"/>
      <c r="R125" s="40"/>
      <c r="S125" s="40" t="s">
        <v>5</v>
      </c>
      <c r="T125" s="40"/>
      <c r="U125" s="45">
        <v>-428.34</v>
      </c>
      <c r="V125" s="40"/>
      <c r="W125" s="45">
        <f>ROUND(W124+U125,5)</f>
        <v>-471.74</v>
      </c>
    </row>
    <row r="126" spans="1:23" x14ac:dyDescent="0.4">
      <c r="A126" s="37"/>
      <c r="B126" s="37"/>
      <c r="C126" s="37"/>
      <c r="D126" s="37"/>
      <c r="E126" s="37" t="s">
        <v>505</v>
      </c>
      <c r="F126" s="37"/>
      <c r="G126" s="37"/>
      <c r="H126" s="37"/>
      <c r="I126" s="37"/>
      <c r="J126" s="37"/>
      <c r="K126" s="38"/>
      <c r="L126" s="37"/>
      <c r="M126" s="37"/>
      <c r="N126" s="37"/>
      <c r="O126" s="37"/>
      <c r="P126" s="37"/>
      <c r="Q126" s="37"/>
      <c r="R126" s="37"/>
      <c r="S126" s="37"/>
      <c r="T126" s="37"/>
      <c r="U126" s="6">
        <f>ROUND(SUM(U123:U125),5)</f>
        <v>-471.74</v>
      </c>
      <c r="V126" s="37"/>
      <c r="W126" s="6">
        <f>W125</f>
        <v>-471.74</v>
      </c>
    </row>
    <row r="127" spans="1:23" x14ac:dyDescent="0.4">
      <c r="A127" s="43"/>
      <c r="B127" s="43"/>
      <c r="C127" s="43"/>
      <c r="D127" s="43"/>
      <c r="E127" s="43" t="s">
        <v>186</v>
      </c>
      <c r="F127" s="43"/>
      <c r="G127" s="43"/>
      <c r="H127" s="43"/>
      <c r="I127" s="43"/>
      <c r="J127" s="43"/>
      <c r="K127" s="44"/>
      <c r="L127" s="43"/>
      <c r="M127" s="43"/>
      <c r="N127" s="43"/>
      <c r="O127" s="43"/>
      <c r="P127" s="43"/>
      <c r="Q127" s="43"/>
      <c r="R127" s="43"/>
      <c r="S127" s="43"/>
      <c r="T127" s="43"/>
      <c r="U127" s="42"/>
      <c r="V127" s="43"/>
      <c r="W127" s="42"/>
    </row>
    <row r="128" spans="1:23" x14ac:dyDescent="0.4">
      <c r="A128" s="40"/>
      <c r="B128" s="40"/>
      <c r="C128" s="40"/>
      <c r="D128" s="40"/>
      <c r="E128" s="40"/>
      <c r="F128" s="40"/>
      <c r="G128" s="40"/>
      <c r="H128" s="40"/>
      <c r="I128" s="40" t="s">
        <v>330</v>
      </c>
      <c r="J128" s="40"/>
      <c r="K128" s="41">
        <v>44804</v>
      </c>
      <c r="L128" s="40"/>
      <c r="M128" s="40" t="s">
        <v>329</v>
      </c>
      <c r="N128" s="40"/>
      <c r="O128" s="40" t="s">
        <v>328</v>
      </c>
      <c r="P128" s="40"/>
      <c r="Q128" s="40" t="s">
        <v>327</v>
      </c>
      <c r="R128" s="40"/>
      <c r="S128" s="40" t="s">
        <v>5</v>
      </c>
      <c r="T128" s="40"/>
      <c r="U128" s="39">
        <v>-189.76</v>
      </c>
      <c r="V128" s="40"/>
      <c r="W128" s="39">
        <f>ROUND(W127+U128,5)</f>
        <v>-189.76</v>
      </c>
    </row>
    <row r="129" spans="1:23" x14ac:dyDescent="0.4">
      <c r="A129" s="40"/>
      <c r="B129" s="40"/>
      <c r="C129" s="40"/>
      <c r="D129" s="40"/>
      <c r="E129" s="40"/>
      <c r="F129" s="40"/>
      <c r="G129" s="40"/>
      <c r="H129" s="40"/>
      <c r="I129" s="40" t="s">
        <v>330</v>
      </c>
      <c r="J129" s="40"/>
      <c r="K129" s="41">
        <v>44804</v>
      </c>
      <c r="L129" s="40"/>
      <c r="M129" s="40" t="s">
        <v>503</v>
      </c>
      <c r="N129" s="40"/>
      <c r="O129" s="40" t="s">
        <v>502</v>
      </c>
      <c r="P129" s="40"/>
      <c r="Q129" s="40" t="s">
        <v>327</v>
      </c>
      <c r="R129" s="40"/>
      <c r="S129" s="40" t="s">
        <v>5</v>
      </c>
      <c r="T129" s="40"/>
      <c r="U129" s="39">
        <v>-83.13</v>
      </c>
      <c r="V129" s="40"/>
      <c r="W129" s="39">
        <f>ROUND(W128+U129,5)</f>
        <v>-272.89</v>
      </c>
    </row>
    <row r="130" spans="1:23" x14ac:dyDescent="0.4">
      <c r="A130" s="40"/>
      <c r="B130" s="40"/>
      <c r="C130" s="40"/>
      <c r="D130" s="40"/>
      <c r="E130" s="40"/>
      <c r="F130" s="40"/>
      <c r="G130" s="40"/>
      <c r="H130" s="40"/>
      <c r="I130" s="40" t="s">
        <v>330</v>
      </c>
      <c r="J130" s="40"/>
      <c r="K130" s="41">
        <v>44804</v>
      </c>
      <c r="L130" s="40"/>
      <c r="M130" s="40" t="s">
        <v>501</v>
      </c>
      <c r="N130" s="40"/>
      <c r="O130" s="40" t="s">
        <v>500</v>
      </c>
      <c r="P130" s="40"/>
      <c r="Q130" s="40" t="s">
        <v>327</v>
      </c>
      <c r="R130" s="40"/>
      <c r="S130" s="40" t="s">
        <v>5</v>
      </c>
      <c r="T130" s="40"/>
      <c r="U130" s="39">
        <v>-122.84</v>
      </c>
      <c r="V130" s="40"/>
      <c r="W130" s="39">
        <f>ROUND(W129+U130,5)</f>
        <v>-395.73</v>
      </c>
    </row>
    <row r="131" spans="1:23" x14ac:dyDescent="0.4">
      <c r="A131" s="40"/>
      <c r="B131" s="40"/>
      <c r="C131" s="40"/>
      <c r="D131" s="40"/>
      <c r="E131" s="40"/>
      <c r="F131" s="40"/>
      <c r="G131" s="40"/>
      <c r="H131" s="40"/>
      <c r="I131" s="40" t="s">
        <v>330</v>
      </c>
      <c r="J131" s="40"/>
      <c r="K131" s="41">
        <v>44804</v>
      </c>
      <c r="L131" s="40"/>
      <c r="M131" s="40" t="s">
        <v>461</v>
      </c>
      <c r="N131" s="40"/>
      <c r="O131" s="40" t="s">
        <v>460</v>
      </c>
      <c r="P131" s="40"/>
      <c r="Q131" s="40" t="s">
        <v>327</v>
      </c>
      <c r="R131" s="40"/>
      <c r="S131" s="40" t="s">
        <v>5</v>
      </c>
      <c r="T131" s="40"/>
      <c r="U131" s="39">
        <v>-155.34</v>
      </c>
      <c r="V131" s="40"/>
      <c r="W131" s="39">
        <f>ROUND(W130+U131,5)</f>
        <v>-551.07000000000005</v>
      </c>
    </row>
    <row r="132" spans="1:23" x14ac:dyDescent="0.4">
      <c r="A132" s="40"/>
      <c r="B132" s="40"/>
      <c r="C132" s="40"/>
      <c r="D132" s="40"/>
      <c r="E132" s="40"/>
      <c r="F132" s="40"/>
      <c r="G132" s="40"/>
      <c r="H132" s="40"/>
      <c r="I132" s="40" t="s">
        <v>330</v>
      </c>
      <c r="J132" s="40"/>
      <c r="K132" s="41">
        <v>44804</v>
      </c>
      <c r="L132" s="40"/>
      <c r="M132" s="40" t="s">
        <v>499</v>
      </c>
      <c r="N132" s="40"/>
      <c r="O132" s="40" t="s">
        <v>498</v>
      </c>
      <c r="P132" s="40"/>
      <c r="Q132" s="40" t="s">
        <v>327</v>
      </c>
      <c r="R132" s="40"/>
      <c r="S132" s="40" t="s">
        <v>5</v>
      </c>
      <c r="T132" s="40"/>
      <c r="U132" s="39">
        <v>-10.15</v>
      </c>
      <c r="V132" s="40"/>
      <c r="W132" s="39">
        <f>ROUND(W131+U132,5)</f>
        <v>-561.22</v>
      </c>
    </row>
    <row r="133" spans="1:23" x14ac:dyDescent="0.4">
      <c r="A133" s="40"/>
      <c r="B133" s="40"/>
      <c r="C133" s="40"/>
      <c r="D133" s="40"/>
      <c r="E133" s="40"/>
      <c r="F133" s="40"/>
      <c r="G133" s="40"/>
      <c r="H133" s="40"/>
      <c r="I133" s="40" t="s">
        <v>330</v>
      </c>
      <c r="J133" s="40"/>
      <c r="K133" s="41">
        <v>44804</v>
      </c>
      <c r="L133" s="40"/>
      <c r="M133" s="40" t="s">
        <v>497</v>
      </c>
      <c r="N133" s="40"/>
      <c r="O133" s="40" t="s">
        <v>496</v>
      </c>
      <c r="P133" s="40"/>
      <c r="Q133" s="40" t="s">
        <v>327</v>
      </c>
      <c r="R133" s="40"/>
      <c r="S133" s="40" t="s">
        <v>5</v>
      </c>
      <c r="T133" s="40"/>
      <c r="U133" s="39">
        <v>-114.09</v>
      </c>
      <c r="V133" s="40"/>
      <c r="W133" s="39">
        <f>ROUND(W132+U133,5)</f>
        <v>-675.31</v>
      </c>
    </row>
    <row r="134" spans="1:23" x14ac:dyDescent="0.4">
      <c r="A134" s="40"/>
      <c r="B134" s="40"/>
      <c r="C134" s="40"/>
      <c r="D134" s="40"/>
      <c r="E134" s="40"/>
      <c r="F134" s="40"/>
      <c r="G134" s="40"/>
      <c r="H134" s="40"/>
      <c r="I134" s="40" t="s">
        <v>330</v>
      </c>
      <c r="J134" s="40"/>
      <c r="K134" s="41">
        <v>44804</v>
      </c>
      <c r="L134" s="40"/>
      <c r="M134" s="40" t="s">
        <v>495</v>
      </c>
      <c r="N134" s="40"/>
      <c r="O134" s="40" t="s">
        <v>494</v>
      </c>
      <c r="P134" s="40"/>
      <c r="Q134" s="40" t="s">
        <v>327</v>
      </c>
      <c r="R134" s="40"/>
      <c r="S134" s="40" t="s">
        <v>5</v>
      </c>
      <c r="T134" s="40"/>
      <c r="U134" s="39">
        <v>-136.44999999999999</v>
      </c>
      <c r="V134" s="40"/>
      <c r="W134" s="39">
        <f>ROUND(W133+U134,5)</f>
        <v>-811.76</v>
      </c>
    </row>
    <row r="135" spans="1:23" ht="15" thickBot="1" x14ac:dyDescent="0.45">
      <c r="A135" s="40"/>
      <c r="B135" s="40"/>
      <c r="C135" s="40"/>
      <c r="D135" s="40"/>
      <c r="E135" s="40"/>
      <c r="F135" s="40"/>
      <c r="G135" s="40"/>
      <c r="H135" s="40"/>
      <c r="I135" s="40" t="s">
        <v>330</v>
      </c>
      <c r="J135" s="40"/>
      <c r="K135" s="41">
        <v>44804</v>
      </c>
      <c r="L135" s="40"/>
      <c r="M135" s="40" t="s">
        <v>493</v>
      </c>
      <c r="N135" s="40"/>
      <c r="O135" s="40" t="s">
        <v>492</v>
      </c>
      <c r="P135" s="40"/>
      <c r="Q135" s="40"/>
      <c r="R135" s="40"/>
      <c r="S135" s="40" t="s">
        <v>5</v>
      </c>
      <c r="T135" s="40"/>
      <c r="U135" s="45">
        <v>-100.18</v>
      </c>
      <c r="V135" s="40"/>
      <c r="W135" s="45">
        <f>ROUND(W134+U135,5)</f>
        <v>-911.94</v>
      </c>
    </row>
    <row r="136" spans="1:23" x14ac:dyDescent="0.4">
      <c r="A136" s="37"/>
      <c r="B136" s="37"/>
      <c r="C136" s="37"/>
      <c r="D136" s="37"/>
      <c r="E136" s="37" t="s">
        <v>504</v>
      </c>
      <c r="F136" s="37"/>
      <c r="G136" s="37"/>
      <c r="H136" s="37"/>
      <c r="I136" s="37"/>
      <c r="J136" s="37"/>
      <c r="K136" s="38"/>
      <c r="L136" s="37"/>
      <c r="M136" s="37"/>
      <c r="N136" s="37"/>
      <c r="O136" s="37"/>
      <c r="P136" s="37"/>
      <c r="Q136" s="37"/>
      <c r="R136" s="37"/>
      <c r="S136" s="37"/>
      <c r="T136" s="37"/>
      <c r="U136" s="6">
        <f>ROUND(SUM(U127:U135),5)</f>
        <v>-911.94</v>
      </c>
      <c r="V136" s="37"/>
      <c r="W136" s="6">
        <f>W135</f>
        <v>-911.94</v>
      </c>
    </row>
    <row r="137" spans="1:23" x14ac:dyDescent="0.4">
      <c r="A137" s="43"/>
      <c r="B137" s="43"/>
      <c r="C137" s="43"/>
      <c r="D137" s="43"/>
      <c r="E137" s="43" t="s">
        <v>185</v>
      </c>
      <c r="F137" s="43"/>
      <c r="G137" s="43"/>
      <c r="H137" s="43"/>
      <c r="I137" s="43"/>
      <c r="J137" s="43"/>
      <c r="K137" s="44"/>
      <c r="L137" s="43"/>
      <c r="M137" s="43"/>
      <c r="N137" s="43"/>
      <c r="O137" s="43"/>
      <c r="P137" s="43"/>
      <c r="Q137" s="43"/>
      <c r="R137" s="43"/>
      <c r="S137" s="43"/>
      <c r="T137" s="43"/>
      <c r="U137" s="42"/>
      <c r="V137" s="43"/>
      <c r="W137" s="42"/>
    </row>
    <row r="138" spans="1:23" x14ac:dyDescent="0.4">
      <c r="A138" s="40"/>
      <c r="B138" s="40"/>
      <c r="C138" s="40"/>
      <c r="D138" s="40"/>
      <c r="E138" s="40"/>
      <c r="F138" s="40"/>
      <c r="G138" s="40"/>
      <c r="H138" s="40"/>
      <c r="I138" s="40" t="s">
        <v>330</v>
      </c>
      <c r="J138" s="40"/>
      <c r="K138" s="41">
        <v>44804</v>
      </c>
      <c r="L138" s="40"/>
      <c r="M138" s="40" t="s">
        <v>329</v>
      </c>
      <c r="N138" s="40"/>
      <c r="O138" s="40" t="s">
        <v>328</v>
      </c>
      <c r="P138" s="40"/>
      <c r="Q138" s="40" t="s">
        <v>327</v>
      </c>
      <c r="R138" s="40"/>
      <c r="S138" s="40" t="s">
        <v>5</v>
      </c>
      <c r="T138" s="40"/>
      <c r="U138" s="39">
        <v>0</v>
      </c>
      <c r="V138" s="40"/>
      <c r="W138" s="39">
        <f>ROUND(W137+U138,5)</f>
        <v>0</v>
      </c>
    </row>
    <row r="139" spans="1:23" x14ac:dyDescent="0.4">
      <c r="A139" s="40"/>
      <c r="B139" s="40"/>
      <c r="C139" s="40"/>
      <c r="D139" s="40"/>
      <c r="E139" s="40"/>
      <c r="F139" s="40"/>
      <c r="G139" s="40"/>
      <c r="H139" s="40"/>
      <c r="I139" s="40" t="s">
        <v>330</v>
      </c>
      <c r="J139" s="40"/>
      <c r="K139" s="41">
        <v>44804</v>
      </c>
      <c r="L139" s="40"/>
      <c r="M139" s="40" t="s">
        <v>503</v>
      </c>
      <c r="N139" s="40"/>
      <c r="O139" s="40" t="s">
        <v>502</v>
      </c>
      <c r="P139" s="40"/>
      <c r="Q139" s="40" t="s">
        <v>327</v>
      </c>
      <c r="R139" s="40"/>
      <c r="S139" s="40" t="s">
        <v>5</v>
      </c>
      <c r="T139" s="40"/>
      <c r="U139" s="39">
        <v>-9.44</v>
      </c>
      <c r="V139" s="40"/>
      <c r="W139" s="39">
        <f>ROUND(W138+U139,5)</f>
        <v>-9.44</v>
      </c>
    </row>
    <row r="140" spans="1:23" x14ac:dyDescent="0.4">
      <c r="A140" s="40"/>
      <c r="B140" s="40"/>
      <c r="C140" s="40"/>
      <c r="D140" s="40"/>
      <c r="E140" s="40"/>
      <c r="F140" s="40"/>
      <c r="G140" s="40"/>
      <c r="H140" s="40"/>
      <c r="I140" s="40" t="s">
        <v>330</v>
      </c>
      <c r="J140" s="40"/>
      <c r="K140" s="41">
        <v>44804</v>
      </c>
      <c r="L140" s="40"/>
      <c r="M140" s="40" t="s">
        <v>501</v>
      </c>
      <c r="N140" s="40"/>
      <c r="O140" s="40" t="s">
        <v>500</v>
      </c>
      <c r="P140" s="40"/>
      <c r="Q140" s="40" t="s">
        <v>327</v>
      </c>
      <c r="R140" s="40"/>
      <c r="S140" s="40" t="s">
        <v>5</v>
      </c>
      <c r="T140" s="40"/>
      <c r="U140" s="39">
        <v>0</v>
      </c>
      <c r="V140" s="40"/>
      <c r="W140" s="39">
        <f>ROUND(W139+U140,5)</f>
        <v>-9.44</v>
      </c>
    </row>
    <row r="141" spans="1:23" x14ac:dyDescent="0.4">
      <c r="A141" s="40"/>
      <c r="B141" s="40"/>
      <c r="C141" s="40"/>
      <c r="D141" s="40"/>
      <c r="E141" s="40"/>
      <c r="F141" s="40"/>
      <c r="G141" s="40"/>
      <c r="H141" s="40"/>
      <c r="I141" s="40" t="s">
        <v>330</v>
      </c>
      <c r="J141" s="40"/>
      <c r="K141" s="41">
        <v>44804</v>
      </c>
      <c r="L141" s="40"/>
      <c r="M141" s="40" t="s">
        <v>461</v>
      </c>
      <c r="N141" s="40"/>
      <c r="O141" s="40" t="s">
        <v>460</v>
      </c>
      <c r="P141" s="40"/>
      <c r="Q141" s="40" t="s">
        <v>327</v>
      </c>
      <c r="R141" s="40"/>
      <c r="S141" s="40" t="s">
        <v>5</v>
      </c>
      <c r="T141" s="40"/>
      <c r="U141" s="39">
        <v>0</v>
      </c>
      <c r="V141" s="40"/>
      <c r="W141" s="39">
        <f>ROUND(W140+U141,5)</f>
        <v>-9.44</v>
      </c>
    </row>
    <row r="142" spans="1:23" x14ac:dyDescent="0.4">
      <c r="A142" s="40"/>
      <c r="B142" s="40"/>
      <c r="C142" s="40"/>
      <c r="D142" s="40"/>
      <c r="E142" s="40"/>
      <c r="F142" s="40"/>
      <c r="G142" s="40"/>
      <c r="H142" s="40"/>
      <c r="I142" s="40" t="s">
        <v>330</v>
      </c>
      <c r="J142" s="40"/>
      <c r="K142" s="41">
        <v>44804</v>
      </c>
      <c r="L142" s="40"/>
      <c r="M142" s="40" t="s">
        <v>499</v>
      </c>
      <c r="N142" s="40"/>
      <c r="O142" s="40" t="s">
        <v>498</v>
      </c>
      <c r="P142" s="40"/>
      <c r="Q142" s="40" t="s">
        <v>327</v>
      </c>
      <c r="R142" s="40"/>
      <c r="S142" s="40" t="s">
        <v>5</v>
      </c>
      <c r="T142" s="40"/>
      <c r="U142" s="39">
        <v>-1.4</v>
      </c>
      <c r="V142" s="40"/>
      <c r="W142" s="39">
        <f>ROUND(W141+U142,5)</f>
        <v>-10.84</v>
      </c>
    </row>
    <row r="143" spans="1:23" x14ac:dyDescent="0.4">
      <c r="A143" s="40"/>
      <c r="B143" s="40"/>
      <c r="C143" s="40"/>
      <c r="D143" s="40"/>
      <c r="E143" s="40"/>
      <c r="F143" s="40"/>
      <c r="G143" s="40"/>
      <c r="H143" s="40"/>
      <c r="I143" s="40" t="s">
        <v>330</v>
      </c>
      <c r="J143" s="40"/>
      <c r="K143" s="41">
        <v>44804</v>
      </c>
      <c r="L143" s="40"/>
      <c r="M143" s="40" t="s">
        <v>497</v>
      </c>
      <c r="N143" s="40"/>
      <c r="O143" s="40" t="s">
        <v>496</v>
      </c>
      <c r="P143" s="40"/>
      <c r="Q143" s="40" t="s">
        <v>327</v>
      </c>
      <c r="R143" s="40"/>
      <c r="S143" s="40" t="s">
        <v>5</v>
      </c>
      <c r="T143" s="40"/>
      <c r="U143" s="39">
        <v>0</v>
      </c>
      <c r="V143" s="40"/>
      <c r="W143" s="39">
        <f>ROUND(W142+U143,5)</f>
        <v>-10.84</v>
      </c>
    </row>
    <row r="144" spans="1:23" x14ac:dyDescent="0.4">
      <c r="A144" s="40"/>
      <c r="B144" s="40"/>
      <c r="C144" s="40"/>
      <c r="D144" s="40"/>
      <c r="E144" s="40"/>
      <c r="F144" s="40"/>
      <c r="G144" s="40"/>
      <c r="H144" s="40"/>
      <c r="I144" s="40" t="s">
        <v>330</v>
      </c>
      <c r="J144" s="40"/>
      <c r="K144" s="41">
        <v>44804</v>
      </c>
      <c r="L144" s="40"/>
      <c r="M144" s="40" t="s">
        <v>495</v>
      </c>
      <c r="N144" s="40"/>
      <c r="O144" s="40" t="s">
        <v>494</v>
      </c>
      <c r="P144" s="40"/>
      <c r="Q144" s="40" t="s">
        <v>327</v>
      </c>
      <c r="R144" s="40"/>
      <c r="S144" s="40" t="s">
        <v>5</v>
      </c>
      <c r="T144" s="40"/>
      <c r="U144" s="39">
        <v>0</v>
      </c>
      <c r="V144" s="40"/>
      <c r="W144" s="39">
        <f>ROUND(W143+U144,5)</f>
        <v>-10.84</v>
      </c>
    </row>
    <row r="145" spans="1:23" ht="15" thickBot="1" x14ac:dyDescent="0.45">
      <c r="A145" s="40"/>
      <c r="B145" s="40"/>
      <c r="C145" s="40"/>
      <c r="D145" s="40"/>
      <c r="E145" s="40"/>
      <c r="F145" s="40"/>
      <c r="G145" s="40"/>
      <c r="H145" s="40"/>
      <c r="I145" s="40" t="s">
        <v>330</v>
      </c>
      <c r="J145" s="40"/>
      <c r="K145" s="41">
        <v>44804</v>
      </c>
      <c r="L145" s="40"/>
      <c r="M145" s="40" t="s">
        <v>493</v>
      </c>
      <c r="N145" s="40"/>
      <c r="O145" s="40" t="s">
        <v>492</v>
      </c>
      <c r="P145" s="40"/>
      <c r="Q145" s="40"/>
      <c r="R145" s="40"/>
      <c r="S145" s="40" t="s">
        <v>5</v>
      </c>
      <c r="T145" s="40"/>
      <c r="U145" s="39">
        <v>0</v>
      </c>
      <c r="V145" s="40"/>
      <c r="W145" s="39">
        <f>ROUND(W144+U145,5)</f>
        <v>-10.84</v>
      </c>
    </row>
    <row r="146" spans="1:23" ht="15" thickBot="1" x14ac:dyDescent="0.45">
      <c r="A146" s="37"/>
      <c r="B146" s="37"/>
      <c r="C146" s="37"/>
      <c r="D146" s="37"/>
      <c r="E146" s="37" t="s">
        <v>491</v>
      </c>
      <c r="F146" s="37"/>
      <c r="G146" s="37"/>
      <c r="H146" s="37"/>
      <c r="I146" s="37"/>
      <c r="J146" s="37"/>
      <c r="K146" s="38"/>
      <c r="L146" s="37"/>
      <c r="M146" s="37"/>
      <c r="N146" s="37"/>
      <c r="O146" s="37"/>
      <c r="P146" s="37"/>
      <c r="Q146" s="37"/>
      <c r="R146" s="37"/>
      <c r="S146" s="37"/>
      <c r="T146" s="37"/>
      <c r="U146" s="10">
        <f>ROUND(SUM(U137:U145),5)</f>
        <v>-10.84</v>
      </c>
      <c r="V146" s="37"/>
      <c r="W146" s="10">
        <f>W145</f>
        <v>-10.84</v>
      </c>
    </row>
    <row r="147" spans="1:23" ht="15" thickBot="1" x14ac:dyDescent="0.45">
      <c r="A147" s="37"/>
      <c r="B147" s="37"/>
      <c r="C147" s="37"/>
      <c r="D147" s="37" t="s">
        <v>184</v>
      </c>
      <c r="E147" s="37"/>
      <c r="F147" s="37"/>
      <c r="G147" s="37"/>
      <c r="H147" s="37"/>
      <c r="I147" s="37"/>
      <c r="J147" s="37"/>
      <c r="K147" s="38"/>
      <c r="L147" s="37"/>
      <c r="M147" s="37"/>
      <c r="N147" s="37"/>
      <c r="O147" s="37"/>
      <c r="P147" s="37"/>
      <c r="Q147" s="37"/>
      <c r="R147" s="37"/>
      <c r="S147" s="37"/>
      <c r="T147" s="37"/>
      <c r="U147" s="8">
        <f>ROUND(U126+U136+U146,5)</f>
        <v>-1394.52</v>
      </c>
      <c r="V147" s="37"/>
      <c r="W147" s="8">
        <f>ROUND(W126+W136+W146,5)</f>
        <v>-1394.52</v>
      </c>
    </row>
    <row r="148" spans="1:23" x14ac:dyDescent="0.4">
      <c r="A148" s="37"/>
      <c r="B148" s="37"/>
      <c r="C148" s="37" t="s">
        <v>183</v>
      </c>
      <c r="D148" s="37"/>
      <c r="E148" s="37"/>
      <c r="F148" s="37"/>
      <c r="G148" s="37"/>
      <c r="H148" s="37"/>
      <c r="I148" s="37"/>
      <c r="J148" s="37"/>
      <c r="K148" s="38"/>
      <c r="L148" s="37"/>
      <c r="M148" s="37"/>
      <c r="N148" s="37"/>
      <c r="O148" s="37"/>
      <c r="P148" s="37"/>
      <c r="Q148" s="37"/>
      <c r="R148" s="37"/>
      <c r="S148" s="37"/>
      <c r="T148" s="37"/>
      <c r="U148" s="6">
        <f>ROUND(U91+U94+U121+U147,5)</f>
        <v>-66191.179999999993</v>
      </c>
      <c r="V148" s="37"/>
      <c r="W148" s="6">
        <f>ROUND(W91+W94+W121+W147,5)</f>
        <v>-66191.179999999993</v>
      </c>
    </row>
    <row r="149" spans="1:23" x14ac:dyDescent="0.4">
      <c r="A149" s="43"/>
      <c r="B149" s="43"/>
      <c r="C149" s="43" t="s">
        <v>182</v>
      </c>
      <c r="D149" s="43"/>
      <c r="E149" s="43"/>
      <c r="F149" s="43"/>
      <c r="G149" s="43"/>
      <c r="H149" s="43"/>
      <c r="I149" s="43"/>
      <c r="J149" s="43"/>
      <c r="K149" s="44"/>
      <c r="L149" s="43"/>
      <c r="M149" s="43"/>
      <c r="N149" s="43"/>
      <c r="O149" s="43"/>
      <c r="P149" s="43"/>
      <c r="Q149" s="43"/>
      <c r="R149" s="43"/>
      <c r="S149" s="43"/>
      <c r="T149" s="43"/>
      <c r="U149" s="42"/>
      <c r="V149" s="43"/>
      <c r="W149" s="42"/>
    </row>
    <row r="150" spans="1:23" x14ac:dyDescent="0.4">
      <c r="A150" s="43"/>
      <c r="B150" s="43"/>
      <c r="C150" s="43"/>
      <c r="D150" s="43" t="s">
        <v>181</v>
      </c>
      <c r="E150" s="43"/>
      <c r="F150" s="43"/>
      <c r="G150" s="43"/>
      <c r="H150" s="43"/>
      <c r="I150" s="43"/>
      <c r="J150" s="43"/>
      <c r="K150" s="44"/>
      <c r="L150" s="43"/>
      <c r="M150" s="43"/>
      <c r="N150" s="43"/>
      <c r="O150" s="43"/>
      <c r="P150" s="43"/>
      <c r="Q150" s="43"/>
      <c r="R150" s="43"/>
      <c r="S150" s="43"/>
      <c r="T150" s="43"/>
      <c r="U150" s="42"/>
      <c r="V150" s="43"/>
      <c r="W150" s="42"/>
    </row>
    <row r="151" spans="1:23" ht="15" thickBot="1" x14ac:dyDescent="0.45">
      <c r="A151" s="1"/>
      <c r="B151" s="1"/>
      <c r="C151" s="1"/>
      <c r="D151" s="1"/>
      <c r="E151" s="1"/>
      <c r="F151" s="1"/>
      <c r="G151" s="40"/>
      <c r="H151" s="40"/>
      <c r="I151" s="40" t="s">
        <v>322</v>
      </c>
      <c r="J151" s="40"/>
      <c r="K151" s="41">
        <v>44782</v>
      </c>
      <c r="L151" s="40"/>
      <c r="M151" s="40" t="s">
        <v>421</v>
      </c>
      <c r="N151" s="40"/>
      <c r="O151" s="40" t="s">
        <v>490</v>
      </c>
      <c r="P151" s="40"/>
      <c r="Q151" s="40" t="s">
        <v>489</v>
      </c>
      <c r="R151" s="40"/>
      <c r="S151" s="40" t="s">
        <v>33</v>
      </c>
      <c r="T151" s="40"/>
      <c r="U151" s="45">
        <v>-441</v>
      </c>
      <c r="V151" s="40"/>
      <c r="W151" s="45">
        <f>ROUND(W150+U151,5)</f>
        <v>-441</v>
      </c>
    </row>
    <row r="152" spans="1:23" x14ac:dyDescent="0.4">
      <c r="A152" s="37"/>
      <c r="B152" s="37"/>
      <c r="C152" s="37"/>
      <c r="D152" s="37" t="s">
        <v>488</v>
      </c>
      <c r="E152" s="37"/>
      <c r="F152" s="37"/>
      <c r="G152" s="37"/>
      <c r="H152" s="37"/>
      <c r="I152" s="37"/>
      <c r="J152" s="37"/>
      <c r="K152" s="38"/>
      <c r="L152" s="37"/>
      <c r="M152" s="37"/>
      <c r="N152" s="37"/>
      <c r="O152" s="37"/>
      <c r="P152" s="37"/>
      <c r="Q152" s="37"/>
      <c r="R152" s="37"/>
      <c r="S152" s="37"/>
      <c r="T152" s="37"/>
      <c r="U152" s="6">
        <f>ROUND(SUM(U150:U151),5)</f>
        <v>-441</v>
      </c>
      <c r="V152" s="37"/>
      <c r="W152" s="6">
        <f>W151</f>
        <v>-441</v>
      </c>
    </row>
    <row r="153" spans="1:23" x14ac:dyDescent="0.4">
      <c r="A153" s="43"/>
      <c r="B153" s="43"/>
      <c r="C153" s="43"/>
      <c r="D153" s="43" t="s">
        <v>180</v>
      </c>
      <c r="E153" s="43"/>
      <c r="F153" s="43"/>
      <c r="G153" s="43"/>
      <c r="H153" s="43"/>
      <c r="I153" s="43"/>
      <c r="J153" s="43"/>
      <c r="K153" s="44"/>
      <c r="L153" s="43"/>
      <c r="M153" s="43"/>
      <c r="N153" s="43"/>
      <c r="O153" s="43"/>
      <c r="P153" s="43"/>
      <c r="Q153" s="43"/>
      <c r="R153" s="43"/>
      <c r="S153" s="43"/>
      <c r="T153" s="43"/>
      <c r="U153" s="42"/>
      <c r="V153" s="43"/>
      <c r="W153" s="42"/>
    </row>
    <row r="154" spans="1:23" ht="15" thickBot="1" x14ac:dyDescent="0.45">
      <c r="A154" s="1"/>
      <c r="B154" s="1"/>
      <c r="C154" s="1"/>
      <c r="D154" s="1"/>
      <c r="E154" s="1"/>
      <c r="F154" s="1"/>
      <c r="G154" s="40"/>
      <c r="H154" s="40"/>
      <c r="I154" s="40" t="s">
        <v>322</v>
      </c>
      <c r="J154" s="40"/>
      <c r="K154" s="41">
        <v>44775</v>
      </c>
      <c r="L154" s="40"/>
      <c r="M154" s="40" t="s">
        <v>421</v>
      </c>
      <c r="N154" s="40"/>
      <c r="O154" s="40" t="s">
        <v>487</v>
      </c>
      <c r="P154" s="40"/>
      <c r="Q154" s="40" t="s">
        <v>486</v>
      </c>
      <c r="R154" s="40"/>
      <c r="S154" s="40" t="s">
        <v>33</v>
      </c>
      <c r="T154" s="40"/>
      <c r="U154" s="45">
        <v>-2220.83</v>
      </c>
      <c r="V154" s="40"/>
      <c r="W154" s="45">
        <f>ROUND(W153+U154,5)</f>
        <v>-2220.83</v>
      </c>
    </row>
    <row r="155" spans="1:23" x14ac:dyDescent="0.4">
      <c r="A155" s="37"/>
      <c r="B155" s="37"/>
      <c r="C155" s="37"/>
      <c r="D155" s="37" t="s">
        <v>485</v>
      </c>
      <c r="E155" s="37"/>
      <c r="F155" s="37"/>
      <c r="G155" s="37"/>
      <c r="H155" s="37"/>
      <c r="I155" s="37"/>
      <c r="J155" s="37"/>
      <c r="K155" s="38"/>
      <c r="L155" s="37"/>
      <c r="M155" s="37"/>
      <c r="N155" s="37"/>
      <c r="O155" s="37"/>
      <c r="P155" s="37"/>
      <c r="Q155" s="37"/>
      <c r="R155" s="37"/>
      <c r="S155" s="37"/>
      <c r="T155" s="37"/>
      <c r="U155" s="6">
        <f>ROUND(SUM(U153:U154),5)</f>
        <v>-2220.83</v>
      </c>
      <c r="V155" s="37"/>
      <c r="W155" s="6">
        <f>W154</f>
        <v>-2220.83</v>
      </c>
    </row>
    <row r="156" spans="1:23" x14ac:dyDescent="0.4">
      <c r="A156" s="43"/>
      <c r="B156" s="43"/>
      <c r="C156" s="43"/>
      <c r="D156" s="43" t="s">
        <v>178</v>
      </c>
      <c r="E156" s="43"/>
      <c r="F156" s="43"/>
      <c r="G156" s="43"/>
      <c r="H156" s="43"/>
      <c r="I156" s="43"/>
      <c r="J156" s="43"/>
      <c r="K156" s="44"/>
      <c r="L156" s="43"/>
      <c r="M156" s="43"/>
      <c r="N156" s="43"/>
      <c r="O156" s="43"/>
      <c r="P156" s="43"/>
      <c r="Q156" s="43"/>
      <c r="R156" s="43"/>
      <c r="S156" s="43"/>
      <c r="T156" s="43"/>
      <c r="U156" s="42"/>
      <c r="V156" s="43"/>
      <c r="W156" s="42"/>
    </row>
    <row r="157" spans="1:23" ht="15" thickBot="1" x14ac:dyDescent="0.45">
      <c r="A157" s="1"/>
      <c r="B157" s="1"/>
      <c r="C157" s="1"/>
      <c r="D157" s="1"/>
      <c r="E157" s="1"/>
      <c r="F157" s="1"/>
      <c r="G157" s="40"/>
      <c r="H157" s="40"/>
      <c r="I157" s="40" t="s">
        <v>343</v>
      </c>
      <c r="J157" s="40"/>
      <c r="K157" s="41">
        <v>44792</v>
      </c>
      <c r="L157" s="40"/>
      <c r="M157" s="40"/>
      <c r="N157" s="40"/>
      <c r="O157" s="40" t="s">
        <v>484</v>
      </c>
      <c r="P157" s="40"/>
      <c r="Q157" s="40" t="s">
        <v>483</v>
      </c>
      <c r="R157" s="40"/>
      <c r="S157" s="40" t="s">
        <v>340</v>
      </c>
      <c r="T157" s="40"/>
      <c r="U157" s="39">
        <v>-500</v>
      </c>
      <c r="V157" s="40"/>
      <c r="W157" s="39">
        <f>ROUND(W156+U157,5)</f>
        <v>-500</v>
      </c>
    </row>
    <row r="158" spans="1:23" ht="15" thickBot="1" x14ac:dyDescent="0.45">
      <c r="A158" s="37"/>
      <c r="B158" s="37"/>
      <c r="C158" s="37"/>
      <c r="D158" s="37" t="s">
        <v>482</v>
      </c>
      <c r="E158" s="37"/>
      <c r="F158" s="37"/>
      <c r="G158" s="37"/>
      <c r="H158" s="37"/>
      <c r="I158" s="37"/>
      <c r="J158" s="37"/>
      <c r="K158" s="38"/>
      <c r="L158" s="37"/>
      <c r="M158" s="37"/>
      <c r="N158" s="37"/>
      <c r="O158" s="37"/>
      <c r="P158" s="37"/>
      <c r="Q158" s="37"/>
      <c r="R158" s="37"/>
      <c r="S158" s="37"/>
      <c r="T158" s="37"/>
      <c r="U158" s="8">
        <f>ROUND(SUM(U156:U157),5)</f>
        <v>-500</v>
      </c>
      <c r="V158" s="37"/>
      <c r="W158" s="8">
        <f>W157</f>
        <v>-500</v>
      </c>
    </row>
    <row r="159" spans="1:23" x14ac:dyDescent="0.4">
      <c r="A159" s="37"/>
      <c r="B159" s="37"/>
      <c r="C159" s="37" t="s">
        <v>177</v>
      </c>
      <c r="D159" s="37"/>
      <c r="E159" s="37"/>
      <c r="F159" s="37"/>
      <c r="G159" s="37"/>
      <c r="H159" s="37"/>
      <c r="I159" s="37"/>
      <c r="J159" s="37"/>
      <c r="K159" s="38"/>
      <c r="L159" s="37"/>
      <c r="M159" s="37"/>
      <c r="N159" s="37"/>
      <c r="O159" s="37"/>
      <c r="P159" s="37"/>
      <c r="Q159" s="37"/>
      <c r="R159" s="37"/>
      <c r="S159" s="37"/>
      <c r="T159" s="37"/>
      <c r="U159" s="6">
        <f>ROUND(U152+U155+U158,5)</f>
        <v>-3161.83</v>
      </c>
      <c r="V159" s="37"/>
      <c r="W159" s="6">
        <f>ROUND(W152+W155+W158,5)</f>
        <v>-3161.83</v>
      </c>
    </row>
    <row r="160" spans="1:23" x14ac:dyDescent="0.4">
      <c r="A160" s="43"/>
      <c r="B160" s="43"/>
      <c r="C160" s="43" t="s">
        <v>176</v>
      </c>
      <c r="D160" s="43"/>
      <c r="E160" s="43"/>
      <c r="F160" s="43"/>
      <c r="G160" s="43"/>
      <c r="H160" s="43"/>
      <c r="I160" s="43"/>
      <c r="J160" s="43"/>
      <c r="K160" s="44"/>
      <c r="L160" s="43"/>
      <c r="M160" s="43"/>
      <c r="N160" s="43"/>
      <c r="O160" s="43"/>
      <c r="P160" s="43"/>
      <c r="Q160" s="43"/>
      <c r="R160" s="43"/>
      <c r="S160" s="43"/>
      <c r="T160" s="43"/>
      <c r="U160" s="42"/>
      <c r="V160" s="43"/>
      <c r="W160" s="42"/>
    </row>
    <row r="161" spans="1:23" x14ac:dyDescent="0.4">
      <c r="A161" s="43"/>
      <c r="B161" s="43"/>
      <c r="C161" s="43"/>
      <c r="D161" s="43" t="s">
        <v>175</v>
      </c>
      <c r="E161" s="43"/>
      <c r="F161" s="43"/>
      <c r="G161" s="43"/>
      <c r="H161" s="43"/>
      <c r="I161" s="43"/>
      <c r="J161" s="43"/>
      <c r="K161" s="44"/>
      <c r="L161" s="43"/>
      <c r="M161" s="43"/>
      <c r="N161" s="43"/>
      <c r="O161" s="43"/>
      <c r="P161" s="43"/>
      <c r="Q161" s="43"/>
      <c r="R161" s="43"/>
      <c r="S161" s="43"/>
      <c r="T161" s="43"/>
      <c r="U161" s="42"/>
      <c r="V161" s="43"/>
      <c r="W161" s="42"/>
    </row>
    <row r="162" spans="1:23" x14ac:dyDescent="0.4">
      <c r="A162" s="43"/>
      <c r="B162" s="43"/>
      <c r="C162" s="43"/>
      <c r="D162" s="43"/>
      <c r="E162" s="43" t="s">
        <v>174</v>
      </c>
      <c r="F162" s="43"/>
      <c r="G162" s="43"/>
      <c r="H162" s="43"/>
      <c r="I162" s="43"/>
      <c r="J162" s="43"/>
      <c r="K162" s="44"/>
      <c r="L162" s="43"/>
      <c r="M162" s="43"/>
      <c r="N162" s="43"/>
      <c r="O162" s="43"/>
      <c r="P162" s="43"/>
      <c r="Q162" s="43"/>
      <c r="R162" s="43"/>
      <c r="S162" s="43"/>
      <c r="T162" s="43"/>
      <c r="U162" s="42"/>
      <c r="V162" s="43"/>
      <c r="W162" s="42"/>
    </row>
    <row r="163" spans="1:23" x14ac:dyDescent="0.4">
      <c r="A163" s="43"/>
      <c r="B163" s="43"/>
      <c r="C163" s="43"/>
      <c r="D163" s="43"/>
      <c r="E163" s="43"/>
      <c r="F163" s="43" t="s">
        <v>173</v>
      </c>
      <c r="G163" s="43"/>
      <c r="H163" s="43"/>
      <c r="I163" s="43"/>
      <c r="J163" s="43"/>
      <c r="K163" s="44"/>
      <c r="L163" s="43"/>
      <c r="M163" s="43"/>
      <c r="N163" s="43"/>
      <c r="O163" s="43"/>
      <c r="P163" s="43"/>
      <c r="Q163" s="43"/>
      <c r="R163" s="43"/>
      <c r="S163" s="43"/>
      <c r="T163" s="43"/>
      <c r="U163" s="42"/>
      <c r="V163" s="43"/>
      <c r="W163" s="42"/>
    </row>
    <row r="164" spans="1:23" x14ac:dyDescent="0.4">
      <c r="A164" s="40"/>
      <c r="B164" s="40"/>
      <c r="C164" s="40"/>
      <c r="D164" s="40"/>
      <c r="E164" s="40"/>
      <c r="F164" s="40"/>
      <c r="G164" s="40"/>
      <c r="H164" s="40"/>
      <c r="I164" s="40" t="s">
        <v>322</v>
      </c>
      <c r="J164" s="40"/>
      <c r="K164" s="41">
        <v>44782</v>
      </c>
      <c r="L164" s="40"/>
      <c r="M164" s="40"/>
      <c r="N164" s="40"/>
      <c r="O164" s="40" t="s">
        <v>361</v>
      </c>
      <c r="P164" s="40"/>
      <c r="Q164" s="40" t="s">
        <v>481</v>
      </c>
      <c r="R164" s="40"/>
      <c r="S164" s="40" t="s">
        <v>33</v>
      </c>
      <c r="T164" s="40"/>
      <c r="U164" s="39">
        <v>-29.92</v>
      </c>
      <c r="V164" s="40"/>
      <c r="W164" s="39">
        <f>ROUND(W163+U164,5)</f>
        <v>-29.92</v>
      </c>
    </row>
    <row r="165" spans="1:23" ht="15" thickBot="1" x14ac:dyDescent="0.45">
      <c r="A165" s="40"/>
      <c r="B165" s="40"/>
      <c r="C165" s="40"/>
      <c r="D165" s="40"/>
      <c r="E165" s="40"/>
      <c r="F165" s="40"/>
      <c r="G165" s="40"/>
      <c r="H165" s="40"/>
      <c r="I165" s="40" t="s">
        <v>343</v>
      </c>
      <c r="J165" s="40"/>
      <c r="K165" s="41">
        <v>44792</v>
      </c>
      <c r="L165" s="40"/>
      <c r="M165" s="40"/>
      <c r="N165" s="40"/>
      <c r="O165" s="40" t="s">
        <v>413</v>
      </c>
      <c r="P165" s="40"/>
      <c r="Q165" s="40" t="s">
        <v>480</v>
      </c>
      <c r="R165" s="40"/>
      <c r="S165" s="40" t="s">
        <v>340</v>
      </c>
      <c r="T165" s="40"/>
      <c r="U165" s="45">
        <v>-149.43</v>
      </c>
      <c r="V165" s="40"/>
      <c r="W165" s="45">
        <f>ROUND(W164+U165,5)</f>
        <v>-179.35</v>
      </c>
    </row>
    <row r="166" spans="1:23" x14ac:dyDescent="0.4">
      <c r="A166" s="37"/>
      <c r="B166" s="37"/>
      <c r="C166" s="37"/>
      <c r="D166" s="37"/>
      <c r="E166" s="37"/>
      <c r="F166" s="37" t="s">
        <v>479</v>
      </c>
      <c r="G166" s="37"/>
      <c r="H166" s="37"/>
      <c r="I166" s="37"/>
      <c r="J166" s="37"/>
      <c r="K166" s="38"/>
      <c r="L166" s="37"/>
      <c r="M166" s="37"/>
      <c r="N166" s="37"/>
      <c r="O166" s="37"/>
      <c r="P166" s="37"/>
      <c r="Q166" s="37"/>
      <c r="R166" s="37"/>
      <c r="S166" s="37"/>
      <c r="T166" s="37"/>
      <c r="U166" s="6">
        <f>ROUND(SUM(U163:U165),5)</f>
        <v>-179.35</v>
      </c>
      <c r="V166" s="37"/>
      <c r="W166" s="6">
        <f>W165</f>
        <v>-179.35</v>
      </c>
    </row>
    <row r="167" spans="1:23" x14ac:dyDescent="0.4">
      <c r="A167" s="43"/>
      <c r="B167" s="43"/>
      <c r="C167" s="43"/>
      <c r="D167" s="43"/>
      <c r="E167" s="43"/>
      <c r="F167" s="43" t="s">
        <v>172</v>
      </c>
      <c r="G167" s="43"/>
      <c r="H167" s="43"/>
      <c r="I167" s="43"/>
      <c r="J167" s="43"/>
      <c r="K167" s="44"/>
      <c r="L167" s="43"/>
      <c r="M167" s="43"/>
      <c r="N167" s="43"/>
      <c r="O167" s="43"/>
      <c r="P167" s="43"/>
      <c r="Q167" s="43"/>
      <c r="R167" s="43"/>
      <c r="S167" s="43"/>
      <c r="T167" s="43"/>
      <c r="U167" s="42"/>
      <c r="V167" s="43"/>
      <c r="W167" s="42"/>
    </row>
    <row r="168" spans="1:23" x14ac:dyDescent="0.4">
      <c r="A168" s="40"/>
      <c r="B168" s="40"/>
      <c r="C168" s="40"/>
      <c r="D168" s="40"/>
      <c r="E168" s="40"/>
      <c r="F168" s="40"/>
      <c r="G168" s="40"/>
      <c r="H168" s="40"/>
      <c r="I168" s="40" t="s">
        <v>343</v>
      </c>
      <c r="J168" s="40"/>
      <c r="K168" s="41">
        <v>44774</v>
      </c>
      <c r="L168" s="40"/>
      <c r="M168" s="40"/>
      <c r="N168" s="40"/>
      <c r="O168" s="40" t="s">
        <v>478</v>
      </c>
      <c r="P168" s="40"/>
      <c r="Q168" s="40" t="s">
        <v>477</v>
      </c>
      <c r="R168" s="40"/>
      <c r="S168" s="40" t="s">
        <v>340</v>
      </c>
      <c r="T168" s="40"/>
      <c r="U168" s="39">
        <v>-1296.08</v>
      </c>
      <c r="V168" s="40"/>
      <c r="W168" s="39">
        <f>ROUND(W167+U168,5)</f>
        <v>-1296.08</v>
      </c>
    </row>
    <row r="169" spans="1:23" x14ac:dyDescent="0.4">
      <c r="A169" s="40"/>
      <c r="B169" s="40"/>
      <c r="C169" s="40"/>
      <c r="D169" s="40"/>
      <c r="E169" s="40"/>
      <c r="F169" s="40"/>
      <c r="G169" s="40"/>
      <c r="H169" s="40"/>
      <c r="I169" s="40" t="s">
        <v>322</v>
      </c>
      <c r="J169" s="40"/>
      <c r="K169" s="41">
        <v>44782</v>
      </c>
      <c r="L169" s="40"/>
      <c r="M169" s="40"/>
      <c r="N169" s="40"/>
      <c r="O169" s="40" t="s">
        <v>476</v>
      </c>
      <c r="P169" s="40"/>
      <c r="Q169" s="40" t="s">
        <v>475</v>
      </c>
      <c r="R169" s="40"/>
      <c r="S169" s="40" t="s">
        <v>33</v>
      </c>
      <c r="T169" s="40"/>
      <c r="U169" s="39">
        <v>-34.68</v>
      </c>
      <c r="V169" s="40"/>
      <c r="W169" s="39">
        <f>ROUND(W168+U169,5)</f>
        <v>-1330.76</v>
      </c>
    </row>
    <row r="170" spans="1:23" x14ac:dyDescent="0.4">
      <c r="A170" s="40"/>
      <c r="B170" s="40"/>
      <c r="C170" s="40"/>
      <c r="D170" s="40"/>
      <c r="E170" s="40"/>
      <c r="F170" s="40"/>
      <c r="G170" s="40"/>
      <c r="H170" s="40"/>
      <c r="I170" s="40" t="s">
        <v>322</v>
      </c>
      <c r="J170" s="40"/>
      <c r="K170" s="41">
        <v>44782</v>
      </c>
      <c r="L170" s="40"/>
      <c r="M170" s="40"/>
      <c r="N170" s="40"/>
      <c r="O170" s="40" t="s">
        <v>468</v>
      </c>
      <c r="P170" s="40"/>
      <c r="Q170" s="40" t="s">
        <v>474</v>
      </c>
      <c r="R170" s="40"/>
      <c r="S170" s="40" t="s">
        <v>33</v>
      </c>
      <c r="T170" s="40"/>
      <c r="U170" s="39">
        <v>-67.959999999999994</v>
      </c>
      <c r="V170" s="40"/>
      <c r="W170" s="39">
        <f>ROUND(W169+U170,5)</f>
        <v>-1398.72</v>
      </c>
    </row>
    <row r="171" spans="1:23" x14ac:dyDescent="0.4">
      <c r="A171" s="40"/>
      <c r="B171" s="40"/>
      <c r="C171" s="40"/>
      <c r="D171" s="40"/>
      <c r="E171" s="40"/>
      <c r="F171" s="40"/>
      <c r="G171" s="40"/>
      <c r="H171" s="40"/>
      <c r="I171" s="40" t="s">
        <v>322</v>
      </c>
      <c r="J171" s="40"/>
      <c r="K171" s="41">
        <v>44782</v>
      </c>
      <c r="L171" s="40"/>
      <c r="M171" s="40"/>
      <c r="N171" s="40"/>
      <c r="O171" s="40" t="s">
        <v>468</v>
      </c>
      <c r="P171" s="40"/>
      <c r="Q171" s="40" t="s">
        <v>473</v>
      </c>
      <c r="R171" s="40"/>
      <c r="S171" s="40" t="s">
        <v>33</v>
      </c>
      <c r="T171" s="40"/>
      <c r="U171" s="39">
        <v>-72.63</v>
      </c>
      <c r="V171" s="40"/>
      <c r="W171" s="39">
        <f>ROUND(W170+U171,5)</f>
        <v>-1471.35</v>
      </c>
    </row>
    <row r="172" spans="1:23" x14ac:dyDescent="0.4">
      <c r="A172" s="40"/>
      <c r="B172" s="40"/>
      <c r="C172" s="40"/>
      <c r="D172" s="40"/>
      <c r="E172" s="40"/>
      <c r="F172" s="40"/>
      <c r="G172" s="40"/>
      <c r="H172" s="40"/>
      <c r="I172" s="40" t="s">
        <v>322</v>
      </c>
      <c r="J172" s="40"/>
      <c r="K172" s="41">
        <v>44782</v>
      </c>
      <c r="L172" s="40"/>
      <c r="M172" s="40"/>
      <c r="N172" s="40"/>
      <c r="O172" s="40" t="s">
        <v>468</v>
      </c>
      <c r="P172" s="40"/>
      <c r="Q172" s="40" t="s">
        <v>472</v>
      </c>
      <c r="R172" s="40"/>
      <c r="S172" s="40" t="s">
        <v>33</v>
      </c>
      <c r="T172" s="40"/>
      <c r="U172" s="39">
        <v>-20.57</v>
      </c>
      <c r="V172" s="40"/>
      <c r="W172" s="39">
        <f>ROUND(W171+U172,5)</f>
        <v>-1491.92</v>
      </c>
    </row>
    <row r="173" spans="1:23" x14ac:dyDescent="0.4">
      <c r="A173" s="40"/>
      <c r="B173" s="40"/>
      <c r="C173" s="40"/>
      <c r="D173" s="40"/>
      <c r="E173" s="40"/>
      <c r="F173" s="40"/>
      <c r="G173" s="40"/>
      <c r="H173" s="40"/>
      <c r="I173" s="40" t="s">
        <v>322</v>
      </c>
      <c r="J173" s="40"/>
      <c r="K173" s="41">
        <v>44782</v>
      </c>
      <c r="L173" s="40"/>
      <c r="M173" s="40"/>
      <c r="N173" s="40"/>
      <c r="O173" s="40" t="s">
        <v>468</v>
      </c>
      <c r="P173" s="40"/>
      <c r="Q173" s="40" t="s">
        <v>471</v>
      </c>
      <c r="R173" s="40"/>
      <c r="S173" s="40" t="s">
        <v>33</v>
      </c>
      <c r="T173" s="40"/>
      <c r="U173" s="39">
        <v>-15.98</v>
      </c>
      <c r="V173" s="40"/>
      <c r="W173" s="39">
        <f>ROUND(W172+U173,5)</f>
        <v>-1507.9</v>
      </c>
    </row>
    <row r="174" spans="1:23" x14ac:dyDescent="0.4">
      <c r="A174" s="40"/>
      <c r="B174" s="40"/>
      <c r="C174" s="40"/>
      <c r="D174" s="40"/>
      <c r="E174" s="40"/>
      <c r="F174" s="40"/>
      <c r="G174" s="40"/>
      <c r="H174" s="40"/>
      <c r="I174" s="40" t="s">
        <v>322</v>
      </c>
      <c r="J174" s="40"/>
      <c r="K174" s="41">
        <v>44782</v>
      </c>
      <c r="L174" s="40"/>
      <c r="M174" s="40"/>
      <c r="N174" s="40"/>
      <c r="O174" s="40" t="s">
        <v>468</v>
      </c>
      <c r="P174" s="40"/>
      <c r="Q174" s="40" t="s">
        <v>470</v>
      </c>
      <c r="R174" s="40"/>
      <c r="S174" s="40" t="s">
        <v>33</v>
      </c>
      <c r="T174" s="40"/>
      <c r="U174" s="39">
        <v>-19.989999999999998</v>
      </c>
      <c r="V174" s="40"/>
      <c r="W174" s="39">
        <f>ROUND(W173+U174,5)</f>
        <v>-1527.89</v>
      </c>
    </row>
    <row r="175" spans="1:23" x14ac:dyDescent="0.4">
      <c r="A175" s="40"/>
      <c r="B175" s="40"/>
      <c r="C175" s="40"/>
      <c r="D175" s="40"/>
      <c r="E175" s="40"/>
      <c r="F175" s="40"/>
      <c r="G175" s="40"/>
      <c r="H175" s="40"/>
      <c r="I175" s="40" t="s">
        <v>322</v>
      </c>
      <c r="J175" s="40"/>
      <c r="K175" s="41">
        <v>44782</v>
      </c>
      <c r="L175" s="40"/>
      <c r="M175" s="40"/>
      <c r="N175" s="40"/>
      <c r="O175" s="40" t="s">
        <v>468</v>
      </c>
      <c r="P175" s="40"/>
      <c r="Q175" s="40" t="s">
        <v>469</v>
      </c>
      <c r="R175" s="40"/>
      <c r="S175" s="40" t="s">
        <v>33</v>
      </c>
      <c r="T175" s="40"/>
      <c r="U175" s="39">
        <v>-16.989999999999998</v>
      </c>
      <c r="V175" s="40"/>
      <c r="W175" s="39">
        <f>ROUND(W174+U175,5)</f>
        <v>-1544.88</v>
      </c>
    </row>
    <row r="176" spans="1:23" x14ac:dyDescent="0.4">
      <c r="A176" s="40"/>
      <c r="B176" s="40"/>
      <c r="C176" s="40"/>
      <c r="D176" s="40"/>
      <c r="E176" s="40"/>
      <c r="F176" s="40"/>
      <c r="G176" s="40"/>
      <c r="H176" s="40"/>
      <c r="I176" s="40" t="s">
        <v>322</v>
      </c>
      <c r="J176" s="40"/>
      <c r="K176" s="41">
        <v>44782</v>
      </c>
      <c r="L176" s="40"/>
      <c r="M176" s="40"/>
      <c r="N176" s="40"/>
      <c r="O176" s="40" t="s">
        <v>468</v>
      </c>
      <c r="P176" s="40"/>
      <c r="Q176" s="40" t="s">
        <v>467</v>
      </c>
      <c r="R176" s="40"/>
      <c r="S176" s="40" t="s">
        <v>33</v>
      </c>
      <c r="T176" s="40"/>
      <c r="U176" s="39">
        <v>52.98</v>
      </c>
      <c r="V176" s="40"/>
      <c r="W176" s="39">
        <f>ROUND(W175+U176,5)</f>
        <v>-1491.9</v>
      </c>
    </row>
    <row r="177" spans="1:23" ht="15" thickBot="1" x14ac:dyDescent="0.45">
      <c r="A177" s="40"/>
      <c r="B177" s="40"/>
      <c r="C177" s="40"/>
      <c r="D177" s="40"/>
      <c r="E177" s="40"/>
      <c r="F177" s="40"/>
      <c r="G177" s="40"/>
      <c r="H177" s="40"/>
      <c r="I177" s="40" t="s">
        <v>343</v>
      </c>
      <c r="J177" s="40"/>
      <c r="K177" s="41">
        <v>44792</v>
      </c>
      <c r="L177" s="40"/>
      <c r="M177" s="40"/>
      <c r="N177" s="40"/>
      <c r="O177" s="40" t="s">
        <v>413</v>
      </c>
      <c r="P177" s="40"/>
      <c r="Q177" s="40" t="s">
        <v>466</v>
      </c>
      <c r="R177" s="40"/>
      <c r="S177" s="40" t="s">
        <v>340</v>
      </c>
      <c r="T177" s="40"/>
      <c r="U177" s="39">
        <v>-175.54</v>
      </c>
      <c r="V177" s="40"/>
      <c r="W177" s="39">
        <f>ROUND(W176+U177,5)</f>
        <v>-1667.44</v>
      </c>
    </row>
    <row r="178" spans="1:23" ht="15" thickBot="1" x14ac:dyDescent="0.45">
      <c r="A178" s="37"/>
      <c r="B178" s="37"/>
      <c r="C178" s="37"/>
      <c r="D178" s="37"/>
      <c r="E178" s="37"/>
      <c r="F178" s="37" t="s">
        <v>465</v>
      </c>
      <c r="G178" s="37"/>
      <c r="H178" s="37"/>
      <c r="I178" s="37"/>
      <c r="J178" s="37"/>
      <c r="K178" s="38"/>
      <c r="L178" s="37"/>
      <c r="M178" s="37"/>
      <c r="N178" s="37"/>
      <c r="O178" s="37"/>
      <c r="P178" s="37"/>
      <c r="Q178" s="37"/>
      <c r="R178" s="37"/>
      <c r="S178" s="37"/>
      <c r="T178" s="37"/>
      <c r="U178" s="8">
        <f>ROUND(SUM(U167:U177),5)</f>
        <v>-1667.44</v>
      </c>
      <c r="V178" s="37"/>
      <c r="W178" s="8">
        <f>W177</f>
        <v>-1667.44</v>
      </c>
    </row>
    <row r="179" spans="1:23" x14ac:dyDescent="0.4">
      <c r="A179" s="37"/>
      <c r="B179" s="37"/>
      <c r="C179" s="37"/>
      <c r="D179" s="37"/>
      <c r="E179" s="37" t="s">
        <v>171</v>
      </c>
      <c r="F179" s="37"/>
      <c r="G179" s="37"/>
      <c r="H179" s="37"/>
      <c r="I179" s="37"/>
      <c r="J179" s="37"/>
      <c r="K179" s="38"/>
      <c r="L179" s="37"/>
      <c r="M179" s="37"/>
      <c r="N179" s="37"/>
      <c r="O179" s="37"/>
      <c r="P179" s="37"/>
      <c r="Q179" s="37"/>
      <c r="R179" s="37"/>
      <c r="S179" s="37"/>
      <c r="T179" s="37"/>
      <c r="U179" s="6">
        <f>ROUND(U166+U178,5)</f>
        <v>-1846.79</v>
      </c>
      <c r="V179" s="37"/>
      <c r="W179" s="6">
        <f>ROUND(W166+W178,5)</f>
        <v>-1846.79</v>
      </c>
    </row>
    <row r="180" spans="1:23" x14ac:dyDescent="0.4">
      <c r="A180" s="43"/>
      <c r="B180" s="43"/>
      <c r="C180" s="43"/>
      <c r="D180" s="43"/>
      <c r="E180" s="43" t="s">
        <v>168</v>
      </c>
      <c r="F180" s="43"/>
      <c r="G180" s="43"/>
      <c r="H180" s="43"/>
      <c r="I180" s="43"/>
      <c r="J180" s="43"/>
      <c r="K180" s="44"/>
      <c r="L180" s="43"/>
      <c r="M180" s="43"/>
      <c r="N180" s="43"/>
      <c r="O180" s="43"/>
      <c r="P180" s="43"/>
      <c r="Q180" s="43"/>
      <c r="R180" s="43"/>
      <c r="S180" s="43"/>
      <c r="T180" s="43"/>
      <c r="U180" s="42"/>
      <c r="V180" s="43"/>
      <c r="W180" s="42"/>
    </row>
    <row r="181" spans="1:23" ht="15" thickBot="1" x14ac:dyDescent="0.45">
      <c r="A181" s="1"/>
      <c r="B181" s="1"/>
      <c r="C181" s="1"/>
      <c r="D181" s="1"/>
      <c r="E181" s="1"/>
      <c r="F181" s="1"/>
      <c r="G181" s="40"/>
      <c r="H181" s="40"/>
      <c r="I181" s="40" t="s">
        <v>322</v>
      </c>
      <c r="J181" s="40"/>
      <c r="K181" s="41">
        <v>44792</v>
      </c>
      <c r="L181" s="40"/>
      <c r="M181" s="40" t="s">
        <v>464</v>
      </c>
      <c r="N181" s="40"/>
      <c r="O181" s="40" t="s">
        <v>463</v>
      </c>
      <c r="P181" s="40"/>
      <c r="Q181" s="40" t="s">
        <v>421</v>
      </c>
      <c r="R181" s="40"/>
      <c r="S181" s="40" t="s">
        <v>33</v>
      </c>
      <c r="T181" s="40"/>
      <c r="U181" s="39">
        <v>-291.06</v>
      </c>
      <c r="V181" s="40"/>
      <c r="W181" s="39">
        <f>ROUND(W180+U181,5)</f>
        <v>-291.06</v>
      </c>
    </row>
    <row r="182" spans="1:23" ht="15" thickBot="1" x14ac:dyDescent="0.45">
      <c r="A182" s="37"/>
      <c r="B182" s="37"/>
      <c r="C182" s="37"/>
      <c r="D182" s="37"/>
      <c r="E182" s="37" t="s">
        <v>462</v>
      </c>
      <c r="F182" s="37"/>
      <c r="G182" s="37"/>
      <c r="H182" s="37"/>
      <c r="I182" s="37"/>
      <c r="J182" s="37"/>
      <c r="K182" s="38"/>
      <c r="L182" s="37"/>
      <c r="M182" s="37"/>
      <c r="N182" s="37"/>
      <c r="O182" s="37"/>
      <c r="P182" s="37"/>
      <c r="Q182" s="37"/>
      <c r="R182" s="37"/>
      <c r="S182" s="37"/>
      <c r="T182" s="37"/>
      <c r="U182" s="8">
        <f>ROUND(SUM(U180:U181),5)</f>
        <v>-291.06</v>
      </c>
      <c r="V182" s="37"/>
      <c r="W182" s="8">
        <f>W181</f>
        <v>-291.06</v>
      </c>
    </row>
    <row r="183" spans="1:23" x14ac:dyDescent="0.4">
      <c r="A183" s="37"/>
      <c r="B183" s="37"/>
      <c r="C183" s="37"/>
      <c r="D183" s="37" t="s">
        <v>167</v>
      </c>
      <c r="E183" s="37"/>
      <c r="F183" s="37"/>
      <c r="G183" s="37"/>
      <c r="H183" s="37"/>
      <c r="I183" s="37"/>
      <c r="J183" s="37"/>
      <c r="K183" s="38"/>
      <c r="L183" s="37"/>
      <c r="M183" s="37"/>
      <c r="N183" s="37"/>
      <c r="O183" s="37"/>
      <c r="P183" s="37"/>
      <c r="Q183" s="37"/>
      <c r="R183" s="37"/>
      <c r="S183" s="37"/>
      <c r="T183" s="37"/>
      <c r="U183" s="6">
        <f>ROUND(U179+U182,5)</f>
        <v>-2137.85</v>
      </c>
      <c r="V183" s="37"/>
      <c r="W183" s="6">
        <f>ROUND(W179+W182,5)</f>
        <v>-2137.85</v>
      </c>
    </row>
    <row r="184" spans="1:23" x14ac:dyDescent="0.4">
      <c r="A184" s="43"/>
      <c r="B184" s="43"/>
      <c r="C184" s="43"/>
      <c r="D184" s="43" t="s">
        <v>166</v>
      </c>
      <c r="E184" s="43"/>
      <c r="F184" s="43"/>
      <c r="G184" s="43"/>
      <c r="H184" s="43"/>
      <c r="I184" s="43"/>
      <c r="J184" s="43"/>
      <c r="K184" s="44"/>
      <c r="L184" s="43"/>
      <c r="M184" s="43"/>
      <c r="N184" s="43"/>
      <c r="O184" s="43"/>
      <c r="P184" s="43"/>
      <c r="Q184" s="43"/>
      <c r="R184" s="43"/>
      <c r="S184" s="43"/>
      <c r="T184" s="43"/>
      <c r="U184" s="42"/>
      <c r="V184" s="43"/>
      <c r="W184" s="42"/>
    </row>
    <row r="185" spans="1:23" x14ac:dyDescent="0.4">
      <c r="A185" s="43"/>
      <c r="B185" s="43"/>
      <c r="C185" s="43"/>
      <c r="D185" s="43"/>
      <c r="E185" s="43" t="s">
        <v>165</v>
      </c>
      <c r="F185" s="43"/>
      <c r="G185" s="43"/>
      <c r="H185" s="43"/>
      <c r="I185" s="43"/>
      <c r="J185" s="43"/>
      <c r="K185" s="44"/>
      <c r="L185" s="43"/>
      <c r="M185" s="43"/>
      <c r="N185" s="43"/>
      <c r="O185" s="43"/>
      <c r="P185" s="43"/>
      <c r="Q185" s="43"/>
      <c r="R185" s="43"/>
      <c r="S185" s="43"/>
      <c r="T185" s="43"/>
      <c r="U185" s="42"/>
      <c r="V185" s="43"/>
      <c r="W185" s="42"/>
    </row>
    <row r="186" spans="1:23" x14ac:dyDescent="0.4">
      <c r="A186" s="40"/>
      <c r="B186" s="40"/>
      <c r="C186" s="40"/>
      <c r="D186" s="40"/>
      <c r="E186" s="40"/>
      <c r="F186" s="40"/>
      <c r="G186" s="40"/>
      <c r="H186" s="40"/>
      <c r="I186" s="40" t="s">
        <v>322</v>
      </c>
      <c r="J186" s="40"/>
      <c r="K186" s="41">
        <v>44782</v>
      </c>
      <c r="L186" s="40"/>
      <c r="M186" s="40" t="s">
        <v>452</v>
      </c>
      <c r="N186" s="40"/>
      <c r="O186" s="40" t="s">
        <v>449</v>
      </c>
      <c r="P186" s="40"/>
      <c r="Q186" s="40" t="s">
        <v>459</v>
      </c>
      <c r="R186" s="40"/>
      <c r="S186" s="40" t="s">
        <v>33</v>
      </c>
      <c r="T186" s="40"/>
      <c r="U186" s="39">
        <v>-49.07</v>
      </c>
      <c r="V186" s="40"/>
      <c r="W186" s="39">
        <f>ROUND(W185+U186,5)</f>
        <v>-49.07</v>
      </c>
    </row>
    <row r="187" spans="1:23" x14ac:dyDescent="0.4">
      <c r="A187" s="40"/>
      <c r="B187" s="40"/>
      <c r="C187" s="40"/>
      <c r="D187" s="40"/>
      <c r="E187" s="40"/>
      <c r="F187" s="40"/>
      <c r="G187" s="40"/>
      <c r="H187" s="40"/>
      <c r="I187" s="40" t="s">
        <v>322</v>
      </c>
      <c r="J187" s="40"/>
      <c r="K187" s="41">
        <v>44782</v>
      </c>
      <c r="L187" s="40"/>
      <c r="M187" s="40" t="s">
        <v>452</v>
      </c>
      <c r="N187" s="40"/>
      <c r="O187" s="40" t="s">
        <v>449</v>
      </c>
      <c r="P187" s="40"/>
      <c r="Q187" s="40" t="s">
        <v>458</v>
      </c>
      <c r="R187" s="40"/>
      <c r="S187" s="40" t="s">
        <v>33</v>
      </c>
      <c r="T187" s="40"/>
      <c r="U187" s="39">
        <v>-62.06</v>
      </c>
      <c r="V187" s="40"/>
      <c r="W187" s="39">
        <f>ROUND(W186+U187,5)</f>
        <v>-111.13</v>
      </c>
    </row>
    <row r="188" spans="1:23" x14ac:dyDescent="0.4">
      <c r="A188" s="40"/>
      <c r="B188" s="40"/>
      <c r="C188" s="40"/>
      <c r="D188" s="40"/>
      <c r="E188" s="40"/>
      <c r="F188" s="40"/>
      <c r="G188" s="40"/>
      <c r="H188" s="40"/>
      <c r="I188" s="40" t="s">
        <v>322</v>
      </c>
      <c r="J188" s="40"/>
      <c r="K188" s="41">
        <v>44782</v>
      </c>
      <c r="L188" s="40"/>
      <c r="M188" s="40" t="s">
        <v>452</v>
      </c>
      <c r="N188" s="40"/>
      <c r="O188" s="40" t="s">
        <v>449</v>
      </c>
      <c r="P188" s="40"/>
      <c r="Q188" s="40" t="s">
        <v>457</v>
      </c>
      <c r="R188" s="40"/>
      <c r="S188" s="40" t="s">
        <v>33</v>
      </c>
      <c r="T188" s="40"/>
      <c r="U188" s="39">
        <v>-49.07</v>
      </c>
      <c r="V188" s="40"/>
      <c r="W188" s="39">
        <f>ROUND(W187+U188,5)</f>
        <v>-160.19999999999999</v>
      </c>
    </row>
    <row r="189" spans="1:23" x14ac:dyDescent="0.4">
      <c r="A189" s="40"/>
      <c r="B189" s="40"/>
      <c r="C189" s="40"/>
      <c r="D189" s="40"/>
      <c r="E189" s="40"/>
      <c r="F189" s="40"/>
      <c r="G189" s="40"/>
      <c r="H189" s="40"/>
      <c r="I189" s="40" t="s">
        <v>322</v>
      </c>
      <c r="J189" s="40"/>
      <c r="K189" s="41">
        <v>44782</v>
      </c>
      <c r="L189" s="40"/>
      <c r="M189" s="40" t="s">
        <v>452</v>
      </c>
      <c r="N189" s="40"/>
      <c r="O189" s="40" t="s">
        <v>449</v>
      </c>
      <c r="P189" s="40"/>
      <c r="Q189" s="40" t="s">
        <v>456</v>
      </c>
      <c r="R189" s="40"/>
      <c r="S189" s="40" t="s">
        <v>33</v>
      </c>
      <c r="T189" s="40"/>
      <c r="U189" s="39">
        <v>-44.3</v>
      </c>
      <c r="V189" s="40"/>
      <c r="W189" s="39">
        <f>ROUND(W188+U189,5)</f>
        <v>-204.5</v>
      </c>
    </row>
    <row r="190" spans="1:23" x14ac:dyDescent="0.4">
      <c r="A190" s="40"/>
      <c r="B190" s="40"/>
      <c r="C190" s="40"/>
      <c r="D190" s="40"/>
      <c r="E190" s="40"/>
      <c r="F190" s="40"/>
      <c r="G190" s="40"/>
      <c r="H190" s="40"/>
      <c r="I190" s="40" t="s">
        <v>322</v>
      </c>
      <c r="J190" s="40"/>
      <c r="K190" s="41">
        <v>44782</v>
      </c>
      <c r="L190" s="40"/>
      <c r="M190" s="40" t="s">
        <v>452</v>
      </c>
      <c r="N190" s="40"/>
      <c r="O190" s="40" t="s">
        <v>449</v>
      </c>
      <c r="P190" s="40"/>
      <c r="Q190" s="40" t="s">
        <v>455</v>
      </c>
      <c r="R190" s="40"/>
      <c r="S190" s="40" t="s">
        <v>33</v>
      </c>
      <c r="T190" s="40"/>
      <c r="U190" s="39">
        <v>-40.04</v>
      </c>
      <c r="V190" s="40"/>
      <c r="W190" s="39">
        <f>ROUND(W189+U190,5)</f>
        <v>-244.54</v>
      </c>
    </row>
    <row r="191" spans="1:23" x14ac:dyDescent="0.4">
      <c r="A191" s="40"/>
      <c r="B191" s="40"/>
      <c r="C191" s="40"/>
      <c r="D191" s="40"/>
      <c r="E191" s="40"/>
      <c r="F191" s="40"/>
      <c r="G191" s="40"/>
      <c r="H191" s="40"/>
      <c r="I191" s="40" t="s">
        <v>322</v>
      </c>
      <c r="J191" s="40"/>
      <c r="K191" s="41">
        <v>44782</v>
      </c>
      <c r="L191" s="40"/>
      <c r="M191" s="40" t="s">
        <v>452</v>
      </c>
      <c r="N191" s="40"/>
      <c r="O191" s="40" t="s">
        <v>449</v>
      </c>
      <c r="P191" s="40"/>
      <c r="Q191" s="40" t="s">
        <v>454</v>
      </c>
      <c r="R191" s="40"/>
      <c r="S191" s="40" t="s">
        <v>33</v>
      </c>
      <c r="T191" s="40"/>
      <c r="U191" s="39">
        <v>-44.03</v>
      </c>
      <c r="V191" s="40"/>
      <c r="W191" s="39">
        <f>ROUND(W190+U191,5)</f>
        <v>-288.57</v>
      </c>
    </row>
    <row r="192" spans="1:23" x14ac:dyDescent="0.4">
      <c r="A192" s="40"/>
      <c r="B192" s="40"/>
      <c r="C192" s="40"/>
      <c r="D192" s="40"/>
      <c r="E192" s="40"/>
      <c r="F192" s="40"/>
      <c r="G192" s="40"/>
      <c r="H192" s="40"/>
      <c r="I192" s="40" t="s">
        <v>330</v>
      </c>
      <c r="J192" s="40"/>
      <c r="K192" s="41">
        <v>44804</v>
      </c>
      <c r="L192" s="40"/>
      <c r="M192" s="40" t="s">
        <v>461</v>
      </c>
      <c r="N192" s="40"/>
      <c r="O192" s="40" t="s">
        <v>460</v>
      </c>
      <c r="P192" s="40"/>
      <c r="Q192" s="40" t="s">
        <v>327</v>
      </c>
      <c r="R192" s="40"/>
      <c r="S192" s="40" t="s">
        <v>5</v>
      </c>
      <c r="T192" s="40"/>
      <c r="U192" s="39">
        <v>155.16</v>
      </c>
      <c r="V192" s="40"/>
      <c r="W192" s="39">
        <f>ROUND(W191+U192,5)</f>
        <v>-133.41</v>
      </c>
    </row>
    <row r="193" spans="1:23" x14ac:dyDescent="0.4">
      <c r="A193" s="40"/>
      <c r="B193" s="40"/>
      <c r="C193" s="40"/>
      <c r="D193" s="40"/>
      <c r="E193" s="40"/>
      <c r="F193" s="40"/>
      <c r="G193" s="40"/>
      <c r="H193" s="40"/>
      <c r="I193" s="40" t="s">
        <v>322</v>
      </c>
      <c r="J193" s="40"/>
      <c r="K193" s="41">
        <v>44804</v>
      </c>
      <c r="L193" s="40"/>
      <c r="M193" s="40" t="s">
        <v>450</v>
      </c>
      <c r="N193" s="40"/>
      <c r="O193" s="40" t="s">
        <v>449</v>
      </c>
      <c r="P193" s="40"/>
      <c r="Q193" s="40" t="s">
        <v>459</v>
      </c>
      <c r="R193" s="40"/>
      <c r="S193" s="40" t="s">
        <v>33</v>
      </c>
      <c r="T193" s="40"/>
      <c r="U193" s="39">
        <v>-49.07</v>
      </c>
      <c r="V193" s="40"/>
      <c r="W193" s="39">
        <f>ROUND(W192+U193,5)</f>
        <v>-182.48</v>
      </c>
    </row>
    <row r="194" spans="1:23" x14ac:dyDescent="0.4">
      <c r="A194" s="40"/>
      <c r="B194" s="40"/>
      <c r="C194" s="40"/>
      <c r="D194" s="40"/>
      <c r="E194" s="40"/>
      <c r="F194" s="40"/>
      <c r="G194" s="40"/>
      <c r="H194" s="40"/>
      <c r="I194" s="40" t="s">
        <v>322</v>
      </c>
      <c r="J194" s="40"/>
      <c r="K194" s="41">
        <v>44804</v>
      </c>
      <c r="L194" s="40"/>
      <c r="M194" s="40" t="s">
        <v>450</v>
      </c>
      <c r="N194" s="40"/>
      <c r="O194" s="40" t="s">
        <v>449</v>
      </c>
      <c r="P194" s="40"/>
      <c r="Q194" s="40" t="s">
        <v>458</v>
      </c>
      <c r="R194" s="40"/>
      <c r="S194" s="40" t="s">
        <v>33</v>
      </c>
      <c r="T194" s="40"/>
      <c r="U194" s="39">
        <v>-62.06</v>
      </c>
      <c r="V194" s="40"/>
      <c r="W194" s="39">
        <f>ROUND(W193+U194,5)</f>
        <v>-244.54</v>
      </c>
    </row>
    <row r="195" spans="1:23" x14ac:dyDescent="0.4">
      <c r="A195" s="40"/>
      <c r="B195" s="40"/>
      <c r="C195" s="40"/>
      <c r="D195" s="40"/>
      <c r="E195" s="40"/>
      <c r="F195" s="40"/>
      <c r="G195" s="40"/>
      <c r="H195" s="40"/>
      <c r="I195" s="40" t="s">
        <v>322</v>
      </c>
      <c r="J195" s="40"/>
      <c r="K195" s="41">
        <v>44804</v>
      </c>
      <c r="L195" s="40"/>
      <c r="M195" s="40" t="s">
        <v>450</v>
      </c>
      <c r="N195" s="40"/>
      <c r="O195" s="40" t="s">
        <v>449</v>
      </c>
      <c r="P195" s="40"/>
      <c r="Q195" s="40" t="s">
        <v>457</v>
      </c>
      <c r="R195" s="40"/>
      <c r="S195" s="40" t="s">
        <v>33</v>
      </c>
      <c r="T195" s="40"/>
      <c r="U195" s="39">
        <v>-49.07</v>
      </c>
      <c r="V195" s="40"/>
      <c r="W195" s="39">
        <f>ROUND(W194+U195,5)</f>
        <v>-293.61</v>
      </c>
    </row>
    <row r="196" spans="1:23" x14ac:dyDescent="0.4">
      <c r="A196" s="40"/>
      <c r="B196" s="40"/>
      <c r="C196" s="40"/>
      <c r="D196" s="40"/>
      <c r="E196" s="40"/>
      <c r="F196" s="40"/>
      <c r="G196" s="40"/>
      <c r="H196" s="40"/>
      <c r="I196" s="40" t="s">
        <v>322</v>
      </c>
      <c r="J196" s="40"/>
      <c r="K196" s="41">
        <v>44804</v>
      </c>
      <c r="L196" s="40"/>
      <c r="M196" s="40" t="s">
        <v>450</v>
      </c>
      <c r="N196" s="40"/>
      <c r="O196" s="40" t="s">
        <v>449</v>
      </c>
      <c r="P196" s="40"/>
      <c r="Q196" s="40" t="s">
        <v>456</v>
      </c>
      <c r="R196" s="40"/>
      <c r="S196" s="40" t="s">
        <v>33</v>
      </c>
      <c r="T196" s="40"/>
      <c r="U196" s="39">
        <v>-17.579999999999998</v>
      </c>
      <c r="V196" s="40"/>
      <c r="W196" s="39">
        <f>ROUND(W195+U196,5)</f>
        <v>-311.19</v>
      </c>
    </row>
    <row r="197" spans="1:23" x14ac:dyDescent="0.4">
      <c r="A197" s="40"/>
      <c r="B197" s="40"/>
      <c r="C197" s="40"/>
      <c r="D197" s="40"/>
      <c r="E197" s="40"/>
      <c r="F197" s="40"/>
      <c r="G197" s="40"/>
      <c r="H197" s="40"/>
      <c r="I197" s="40" t="s">
        <v>322</v>
      </c>
      <c r="J197" s="40"/>
      <c r="K197" s="41">
        <v>44804</v>
      </c>
      <c r="L197" s="40"/>
      <c r="M197" s="40" t="s">
        <v>450</v>
      </c>
      <c r="N197" s="40"/>
      <c r="O197" s="40" t="s">
        <v>449</v>
      </c>
      <c r="P197" s="40"/>
      <c r="Q197" s="40" t="s">
        <v>455</v>
      </c>
      <c r="R197" s="40"/>
      <c r="S197" s="40" t="s">
        <v>33</v>
      </c>
      <c r="T197" s="40"/>
      <c r="U197" s="39">
        <v>-40.04</v>
      </c>
      <c r="V197" s="40"/>
      <c r="W197" s="39">
        <f>ROUND(W196+U197,5)</f>
        <v>-351.23</v>
      </c>
    </row>
    <row r="198" spans="1:23" ht="15" thickBot="1" x14ac:dyDescent="0.45">
      <c r="A198" s="40"/>
      <c r="B198" s="40"/>
      <c r="C198" s="40"/>
      <c r="D198" s="40"/>
      <c r="E198" s="40"/>
      <c r="F198" s="40"/>
      <c r="G198" s="40"/>
      <c r="H198" s="40"/>
      <c r="I198" s="40" t="s">
        <v>322</v>
      </c>
      <c r="J198" s="40"/>
      <c r="K198" s="41">
        <v>44804</v>
      </c>
      <c r="L198" s="40"/>
      <c r="M198" s="40" t="s">
        <v>450</v>
      </c>
      <c r="N198" s="40"/>
      <c r="O198" s="40" t="s">
        <v>449</v>
      </c>
      <c r="P198" s="40"/>
      <c r="Q198" s="40" t="s">
        <v>454</v>
      </c>
      <c r="R198" s="40"/>
      <c r="S198" s="40" t="s">
        <v>33</v>
      </c>
      <c r="T198" s="40"/>
      <c r="U198" s="45">
        <v>-44.03</v>
      </c>
      <c r="V198" s="40"/>
      <c r="W198" s="45">
        <f>ROUND(W197+U198,5)</f>
        <v>-395.26</v>
      </c>
    </row>
    <row r="199" spans="1:23" x14ac:dyDescent="0.4">
      <c r="A199" s="37"/>
      <c r="B199" s="37"/>
      <c r="C199" s="37"/>
      <c r="D199" s="37"/>
      <c r="E199" s="37" t="s">
        <v>453</v>
      </c>
      <c r="F199" s="37"/>
      <c r="G199" s="37"/>
      <c r="H199" s="37"/>
      <c r="I199" s="37"/>
      <c r="J199" s="37"/>
      <c r="K199" s="38"/>
      <c r="L199" s="37"/>
      <c r="M199" s="37"/>
      <c r="N199" s="37"/>
      <c r="O199" s="37"/>
      <c r="P199" s="37"/>
      <c r="Q199" s="37"/>
      <c r="R199" s="37"/>
      <c r="S199" s="37"/>
      <c r="T199" s="37"/>
      <c r="U199" s="6">
        <f>ROUND(SUM(U185:U198),5)</f>
        <v>-395.26</v>
      </c>
      <c r="V199" s="37"/>
      <c r="W199" s="6">
        <f>W198</f>
        <v>-395.26</v>
      </c>
    </row>
    <row r="200" spans="1:23" x14ac:dyDescent="0.4">
      <c r="A200" s="43"/>
      <c r="B200" s="43"/>
      <c r="C200" s="43"/>
      <c r="D200" s="43"/>
      <c r="E200" s="43" t="s">
        <v>164</v>
      </c>
      <c r="F200" s="43"/>
      <c r="G200" s="43"/>
      <c r="H200" s="43"/>
      <c r="I200" s="43"/>
      <c r="J200" s="43"/>
      <c r="K200" s="44"/>
      <c r="L200" s="43"/>
      <c r="M200" s="43"/>
      <c r="N200" s="43"/>
      <c r="O200" s="43"/>
      <c r="P200" s="43"/>
      <c r="Q200" s="43"/>
      <c r="R200" s="43"/>
      <c r="S200" s="43"/>
      <c r="T200" s="43"/>
      <c r="U200" s="42"/>
      <c r="V200" s="43"/>
      <c r="W200" s="42"/>
    </row>
    <row r="201" spans="1:23" x14ac:dyDescent="0.4">
      <c r="A201" s="40"/>
      <c r="B201" s="40"/>
      <c r="C201" s="40"/>
      <c r="D201" s="40"/>
      <c r="E201" s="40"/>
      <c r="F201" s="40"/>
      <c r="G201" s="40"/>
      <c r="H201" s="40"/>
      <c r="I201" s="40" t="s">
        <v>322</v>
      </c>
      <c r="J201" s="40"/>
      <c r="K201" s="41">
        <v>44782</v>
      </c>
      <c r="L201" s="40"/>
      <c r="M201" s="40" t="s">
        <v>452</v>
      </c>
      <c r="N201" s="40"/>
      <c r="O201" s="40" t="s">
        <v>449</v>
      </c>
      <c r="P201" s="40"/>
      <c r="Q201" s="40" t="s">
        <v>451</v>
      </c>
      <c r="R201" s="40"/>
      <c r="S201" s="40" t="s">
        <v>33</v>
      </c>
      <c r="T201" s="40"/>
      <c r="U201" s="39">
        <v>-40.04</v>
      </c>
      <c r="V201" s="40"/>
      <c r="W201" s="39">
        <f>ROUND(W200+U201,5)</f>
        <v>-40.04</v>
      </c>
    </row>
    <row r="202" spans="1:23" x14ac:dyDescent="0.4">
      <c r="A202" s="40"/>
      <c r="B202" s="40"/>
      <c r="C202" s="40"/>
      <c r="D202" s="40"/>
      <c r="E202" s="40"/>
      <c r="F202" s="40"/>
      <c r="G202" s="40"/>
      <c r="H202" s="40"/>
      <c r="I202" s="40" t="s">
        <v>322</v>
      </c>
      <c r="J202" s="40"/>
      <c r="K202" s="41">
        <v>44782</v>
      </c>
      <c r="L202" s="40"/>
      <c r="M202" s="40" t="s">
        <v>452</v>
      </c>
      <c r="N202" s="40"/>
      <c r="O202" s="40" t="s">
        <v>449</v>
      </c>
      <c r="P202" s="40"/>
      <c r="Q202" s="40" t="s">
        <v>451</v>
      </c>
      <c r="R202" s="40"/>
      <c r="S202" s="40" t="s">
        <v>33</v>
      </c>
      <c r="T202" s="40"/>
      <c r="U202" s="39">
        <v>-40.04</v>
      </c>
      <c r="V202" s="40"/>
      <c r="W202" s="39">
        <f>ROUND(W201+U202,5)</f>
        <v>-80.08</v>
      </c>
    </row>
    <row r="203" spans="1:23" x14ac:dyDescent="0.4">
      <c r="A203" s="40"/>
      <c r="B203" s="40"/>
      <c r="C203" s="40"/>
      <c r="D203" s="40"/>
      <c r="E203" s="40"/>
      <c r="F203" s="40"/>
      <c r="G203" s="40"/>
      <c r="H203" s="40"/>
      <c r="I203" s="40" t="s">
        <v>322</v>
      </c>
      <c r="J203" s="40"/>
      <c r="K203" s="41">
        <v>44782</v>
      </c>
      <c r="L203" s="40"/>
      <c r="M203" s="40" t="s">
        <v>452</v>
      </c>
      <c r="N203" s="40"/>
      <c r="O203" s="40" t="s">
        <v>449</v>
      </c>
      <c r="P203" s="40"/>
      <c r="Q203" s="40" t="s">
        <v>448</v>
      </c>
      <c r="R203" s="40"/>
      <c r="S203" s="40" t="s">
        <v>33</v>
      </c>
      <c r="T203" s="40"/>
      <c r="U203" s="39">
        <v>-49.07</v>
      </c>
      <c r="V203" s="40"/>
      <c r="W203" s="39">
        <f>ROUND(W202+U203,5)</f>
        <v>-129.15</v>
      </c>
    </row>
    <row r="204" spans="1:23" x14ac:dyDescent="0.4">
      <c r="A204" s="40"/>
      <c r="B204" s="40"/>
      <c r="C204" s="40"/>
      <c r="D204" s="40"/>
      <c r="E204" s="40"/>
      <c r="F204" s="40"/>
      <c r="G204" s="40"/>
      <c r="H204" s="40"/>
      <c r="I204" s="40" t="s">
        <v>322</v>
      </c>
      <c r="J204" s="40"/>
      <c r="K204" s="41">
        <v>44804</v>
      </c>
      <c r="L204" s="40"/>
      <c r="M204" s="40" t="s">
        <v>450</v>
      </c>
      <c r="N204" s="40"/>
      <c r="O204" s="40" t="s">
        <v>449</v>
      </c>
      <c r="P204" s="40"/>
      <c r="Q204" s="40" t="s">
        <v>451</v>
      </c>
      <c r="R204" s="40"/>
      <c r="S204" s="40" t="s">
        <v>33</v>
      </c>
      <c r="T204" s="40"/>
      <c r="U204" s="39">
        <v>-40.04</v>
      </c>
      <c r="V204" s="40"/>
      <c r="W204" s="39">
        <f>ROUND(W203+U204,5)</f>
        <v>-169.19</v>
      </c>
    </row>
    <row r="205" spans="1:23" x14ac:dyDescent="0.4">
      <c r="A205" s="40"/>
      <c r="B205" s="40"/>
      <c r="C205" s="40"/>
      <c r="D205" s="40"/>
      <c r="E205" s="40"/>
      <c r="F205" s="40"/>
      <c r="G205" s="40"/>
      <c r="H205" s="40"/>
      <c r="I205" s="40" t="s">
        <v>322</v>
      </c>
      <c r="J205" s="40"/>
      <c r="K205" s="41">
        <v>44804</v>
      </c>
      <c r="L205" s="40"/>
      <c r="M205" s="40" t="s">
        <v>450</v>
      </c>
      <c r="N205" s="40"/>
      <c r="O205" s="40" t="s">
        <v>449</v>
      </c>
      <c r="P205" s="40"/>
      <c r="Q205" s="40" t="s">
        <v>451</v>
      </c>
      <c r="R205" s="40"/>
      <c r="S205" s="40" t="s">
        <v>33</v>
      </c>
      <c r="T205" s="40"/>
      <c r="U205" s="39">
        <v>-40.04</v>
      </c>
      <c r="V205" s="40"/>
      <c r="W205" s="39">
        <f>ROUND(W204+U205,5)</f>
        <v>-209.23</v>
      </c>
    </row>
    <row r="206" spans="1:23" ht="15" thickBot="1" x14ac:dyDescent="0.45">
      <c r="A206" s="40"/>
      <c r="B206" s="40"/>
      <c r="C206" s="40"/>
      <c r="D206" s="40"/>
      <c r="E206" s="40"/>
      <c r="F206" s="40"/>
      <c r="G206" s="40"/>
      <c r="H206" s="40"/>
      <c r="I206" s="40" t="s">
        <v>322</v>
      </c>
      <c r="J206" s="40"/>
      <c r="K206" s="41">
        <v>44804</v>
      </c>
      <c r="L206" s="40"/>
      <c r="M206" s="40" t="s">
        <v>450</v>
      </c>
      <c r="N206" s="40"/>
      <c r="O206" s="40" t="s">
        <v>449</v>
      </c>
      <c r="P206" s="40"/>
      <c r="Q206" s="40" t="s">
        <v>448</v>
      </c>
      <c r="R206" s="40"/>
      <c r="S206" s="40" t="s">
        <v>33</v>
      </c>
      <c r="T206" s="40"/>
      <c r="U206" s="45">
        <v>-49.07</v>
      </c>
      <c r="V206" s="40"/>
      <c r="W206" s="45">
        <f>ROUND(W205+U206,5)</f>
        <v>-258.3</v>
      </c>
    </row>
    <row r="207" spans="1:23" x14ac:dyDescent="0.4">
      <c r="A207" s="37"/>
      <c r="B207" s="37"/>
      <c r="C207" s="37"/>
      <c r="D207" s="37"/>
      <c r="E207" s="37" t="s">
        <v>447</v>
      </c>
      <c r="F207" s="37"/>
      <c r="G207" s="37"/>
      <c r="H207" s="37"/>
      <c r="I207" s="37"/>
      <c r="J207" s="37"/>
      <c r="K207" s="38"/>
      <c r="L207" s="37"/>
      <c r="M207" s="37"/>
      <c r="N207" s="37"/>
      <c r="O207" s="37"/>
      <c r="P207" s="37"/>
      <c r="Q207" s="37"/>
      <c r="R207" s="37"/>
      <c r="S207" s="37"/>
      <c r="T207" s="37"/>
      <c r="U207" s="6">
        <f>ROUND(SUM(U200:U206),5)</f>
        <v>-258.3</v>
      </c>
      <c r="V207" s="37"/>
      <c r="W207" s="6">
        <f>W206</f>
        <v>-258.3</v>
      </c>
    </row>
    <row r="208" spans="1:23" x14ac:dyDescent="0.4">
      <c r="A208" s="43"/>
      <c r="B208" s="43"/>
      <c r="C208" s="43"/>
      <c r="D208" s="43"/>
      <c r="E208" s="43" t="s">
        <v>163</v>
      </c>
      <c r="F208" s="43"/>
      <c r="G208" s="43"/>
      <c r="H208" s="43"/>
      <c r="I208" s="43"/>
      <c r="J208" s="43"/>
      <c r="K208" s="44"/>
      <c r="L208" s="43"/>
      <c r="M208" s="43"/>
      <c r="N208" s="43"/>
      <c r="O208" s="43"/>
      <c r="P208" s="43"/>
      <c r="Q208" s="43"/>
      <c r="R208" s="43"/>
      <c r="S208" s="43"/>
      <c r="T208" s="43"/>
      <c r="U208" s="42"/>
      <c r="V208" s="43"/>
      <c r="W208" s="42"/>
    </row>
    <row r="209" spans="1:23" x14ac:dyDescent="0.4">
      <c r="A209" s="40"/>
      <c r="B209" s="40"/>
      <c r="C209" s="40"/>
      <c r="D209" s="40"/>
      <c r="E209" s="40"/>
      <c r="F209" s="40"/>
      <c r="G209" s="40"/>
      <c r="H209" s="40"/>
      <c r="I209" s="40" t="s">
        <v>322</v>
      </c>
      <c r="J209" s="40"/>
      <c r="K209" s="41">
        <v>44782</v>
      </c>
      <c r="L209" s="40"/>
      <c r="M209" s="40" t="s">
        <v>441</v>
      </c>
      <c r="N209" s="40"/>
      <c r="O209" s="40" t="s">
        <v>442</v>
      </c>
      <c r="P209" s="40"/>
      <c r="Q209" s="40" t="s">
        <v>441</v>
      </c>
      <c r="R209" s="40"/>
      <c r="S209" s="40" t="s">
        <v>33</v>
      </c>
      <c r="T209" s="40"/>
      <c r="U209" s="39">
        <v>-329.15</v>
      </c>
      <c r="V209" s="40"/>
      <c r="W209" s="39">
        <f>ROUND(W208+U209,5)</f>
        <v>-329.15</v>
      </c>
    </row>
    <row r="210" spans="1:23" ht="15" thickBot="1" x14ac:dyDescent="0.45">
      <c r="A210" s="40"/>
      <c r="B210" s="40"/>
      <c r="C210" s="40"/>
      <c r="D210" s="40"/>
      <c r="E210" s="40"/>
      <c r="F210" s="40"/>
      <c r="G210" s="40"/>
      <c r="H210" s="40"/>
      <c r="I210" s="40" t="s">
        <v>343</v>
      </c>
      <c r="J210" s="40"/>
      <c r="K210" s="41">
        <v>44792</v>
      </c>
      <c r="L210" s="40"/>
      <c r="M210" s="40"/>
      <c r="N210" s="40"/>
      <c r="O210" s="40" t="s">
        <v>446</v>
      </c>
      <c r="P210" s="40"/>
      <c r="Q210" s="40" t="s">
        <v>445</v>
      </c>
      <c r="R210" s="40"/>
      <c r="S210" s="40" t="s">
        <v>340</v>
      </c>
      <c r="T210" s="40"/>
      <c r="U210" s="45">
        <v>-51.83</v>
      </c>
      <c r="V210" s="40"/>
      <c r="W210" s="45">
        <f>ROUND(W209+U210,5)</f>
        <v>-380.98</v>
      </c>
    </row>
    <row r="211" spans="1:23" x14ac:dyDescent="0.4">
      <c r="A211" s="37"/>
      <c r="B211" s="37"/>
      <c r="C211" s="37"/>
      <c r="D211" s="37"/>
      <c r="E211" s="37" t="s">
        <v>444</v>
      </c>
      <c r="F211" s="37"/>
      <c r="G211" s="37"/>
      <c r="H211" s="37"/>
      <c r="I211" s="37"/>
      <c r="J211" s="37"/>
      <c r="K211" s="38"/>
      <c r="L211" s="37"/>
      <c r="M211" s="37"/>
      <c r="N211" s="37"/>
      <c r="O211" s="37"/>
      <c r="P211" s="37"/>
      <c r="Q211" s="37"/>
      <c r="R211" s="37"/>
      <c r="S211" s="37"/>
      <c r="T211" s="37"/>
      <c r="U211" s="6">
        <f>ROUND(SUM(U208:U210),5)</f>
        <v>-380.98</v>
      </c>
      <c r="V211" s="37"/>
      <c r="W211" s="6">
        <f>W210</f>
        <v>-380.98</v>
      </c>
    </row>
    <row r="212" spans="1:23" x14ac:dyDescent="0.4">
      <c r="A212" s="43"/>
      <c r="B212" s="43"/>
      <c r="C212" s="43"/>
      <c r="D212" s="43"/>
      <c r="E212" s="43" t="s">
        <v>162</v>
      </c>
      <c r="F212" s="43"/>
      <c r="G212" s="43"/>
      <c r="H212" s="43"/>
      <c r="I212" s="43"/>
      <c r="J212" s="43"/>
      <c r="K212" s="44"/>
      <c r="L212" s="43"/>
      <c r="M212" s="43"/>
      <c r="N212" s="43"/>
      <c r="O212" s="43"/>
      <c r="P212" s="43"/>
      <c r="Q212" s="43"/>
      <c r="R212" s="43"/>
      <c r="S212" s="43"/>
      <c r="T212" s="43"/>
      <c r="U212" s="42"/>
      <c r="V212" s="43"/>
      <c r="W212" s="42"/>
    </row>
    <row r="213" spans="1:23" ht="15" thickBot="1" x14ac:dyDescent="0.45">
      <c r="A213" s="1"/>
      <c r="B213" s="1"/>
      <c r="C213" s="1"/>
      <c r="D213" s="1"/>
      <c r="E213" s="1"/>
      <c r="F213" s="1"/>
      <c r="G213" s="40"/>
      <c r="H213" s="40"/>
      <c r="I213" s="40" t="s">
        <v>322</v>
      </c>
      <c r="J213" s="40"/>
      <c r="K213" s="41">
        <v>44782</v>
      </c>
      <c r="L213" s="40"/>
      <c r="M213" s="40" t="s">
        <v>441</v>
      </c>
      <c r="N213" s="40"/>
      <c r="O213" s="40" t="s">
        <v>442</v>
      </c>
      <c r="P213" s="40"/>
      <c r="Q213" s="40" t="s">
        <v>441</v>
      </c>
      <c r="R213" s="40"/>
      <c r="S213" s="40" t="s">
        <v>33</v>
      </c>
      <c r="T213" s="40"/>
      <c r="U213" s="45">
        <v>-83.27</v>
      </c>
      <c r="V213" s="40"/>
      <c r="W213" s="45">
        <f>ROUND(W212+U213,5)</f>
        <v>-83.27</v>
      </c>
    </row>
    <row r="214" spans="1:23" x14ac:dyDescent="0.4">
      <c r="A214" s="37"/>
      <c r="B214" s="37"/>
      <c r="C214" s="37"/>
      <c r="D214" s="37"/>
      <c r="E214" s="37" t="s">
        <v>443</v>
      </c>
      <c r="F214" s="37"/>
      <c r="G214" s="37"/>
      <c r="H214" s="37"/>
      <c r="I214" s="37"/>
      <c r="J214" s="37"/>
      <c r="K214" s="38"/>
      <c r="L214" s="37"/>
      <c r="M214" s="37"/>
      <c r="N214" s="37"/>
      <c r="O214" s="37"/>
      <c r="P214" s="37"/>
      <c r="Q214" s="37"/>
      <c r="R214" s="37"/>
      <c r="S214" s="37"/>
      <c r="T214" s="37"/>
      <c r="U214" s="6">
        <f>ROUND(SUM(U212:U213),5)</f>
        <v>-83.27</v>
      </c>
      <c r="V214" s="37"/>
      <c r="W214" s="6">
        <f>W213</f>
        <v>-83.27</v>
      </c>
    </row>
    <row r="215" spans="1:23" x14ac:dyDescent="0.4">
      <c r="A215" s="43"/>
      <c r="B215" s="43"/>
      <c r="C215" s="43"/>
      <c r="D215" s="43"/>
      <c r="E215" s="43" t="s">
        <v>161</v>
      </c>
      <c r="F215" s="43"/>
      <c r="G215" s="43"/>
      <c r="H215" s="43"/>
      <c r="I215" s="43"/>
      <c r="J215" s="43"/>
      <c r="K215" s="44"/>
      <c r="L215" s="43"/>
      <c r="M215" s="43"/>
      <c r="N215" s="43"/>
      <c r="O215" s="43"/>
      <c r="P215" s="43"/>
      <c r="Q215" s="43"/>
      <c r="R215" s="43"/>
      <c r="S215" s="43"/>
      <c r="T215" s="43"/>
      <c r="U215" s="42"/>
      <c r="V215" s="43"/>
      <c r="W215" s="42"/>
    </row>
    <row r="216" spans="1:23" ht="15" thickBot="1" x14ac:dyDescent="0.45">
      <c r="A216" s="1"/>
      <c r="B216" s="1"/>
      <c r="C216" s="1"/>
      <c r="D216" s="1"/>
      <c r="E216" s="1"/>
      <c r="F216" s="1"/>
      <c r="G216" s="40"/>
      <c r="H216" s="40"/>
      <c r="I216" s="40" t="s">
        <v>322</v>
      </c>
      <c r="J216" s="40"/>
      <c r="K216" s="41">
        <v>44782</v>
      </c>
      <c r="L216" s="40"/>
      <c r="M216" s="40" t="s">
        <v>441</v>
      </c>
      <c r="N216" s="40"/>
      <c r="O216" s="40" t="s">
        <v>442</v>
      </c>
      <c r="P216" s="40"/>
      <c r="Q216" s="40" t="s">
        <v>441</v>
      </c>
      <c r="R216" s="40"/>
      <c r="S216" s="40" t="s">
        <v>33</v>
      </c>
      <c r="T216" s="40"/>
      <c r="U216" s="45">
        <v>-83.27</v>
      </c>
      <c r="V216" s="40"/>
      <c r="W216" s="45">
        <f>ROUND(W215+U216,5)</f>
        <v>-83.27</v>
      </c>
    </row>
    <row r="217" spans="1:23" x14ac:dyDescent="0.4">
      <c r="A217" s="37"/>
      <c r="B217" s="37"/>
      <c r="C217" s="37"/>
      <c r="D217" s="37"/>
      <c r="E217" s="37" t="s">
        <v>440</v>
      </c>
      <c r="F217" s="37"/>
      <c r="G217" s="37"/>
      <c r="H217" s="37"/>
      <c r="I217" s="37"/>
      <c r="J217" s="37"/>
      <c r="K217" s="38"/>
      <c r="L217" s="37"/>
      <c r="M217" s="37"/>
      <c r="N217" s="37"/>
      <c r="O217" s="37"/>
      <c r="P217" s="37"/>
      <c r="Q217" s="37"/>
      <c r="R217" s="37"/>
      <c r="S217" s="37"/>
      <c r="T217" s="37"/>
      <c r="U217" s="6">
        <f>ROUND(SUM(U215:U216),5)</f>
        <v>-83.27</v>
      </c>
      <c r="V217" s="37"/>
      <c r="W217" s="6">
        <f>W216</f>
        <v>-83.27</v>
      </c>
    </row>
    <row r="218" spans="1:23" x14ac:dyDescent="0.4">
      <c r="A218" s="43"/>
      <c r="B218" s="43"/>
      <c r="C218" s="43"/>
      <c r="D218" s="43"/>
      <c r="E218" s="43" t="s">
        <v>160</v>
      </c>
      <c r="F218" s="43"/>
      <c r="G218" s="43"/>
      <c r="H218" s="43"/>
      <c r="I218" s="43"/>
      <c r="J218" s="43"/>
      <c r="K218" s="44"/>
      <c r="L218" s="43"/>
      <c r="M218" s="43"/>
      <c r="N218" s="43"/>
      <c r="O218" s="43"/>
      <c r="P218" s="43"/>
      <c r="Q218" s="43"/>
      <c r="R218" s="43"/>
      <c r="S218" s="43"/>
      <c r="T218" s="43"/>
      <c r="U218" s="42"/>
      <c r="V218" s="43"/>
      <c r="W218" s="42"/>
    </row>
    <row r="219" spans="1:23" ht="15" thickBot="1" x14ac:dyDescent="0.45">
      <c r="A219" s="1"/>
      <c r="B219" s="1"/>
      <c r="C219" s="1"/>
      <c r="D219" s="1"/>
      <c r="E219" s="1"/>
      <c r="F219" s="1"/>
      <c r="G219" s="40"/>
      <c r="H219" s="40"/>
      <c r="I219" s="40" t="s">
        <v>322</v>
      </c>
      <c r="J219" s="40"/>
      <c r="K219" s="41">
        <v>44799</v>
      </c>
      <c r="L219" s="40"/>
      <c r="M219" s="40" t="s">
        <v>439</v>
      </c>
      <c r="N219" s="40"/>
      <c r="O219" s="40" t="s">
        <v>438</v>
      </c>
      <c r="P219" s="40"/>
      <c r="Q219" s="40" t="s">
        <v>437</v>
      </c>
      <c r="R219" s="40"/>
      <c r="S219" s="40" t="s">
        <v>33</v>
      </c>
      <c r="T219" s="40"/>
      <c r="U219" s="39">
        <v>-170</v>
      </c>
      <c r="V219" s="40"/>
      <c r="W219" s="39">
        <f>ROUND(W218+U219,5)</f>
        <v>-170</v>
      </c>
    </row>
    <row r="220" spans="1:23" ht="15" thickBot="1" x14ac:dyDescent="0.45">
      <c r="A220" s="37"/>
      <c r="B220" s="37"/>
      <c r="C220" s="37"/>
      <c r="D220" s="37"/>
      <c r="E220" s="37" t="s">
        <v>436</v>
      </c>
      <c r="F220" s="37"/>
      <c r="G220" s="37"/>
      <c r="H220" s="37"/>
      <c r="I220" s="37"/>
      <c r="J220" s="37"/>
      <c r="K220" s="38"/>
      <c r="L220" s="37"/>
      <c r="M220" s="37"/>
      <c r="N220" s="37"/>
      <c r="O220" s="37"/>
      <c r="P220" s="37"/>
      <c r="Q220" s="37"/>
      <c r="R220" s="37"/>
      <c r="S220" s="37"/>
      <c r="T220" s="37"/>
      <c r="U220" s="8">
        <f>ROUND(SUM(U218:U219),5)</f>
        <v>-170</v>
      </c>
      <c r="V220" s="37"/>
      <c r="W220" s="8">
        <f>W219</f>
        <v>-170</v>
      </c>
    </row>
    <row r="221" spans="1:23" x14ac:dyDescent="0.4">
      <c r="A221" s="37"/>
      <c r="B221" s="37"/>
      <c r="C221" s="37"/>
      <c r="D221" s="37" t="s">
        <v>159</v>
      </c>
      <c r="E221" s="37"/>
      <c r="F221" s="37"/>
      <c r="G221" s="37"/>
      <c r="H221" s="37"/>
      <c r="I221" s="37"/>
      <c r="J221" s="37"/>
      <c r="K221" s="38"/>
      <c r="L221" s="37"/>
      <c r="M221" s="37"/>
      <c r="N221" s="37"/>
      <c r="O221" s="37"/>
      <c r="P221" s="37"/>
      <c r="Q221" s="37"/>
      <c r="R221" s="37"/>
      <c r="S221" s="37"/>
      <c r="T221" s="37"/>
      <c r="U221" s="6">
        <f>ROUND(U199+U207+U211+U214+U217+U220,5)</f>
        <v>-1371.08</v>
      </c>
      <c r="V221" s="37"/>
      <c r="W221" s="6">
        <f>ROUND(W199+W207+W211+W214+W217+W220,5)</f>
        <v>-1371.08</v>
      </c>
    </row>
    <row r="222" spans="1:23" x14ac:dyDescent="0.4">
      <c r="A222" s="43"/>
      <c r="B222" s="43"/>
      <c r="C222" s="43"/>
      <c r="D222" s="43" t="s">
        <v>158</v>
      </c>
      <c r="E222" s="43"/>
      <c r="F222" s="43"/>
      <c r="G222" s="43"/>
      <c r="H222" s="43"/>
      <c r="I222" s="43"/>
      <c r="J222" s="43"/>
      <c r="K222" s="44"/>
      <c r="L222" s="43"/>
      <c r="M222" s="43"/>
      <c r="N222" s="43"/>
      <c r="O222" s="43"/>
      <c r="P222" s="43"/>
      <c r="Q222" s="43"/>
      <c r="R222" s="43"/>
      <c r="S222" s="43"/>
      <c r="T222" s="43"/>
      <c r="U222" s="42"/>
      <c r="V222" s="43"/>
      <c r="W222" s="42"/>
    </row>
    <row r="223" spans="1:23" x14ac:dyDescent="0.4">
      <c r="A223" s="43"/>
      <c r="B223" s="43"/>
      <c r="C223" s="43"/>
      <c r="D223" s="43"/>
      <c r="E223" s="43" t="s">
        <v>152</v>
      </c>
      <c r="F223" s="43"/>
      <c r="G223" s="43"/>
      <c r="H223" s="43"/>
      <c r="I223" s="43"/>
      <c r="J223" s="43"/>
      <c r="K223" s="44"/>
      <c r="L223" s="43"/>
      <c r="M223" s="43"/>
      <c r="N223" s="43"/>
      <c r="O223" s="43"/>
      <c r="P223" s="43"/>
      <c r="Q223" s="43"/>
      <c r="R223" s="43"/>
      <c r="S223" s="43"/>
      <c r="T223" s="43"/>
      <c r="U223" s="42"/>
      <c r="V223" s="43"/>
      <c r="W223" s="42"/>
    </row>
    <row r="224" spans="1:23" ht="15" thickBot="1" x14ac:dyDescent="0.45">
      <c r="A224" s="1"/>
      <c r="B224" s="1"/>
      <c r="C224" s="1"/>
      <c r="D224" s="1"/>
      <c r="E224" s="1"/>
      <c r="F224" s="1"/>
      <c r="G224" s="40"/>
      <c r="H224" s="40"/>
      <c r="I224" s="40" t="s">
        <v>322</v>
      </c>
      <c r="J224" s="40"/>
      <c r="K224" s="41">
        <v>44792</v>
      </c>
      <c r="L224" s="40"/>
      <c r="M224" s="40" t="s">
        <v>421</v>
      </c>
      <c r="N224" s="40"/>
      <c r="O224" s="40" t="s">
        <v>435</v>
      </c>
      <c r="P224" s="40"/>
      <c r="Q224" s="40" t="s">
        <v>421</v>
      </c>
      <c r="R224" s="40"/>
      <c r="S224" s="40" t="s">
        <v>33</v>
      </c>
      <c r="T224" s="40"/>
      <c r="U224" s="39">
        <v>-209.88</v>
      </c>
      <c r="V224" s="40"/>
      <c r="W224" s="39">
        <f>ROUND(W223+U224,5)</f>
        <v>-209.88</v>
      </c>
    </row>
    <row r="225" spans="1:23" ht="15" thickBot="1" x14ac:dyDescent="0.45">
      <c r="A225" s="37"/>
      <c r="B225" s="37"/>
      <c r="C225" s="37"/>
      <c r="D225" s="37"/>
      <c r="E225" s="37" t="s">
        <v>434</v>
      </c>
      <c r="F225" s="37"/>
      <c r="G225" s="37"/>
      <c r="H225" s="37"/>
      <c r="I225" s="37"/>
      <c r="J225" s="37"/>
      <c r="K225" s="38"/>
      <c r="L225" s="37"/>
      <c r="M225" s="37"/>
      <c r="N225" s="37"/>
      <c r="O225" s="37"/>
      <c r="P225" s="37"/>
      <c r="Q225" s="37"/>
      <c r="R225" s="37"/>
      <c r="S225" s="37"/>
      <c r="T225" s="37"/>
      <c r="U225" s="8">
        <f>ROUND(SUM(U223:U224),5)</f>
        <v>-209.88</v>
      </c>
      <c r="V225" s="37"/>
      <c r="W225" s="8">
        <f>W224</f>
        <v>-209.88</v>
      </c>
    </row>
    <row r="226" spans="1:23" x14ac:dyDescent="0.4">
      <c r="A226" s="37"/>
      <c r="B226" s="37"/>
      <c r="C226" s="37"/>
      <c r="D226" s="37" t="s">
        <v>150</v>
      </c>
      <c r="E226" s="37"/>
      <c r="F226" s="37"/>
      <c r="G226" s="37"/>
      <c r="H226" s="37"/>
      <c r="I226" s="37"/>
      <c r="J226" s="37"/>
      <c r="K226" s="38"/>
      <c r="L226" s="37"/>
      <c r="M226" s="37"/>
      <c r="N226" s="37"/>
      <c r="O226" s="37"/>
      <c r="P226" s="37"/>
      <c r="Q226" s="37"/>
      <c r="R226" s="37"/>
      <c r="S226" s="37"/>
      <c r="T226" s="37"/>
      <c r="U226" s="6">
        <f>U225</f>
        <v>-209.88</v>
      </c>
      <c r="V226" s="37"/>
      <c r="W226" s="6">
        <f>W225</f>
        <v>-209.88</v>
      </c>
    </row>
    <row r="227" spans="1:23" x14ac:dyDescent="0.4">
      <c r="A227" s="43"/>
      <c r="B227" s="43"/>
      <c r="C227" s="43"/>
      <c r="D227" s="43" t="s">
        <v>149</v>
      </c>
      <c r="E227" s="43"/>
      <c r="F227" s="43"/>
      <c r="G227" s="43"/>
      <c r="H227" s="43"/>
      <c r="I227" s="43"/>
      <c r="J227" s="43"/>
      <c r="K227" s="44"/>
      <c r="L227" s="43"/>
      <c r="M227" s="43"/>
      <c r="N227" s="43"/>
      <c r="O227" s="43"/>
      <c r="P227" s="43"/>
      <c r="Q227" s="43"/>
      <c r="R227" s="43"/>
      <c r="S227" s="43"/>
      <c r="T227" s="43"/>
      <c r="U227" s="42"/>
      <c r="V227" s="43"/>
      <c r="W227" s="42"/>
    </row>
    <row r="228" spans="1:23" ht="15" thickBot="1" x14ac:dyDescent="0.45">
      <c r="A228" s="1"/>
      <c r="B228" s="1"/>
      <c r="C228" s="1"/>
      <c r="D228" s="1"/>
      <c r="E228" s="1"/>
      <c r="F228" s="1"/>
      <c r="G228" s="40"/>
      <c r="H228" s="40"/>
      <c r="I228" s="40" t="s">
        <v>322</v>
      </c>
      <c r="J228" s="40"/>
      <c r="K228" s="41">
        <v>44792</v>
      </c>
      <c r="L228" s="40"/>
      <c r="M228" s="40" t="s">
        <v>421</v>
      </c>
      <c r="N228" s="40"/>
      <c r="O228" s="40" t="s">
        <v>433</v>
      </c>
      <c r="P228" s="40"/>
      <c r="Q228" s="40" t="s">
        <v>432</v>
      </c>
      <c r="R228" s="40"/>
      <c r="S228" s="40" t="s">
        <v>33</v>
      </c>
      <c r="T228" s="40"/>
      <c r="U228" s="39">
        <v>-229</v>
      </c>
      <c r="V228" s="40"/>
      <c r="W228" s="39">
        <f>ROUND(W227+U228,5)</f>
        <v>-229</v>
      </c>
    </row>
    <row r="229" spans="1:23" ht="15" thickBot="1" x14ac:dyDescent="0.45">
      <c r="A229" s="37"/>
      <c r="B229" s="37"/>
      <c r="C229" s="37"/>
      <c r="D229" s="37" t="s">
        <v>431</v>
      </c>
      <c r="E229" s="37"/>
      <c r="F229" s="37"/>
      <c r="G229" s="37"/>
      <c r="H229" s="37"/>
      <c r="I229" s="37"/>
      <c r="J229" s="37"/>
      <c r="K229" s="38"/>
      <c r="L229" s="37"/>
      <c r="M229" s="37"/>
      <c r="N229" s="37"/>
      <c r="O229" s="37"/>
      <c r="P229" s="37"/>
      <c r="Q229" s="37"/>
      <c r="R229" s="37"/>
      <c r="S229" s="37"/>
      <c r="T229" s="37"/>
      <c r="U229" s="10">
        <f>ROUND(SUM(U227:U228),5)</f>
        <v>-229</v>
      </c>
      <c r="V229" s="37"/>
      <c r="W229" s="10">
        <f>W228</f>
        <v>-229</v>
      </c>
    </row>
    <row r="230" spans="1:23" ht="15" thickBot="1" x14ac:dyDescent="0.45">
      <c r="A230" s="37"/>
      <c r="B230" s="37"/>
      <c r="C230" s="37" t="s">
        <v>148</v>
      </c>
      <c r="D230" s="37"/>
      <c r="E230" s="37"/>
      <c r="F230" s="37"/>
      <c r="G230" s="37"/>
      <c r="H230" s="37"/>
      <c r="I230" s="37"/>
      <c r="J230" s="37"/>
      <c r="K230" s="38"/>
      <c r="L230" s="37"/>
      <c r="M230" s="37"/>
      <c r="N230" s="37"/>
      <c r="O230" s="37"/>
      <c r="P230" s="37"/>
      <c r="Q230" s="37"/>
      <c r="R230" s="37"/>
      <c r="S230" s="37"/>
      <c r="T230" s="37"/>
      <c r="U230" s="8">
        <f>ROUND(U183+U221+U226+U229,5)</f>
        <v>-3947.81</v>
      </c>
      <c r="V230" s="37"/>
      <c r="W230" s="8">
        <f>ROUND(W183+W221+W226+W229,5)</f>
        <v>-3947.81</v>
      </c>
    </row>
    <row r="231" spans="1:23" x14ac:dyDescent="0.4">
      <c r="A231" s="37"/>
      <c r="B231" s="37" t="s">
        <v>147</v>
      </c>
      <c r="C231" s="37"/>
      <c r="D231" s="37"/>
      <c r="E231" s="37"/>
      <c r="F231" s="37"/>
      <c r="G231" s="37"/>
      <c r="H231" s="37"/>
      <c r="I231" s="37"/>
      <c r="J231" s="37"/>
      <c r="K231" s="38"/>
      <c r="L231" s="37"/>
      <c r="M231" s="37"/>
      <c r="N231" s="37"/>
      <c r="O231" s="37"/>
      <c r="P231" s="37"/>
      <c r="Q231" s="37"/>
      <c r="R231" s="37"/>
      <c r="S231" s="37"/>
      <c r="T231" s="37"/>
      <c r="U231" s="6">
        <f>ROUND(U17+U20+U23+U26+U36+U48+U148+U159+U230,5)</f>
        <v>-77559.72</v>
      </c>
      <c r="V231" s="37"/>
      <c r="W231" s="6">
        <f>ROUND(W17+W20+W23+W26+W36+W48+W148+W159+W230,5)</f>
        <v>-77559.72</v>
      </c>
    </row>
    <row r="232" spans="1:23" x14ac:dyDescent="0.4">
      <c r="A232" s="43"/>
      <c r="B232" s="43" t="s">
        <v>142</v>
      </c>
      <c r="C232" s="43"/>
      <c r="D232" s="43"/>
      <c r="E232" s="43"/>
      <c r="F232" s="43"/>
      <c r="G232" s="43"/>
      <c r="H232" s="43"/>
      <c r="I232" s="43"/>
      <c r="J232" s="43"/>
      <c r="K232" s="44"/>
      <c r="L232" s="43"/>
      <c r="M232" s="43"/>
      <c r="N232" s="43"/>
      <c r="O232" s="43"/>
      <c r="P232" s="43"/>
      <c r="Q232" s="43"/>
      <c r="R232" s="43"/>
      <c r="S232" s="43"/>
      <c r="T232" s="43"/>
      <c r="U232" s="42"/>
      <c r="V232" s="43"/>
      <c r="W232" s="42"/>
    </row>
    <row r="233" spans="1:23" x14ac:dyDescent="0.4">
      <c r="A233" s="43"/>
      <c r="B233" s="43"/>
      <c r="C233" s="43" t="s">
        <v>139</v>
      </c>
      <c r="D233" s="43"/>
      <c r="E233" s="43"/>
      <c r="F233" s="43"/>
      <c r="G233" s="43"/>
      <c r="H233" s="43"/>
      <c r="I233" s="43"/>
      <c r="J233" s="43"/>
      <c r="K233" s="44"/>
      <c r="L233" s="43"/>
      <c r="M233" s="43"/>
      <c r="N233" s="43"/>
      <c r="O233" s="43"/>
      <c r="P233" s="43"/>
      <c r="Q233" s="43"/>
      <c r="R233" s="43"/>
      <c r="S233" s="43"/>
      <c r="T233" s="43"/>
      <c r="U233" s="42"/>
      <c r="V233" s="43"/>
      <c r="W233" s="42"/>
    </row>
    <row r="234" spans="1:23" x14ac:dyDescent="0.4">
      <c r="A234" s="40"/>
      <c r="B234" s="40"/>
      <c r="C234" s="40"/>
      <c r="D234" s="40"/>
      <c r="E234" s="40"/>
      <c r="F234" s="40"/>
      <c r="G234" s="40"/>
      <c r="H234" s="40"/>
      <c r="I234" s="40" t="s">
        <v>322</v>
      </c>
      <c r="J234" s="40"/>
      <c r="K234" s="41">
        <v>44792</v>
      </c>
      <c r="L234" s="40"/>
      <c r="M234" s="40" t="s">
        <v>430</v>
      </c>
      <c r="N234" s="40"/>
      <c r="O234" s="40" t="s">
        <v>428</v>
      </c>
      <c r="P234" s="40"/>
      <c r="Q234" s="40" t="s">
        <v>427</v>
      </c>
      <c r="R234" s="40"/>
      <c r="S234" s="40" t="s">
        <v>33</v>
      </c>
      <c r="T234" s="40"/>
      <c r="U234" s="39">
        <v>-116.64</v>
      </c>
      <c r="V234" s="40"/>
      <c r="W234" s="39">
        <f>ROUND(W233+U234,5)</f>
        <v>-116.64</v>
      </c>
    </row>
    <row r="235" spans="1:23" ht="15" thickBot="1" x14ac:dyDescent="0.45">
      <c r="A235" s="40"/>
      <c r="B235" s="40"/>
      <c r="C235" s="40"/>
      <c r="D235" s="40"/>
      <c r="E235" s="40"/>
      <c r="F235" s="40"/>
      <c r="G235" s="40"/>
      <c r="H235" s="40"/>
      <c r="I235" s="40" t="s">
        <v>322</v>
      </c>
      <c r="J235" s="40"/>
      <c r="K235" s="41">
        <v>44792</v>
      </c>
      <c r="L235" s="40"/>
      <c r="M235" s="40" t="s">
        <v>429</v>
      </c>
      <c r="N235" s="40"/>
      <c r="O235" s="40" t="s">
        <v>428</v>
      </c>
      <c r="P235" s="40"/>
      <c r="Q235" s="40" t="s">
        <v>427</v>
      </c>
      <c r="R235" s="40"/>
      <c r="S235" s="40" t="s">
        <v>33</v>
      </c>
      <c r="T235" s="40"/>
      <c r="U235" s="45">
        <v>-55.5</v>
      </c>
      <c r="V235" s="40"/>
      <c r="W235" s="45">
        <f>ROUND(W234+U235,5)</f>
        <v>-172.14</v>
      </c>
    </row>
    <row r="236" spans="1:23" x14ac:dyDescent="0.4">
      <c r="A236" s="37"/>
      <c r="B236" s="37"/>
      <c r="C236" s="37" t="s">
        <v>426</v>
      </c>
      <c r="D236" s="37"/>
      <c r="E236" s="37"/>
      <c r="F236" s="37"/>
      <c r="G236" s="37"/>
      <c r="H236" s="37"/>
      <c r="I236" s="37"/>
      <c r="J236" s="37"/>
      <c r="K236" s="38"/>
      <c r="L236" s="37"/>
      <c r="M236" s="37"/>
      <c r="N236" s="37"/>
      <c r="O236" s="37"/>
      <c r="P236" s="37"/>
      <c r="Q236" s="37"/>
      <c r="R236" s="37"/>
      <c r="S236" s="37"/>
      <c r="T236" s="37"/>
      <c r="U236" s="6">
        <f>ROUND(SUM(U233:U235),5)</f>
        <v>-172.14</v>
      </c>
      <c r="V236" s="37"/>
      <c r="W236" s="6">
        <f>W235</f>
        <v>-172.14</v>
      </c>
    </row>
    <row r="237" spans="1:23" x14ac:dyDescent="0.4">
      <c r="A237" s="43"/>
      <c r="B237" s="43"/>
      <c r="C237" s="43" t="s">
        <v>138</v>
      </c>
      <c r="D237" s="43"/>
      <c r="E237" s="43"/>
      <c r="F237" s="43"/>
      <c r="G237" s="43"/>
      <c r="H237" s="43"/>
      <c r="I237" s="43"/>
      <c r="J237" s="43"/>
      <c r="K237" s="44"/>
      <c r="L237" s="43"/>
      <c r="M237" s="43"/>
      <c r="N237" s="43"/>
      <c r="O237" s="43"/>
      <c r="P237" s="43"/>
      <c r="Q237" s="43"/>
      <c r="R237" s="43"/>
      <c r="S237" s="43"/>
      <c r="T237" s="43"/>
      <c r="U237" s="42"/>
      <c r="V237" s="43"/>
      <c r="W237" s="42"/>
    </row>
    <row r="238" spans="1:23" ht="15" thickBot="1" x14ac:dyDescent="0.45">
      <c r="A238" s="1"/>
      <c r="B238" s="1"/>
      <c r="C238" s="1"/>
      <c r="D238" s="1"/>
      <c r="E238" s="1"/>
      <c r="F238" s="1"/>
      <c r="G238" s="40"/>
      <c r="H238" s="40"/>
      <c r="I238" s="40" t="s">
        <v>322</v>
      </c>
      <c r="J238" s="40"/>
      <c r="K238" s="41">
        <v>44775</v>
      </c>
      <c r="L238" s="40"/>
      <c r="M238" s="40" t="s">
        <v>425</v>
      </c>
      <c r="N238" s="40"/>
      <c r="O238" s="40" t="s">
        <v>424</v>
      </c>
      <c r="P238" s="40"/>
      <c r="Q238" s="40" t="s">
        <v>423</v>
      </c>
      <c r="R238" s="40"/>
      <c r="S238" s="40" t="s">
        <v>33</v>
      </c>
      <c r="T238" s="40"/>
      <c r="U238" s="39">
        <v>-120.04</v>
      </c>
      <c r="V238" s="40"/>
      <c r="W238" s="39">
        <f>ROUND(W237+U238,5)</f>
        <v>-120.04</v>
      </c>
    </row>
    <row r="239" spans="1:23" ht="15" thickBot="1" x14ac:dyDescent="0.45">
      <c r="A239" s="37"/>
      <c r="B239" s="37"/>
      <c r="C239" s="37" t="s">
        <v>422</v>
      </c>
      <c r="D239" s="37"/>
      <c r="E239" s="37"/>
      <c r="F239" s="37"/>
      <c r="G239" s="37"/>
      <c r="H239" s="37"/>
      <c r="I239" s="37"/>
      <c r="J239" s="37"/>
      <c r="K239" s="38"/>
      <c r="L239" s="37"/>
      <c r="M239" s="37"/>
      <c r="N239" s="37"/>
      <c r="O239" s="37"/>
      <c r="P239" s="37"/>
      <c r="Q239" s="37"/>
      <c r="R239" s="37"/>
      <c r="S239" s="37"/>
      <c r="T239" s="37"/>
      <c r="U239" s="8">
        <f>ROUND(SUM(U237:U238),5)</f>
        <v>-120.04</v>
      </c>
      <c r="V239" s="37"/>
      <c r="W239" s="8">
        <f>W238</f>
        <v>-120.04</v>
      </c>
    </row>
    <row r="240" spans="1:23" x14ac:dyDescent="0.4">
      <c r="A240" s="37"/>
      <c r="B240" s="37" t="s">
        <v>136</v>
      </c>
      <c r="C240" s="37"/>
      <c r="D240" s="37"/>
      <c r="E240" s="37"/>
      <c r="F240" s="37"/>
      <c r="G240" s="37"/>
      <c r="H240" s="37"/>
      <c r="I240" s="37"/>
      <c r="J240" s="37"/>
      <c r="K240" s="38"/>
      <c r="L240" s="37"/>
      <c r="M240" s="37"/>
      <c r="N240" s="37"/>
      <c r="O240" s="37"/>
      <c r="P240" s="37"/>
      <c r="Q240" s="37"/>
      <c r="R240" s="37"/>
      <c r="S240" s="37"/>
      <c r="T240" s="37"/>
      <c r="U240" s="6">
        <f>ROUND(U236+U239,5)</f>
        <v>-292.18</v>
      </c>
      <c r="V240" s="37"/>
      <c r="W240" s="6">
        <f>ROUND(W236+W239,5)</f>
        <v>-292.18</v>
      </c>
    </row>
    <row r="241" spans="1:23" x14ac:dyDescent="0.4">
      <c r="A241" s="43"/>
      <c r="B241" s="43" t="s">
        <v>135</v>
      </c>
      <c r="C241" s="43"/>
      <c r="D241" s="43"/>
      <c r="E241" s="43"/>
      <c r="F241" s="43"/>
      <c r="G241" s="43"/>
      <c r="H241" s="43"/>
      <c r="I241" s="43"/>
      <c r="J241" s="43"/>
      <c r="K241" s="44"/>
      <c r="L241" s="43"/>
      <c r="M241" s="43"/>
      <c r="N241" s="43"/>
      <c r="O241" s="43"/>
      <c r="P241" s="43"/>
      <c r="Q241" s="43"/>
      <c r="R241" s="43"/>
      <c r="S241" s="43"/>
      <c r="T241" s="43"/>
      <c r="U241" s="42"/>
      <c r="V241" s="43"/>
      <c r="W241" s="42"/>
    </row>
    <row r="242" spans="1:23" x14ac:dyDescent="0.4">
      <c r="A242" s="43"/>
      <c r="B242" s="43"/>
      <c r="C242" s="43" t="s">
        <v>133</v>
      </c>
      <c r="D242" s="43"/>
      <c r="E242" s="43"/>
      <c r="F242" s="43"/>
      <c r="G242" s="43"/>
      <c r="H242" s="43"/>
      <c r="I242" s="43"/>
      <c r="J242" s="43"/>
      <c r="K242" s="44"/>
      <c r="L242" s="43"/>
      <c r="M242" s="43"/>
      <c r="N242" s="43"/>
      <c r="O242" s="43"/>
      <c r="P242" s="43"/>
      <c r="Q242" s="43"/>
      <c r="R242" s="43"/>
      <c r="S242" s="43"/>
      <c r="T242" s="43"/>
      <c r="U242" s="42"/>
      <c r="V242" s="43"/>
      <c r="W242" s="42"/>
    </row>
    <row r="243" spans="1:23" ht="15" thickBot="1" x14ac:dyDescent="0.45">
      <c r="A243" s="1"/>
      <c r="B243" s="1"/>
      <c r="C243" s="1"/>
      <c r="D243" s="1"/>
      <c r="E243" s="1"/>
      <c r="F243" s="1"/>
      <c r="G243" s="40"/>
      <c r="H243" s="40"/>
      <c r="I243" s="40" t="s">
        <v>322</v>
      </c>
      <c r="J243" s="40"/>
      <c r="K243" s="41">
        <v>44792</v>
      </c>
      <c r="L243" s="40"/>
      <c r="M243" s="40" t="s">
        <v>421</v>
      </c>
      <c r="N243" s="40"/>
      <c r="O243" s="40" t="s">
        <v>420</v>
      </c>
      <c r="P243" s="40"/>
      <c r="Q243" s="40" t="s">
        <v>419</v>
      </c>
      <c r="R243" s="40"/>
      <c r="S243" s="40" t="s">
        <v>33</v>
      </c>
      <c r="T243" s="40"/>
      <c r="U243" s="45">
        <v>-1259.98</v>
      </c>
      <c r="V243" s="40"/>
      <c r="W243" s="45">
        <f>ROUND(W242+U243,5)</f>
        <v>-1259.98</v>
      </c>
    </row>
    <row r="244" spans="1:23" x14ac:dyDescent="0.4">
      <c r="A244" s="37"/>
      <c r="B244" s="37"/>
      <c r="C244" s="37" t="s">
        <v>418</v>
      </c>
      <c r="D244" s="37"/>
      <c r="E244" s="37"/>
      <c r="F244" s="37"/>
      <c r="G244" s="37"/>
      <c r="H244" s="37"/>
      <c r="I244" s="37"/>
      <c r="J244" s="37"/>
      <c r="K244" s="38"/>
      <c r="L244" s="37"/>
      <c r="M244" s="37"/>
      <c r="N244" s="37"/>
      <c r="O244" s="37"/>
      <c r="P244" s="37"/>
      <c r="Q244" s="37"/>
      <c r="R244" s="37"/>
      <c r="S244" s="37"/>
      <c r="T244" s="37"/>
      <c r="U244" s="6">
        <f>ROUND(SUM(U242:U243),5)</f>
        <v>-1259.98</v>
      </c>
      <c r="V244" s="37"/>
      <c r="W244" s="6">
        <f>W243</f>
        <v>-1259.98</v>
      </c>
    </row>
    <row r="245" spans="1:23" x14ac:dyDescent="0.4">
      <c r="A245" s="43"/>
      <c r="B245" s="43"/>
      <c r="C245" s="43" t="s">
        <v>132</v>
      </c>
      <c r="D245" s="43"/>
      <c r="E245" s="43"/>
      <c r="F245" s="43"/>
      <c r="G245" s="43"/>
      <c r="H245" s="43"/>
      <c r="I245" s="43"/>
      <c r="J245" s="43"/>
      <c r="K245" s="44"/>
      <c r="L245" s="43"/>
      <c r="M245" s="43"/>
      <c r="N245" s="43"/>
      <c r="O245" s="43"/>
      <c r="P245" s="43"/>
      <c r="Q245" s="43"/>
      <c r="R245" s="43"/>
      <c r="S245" s="43"/>
      <c r="T245" s="43"/>
      <c r="U245" s="42"/>
      <c r="V245" s="43"/>
      <c r="W245" s="42"/>
    </row>
    <row r="246" spans="1:23" x14ac:dyDescent="0.4">
      <c r="A246" s="43"/>
      <c r="B246" s="43"/>
      <c r="C246" s="43"/>
      <c r="D246" s="43" t="s">
        <v>127</v>
      </c>
      <c r="E246" s="43"/>
      <c r="F246" s="43"/>
      <c r="G246" s="43"/>
      <c r="H246" s="43"/>
      <c r="I246" s="43"/>
      <c r="J246" s="43"/>
      <c r="K246" s="44"/>
      <c r="L246" s="43"/>
      <c r="M246" s="43"/>
      <c r="N246" s="43"/>
      <c r="O246" s="43"/>
      <c r="P246" s="43"/>
      <c r="Q246" s="43"/>
      <c r="R246" s="43"/>
      <c r="S246" s="43"/>
      <c r="T246" s="43"/>
      <c r="U246" s="42"/>
      <c r="V246" s="43"/>
      <c r="W246" s="42"/>
    </row>
    <row r="247" spans="1:23" ht="15" thickBot="1" x14ac:dyDescent="0.45">
      <c r="A247" s="1"/>
      <c r="B247" s="1"/>
      <c r="C247" s="1"/>
      <c r="D247" s="1"/>
      <c r="E247" s="1"/>
      <c r="F247" s="1"/>
      <c r="G247" s="40"/>
      <c r="H247" s="40"/>
      <c r="I247" s="40" t="s">
        <v>343</v>
      </c>
      <c r="J247" s="40"/>
      <c r="K247" s="41">
        <v>44792</v>
      </c>
      <c r="L247" s="40"/>
      <c r="M247" s="40"/>
      <c r="N247" s="40"/>
      <c r="O247" s="40" t="s">
        <v>417</v>
      </c>
      <c r="P247" s="40"/>
      <c r="Q247" s="40" t="s">
        <v>416</v>
      </c>
      <c r="R247" s="40"/>
      <c r="S247" s="40" t="s">
        <v>340</v>
      </c>
      <c r="T247" s="40"/>
      <c r="U247" s="45">
        <v>-103</v>
      </c>
      <c r="V247" s="40"/>
      <c r="W247" s="45">
        <f>ROUND(W246+U247,5)</f>
        <v>-103</v>
      </c>
    </row>
    <row r="248" spans="1:23" x14ac:dyDescent="0.4">
      <c r="A248" s="37"/>
      <c r="B248" s="37"/>
      <c r="C248" s="37"/>
      <c r="D248" s="37" t="s">
        <v>415</v>
      </c>
      <c r="E248" s="37"/>
      <c r="F248" s="37"/>
      <c r="G248" s="37"/>
      <c r="H248" s="37"/>
      <c r="I248" s="37"/>
      <c r="J248" s="37"/>
      <c r="K248" s="38"/>
      <c r="L248" s="37"/>
      <c r="M248" s="37"/>
      <c r="N248" s="37"/>
      <c r="O248" s="37"/>
      <c r="P248" s="37"/>
      <c r="Q248" s="37"/>
      <c r="R248" s="37"/>
      <c r="S248" s="37"/>
      <c r="T248" s="37"/>
      <c r="U248" s="6">
        <f>ROUND(SUM(U246:U247),5)</f>
        <v>-103</v>
      </c>
      <c r="V248" s="37"/>
      <c r="W248" s="6">
        <f>W247</f>
        <v>-103</v>
      </c>
    </row>
    <row r="249" spans="1:23" x14ac:dyDescent="0.4">
      <c r="A249" s="43"/>
      <c r="B249" s="43"/>
      <c r="C249" s="43"/>
      <c r="D249" s="43" t="s">
        <v>126</v>
      </c>
      <c r="E249" s="43"/>
      <c r="F249" s="43"/>
      <c r="G249" s="43"/>
      <c r="H249" s="43"/>
      <c r="I249" s="43"/>
      <c r="J249" s="43"/>
      <c r="K249" s="44"/>
      <c r="L249" s="43"/>
      <c r="M249" s="43"/>
      <c r="N249" s="43"/>
      <c r="O249" s="43"/>
      <c r="P249" s="43"/>
      <c r="Q249" s="43"/>
      <c r="R249" s="43"/>
      <c r="S249" s="43"/>
      <c r="T249" s="43"/>
      <c r="U249" s="42"/>
      <c r="V249" s="43"/>
      <c r="W249" s="42"/>
    </row>
    <row r="250" spans="1:23" x14ac:dyDescent="0.4">
      <c r="A250" s="40"/>
      <c r="B250" s="40"/>
      <c r="C250" s="40"/>
      <c r="D250" s="40"/>
      <c r="E250" s="40"/>
      <c r="F250" s="40"/>
      <c r="G250" s="40"/>
      <c r="H250" s="40"/>
      <c r="I250" s="40" t="s">
        <v>414</v>
      </c>
      <c r="J250" s="40"/>
      <c r="K250" s="41">
        <v>44792</v>
      </c>
      <c r="L250" s="40"/>
      <c r="M250" s="40"/>
      <c r="N250" s="40"/>
      <c r="O250" s="40" t="s">
        <v>413</v>
      </c>
      <c r="P250" s="40"/>
      <c r="Q250" s="40" t="s">
        <v>412</v>
      </c>
      <c r="R250" s="40"/>
      <c r="S250" s="40" t="s">
        <v>340</v>
      </c>
      <c r="T250" s="40"/>
      <c r="U250" s="39">
        <v>205</v>
      </c>
      <c r="V250" s="40"/>
      <c r="W250" s="39">
        <f>ROUND(W249+U250,5)</f>
        <v>205</v>
      </c>
    </row>
    <row r="251" spans="1:23" ht="15" thickBot="1" x14ac:dyDescent="0.45">
      <c r="A251" s="40"/>
      <c r="B251" s="40"/>
      <c r="C251" s="40"/>
      <c r="D251" s="40"/>
      <c r="E251" s="40"/>
      <c r="F251" s="40"/>
      <c r="G251" s="40"/>
      <c r="H251" s="40"/>
      <c r="I251" s="40" t="s">
        <v>343</v>
      </c>
      <c r="J251" s="40"/>
      <c r="K251" s="41">
        <v>44792</v>
      </c>
      <c r="L251" s="40"/>
      <c r="M251" s="40"/>
      <c r="N251" s="40"/>
      <c r="O251" s="40" t="s">
        <v>411</v>
      </c>
      <c r="P251" s="40"/>
      <c r="Q251" s="40" t="s">
        <v>410</v>
      </c>
      <c r="R251" s="40"/>
      <c r="S251" s="40" t="s">
        <v>340</v>
      </c>
      <c r="T251" s="40"/>
      <c r="U251" s="45">
        <v>-129.88</v>
      </c>
      <c r="V251" s="40"/>
      <c r="W251" s="45">
        <f>ROUND(W250+U251,5)</f>
        <v>75.12</v>
      </c>
    </row>
    <row r="252" spans="1:23" x14ac:dyDescent="0.4">
      <c r="A252" s="37"/>
      <c r="B252" s="37"/>
      <c r="C252" s="37"/>
      <c r="D252" s="37" t="s">
        <v>409</v>
      </c>
      <c r="E252" s="37"/>
      <c r="F252" s="37"/>
      <c r="G252" s="37"/>
      <c r="H252" s="37"/>
      <c r="I252" s="37"/>
      <c r="J252" s="37"/>
      <c r="K252" s="38"/>
      <c r="L252" s="37"/>
      <c r="M252" s="37"/>
      <c r="N252" s="37"/>
      <c r="O252" s="37"/>
      <c r="P252" s="37"/>
      <c r="Q252" s="37"/>
      <c r="R252" s="37"/>
      <c r="S252" s="37"/>
      <c r="T252" s="37"/>
      <c r="U252" s="6">
        <f>ROUND(SUM(U249:U251),5)</f>
        <v>75.12</v>
      </c>
      <c r="V252" s="37"/>
      <c r="W252" s="6">
        <f>W251</f>
        <v>75.12</v>
      </c>
    </row>
    <row r="253" spans="1:23" x14ac:dyDescent="0.4">
      <c r="A253" s="43"/>
      <c r="B253" s="43"/>
      <c r="C253" s="43"/>
      <c r="D253" s="43" t="s">
        <v>124</v>
      </c>
      <c r="E253" s="43"/>
      <c r="F253" s="43"/>
      <c r="G253" s="43"/>
      <c r="H253" s="43"/>
      <c r="I253" s="43"/>
      <c r="J253" s="43"/>
      <c r="K253" s="44"/>
      <c r="L253" s="43"/>
      <c r="M253" s="43"/>
      <c r="N253" s="43"/>
      <c r="O253" s="43"/>
      <c r="P253" s="43"/>
      <c r="Q253" s="43"/>
      <c r="R253" s="43"/>
      <c r="S253" s="43"/>
      <c r="T253" s="43"/>
      <c r="U253" s="42"/>
      <c r="V253" s="43"/>
      <c r="W253" s="42"/>
    </row>
    <row r="254" spans="1:23" ht="15" thickBot="1" x14ac:dyDescent="0.45">
      <c r="A254" s="1"/>
      <c r="B254" s="1"/>
      <c r="C254" s="1"/>
      <c r="D254" s="1"/>
      <c r="E254" s="1"/>
      <c r="F254" s="1"/>
      <c r="G254" s="40"/>
      <c r="H254" s="40"/>
      <c r="I254" s="40" t="s">
        <v>322</v>
      </c>
      <c r="J254" s="40"/>
      <c r="K254" s="41">
        <v>44775</v>
      </c>
      <c r="L254" s="40"/>
      <c r="M254" s="40" t="s">
        <v>408</v>
      </c>
      <c r="N254" s="40"/>
      <c r="O254" s="40" t="s">
        <v>407</v>
      </c>
      <c r="P254" s="40"/>
      <c r="Q254" s="40" t="s">
        <v>406</v>
      </c>
      <c r="R254" s="40"/>
      <c r="S254" s="40" t="s">
        <v>33</v>
      </c>
      <c r="T254" s="40"/>
      <c r="U254" s="39">
        <v>-200</v>
      </c>
      <c r="V254" s="40"/>
      <c r="W254" s="39">
        <f>ROUND(W253+U254,5)</f>
        <v>-200</v>
      </c>
    </row>
    <row r="255" spans="1:23" ht="15" thickBot="1" x14ac:dyDescent="0.45">
      <c r="A255" s="37"/>
      <c r="B255" s="37"/>
      <c r="C255" s="37"/>
      <c r="D255" s="37" t="s">
        <v>405</v>
      </c>
      <c r="E255" s="37"/>
      <c r="F255" s="37"/>
      <c r="G255" s="37"/>
      <c r="H255" s="37"/>
      <c r="I255" s="37"/>
      <c r="J255" s="37"/>
      <c r="K255" s="38"/>
      <c r="L255" s="37"/>
      <c r="M255" s="37"/>
      <c r="N255" s="37"/>
      <c r="O255" s="37"/>
      <c r="P255" s="37"/>
      <c r="Q255" s="37"/>
      <c r="R255" s="37"/>
      <c r="S255" s="37"/>
      <c r="T255" s="37"/>
      <c r="U255" s="8">
        <f>ROUND(SUM(U253:U254),5)</f>
        <v>-200</v>
      </c>
      <c r="V255" s="37"/>
      <c r="W255" s="8">
        <f>W254</f>
        <v>-200</v>
      </c>
    </row>
    <row r="256" spans="1:23" x14ac:dyDescent="0.4">
      <c r="A256" s="37"/>
      <c r="B256" s="37"/>
      <c r="C256" s="37" t="s">
        <v>123</v>
      </c>
      <c r="D256" s="37"/>
      <c r="E256" s="37"/>
      <c r="F256" s="37"/>
      <c r="G256" s="37"/>
      <c r="H256" s="37"/>
      <c r="I256" s="37"/>
      <c r="J256" s="37"/>
      <c r="K256" s="38"/>
      <c r="L256" s="37"/>
      <c r="M256" s="37"/>
      <c r="N256" s="37"/>
      <c r="O256" s="37"/>
      <c r="P256" s="37"/>
      <c r="Q256" s="37"/>
      <c r="R256" s="37"/>
      <c r="S256" s="37"/>
      <c r="T256" s="37"/>
      <c r="U256" s="6">
        <f>ROUND(U248+U252+U255,5)</f>
        <v>-227.88</v>
      </c>
      <c r="V256" s="37"/>
      <c r="W256" s="6">
        <f>ROUND(W248+W252+W255,5)</f>
        <v>-227.88</v>
      </c>
    </row>
    <row r="257" spans="1:23" x14ac:dyDescent="0.4">
      <c r="A257" s="43"/>
      <c r="B257" s="43"/>
      <c r="C257" s="43" t="s">
        <v>122</v>
      </c>
      <c r="D257" s="43"/>
      <c r="E257" s="43"/>
      <c r="F257" s="43"/>
      <c r="G257" s="43"/>
      <c r="H257" s="43"/>
      <c r="I257" s="43"/>
      <c r="J257" s="43"/>
      <c r="K257" s="44"/>
      <c r="L257" s="43"/>
      <c r="M257" s="43"/>
      <c r="N257" s="43"/>
      <c r="O257" s="43"/>
      <c r="P257" s="43"/>
      <c r="Q257" s="43"/>
      <c r="R257" s="43"/>
      <c r="S257" s="43"/>
      <c r="T257" s="43"/>
      <c r="U257" s="42"/>
      <c r="V257" s="43"/>
      <c r="W257" s="42"/>
    </row>
    <row r="258" spans="1:23" x14ac:dyDescent="0.4">
      <c r="A258" s="43"/>
      <c r="B258" s="43"/>
      <c r="C258" s="43"/>
      <c r="D258" s="43" t="s">
        <v>121</v>
      </c>
      <c r="E258" s="43"/>
      <c r="F258" s="43"/>
      <c r="G258" s="43"/>
      <c r="H258" s="43"/>
      <c r="I258" s="43"/>
      <c r="J258" s="43"/>
      <c r="K258" s="44"/>
      <c r="L258" s="43"/>
      <c r="M258" s="43"/>
      <c r="N258" s="43"/>
      <c r="O258" s="43"/>
      <c r="P258" s="43"/>
      <c r="Q258" s="43"/>
      <c r="R258" s="43"/>
      <c r="S258" s="43"/>
      <c r="T258" s="43"/>
      <c r="U258" s="42"/>
      <c r="V258" s="43"/>
      <c r="W258" s="42"/>
    </row>
    <row r="259" spans="1:23" ht="15" thickBot="1" x14ac:dyDescent="0.45">
      <c r="A259" s="1"/>
      <c r="B259" s="1"/>
      <c r="C259" s="1"/>
      <c r="D259" s="1"/>
      <c r="E259" s="1"/>
      <c r="F259" s="1"/>
      <c r="G259" s="40"/>
      <c r="H259" s="40"/>
      <c r="I259" s="40" t="s">
        <v>322</v>
      </c>
      <c r="J259" s="40"/>
      <c r="K259" s="41">
        <v>44802</v>
      </c>
      <c r="L259" s="40"/>
      <c r="M259" s="40" t="s">
        <v>404</v>
      </c>
      <c r="N259" s="40"/>
      <c r="O259" s="40" t="s">
        <v>403</v>
      </c>
      <c r="P259" s="40"/>
      <c r="Q259" s="40" t="s">
        <v>402</v>
      </c>
      <c r="R259" s="40"/>
      <c r="S259" s="40" t="s">
        <v>33</v>
      </c>
      <c r="T259" s="40"/>
      <c r="U259" s="45">
        <v>-680.04</v>
      </c>
      <c r="V259" s="40"/>
      <c r="W259" s="45">
        <f>ROUND(W258+U259,5)</f>
        <v>-680.04</v>
      </c>
    </row>
    <row r="260" spans="1:23" x14ac:dyDescent="0.4">
      <c r="A260" s="37"/>
      <c r="B260" s="37"/>
      <c r="C260" s="37"/>
      <c r="D260" s="37" t="s">
        <v>401</v>
      </c>
      <c r="E260" s="37"/>
      <c r="F260" s="37"/>
      <c r="G260" s="37"/>
      <c r="H260" s="37"/>
      <c r="I260" s="37"/>
      <c r="J260" s="37"/>
      <c r="K260" s="38"/>
      <c r="L260" s="37"/>
      <c r="M260" s="37"/>
      <c r="N260" s="37"/>
      <c r="O260" s="37"/>
      <c r="P260" s="37"/>
      <c r="Q260" s="37"/>
      <c r="R260" s="37"/>
      <c r="S260" s="37"/>
      <c r="T260" s="37"/>
      <c r="U260" s="6">
        <f>ROUND(SUM(U258:U259),5)</f>
        <v>-680.04</v>
      </c>
      <c r="V260" s="37"/>
      <c r="W260" s="6">
        <f>W259</f>
        <v>-680.04</v>
      </c>
    </row>
    <row r="261" spans="1:23" x14ac:dyDescent="0.4">
      <c r="A261" s="43"/>
      <c r="B261" s="43"/>
      <c r="C261" s="43"/>
      <c r="D261" s="43" t="s">
        <v>120</v>
      </c>
      <c r="E261" s="43"/>
      <c r="F261" s="43"/>
      <c r="G261" s="43"/>
      <c r="H261" s="43"/>
      <c r="I261" s="43"/>
      <c r="J261" s="43"/>
      <c r="K261" s="44"/>
      <c r="L261" s="43"/>
      <c r="M261" s="43"/>
      <c r="N261" s="43"/>
      <c r="O261" s="43"/>
      <c r="P261" s="43"/>
      <c r="Q261" s="43"/>
      <c r="R261" s="43"/>
      <c r="S261" s="43"/>
      <c r="T261" s="43"/>
      <c r="U261" s="42"/>
      <c r="V261" s="43"/>
      <c r="W261" s="42"/>
    </row>
    <row r="262" spans="1:23" ht="15" thickBot="1" x14ac:dyDescent="0.45">
      <c r="A262" s="1"/>
      <c r="B262" s="1"/>
      <c r="C262" s="1"/>
      <c r="D262" s="1"/>
      <c r="E262" s="1"/>
      <c r="F262" s="1"/>
      <c r="G262" s="40"/>
      <c r="H262" s="40"/>
      <c r="I262" s="40" t="s">
        <v>343</v>
      </c>
      <c r="J262" s="40"/>
      <c r="K262" s="41">
        <v>44774</v>
      </c>
      <c r="L262" s="40"/>
      <c r="M262" s="40"/>
      <c r="N262" s="40"/>
      <c r="O262" s="40" t="s">
        <v>400</v>
      </c>
      <c r="P262" s="40"/>
      <c r="Q262" s="40" t="s">
        <v>399</v>
      </c>
      <c r="R262" s="40"/>
      <c r="S262" s="40" t="s">
        <v>340</v>
      </c>
      <c r="T262" s="40"/>
      <c r="U262" s="45">
        <v>-1116.8699999999999</v>
      </c>
      <c r="V262" s="40"/>
      <c r="W262" s="45">
        <f>ROUND(W261+U262,5)</f>
        <v>-1116.8699999999999</v>
      </c>
    </row>
    <row r="263" spans="1:23" x14ac:dyDescent="0.4">
      <c r="A263" s="37"/>
      <c r="B263" s="37"/>
      <c r="C263" s="37"/>
      <c r="D263" s="37" t="s">
        <v>398</v>
      </c>
      <c r="E263" s="37"/>
      <c r="F263" s="37"/>
      <c r="G263" s="37"/>
      <c r="H263" s="37"/>
      <c r="I263" s="37"/>
      <c r="J263" s="37"/>
      <c r="K263" s="38"/>
      <c r="L263" s="37"/>
      <c r="M263" s="37"/>
      <c r="N263" s="37"/>
      <c r="O263" s="37"/>
      <c r="P263" s="37"/>
      <c r="Q263" s="37"/>
      <c r="R263" s="37"/>
      <c r="S263" s="37"/>
      <c r="T263" s="37"/>
      <c r="U263" s="6">
        <f>ROUND(SUM(U261:U262),5)</f>
        <v>-1116.8699999999999</v>
      </c>
      <c r="V263" s="37"/>
      <c r="W263" s="6">
        <f>W262</f>
        <v>-1116.8699999999999</v>
      </c>
    </row>
    <row r="264" spans="1:23" x14ac:dyDescent="0.4">
      <c r="A264" s="43"/>
      <c r="B264" s="43"/>
      <c r="C264" s="43"/>
      <c r="D264" s="43" t="s">
        <v>119</v>
      </c>
      <c r="E264" s="43"/>
      <c r="F264" s="43"/>
      <c r="G264" s="43"/>
      <c r="H264" s="43"/>
      <c r="I264" s="43"/>
      <c r="J264" s="43"/>
      <c r="K264" s="44"/>
      <c r="L264" s="43"/>
      <c r="M264" s="43"/>
      <c r="N264" s="43"/>
      <c r="O264" s="43"/>
      <c r="P264" s="43"/>
      <c r="Q264" s="43"/>
      <c r="R264" s="43"/>
      <c r="S264" s="43"/>
      <c r="T264" s="43"/>
      <c r="U264" s="42"/>
      <c r="V264" s="43"/>
      <c r="W264" s="42"/>
    </row>
    <row r="265" spans="1:23" ht="15" thickBot="1" x14ac:dyDescent="0.45">
      <c r="A265" s="1"/>
      <c r="B265" s="1"/>
      <c r="C265" s="1"/>
      <c r="D265" s="1"/>
      <c r="E265" s="1"/>
      <c r="F265" s="1"/>
      <c r="G265" s="40"/>
      <c r="H265" s="40"/>
      <c r="I265" s="40" t="s">
        <v>343</v>
      </c>
      <c r="J265" s="40"/>
      <c r="K265" s="41">
        <v>44774</v>
      </c>
      <c r="L265" s="40"/>
      <c r="M265" s="40"/>
      <c r="N265" s="40"/>
      <c r="O265" s="40" t="s">
        <v>397</v>
      </c>
      <c r="P265" s="40"/>
      <c r="Q265" s="40" t="s">
        <v>396</v>
      </c>
      <c r="R265" s="40"/>
      <c r="S265" s="40" t="s">
        <v>340</v>
      </c>
      <c r="T265" s="40"/>
      <c r="U265" s="45">
        <v>-4140.6499999999996</v>
      </c>
      <c r="V265" s="40"/>
      <c r="W265" s="45">
        <f>ROUND(W264+U265,5)</f>
        <v>-4140.6499999999996</v>
      </c>
    </row>
    <row r="266" spans="1:23" x14ac:dyDescent="0.4">
      <c r="A266" s="37"/>
      <c r="B266" s="37"/>
      <c r="C266" s="37"/>
      <c r="D266" s="37" t="s">
        <v>395</v>
      </c>
      <c r="E266" s="37"/>
      <c r="F266" s="37"/>
      <c r="G266" s="37"/>
      <c r="H266" s="37"/>
      <c r="I266" s="37"/>
      <c r="J266" s="37"/>
      <c r="K266" s="38"/>
      <c r="L266" s="37"/>
      <c r="M266" s="37"/>
      <c r="N266" s="37"/>
      <c r="O266" s="37"/>
      <c r="P266" s="37"/>
      <c r="Q266" s="37"/>
      <c r="R266" s="37"/>
      <c r="S266" s="37"/>
      <c r="T266" s="37"/>
      <c r="U266" s="6">
        <f>ROUND(SUM(U264:U265),5)</f>
        <v>-4140.6499999999996</v>
      </c>
      <c r="V266" s="37"/>
      <c r="W266" s="6">
        <f>W265</f>
        <v>-4140.6499999999996</v>
      </c>
    </row>
    <row r="267" spans="1:23" x14ac:dyDescent="0.4">
      <c r="A267" s="43"/>
      <c r="B267" s="43"/>
      <c r="C267" s="43"/>
      <c r="D267" s="43" t="s">
        <v>118</v>
      </c>
      <c r="E267" s="43"/>
      <c r="F267" s="43"/>
      <c r="G267" s="43"/>
      <c r="H267" s="43"/>
      <c r="I267" s="43"/>
      <c r="J267" s="43"/>
      <c r="K267" s="44"/>
      <c r="L267" s="43"/>
      <c r="M267" s="43"/>
      <c r="N267" s="43"/>
      <c r="O267" s="43"/>
      <c r="P267" s="43"/>
      <c r="Q267" s="43"/>
      <c r="R267" s="43"/>
      <c r="S267" s="43"/>
      <c r="T267" s="43"/>
      <c r="U267" s="42"/>
      <c r="V267" s="43"/>
      <c r="W267" s="42"/>
    </row>
    <row r="268" spans="1:23" ht="15" thickBot="1" x14ac:dyDescent="0.45">
      <c r="A268" s="1"/>
      <c r="B268" s="1"/>
      <c r="C268" s="1"/>
      <c r="D268" s="1"/>
      <c r="E268" s="1"/>
      <c r="F268" s="1"/>
      <c r="G268" s="40"/>
      <c r="H268" s="40"/>
      <c r="I268" s="40" t="s">
        <v>322</v>
      </c>
      <c r="J268" s="40"/>
      <c r="K268" s="41">
        <v>44799</v>
      </c>
      <c r="L268" s="40"/>
      <c r="M268" s="40"/>
      <c r="N268" s="40"/>
      <c r="O268" s="40" t="s">
        <v>394</v>
      </c>
      <c r="P268" s="40"/>
      <c r="Q268" s="40" t="s">
        <v>393</v>
      </c>
      <c r="R268" s="40"/>
      <c r="S268" s="40" t="s">
        <v>33</v>
      </c>
      <c r="T268" s="40"/>
      <c r="U268" s="45">
        <v>-300</v>
      </c>
      <c r="V268" s="40"/>
      <c r="W268" s="45">
        <f>ROUND(W267+U268,5)</f>
        <v>-300</v>
      </c>
    </row>
    <row r="269" spans="1:23" x14ac:dyDescent="0.4">
      <c r="A269" s="37"/>
      <c r="B269" s="37"/>
      <c r="C269" s="37"/>
      <c r="D269" s="37" t="s">
        <v>392</v>
      </c>
      <c r="E269" s="37"/>
      <c r="F269" s="37"/>
      <c r="G269" s="37"/>
      <c r="H269" s="37"/>
      <c r="I269" s="37"/>
      <c r="J269" s="37"/>
      <c r="K269" s="38"/>
      <c r="L269" s="37"/>
      <c r="M269" s="37"/>
      <c r="N269" s="37"/>
      <c r="O269" s="37"/>
      <c r="P269" s="37"/>
      <c r="Q269" s="37"/>
      <c r="R269" s="37"/>
      <c r="S269" s="37"/>
      <c r="T269" s="37"/>
      <c r="U269" s="6">
        <f>ROUND(SUM(U267:U268),5)</f>
        <v>-300</v>
      </c>
      <c r="V269" s="37"/>
      <c r="W269" s="6">
        <f>W268</f>
        <v>-300</v>
      </c>
    </row>
    <row r="270" spans="1:23" x14ac:dyDescent="0.4">
      <c r="A270" s="43"/>
      <c r="B270" s="43"/>
      <c r="C270" s="43"/>
      <c r="D270" s="43" t="s">
        <v>117</v>
      </c>
      <c r="E270" s="43"/>
      <c r="F270" s="43"/>
      <c r="G270" s="43"/>
      <c r="H270" s="43"/>
      <c r="I270" s="43"/>
      <c r="J270" s="43"/>
      <c r="K270" s="44"/>
      <c r="L270" s="43"/>
      <c r="M270" s="43"/>
      <c r="N270" s="43"/>
      <c r="O270" s="43"/>
      <c r="P270" s="43"/>
      <c r="Q270" s="43"/>
      <c r="R270" s="43"/>
      <c r="S270" s="43"/>
      <c r="T270" s="43"/>
      <c r="U270" s="42"/>
      <c r="V270" s="43"/>
      <c r="W270" s="42"/>
    </row>
    <row r="271" spans="1:23" x14ac:dyDescent="0.4">
      <c r="A271" s="40"/>
      <c r="B271" s="40"/>
      <c r="C271" s="40"/>
      <c r="D271" s="40"/>
      <c r="E271" s="40"/>
      <c r="F271" s="40"/>
      <c r="G271" s="40"/>
      <c r="H271" s="40"/>
      <c r="I271" s="40" t="s">
        <v>322</v>
      </c>
      <c r="J271" s="40"/>
      <c r="K271" s="41">
        <v>44798</v>
      </c>
      <c r="L271" s="40"/>
      <c r="M271" s="40" t="s">
        <v>391</v>
      </c>
      <c r="N271" s="40"/>
      <c r="O271" s="40" t="s">
        <v>387</v>
      </c>
      <c r="P271" s="40"/>
      <c r="Q271" s="40" t="s">
        <v>390</v>
      </c>
      <c r="R271" s="40"/>
      <c r="S271" s="40" t="s">
        <v>33</v>
      </c>
      <c r="T271" s="40"/>
      <c r="U271" s="39">
        <v>-263.8</v>
      </c>
      <c r="V271" s="40"/>
      <c r="W271" s="39">
        <f>ROUND(W270+U271,5)</f>
        <v>-263.8</v>
      </c>
    </row>
    <row r="272" spans="1:23" ht="15" thickBot="1" x14ac:dyDescent="0.45">
      <c r="A272" s="40"/>
      <c r="B272" s="40"/>
      <c r="C272" s="40"/>
      <c r="D272" s="40"/>
      <c r="E272" s="40"/>
      <c r="F272" s="40"/>
      <c r="G272" s="40"/>
      <c r="H272" s="40"/>
      <c r="I272" s="40" t="s">
        <v>389</v>
      </c>
      <c r="J272" s="40"/>
      <c r="K272" s="41">
        <v>44799</v>
      </c>
      <c r="L272" s="40"/>
      <c r="M272" s="40" t="s">
        <v>388</v>
      </c>
      <c r="N272" s="40"/>
      <c r="O272" s="40" t="s">
        <v>387</v>
      </c>
      <c r="P272" s="40"/>
      <c r="Q272" s="40" t="s">
        <v>386</v>
      </c>
      <c r="R272" s="40"/>
      <c r="S272" s="40" t="s">
        <v>33</v>
      </c>
      <c r="T272" s="40"/>
      <c r="U272" s="39">
        <v>36</v>
      </c>
      <c r="V272" s="40"/>
      <c r="W272" s="39">
        <f>ROUND(W271+U272,5)</f>
        <v>-227.8</v>
      </c>
    </row>
    <row r="273" spans="1:23" ht="15" thickBot="1" x14ac:dyDescent="0.45">
      <c r="A273" s="37"/>
      <c r="B273" s="37"/>
      <c r="C273" s="37"/>
      <c r="D273" s="37" t="s">
        <v>385</v>
      </c>
      <c r="E273" s="37"/>
      <c r="F273" s="37"/>
      <c r="G273" s="37"/>
      <c r="H273" s="37"/>
      <c r="I273" s="37"/>
      <c r="J273" s="37"/>
      <c r="K273" s="38"/>
      <c r="L273" s="37"/>
      <c r="M273" s="37"/>
      <c r="N273" s="37"/>
      <c r="O273" s="37"/>
      <c r="P273" s="37"/>
      <c r="Q273" s="37"/>
      <c r="R273" s="37"/>
      <c r="S273" s="37"/>
      <c r="T273" s="37"/>
      <c r="U273" s="10">
        <f>ROUND(SUM(U270:U272),5)</f>
        <v>-227.8</v>
      </c>
      <c r="V273" s="37"/>
      <c r="W273" s="10">
        <f>W272</f>
        <v>-227.8</v>
      </c>
    </row>
    <row r="274" spans="1:23" ht="15" thickBot="1" x14ac:dyDescent="0.45">
      <c r="A274" s="37"/>
      <c r="B274" s="37"/>
      <c r="C274" s="37" t="s">
        <v>115</v>
      </c>
      <c r="D274" s="37"/>
      <c r="E274" s="37"/>
      <c r="F274" s="37"/>
      <c r="G274" s="37"/>
      <c r="H274" s="37"/>
      <c r="I274" s="37"/>
      <c r="J274" s="37"/>
      <c r="K274" s="38"/>
      <c r="L274" s="37"/>
      <c r="M274" s="37"/>
      <c r="N274" s="37"/>
      <c r="O274" s="37"/>
      <c r="P274" s="37"/>
      <c r="Q274" s="37"/>
      <c r="R274" s="37"/>
      <c r="S274" s="37"/>
      <c r="T274" s="37"/>
      <c r="U274" s="8">
        <f>ROUND(U260+U263+U266+U269+U273,5)</f>
        <v>-6465.36</v>
      </c>
      <c r="V274" s="37"/>
      <c r="W274" s="8">
        <f>ROUND(W260+W263+W266+W269+W273,5)</f>
        <v>-6465.36</v>
      </c>
    </row>
    <row r="275" spans="1:23" x14ac:dyDescent="0.4">
      <c r="A275" s="37"/>
      <c r="B275" s="37" t="s">
        <v>114</v>
      </c>
      <c r="C275" s="37"/>
      <c r="D275" s="37"/>
      <c r="E275" s="37"/>
      <c r="F275" s="37"/>
      <c r="G275" s="37"/>
      <c r="H275" s="37"/>
      <c r="I275" s="37"/>
      <c r="J275" s="37"/>
      <c r="K275" s="38"/>
      <c r="L275" s="37"/>
      <c r="M275" s="37"/>
      <c r="N275" s="37"/>
      <c r="O275" s="37"/>
      <c r="P275" s="37"/>
      <c r="Q275" s="37"/>
      <c r="R275" s="37"/>
      <c r="S275" s="37"/>
      <c r="T275" s="37"/>
      <c r="U275" s="6">
        <f>ROUND(U244+U256+U274,5)</f>
        <v>-7953.22</v>
      </c>
      <c r="V275" s="37"/>
      <c r="W275" s="6">
        <f>ROUND(W244+W256+W274,5)</f>
        <v>-7953.22</v>
      </c>
    </row>
    <row r="276" spans="1:23" x14ac:dyDescent="0.4">
      <c r="A276" s="43"/>
      <c r="B276" s="43" t="s">
        <v>110</v>
      </c>
      <c r="C276" s="43"/>
      <c r="D276" s="43"/>
      <c r="E276" s="43"/>
      <c r="F276" s="43"/>
      <c r="G276" s="43"/>
      <c r="H276" s="43"/>
      <c r="I276" s="43"/>
      <c r="J276" s="43"/>
      <c r="K276" s="44"/>
      <c r="L276" s="43"/>
      <c r="M276" s="43"/>
      <c r="N276" s="43"/>
      <c r="O276" s="43"/>
      <c r="P276" s="43"/>
      <c r="Q276" s="43"/>
      <c r="R276" s="43"/>
      <c r="S276" s="43"/>
      <c r="T276" s="43"/>
      <c r="U276" s="42"/>
      <c r="V276" s="43"/>
      <c r="W276" s="42"/>
    </row>
    <row r="277" spans="1:23" x14ac:dyDescent="0.4">
      <c r="A277" s="43"/>
      <c r="B277" s="43"/>
      <c r="C277" s="43" t="s">
        <v>108</v>
      </c>
      <c r="D277" s="43"/>
      <c r="E277" s="43"/>
      <c r="F277" s="43"/>
      <c r="G277" s="43"/>
      <c r="H277" s="43"/>
      <c r="I277" s="43"/>
      <c r="J277" s="43"/>
      <c r="K277" s="44"/>
      <c r="L277" s="43"/>
      <c r="M277" s="43"/>
      <c r="N277" s="43"/>
      <c r="O277" s="43"/>
      <c r="P277" s="43"/>
      <c r="Q277" s="43"/>
      <c r="R277" s="43"/>
      <c r="S277" s="43"/>
      <c r="T277" s="43"/>
      <c r="U277" s="42"/>
      <c r="V277" s="43"/>
      <c r="W277" s="42"/>
    </row>
    <row r="278" spans="1:23" x14ac:dyDescent="0.4">
      <c r="A278" s="40"/>
      <c r="B278" s="40"/>
      <c r="C278" s="40"/>
      <c r="D278" s="40"/>
      <c r="E278" s="40"/>
      <c r="F278" s="40"/>
      <c r="G278" s="40"/>
      <c r="H278" s="40"/>
      <c r="I278" s="40" t="s">
        <v>343</v>
      </c>
      <c r="J278" s="40"/>
      <c r="K278" s="41">
        <v>44774</v>
      </c>
      <c r="L278" s="40"/>
      <c r="M278" s="40"/>
      <c r="N278" s="40"/>
      <c r="O278" s="40" t="s">
        <v>384</v>
      </c>
      <c r="P278" s="40"/>
      <c r="Q278" s="40" t="s">
        <v>383</v>
      </c>
      <c r="R278" s="40"/>
      <c r="S278" s="40" t="s">
        <v>340</v>
      </c>
      <c r="T278" s="40"/>
      <c r="U278" s="39">
        <v>-48.27</v>
      </c>
      <c r="V278" s="40"/>
      <c r="W278" s="39">
        <f>ROUND(W277+U278,5)</f>
        <v>-48.27</v>
      </c>
    </row>
    <row r="279" spans="1:23" x14ac:dyDescent="0.4">
      <c r="A279" s="40"/>
      <c r="B279" s="40"/>
      <c r="C279" s="40"/>
      <c r="D279" s="40"/>
      <c r="E279" s="40"/>
      <c r="F279" s="40"/>
      <c r="G279" s="40"/>
      <c r="H279" s="40"/>
      <c r="I279" s="40" t="s">
        <v>343</v>
      </c>
      <c r="J279" s="40"/>
      <c r="K279" s="41">
        <v>44774</v>
      </c>
      <c r="L279" s="40"/>
      <c r="M279" s="40"/>
      <c r="N279" s="40"/>
      <c r="O279" s="40" t="s">
        <v>382</v>
      </c>
      <c r="P279" s="40"/>
      <c r="Q279" s="40" t="s">
        <v>380</v>
      </c>
      <c r="R279" s="40"/>
      <c r="S279" s="40" t="s">
        <v>340</v>
      </c>
      <c r="T279" s="40"/>
      <c r="U279" s="39">
        <v>-21.2</v>
      </c>
      <c r="V279" s="40"/>
      <c r="W279" s="39">
        <f>ROUND(W278+U279,5)</f>
        <v>-69.47</v>
      </c>
    </row>
    <row r="280" spans="1:23" x14ac:dyDescent="0.4">
      <c r="A280" s="40"/>
      <c r="B280" s="40"/>
      <c r="C280" s="40"/>
      <c r="D280" s="40"/>
      <c r="E280" s="40"/>
      <c r="F280" s="40"/>
      <c r="G280" s="40"/>
      <c r="H280" s="40"/>
      <c r="I280" s="40" t="s">
        <v>343</v>
      </c>
      <c r="J280" s="40"/>
      <c r="K280" s="41">
        <v>44774</v>
      </c>
      <c r="L280" s="40"/>
      <c r="M280" s="40"/>
      <c r="N280" s="40"/>
      <c r="O280" s="40" t="s">
        <v>381</v>
      </c>
      <c r="P280" s="40"/>
      <c r="Q280" s="40" t="s">
        <v>380</v>
      </c>
      <c r="R280" s="40"/>
      <c r="S280" s="40" t="s">
        <v>340</v>
      </c>
      <c r="T280" s="40"/>
      <c r="U280" s="39">
        <v>-391.5</v>
      </c>
      <c r="V280" s="40"/>
      <c r="W280" s="39">
        <f>ROUND(W279+U280,5)</f>
        <v>-460.97</v>
      </c>
    </row>
    <row r="281" spans="1:23" x14ac:dyDescent="0.4">
      <c r="A281" s="40"/>
      <c r="B281" s="40"/>
      <c r="C281" s="40"/>
      <c r="D281" s="40"/>
      <c r="E281" s="40"/>
      <c r="F281" s="40"/>
      <c r="G281" s="40"/>
      <c r="H281" s="40"/>
      <c r="I281" s="40" t="s">
        <v>322</v>
      </c>
      <c r="J281" s="40"/>
      <c r="K281" s="41">
        <v>44782</v>
      </c>
      <c r="L281" s="40"/>
      <c r="M281" s="40"/>
      <c r="N281" s="40"/>
      <c r="O281" s="40" t="s">
        <v>361</v>
      </c>
      <c r="P281" s="40"/>
      <c r="Q281" s="40" t="s">
        <v>379</v>
      </c>
      <c r="R281" s="40"/>
      <c r="S281" s="40" t="s">
        <v>33</v>
      </c>
      <c r="T281" s="40"/>
      <c r="U281" s="39">
        <v>-25.55</v>
      </c>
      <c r="V281" s="40"/>
      <c r="W281" s="39">
        <f>ROUND(W280+U281,5)</f>
        <v>-486.52</v>
      </c>
    </row>
    <row r="282" spans="1:23" x14ac:dyDescent="0.4">
      <c r="A282" s="40"/>
      <c r="B282" s="40"/>
      <c r="C282" s="40"/>
      <c r="D282" s="40"/>
      <c r="E282" s="40"/>
      <c r="F282" s="40"/>
      <c r="G282" s="40"/>
      <c r="H282" s="40"/>
      <c r="I282" s="40" t="s">
        <v>322</v>
      </c>
      <c r="J282" s="40"/>
      <c r="K282" s="41">
        <v>44782</v>
      </c>
      <c r="L282" s="40"/>
      <c r="M282" s="40"/>
      <c r="N282" s="40"/>
      <c r="O282" s="40" t="s">
        <v>361</v>
      </c>
      <c r="P282" s="40"/>
      <c r="Q282" s="40" t="s">
        <v>378</v>
      </c>
      <c r="R282" s="40"/>
      <c r="S282" s="40" t="s">
        <v>33</v>
      </c>
      <c r="T282" s="40"/>
      <c r="U282" s="39">
        <v>-48.08</v>
      </c>
      <c r="V282" s="40"/>
      <c r="W282" s="39">
        <f>ROUND(W281+U282,5)</f>
        <v>-534.6</v>
      </c>
    </row>
    <row r="283" spans="1:23" x14ac:dyDescent="0.4">
      <c r="A283" s="40"/>
      <c r="B283" s="40"/>
      <c r="C283" s="40"/>
      <c r="D283" s="40"/>
      <c r="E283" s="40"/>
      <c r="F283" s="40"/>
      <c r="G283" s="40"/>
      <c r="H283" s="40"/>
      <c r="I283" s="40" t="s">
        <v>343</v>
      </c>
      <c r="J283" s="40"/>
      <c r="K283" s="41">
        <v>44792</v>
      </c>
      <c r="L283" s="40"/>
      <c r="M283" s="40"/>
      <c r="N283" s="40"/>
      <c r="O283" s="40" t="s">
        <v>377</v>
      </c>
      <c r="P283" s="40"/>
      <c r="Q283" s="40" t="s">
        <v>376</v>
      </c>
      <c r="R283" s="40"/>
      <c r="S283" s="40" t="s">
        <v>340</v>
      </c>
      <c r="T283" s="40"/>
      <c r="U283" s="39">
        <v>-41.36</v>
      </c>
      <c r="V283" s="40"/>
      <c r="W283" s="39">
        <f>ROUND(W282+U283,5)</f>
        <v>-575.96</v>
      </c>
    </row>
    <row r="284" spans="1:23" x14ac:dyDescent="0.4">
      <c r="A284" s="40"/>
      <c r="B284" s="40"/>
      <c r="C284" s="40"/>
      <c r="D284" s="40"/>
      <c r="E284" s="40"/>
      <c r="F284" s="40"/>
      <c r="G284" s="40"/>
      <c r="H284" s="40"/>
      <c r="I284" s="40" t="s">
        <v>343</v>
      </c>
      <c r="J284" s="40"/>
      <c r="K284" s="41">
        <v>44792</v>
      </c>
      <c r="L284" s="40"/>
      <c r="M284" s="40"/>
      <c r="N284" s="40"/>
      <c r="O284" s="40" t="s">
        <v>375</v>
      </c>
      <c r="P284" s="40"/>
      <c r="Q284" s="40" t="s">
        <v>374</v>
      </c>
      <c r="R284" s="40"/>
      <c r="S284" s="40" t="s">
        <v>340</v>
      </c>
      <c r="T284" s="40"/>
      <c r="U284" s="39">
        <v>-89.62</v>
      </c>
      <c r="V284" s="40"/>
      <c r="W284" s="39">
        <f>ROUND(W283+U284,5)</f>
        <v>-665.58</v>
      </c>
    </row>
    <row r="285" spans="1:23" x14ac:dyDescent="0.4">
      <c r="A285" s="40"/>
      <c r="B285" s="40"/>
      <c r="C285" s="40"/>
      <c r="D285" s="40"/>
      <c r="E285" s="40"/>
      <c r="F285" s="40"/>
      <c r="G285" s="40"/>
      <c r="H285" s="40"/>
      <c r="I285" s="40" t="s">
        <v>343</v>
      </c>
      <c r="J285" s="40"/>
      <c r="K285" s="41">
        <v>44792</v>
      </c>
      <c r="L285" s="40"/>
      <c r="M285" s="40"/>
      <c r="N285" s="40"/>
      <c r="O285" s="40" t="s">
        <v>373</v>
      </c>
      <c r="P285" s="40"/>
      <c r="Q285" s="40" t="s">
        <v>372</v>
      </c>
      <c r="R285" s="40"/>
      <c r="S285" s="40" t="s">
        <v>340</v>
      </c>
      <c r="T285" s="40"/>
      <c r="U285" s="39">
        <v>-183.88</v>
      </c>
      <c r="V285" s="40"/>
      <c r="W285" s="39">
        <f>ROUND(W284+U285,5)</f>
        <v>-849.46</v>
      </c>
    </row>
    <row r="286" spans="1:23" ht="15" thickBot="1" x14ac:dyDescent="0.45">
      <c r="A286" s="40"/>
      <c r="B286" s="40"/>
      <c r="C286" s="40"/>
      <c r="D286" s="40"/>
      <c r="E286" s="40"/>
      <c r="F286" s="40"/>
      <c r="G286" s="40"/>
      <c r="H286" s="40"/>
      <c r="I286" s="40" t="s">
        <v>343</v>
      </c>
      <c r="J286" s="40"/>
      <c r="K286" s="41">
        <v>44792</v>
      </c>
      <c r="L286" s="40"/>
      <c r="M286" s="40"/>
      <c r="N286" s="40"/>
      <c r="O286" s="40" t="s">
        <v>371</v>
      </c>
      <c r="P286" s="40"/>
      <c r="Q286" s="40" t="s">
        <v>370</v>
      </c>
      <c r="R286" s="40"/>
      <c r="S286" s="40" t="s">
        <v>340</v>
      </c>
      <c r="T286" s="40"/>
      <c r="U286" s="45">
        <v>-235.38</v>
      </c>
      <c r="V286" s="40"/>
      <c r="W286" s="45">
        <f>ROUND(W285+U286,5)</f>
        <v>-1084.8399999999999</v>
      </c>
    </row>
    <row r="287" spans="1:23" x14ac:dyDescent="0.4">
      <c r="A287" s="37"/>
      <c r="B287" s="37"/>
      <c r="C287" s="37" t="s">
        <v>105</v>
      </c>
      <c r="D287" s="37"/>
      <c r="E287" s="37"/>
      <c r="F287" s="37"/>
      <c r="G287" s="37"/>
      <c r="H287" s="37"/>
      <c r="I287" s="37"/>
      <c r="J287" s="37"/>
      <c r="K287" s="38"/>
      <c r="L287" s="37"/>
      <c r="M287" s="37"/>
      <c r="N287" s="37"/>
      <c r="O287" s="37"/>
      <c r="P287" s="37"/>
      <c r="Q287" s="37"/>
      <c r="R287" s="37"/>
      <c r="S287" s="37"/>
      <c r="T287" s="37"/>
      <c r="U287" s="6">
        <v>-1084.8399999999999</v>
      </c>
      <c r="V287" s="37"/>
      <c r="W287" s="6">
        <v>-1084.8399999999999</v>
      </c>
    </row>
    <row r="288" spans="1:23" x14ac:dyDescent="0.4">
      <c r="A288" s="43"/>
      <c r="B288" s="43"/>
      <c r="C288" s="43" t="s">
        <v>104</v>
      </c>
      <c r="D288" s="43"/>
      <c r="E288" s="43"/>
      <c r="F288" s="43"/>
      <c r="G288" s="43"/>
      <c r="H288" s="43"/>
      <c r="I288" s="43"/>
      <c r="J288" s="43"/>
      <c r="K288" s="44"/>
      <c r="L288" s="43"/>
      <c r="M288" s="43"/>
      <c r="N288" s="43"/>
      <c r="O288" s="43"/>
      <c r="P288" s="43"/>
      <c r="Q288" s="43"/>
      <c r="R288" s="43"/>
      <c r="S288" s="43"/>
      <c r="T288" s="43"/>
      <c r="U288" s="42"/>
      <c r="V288" s="43"/>
      <c r="W288" s="42"/>
    </row>
    <row r="289" spans="1:23" ht="15" thickBot="1" x14ac:dyDescent="0.45">
      <c r="A289" s="1"/>
      <c r="B289" s="1"/>
      <c r="C289" s="1"/>
      <c r="D289" s="1"/>
      <c r="E289" s="1"/>
      <c r="F289" s="1"/>
      <c r="G289" s="40"/>
      <c r="H289" s="40"/>
      <c r="I289" s="40" t="s">
        <v>322</v>
      </c>
      <c r="J289" s="40"/>
      <c r="K289" s="41">
        <v>44799</v>
      </c>
      <c r="L289" s="40"/>
      <c r="M289" s="40" t="s">
        <v>369</v>
      </c>
      <c r="N289" s="40"/>
      <c r="O289" s="40" t="s">
        <v>368</v>
      </c>
      <c r="P289" s="40"/>
      <c r="Q289" s="40" t="s">
        <v>367</v>
      </c>
      <c r="R289" s="40"/>
      <c r="S289" s="40" t="s">
        <v>33</v>
      </c>
      <c r="T289" s="40"/>
      <c r="U289" s="45">
        <v>-200</v>
      </c>
      <c r="V289" s="40"/>
      <c r="W289" s="45">
        <f>ROUND(W288+U289,5)</f>
        <v>-200</v>
      </c>
    </row>
    <row r="290" spans="1:23" x14ac:dyDescent="0.4">
      <c r="A290" s="37"/>
      <c r="B290" s="37"/>
      <c r="C290" s="37" t="s">
        <v>366</v>
      </c>
      <c r="D290" s="37"/>
      <c r="E290" s="37"/>
      <c r="F290" s="37"/>
      <c r="G290" s="37"/>
      <c r="H290" s="37"/>
      <c r="I290" s="37"/>
      <c r="J290" s="37"/>
      <c r="K290" s="38"/>
      <c r="L290" s="37"/>
      <c r="M290" s="37"/>
      <c r="N290" s="37"/>
      <c r="O290" s="37"/>
      <c r="P290" s="37"/>
      <c r="Q290" s="37"/>
      <c r="R290" s="37"/>
      <c r="S290" s="37"/>
      <c r="T290" s="37"/>
      <c r="U290" s="6">
        <f>ROUND(SUM(U288:U289),5)</f>
        <v>-200</v>
      </c>
      <c r="V290" s="37"/>
      <c r="W290" s="6">
        <f>W289</f>
        <v>-200</v>
      </c>
    </row>
    <row r="291" spans="1:23" x14ac:dyDescent="0.4">
      <c r="A291" s="43"/>
      <c r="B291" s="43"/>
      <c r="C291" s="43" t="s">
        <v>101</v>
      </c>
      <c r="D291" s="43"/>
      <c r="E291" s="43"/>
      <c r="F291" s="43"/>
      <c r="G291" s="43"/>
      <c r="H291" s="43"/>
      <c r="I291" s="43"/>
      <c r="J291" s="43"/>
      <c r="K291" s="44"/>
      <c r="L291" s="43"/>
      <c r="M291" s="43"/>
      <c r="N291" s="43"/>
      <c r="O291" s="43"/>
      <c r="P291" s="43"/>
      <c r="Q291" s="43"/>
      <c r="R291" s="43"/>
      <c r="S291" s="43"/>
      <c r="T291" s="43"/>
      <c r="U291" s="42"/>
      <c r="V291" s="43"/>
      <c r="W291" s="42"/>
    </row>
    <row r="292" spans="1:23" x14ac:dyDescent="0.4">
      <c r="A292" s="43"/>
      <c r="B292" s="43"/>
      <c r="C292" s="43"/>
      <c r="D292" s="43" t="s">
        <v>100</v>
      </c>
      <c r="E292" s="43"/>
      <c r="F292" s="43"/>
      <c r="G292" s="43"/>
      <c r="H292" s="43"/>
      <c r="I292" s="43"/>
      <c r="J292" s="43"/>
      <c r="K292" s="44"/>
      <c r="L292" s="43"/>
      <c r="M292" s="43"/>
      <c r="N292" s="43"/>
      <c r="O292" s="43"/>
      <c r="P292" s="43"/>
      <c r="Q292" s="43"/>
      <c r="R292" s="43"/>
      <c r="S292" s="43"/>
      <c r="T292" s="43"/>
      <c r="U292" s="42"/>
      <c r="V292" s="43"/>
      <c r="W292" s="42"/>
    </row>
    <row r="293" spans="1:23" x14ac:dyDescent="0.4">
      <c r="A293" s="40"/>
      <c r="B293" s="40"/>
      <c r="C293" s="40"/>
      <c r="D293" s="40"/>
      <c r="E293" s="40"/>
      <c r="F293" s="40"/>
      <c r="G293" s="40"/>
      <c r="H293" s="40"/>
      <c r="I293" s="40" t="s">
        <v>343</v>
      </c>
      <c r="J293" s="40"/>
      <c r="K293" s="41">
        <v>44774</v>
      </c>
      <c r="L293" s="40"/>
      <c r="M293" s="40"/>
      <c r="N293" s="40"/>
      <c r="O293" s="40" t="s">
        <v>361</v>
      </c>
      <c r="P293" s="40"/>
      <c r="Q293" s="40" t="s">
        <v>365</v>
      </c>
      <c r="R293" s="40"/>
      <c r="S293" s="40" t="s">
        <v>340</v>
      </c>
      <c r="T293" s="40"/>
      <c r="U293" s="39">
        <v>-165.51</v>
      </c>
      <c r="V293" s="40"/>
      <c r="W293" s="39">
        <f>ROUND(W292+U293,5)</f>
        <v>-165.51</v>
      </c>
    </row>
    <row r="294" spans="1:23" x14ac:dyDescent="0.4">
      <c r="A294" s="40"/>
      <c r="B294" s="40"/>
      <c r="C294" s="40"/>
      <c r="D294" s="40"/>
      <c r="E294" s="40"/>
      <c r="F294" s="40"/>
      <c r="G294" s="40"/>
      <c r="H294" s="40"/>
      <c r="I294" s="40" t="s">
        <v>322</v>
      </c>
      <c r="J294" s="40"/>
      <c r="K294" s="41">
        <v>44782</v>
      </c>
      <c r="L294" s="40"/>
      <c r="M294" s="40"/>
      <c r="N294" s="40"/>
      <c r="O294" s="40" t="s">
        <v>363</v>
      </c>
      <c r="P294" s="40"/>
      <c r="Q294" s="40" t="s">
        <v>364</v>
      </c>
      <c r="R294" s="40"/>
      <c r="S294" s="40" t="s">
        <v>33</v>
      </c>
      <c r="T294" s="40"/>
      <c r="U294" s="39">
        <v>-23.17</v>
      </c>
      <c r="V294" s="40"/>
      <c r="W294" s="39">
        <f>ROUND(W293+U294,5)</f>
        <v>-188.68</v>
      </c>
    </row>
    <row r="295" spans="1:23" x14ac:dyDescent="0.4">
      <c r="A295" s="40"/>
      <c r="B295" s="40"/>
      <c r="C295" s="40"/>
      <c r="D295" s="40"/>
      <c r="E295" s="40"/>
      <c r="F295" s="40"/>
      <c r="G295" s="40"/>
      <c r="H295" s="40"/>
      <c r="I295" s="40" t="s">
        <v>322</v>
      </c>
      <c r="J295" s="40"/>
      <c r="K295" s="41">
        <v>44782</v>
      </c>
      <c r="L295" s="40"/>
      <c r="M295" s="40"/>
      <c r="N295" s="40"/>
      <c r="O295" s="40" t="s">
        <v>363</v>
      </c>
      <c r="P295" s="40"/>
      <c r="Q295" s="40" t="s">
        <v>362</v>
      </c>
      <c r="R295" s="40"/>
      <c r="S295" s="40" t="s">
        <v>33</v>
      </c>
      <c r="T295" s="40"/>
      <c r="U295" s="39">
        <v>-36.06</v>
      </c>
      <c r="V295" s="40"/>
      <c r="W295" s="39">
        <f>ROUND(W294+U295,5)</f>
        <v>-224.74</v>
      </c>
    </row>
    <row r="296" spans="1:23" x14ac:dyDescent="0.4">
      <c r="A296" s="40"/>
      <c r="B296" s="40"/>
      <c r="C296" s="40"/>
      <c r="D296" s="40"/>
      <c r="E296" s="40"/>
      <c r="F296" s="40"/>
      <c r="G296" s="40"/>
      <c r="H296" s="40"/>
      <c r="I296" s="40" t="s">
        <v>322</v>
      </c>
      <c r="J296" s="40"/>
      <c r="K296" s="41">
        <v>44782</v>
      </c>
      <c r="L296" s="40"/>
      <c r="M296" s="40"/>
      <c r="N296" s="40"/>
      <c r="O296" s="40" t="s">
        <v>361</v>
      </c>
      <c r="P296" s="40"/>
      <c r="Q296" s="40" t="s">
        <v>360</v>
      </c>
      <c r="R296" s="40"/>
      <c r="S296" s="40" t="s">
        <v>33</v>
      </c>
      <c r="T296" s="40"/>
      <c r="U296" s="39">
        <v>-17.75</v>
      </c>
      <c r="V296" s="40"/>
      <c r="W296" s="39">
        <f>ROUND(W295+U296,5)</f>
        <v>-242.49</v>
      </c>
    </row>
    <row r="297" spans="1:23" x14ac:dyDescent="0.4">
      <c r="A297" s="40"/>
      <c r="B297" s="40"/>
      <c r="C297" s="40"/>
      <c r="D297" s="40"/>
      <c r="E297" s="40"/>
      <c r="F297" s="40"/>
      <c r="G297" s="40"/>
      <c r="H297" s="40"/>
      <c r="I297" s="40" t="s">
        <v>343</v>
      </c>
      <c r="J297" s="40"/>
      <c r="K297" s="41">
        <v>44792</v>
      </c>
      <c r="L297" s="40"/>
      <c r="M297" s="40"/>
      <c r="N297" s="40"/>
      <c r="O297" s="40" t="s">
        <v>351</v>
      </c>
      <c r="P297" s="40"/>
      <c r="Q297" s="40" t="s">
        <v>355</v>
      </c>
      <c r="R297" s="40"/>
      <c r="S297" s="40" t="s">
        <v>340</v>
      </c>
      <c r="T297" s="40"/>
      <c r="U297" s="39">
        <v>-19.100000000000001</v>
      </c>
      <c r="V297" s="40"/>
      <c r="W297" s="39">
        <f>ROUND(W296+U297,5)</f>
        <v>-261.58999999999997</v>
      </c>
    </row>
    <row r="298" spans="1:23" x14ac:dyDescent="0.4">
      <c r="A298" s="40"/>
      <c r="B298" s="40"/>
      <c r="C298" s="40"/>
      <c r="D298" s="40"/>
      <c r="E298" s="40"/>
      <c r="F298" s="40"/>
      <c r="G298" s="40"/>
      <c r="H298" s="40"/>
      <c r="I298" s="40" t="s">
        <v>343</v>
      </c>
      <c r="J298" s="40"/>
      <c r="K298" s="41">
        <v>44792</v>
      </c>
      <c r="L298" s="40"/>
      <c r="M298" s="40"/>
      <c r="N298" s="40"/>
      <c r="O298" s="40" t="s">
        <v>359</v>
      </c>
      <c r="P298" s="40"/>
      <c r="Q298" s="40" t="s">
        <v>358</v>
      </c>
      <c r="R298" s="40"/>
      <c r="S298" s="40" t="s">
        <v>340</v>
      </c>
      <c r="T298" s="40"/>
      <c r="U298" s="39">
        <v>-18.61</v>
      </c>
      <c r="V298" s="40"/>
      <c r="W298" s="39">
        <f>ROUND(W297+U298,5)</f>
        <v>-280.2</v>
      </c>
    </row>
    <row r="299" spans="1:23" x14ac:dyDescent="0.4">
      <c r="A299" s="40"/>
      <c r="B299" s="40"/>
      <c r="C299" s="40"/>
      <c r="D299" s="40"/>
      <c r="E299" s="40"/>
      <c r="F299" s="40"/>
      <c r="G299" s="40"/>
      <c r="H299" s="40"/>
      <c r="I299" s="40" t="s">
        <v>343</v>
      </c>
      <c r="J299" s="40"/>
      <c r="K299" s="41">
        <v>44792</v>
      </c>
      <c r="L299" s="40"/>
      <c r="M299" s="40"/>
      <c r="N299" s="40"/>
      <c r="O299" s="40" t="s">
        <v>357</v>
      </c>
      <c r="P299" s="40"/>
      <c r="Q299" s="40" t="s">
        <v>355</v>
      </c>
      <c r="R299" s="40"/>
      <c r="S299" s="40" t="s">
        <v>340</v>
      </c>
      <c r="T299" s="40"/>
      <c r="U299" s="39">
        <v>-27.31</v>
      </c>
      <c r="V299" s="40"/>
      <c r="W299" s="39">
        <f>ROUND(W298+U299,5)</f>
        <v>-307.51</v>
      </c>
    </row>
    <row r="300" spans="1:23" x14ac:dyDescent="0.4">
      <c r="A300" s="40"/>
      <c r="B300" s="40"/>
      <c r="C300" s="40"/>
      <c r="D300" s="40"/>
      <c r="E300" s="40"/>
      <c r="F300" s="40"/>
      <c r="G300" s="40"/>
      <c r="H300" s="40"/>
      <c r="I300" s="40" t="s">
        <v>343</v>
      </c>
      <c r="J300" s="40"/>
      <c r="K300" s="41">
        <v>44792</v>
      </c>
      <c r="L300" s="40"/>
      <c r="M300" s="40"/>
      <c r="N300" s="40"/>
      <c r="O300" s="40" t="s">
        <v>356</v>
      </c>
      <c r="P300" s="40"/>
      <c r="Q300" s="40" t="s">
        <v>355</v>
      </c>
      <c r="R300" s="40"/>
      <c r="S300" s="40" t="s">
        <v>340</v>
      </c>
      <c r="T300" s="40"/>
      <c r="U300" s="39">
        <v>-5.44</v>
      </c>
      <c r="V300" s="40"/>
      <c r="W300" s="39">
        <f>ROUND(W299+U300,5)</f>
        <v>-312.95</v>
      </c>
    </row>
    <row r="301" spans="1:23" ht="15" thickBot="1" x14ac:dyDescent="0.45">
      <c r="A301" s="40"/>
      <c r="B301" s="40"/>
      <c r="C301" s="40"/>
      <c r="D301" s="40"/>
      <c r="E301" s="40"/>
      <c r="F301" s="40"/>
      <c r="G301" s="40"/>
      <c r="H301" s="40"/>
      <c r="I301" s="40" t="s">
        <v>343</v>
      </c>
      <c r="J301" s="40"/>
      <c r="K301" s="41">
        <v>44792</v>
      </c>
      <c r="L301" s="40"/>
      <c r="M301" s="40"/>
      <c r="N301" s="40"/>
      <c r="O301" s="40" t="s">
        <v>354</v>
      </c>
      <c r="P301" s="40"/>
      <c r="Q301" s="40" t="s">
        <v>353</v>
      </c>
      <c r="R301" s="40"/>
      <c r="S301" s="40" t="s">
        <v>340</v>
      </c>
      <c r="T301" s="40"/>
      <c r="U301" s="45">
        <v>-186.06</v>
      </c>
      <c r="V301" s="40"/>
      <c r="W301" s="45">
        <f>ROUND(W300+U301,5)</f>
        <v>-499.01</v>
      </c>
    </row>
    <row r="302" spans="1:23" x14ac:dyDescent="0.4">
      <c r="A302" s="37"/>
      <c r="B302" s="37"/>
      <c r="C302" s="37"/>
      <c r="D302" s="37" t="s">
        <v>352</v>
      </c>
      <c r="E302" s="37"/>
      <c r="F302" s="37"/>
      <c r="G302" s="37"/>
      <c r="H302" s="37"/>
      <c r="I302" s="37"/>
      <c r="J302" s="37"/>
      <c r="K302" s="38"/>
      <c r="L302" s="37"/>
      <c r="M302" s="37"/>
      <c r="N302" s="37"/>
      <c r="O302" s="37"/>
      <c r="P302" s="37"/>
      <c r="Q302" s="37"/>
      <c r="R302" s="37"/>
      <c r="S302" s="37"/>
      <c r="T302" s="37"/>
      <c r="U302" s="6">
        <f>ROUND(SUM(U292:U301),5)</f>
        <v>-499.01</v>
      </c>
      <c r="V302" s="37"/>
      <c r="W302" s="6">
        <f>W301</f>
        <v>-499.01</v>
      </c>
    </row>
    <row r="303" spans="1:23" x14ac:dyDescent="0.4">
      <c r="A303" s="43"/>
      <c r="B303" s="43"/>
      <c r="C303" s="43"/>
      <c r="D303" s="43" t="s">
        <v>99</v>
      </c>
      <c r="E303" s="43"/>
      <c r="F303" s="43"/>
      <c r="G303" s="43"/>
      <c r="H303" s="43"/>
      <c r="I303" s="43"/>
      <c r="J303" s="43"/>
      <c r="K303" s="44"/>
      <c r="L303" s="43"/>
      <c r="M303" s="43"/>
      <c r="N303" s="43"/>
      <c r="O303" s="43"/>
      <c r="P303" s="43"/>
      <c r="Q303" s="43"/>
      <c r="R303" s="43"/>
      <c r="S303" s="43"/>
      <c r="T303" s="43"/>
      <c r="U303" s="42"/>
      <c r="V303" s="43"/>
      <c r="W303" s="42"/>
    </row>
    <row r="304" spans="1:23" ht="15" thickBot="1" x14ac:dyDescent="0.45">
      <c r="A304" s="1"/>
      <c r="B304" s="1"/>
      <c r="C304" s="1"/>
      <c r="D304" s="1"/>
      <c r="E304" s="1"/>
      <c r="F304" s="1"/>
      <c r="G304" s="40"/>
      <c r="H304" s="40"/>
      <c r="I304" s="40" t="s">
        <v>343</v>
      </c>
      <c r="J304" s="40"/>
      <c r="K304" s="41">
        <v>44792</v>
      </c>
      <c r="L304" s="40"/>
      <c r="M304" s="40"/>
      <c r="N304" s="40"/>
      <c r="O304" s="40" t="s">
        <v>351</v>
      </c>
      <c r="P304" s="40"/>
      <c r="Q304" s="40" t="s">
        <v>350</v>
      </c>
      <c r="R304" s="40"/>
      <c r="S304" s="40" t="s">
        <v>340</v>
      </c>
      <c r="T304" s="40"/>
      <c r="U304" s="39">
        <v>-266</v>
      </c>
      <c r="V304" s="40"/>
      <c r="W304" s="39">
        <f>ROUND(W303+U304,5)</f>
        <v>-266</v>
      </c>
    </row>
    <row r="305" spans="1:23" ht="15" thickBot="1" x14ac:dyDescent="0.45">
      <c r="A305" s="37"/>
      <c r="B305" s="37"/>
      <c r="C305" s="37"/>
      <c r="D305" s="37" t="s">
        <v>349</v>
      </c>
      <c r="E305" s="37"/>
      <c r="F305" s="37"/>
      <c r="G305" s="37"/>
      <c r="H305" s="37"/>
      <c r="I305" s="37"/>
      <c r="J305" s="37"/>
      <c r="K305" s="38"/>
      <c r="L305" s="37"/>
      <c r="M305" s="37"/>
      <c r="N305" s="37"/>
      <c r="O305" s="37"/>
      <c r="P305" s="37"/>
      <c r="Q305" s="37"/>
      <c r="R305" s="37"/>
      <c r="S305" s="37"/>
      <c r="T305" s="37"/>
      <c r="U305" s="10">
        <f>ROUND(SUM(U303:U304),5)</f>
        <v>-266</v>
      </c>
      <c r="V305" s="37"/>
      <c r="W305" s="10">
        <f>W304</f>
        <v>-266</v>
      </c>
    </row>
    <row r="306" spans="1:23" ht="15" thickBot="1" x14ac:dyDescent="0.45">
      <c r="A306" s="37"/>
      <c r="B306" s="37"/>
      <c r="C306" s="37" t="s">
        <v>98</v>
      </c>
      <c r="D306" s="37"/>
      <c r="E306" s="37"/>
      <c r="F306" s="37"/>
      <c r="G306" s="37"/>
      <c r="H306" s="37"/>
      <c r="I306" s="37"/>
      <c r="J306" s="37"/>
      <c r="K306" s="38"/>
      <c r="L306" s="37"/>
      <c r="M306" s="37"/>
      <c r="N306" s="37"/>
      <c r="O306" s="37"/>
      <c r="P306" s="37"/>
      <c r="Q306" s="37"/>
      <c r="R306" s="37"/>
      <c r="S306" s="37"/>
      <c r="T306" s="37"/>
      <c r="U306" s="8">
        <f>ROUND(U302+U305,5)</f>
        <v>-765.01</v>
      </c>
      <c r="V306" s="37"/>
      <c r="W306" s="8">
        <f>ROUND(W302+W305,5)</f>
        <v>-765.01</v>
      </c>
    </row>
    <row r="307" spans="1:23" x14ac:dyDescent="0.4">
      <c r="A307" s="37"/>
      <c r="B307" s="37" t="s">
        <v>97</v>
      </c>
      <c r="C307" s="37"/>
      <c r="D307" s="37"/>
      <c r="E307" s="37"/>
      <c r="F307" s="37"/>
      <c r="G307" s="37"/>
      <c r="H307" s="37"/>
      <c r="I307" s="37"/>
      <c r="J307" s="37"/>
      <c r="K307" s="38"/>
      <c r="L307" s="37"/>
      <c r="M307" s="37"/>
      <c r="N307" s="37"/>
      <c r="O307" s="37"/>
      <c r="P307" s="37"/>
      <c r="Q307" s="37"/>
      <c r="R307" s="37"/>
      <c r="S307" s="37"/>
      <c r="T307" s="37"/>
      <c r="U307" s="6">
        <f>ROUND(U287+U290+U306,5)</f>
        <v>-2049.85</v>
      </c>
      <c r="V307" s="37"/>
      <c r="W307" s="6">
        <f>ROUND(W287+W290+W306,5)</f>
        <v>-2049.85</v>
      </c>
    </row>
    <row r="308" spans="1:23" x14ac:dyDescent="0.4">
      <c r="A308" s="43"/>
      <c r="B308" s="43" t="s">
        <v>96</v>
      </c>
      <c r="C308" s="43"/>
      <c r="D308" s="43"/>
      <c r="E308" s="43"/>
      <c r="F308" s="43"/>
      <c r="G308" s="43"/>
      <c r="H308" s="43"/>
      <c r="I308" s="43"/>
      <c r="J308" s="43"/>
      <c r="K308" s="44"/>
      <c r="L308" s="43"/>
      <c r="M308" s="43"/>
      <c r="N308" s="43"/>
      <c r="O308" s="43"/>
      <c r="P308" s="43"/>
      <c r="Q308" s="43"/>
      <c r="R308" s="43"/>
      <c r="S308" s="43"/>
      <c r="T308" s="43"/>
      <c r="U308" s="42"/>
      <c r="V308" s="43"/>
      <c r="W308" s="42"/>
    </row>
    <row r="309" spans="1:23" x14ac:dyDescent="0.4">
      <c r="A309" s="43"/>
      <c r="B309" s="43"/>
      <c r="C309" s="43" t="s">
        <v>95</v>
      </c>
      <c r="D309" s="43"/>
      <c r="E309" s="43"/>
      <c r="F309" s="43"/>
      <c r="G309" s="43"/>
      <c r="H309" s="43"/>
      <c r="I309" s="43"/>
      <c r="J309" s="43"/>
      <c r="K309" s="44"/>
      <c r="L309" s="43"/>
      <c r="M309" s="43"/>
      <c r="N309" s="43"/>
      <c r="O309" s="43"/>
      <c r="P309" s="43"/>
      <c r="Q309" s="43"/>
      <c r="R309" s="43"/>
      <c r="S309" s="43"/>
      <c r="T309" s="43"/>
      <c r="U309" s="42"/>
      <c r="V309" s="43"/>
      <c r="W309" s="42"/>
    </row>
    <row r="310" spans="1:23" x14ac:dyDescent="0.4">
      <c r="A310" s="40"/>
      <c r="B310" s="40"/>
      <c r="C310" s="40"/>
      <c r="D310" s="40"/>
      <c r="E310" s="40"/>
      <c r="F310" s="40"/>
      <c r="G310" s="40"/>
      <c r="H310" s="40"/>
      <c r="I310" s="40" t="s">
        <v>343</v>
      </c>
      <c r="J310" s="40"/>
      <c r="K310" s="41">
        <v>44774</v>
      </c>
      <c r="L310" s="40"/>
      <c r="M310" s="40"/>
      <c r="N310" s="40"/>
      <c r="O310" s="40" t="s">
        <v>346</v>
      </c>
      <c r="P310" s="40"/>
      <c r="Q310" s="40" t="s">
        <v>348</v>
      </c>
      <c r="R310" s="40"/>
      <c r="S310" s="40" t="s">
        <v>340</v>
      </c>
      <c r="T310" s="40"/>
      <c r="U310" s="39">
        <v>-100</v>
      </c>
      <c r="V310" s="40"/>
      <c r="W310" s="39">
        <f>ROUND(W309+U310,5)</f>
        <v>-100</v>
      </c>
    </row>
    <row r="311" spans="1:23" ht="15" thickBot="1" x14ac:dyDescent="0.45">
      <c r="A311" s="40"/>
      <c r="B311" s="40"/>
      <c r="C311" s="40"/>
      <c r="D311" s="40"/>
      <c r="E311" s="40"/>
      <c r="F311" s="40"/>
      <c r="G311" s="40"/>
      <c r="H311" s="40"/>
      <c r="I311" s="40" t="s">
        <v>322</v>
      </c>
      <c r="J311" s="40"/>
      <c r="K311" s="41">
        <v>44799</v>
      </c>
      <c r="L311" s="40"/>
      <c r="M311" s="40" t="s">
        <v>347</v>
      </c>
      <c r="N311" s="40"/>
      <c r="O311" s="40" t="s">
        <v>346</v>
      </c>
      <c r="P311" s="40"/>
      <c r="Q311" s="40" t="s">
        <v>345</v>
      </c>
      <c r="R311" s="40"/>
      <c r="S311" s="40" t="s">
        <v>33</v>
      </c>
      <c r="T311" s="40"/>
      <c r="U311" s="45">
        <v>-6</v>
      </c>
      <c r="V311" s="40"/>
      <c r="W311" s="45">
        <f>ROUND(W310+U311,5)</f>
        <v>-106</v>
      </c>
    </row>
    <row r="312" spans="1:23" x14ac:dyDescent="0.4">
      <c r="A312" s="37"/>
      <c r="B312" s="37"/>
      <c r="C312" s="37" t="s">
        <v>344</v>
      </c>
      <c r="D312" s="37"/>
      <c r="E312" s="37"/>
      <c r="F312" s="37"/>
      <c r="G312" s="37"/>
      <c r="H312" s="37"/>
      <c r="I312" s="37"/>
      <c r="J312" s="37"/>
      <c r="K312" s="38"/>
      <c r="L312" s="37"/>
      <c r="M312" s="37"/>
      <c r="N312" s="37"/>
      <c r="O312" s="37"/>
      <c r="P312" s="37"/>
      <c r="Q312" s="37"/>
      <c r="R312" s="37"/>
      <c r="S312" s="37"/>
      <c r="T312" s="37"/>
      <c r="U312" s="6">
        <f>ROUND(SUM(U309:U311),5)</f>
        <v>-106</v>
      </c>
      <c r="V312" s="37"/>
      <c r="W312" s="6">
        <f>W311</f>
        <v>-106</v>
      </c>
    </row>
    <row r="313" spans="1:23" x14ac:dyDescent="0.4">
      <c r="A313" s="43"/>
      <c r="B313" s="43"/>
      <c r="C313" s="43" t="s">
        <v>94</v>
      </c>
      <c r="D313" s="43"/>
      <c r="E313" s="43"/>
      <c r="F313" s="43"/>
      <c r="G313" s="43"/>
      <c r="H313" s="43"/>
      <c r="I313" s="43"/>
      <c r="J313" s="43"/>
      <c r="K313" s="44"/>
      <c r="L313" s="43"/>
      <c r="M313" s="43"/>
      <c r="N313" s="43"/>
      <c r="O313" s="43"/>
      <c r="P313" s="43"/>
      <c r="Q313" s="43"/>
      <c r="R313" s="43"/>
      <c r="S313" s="43"/>
      <c r="T313" s="43"/>
      <c r="U313" s="42"/>
      <c r="V313" s="43"/>
      <c r="W313" s="42"/>
    </row>
    <row r="314" spans="1:23" x14ac:dyDescent="0.4">
      <c r="A314" s="40"/>
      <c r="B314" s="40"/>
      <c r="C314" s="40"/>
      <c r="D314" s="40"/>
      <c r="E314" s="40"/>
      <c r="F314" s="40"/>
      <c r="G314" s="40"/>
      <c r="H314" s="40"/>
      <c r="I314" s="40" t="s">
        <v>343</v>
      </c>
      <c r="J314" s="40"/>
      <c r="K314" s="41">
        <v>44792</v>
      </c>
      <c r="L314" s="40"/>
      <c r="M314" s="40"/>
      <c r="N314" s="40"/>
      <c r="O314" s="40" t="s">
        <v>342</v>
      </c>
      <c r="P314" s="40"/>
      <c r="Q314" s="40" t="s">
        <v>341</v>
      </c>
      <c r="R314" s="40"/>
      <c r="S314" s="40" t="s">
        <v>340</v>
      </c>
      <c r="T314" s="40"/>
      <c r="U314" s="39">
        <v>-953.28</v>
      </c>
      <c r="V314" s="40"/>
      <c r="W314" s="39">
        <f>ROUND(W313+U314,5)</f>
        <v>-953.28</v>
      </c>
    </row>
    <row r="315" spans="1:23" ht="15" thickBot="1" x14ac:dyDescent="0.45">
      <c r="A315" s="40"/>
      <c r="B315" s="40"/>
      <c r="C315" s="40"/>
      <c r="D315" s="40"/>
      <c r="E315" s="40"/>
      <c r="F315" s="40"/>
      <c r="G315" s="40"/>
      <c r="H315" s="40"/>
      <c r="I315" s="40" t="s">
        <v>339</v>
      </c>
      <c r="J315" s="40"/>
      <c r="K315" s="41">
        <v>44799</v>
      </c>
      <c r="L315" s="40"/>
      <c r="M315" s="40" t="s">
        <v>338</v>
      </c>
      <c r="N315" s="40"/>
      <c r="O315" s="40" t="s">
        <v>333</v>
      </c>
      <c r="P315" s="40"/>
      <c r="Q315" s="40" t="s">
        <v>337</v>
      </c>
      <c r="R315" s="40"/>
      <c r="S315" s="40" t="s">
        <v>5</v>
      </c>
      <c r="T315" s="40"/>
      <c r="U315" s="45">
        <v>30</v>
      </c>
      <c r="V315" s="40"/>
      <c r="W315" s="45">
        <f>ROUND(W314+U315,5)</f>
        <v>-923.28</v>
      </c>
    </row>
    <row r="316" spans="1:23" x14ac:dyDescent="0.4">
      <c r="A316" s="37"/>
      <c r="B316" s="37"/>
      <c r="C316" s="37" t="s">
        <v>91</v>
      </c>
      <c r="D316" s="37"/>
      <c r="E316" s="37"/>
      <c r="F316" s="37"/>
      <c r="G316" s="37"/>
      <c r="H316" s="37"/>
      <c r="I316" s="37"/>
      <c r="J316" s="37"/>
      <c r="K316" s="38"/>
      <c r="L316" s="37"/>
      <c r="M316" s="37"/>
      <c r="N316" s="37"/>
      <c r="O316" s="37"/>
      <c r="P316" s="37"/>
      <c r="Q316" s="37"/>
      <c r="R316" s="37"/>
      <c r="S316" s="37"/>
      <c r="T316" s="37"/>
      <c r="U316" s="6">
        <v>-923.28</v>
      </c>
      <c r="V316" s="37"/>
      <c r="W316" s="6">
        <v>-923.28</v>
      </c>
    </row>
    <row r="317" spans="1:23" x14ac:dyDescent="0.4">
      <c r="A317" s="43"/>
      <c r="B317" s="43"/>
      <c r="C317" s="43" t="s">
        <v>90</v>
      </c>
      <c r="D317" s="43"/>
      <c r="E317" s="43"/>
      <c r="F317" s="43"/>
      <c r="G317" s="43"/>
      <c r="H317" s="43"/>
      <c r="I317" s="43"/>
      <c r="J317" s="43"/>
      <c r="K317" s="44"/>
      <c r="L317" s="43"/>
      <c r="M317" s="43"/>
      <c r="N317" s="43"/>
      <c r="O317" s="43"/>
      <c r="P317" s="43"/>
      <c r="Q317" s="43"/>
      <c r="R317" s="43"/>
      <c r="S317" s="43"/>
      <c r="T317" s="43"/>
      <c r="U317" s="42"/>
      <c r="V317" s="43"/>
      <c r="W317" s="42"/>
    </row>
    <row r="318" spans="1:23" x14ac:dyDescent="0.4">
      <c r="A318" s="40"/>
      <c r="B318" s="40"/>
      <c r="C318" s="40"/>
      <c r="D318" s="40"/>
      <c r="E318" s="40"/>
      <c r="F318" s="40"/>
      <c r="G318" s="40"/>
      <c r="H318" s="40"/>
      <c r="I318" s="40" t="s">
        <v>322</v>
      </c>
      <c r="J318" s="40"/>
      <c r="K318" s="41">
        <v>44775</v>
      </c>
      <c r="L318" s="40"/>
      <c r="M318" s="40" t="s">
        <v>336</v>
      </c>
      <c r="N318" s="40"/>
      <c r="O318" s="40" t="s">
        <v>333</v>
      </c>
      <c r="P318" s="40"/>
      <c r="Q318" s="40" t="s">
        <v>335</v>
      </c>
      <c r="R318" s="40"/>
      <c r="S318" s="40" t="s">
        <v>33</v>
      </c>
      <c r="T318" s="40"/>
      <c r="U318" s="39">
        <v>-30</v>
      </c>
      <c r="V318" s="40"/>
      <c r="W318" s="39">
        <f>ROUND(W317+U318,5)</f>
        <v>-30</v>
      </c>
    </row>
    <row r="319" spans="1:23" ht="15" thickBot="1" x14ac:dyDescent="0.45">
      <c r="A319" s="40"/>
      <c r="B319" s="40"/>
      <c r="C319" s="40"/>
      <c r="D319" s="40"/>
      <c r="E319" s="40"/>
      <c r="F319" s="40"/>
      <c r="G319" s="40"/>
      <c r="H319" s="40"/>
      <c r="I319" s="40" t="s">
        <v>322</v>
      </c>
      <c r="J319" s="40"/>
      <c r="K319" s="41">
        <v>44792</v>
      </c>
      <c r="L319" s="40"/>
      <c r="M319" s="40" t="s">
        <v>334</v>
      </c>
      <c r="N319" s="40"/>
      <c r="O319" s="40" t="s">
        <v>333</v>
      </c>
      <c r="P319" s="40"/>
      <c r="Q319" s="40" t="s">
        <v>332</v>
      </c>
      <c r="R319" s="40"/>
      <c r="S319" s="40" t="s">
        <v>33</v>
      </c>
      <c r="T319" s="40"/>
      <c r="U319" s="39">
        <v>-30</v>
      </c>
      <c r="V319" s="40"/>
      <c r="W319" s="39">
        <f>ROUND(W318+U319,5)</f>
        <v>-60</v>
      </c>
    </row>
    <row r="320" spans="1:23" ht="15" thickBot="1" x14ac:dyDescent="0.45">
      <c r="A320" s="37"/>
      <c r="B320" s="37"/>
      <c r="C320" s="37" t="s">
        <v>331</v>
      </c>
      <c r="D320" s="37"/>
      <c r="E320" s="37"/>
      <c r="F320" s="37"/>
      <c r="G320" s="37"/>
      <c r="H320" s="37"/>
      <c r="I320" s="37"/>
      <c r="J320" s="37"/>
      <c r="K320" s="38"/>
      <c r="L320" s="37"/>
      <c r="M320" s="37"/>
      <c r="N320" s="37"/>
      <c r="O320" s="37"/>
      <c r="P320" s="37"/>
      <c r="Q320" s="37"/>
      <c r="R320" s="37"/>
      <c r="S320" s="37"/>
      <c r="T320" s="37"/>
      <c r="U320" s="8">
        <f>ROUND(SUM(U317:U319),5)</f>
        <v>-60</v>
      </c>
      <c r="V320" s="37"/>
      <c r="W320" s="8">
        <f>W319</f>
        <v>-60</v>
      </c>
    </row>
    <row r="321" spans="1:23" x14ac:dyDescent="0.4">
      <c r="A321" s="37"/>
      <c r="B321" s="37" t="s">
        <v>89</v>
      </c>
      <c r="C321" s="37"/>
      <c r="D321" s="37"/>
      <c r="E321" s="37"/>
      <c r="F321" s="37"/>
      <c r="G321" s="37"/>
      <c r="H321" s="37"/>
      <c r="I321" s="37"/>
      <c r="J321" s="37"/>
      <c r="K321" s="38"/>
      <c r="L321" s="37"/>
      <c r="M321" s="37"/>
      <c r="N321" s="37"/>
      <c r="O321" s="37"/>
      <c r="P321" s="37"/>
      <c r="Q321" s="37"/>
      <c r="R321" s="37"/>
      <c r="S321" s="37"/>
      <c r="T321" s="37"/>
      <c r="U321" s="6">
        <f>ROUND(U312+U316+U320,5)</f>
        <v>-1089.28</v>
      </c>
      <c r="V321" s="37"/>
      <c r="W321" s="6">
        <f>ROUND(W312+W316+W320,5)</f>
        <v>-1089.28</v>
      </c>
    </row>
    <row r="322" spans="1:23" x14ac:dyDescent="0.4">
      <c r="A322" s="43"/>
      <c r="B322" s="43" t="s">
        <v>84</v>
      </c>
      <c r="C322" s="43"/>
      <c r="D322" s="43"/>
      <c r="E322" s="43"/>
      <c r="F322" s="43"/>
      <c r="G322" s="43"/>
      <c r="H322" s="43"/>
      <c r="I322" s="43"/>
      <c r="J322" s="43"/>
      <c r="K322" s="44"/>
      <c r="L322" s="43"/>
      <c r="M322" s="43"/>
      <c r="N322" s="43"/>
      <c r="O322" s="43"/>
      <c r="P322" s="43"/>
      <c r="Q322" s="43"/>
      <c r="R322" s="43"/>
      <c r="S322" s="43"/>
      <c r="T322" s="43"/>
      <c r="U322" s="42"/>
      <c r="V322" s="43"/>
      <c r="W322" s="42"/>
    </row>
    <row r="323" spans="1:23" x14ac:dyDescent="0.4">
      <c r="A323" s="43"/>
      <c r="B323" s="43"/>
      <c r="C323" s="43" t="s">
        <v>83</v>
      </c>
      <c r="D323" s="43"/>
      <c r="E323" s="43"/>
      <c r="F323" s="43"/>
      <c r="G323" s="43"/>
      <c r="H323" s="43"/>
      <c r="I323" s="43"/>
      <c r="J323" s="43"/>
      <c r="K323" s="44"/>
      <c r="L323" s="43"/>
      <c r="M323" s="43"/>
      <c r="N323" s="43"/>
      <c r="O323" s="43"/>
      <c r="P323" s="43"/>
      <c r="Q323" s="43"/>
      <c r="R323" s="43"/>
      <c r="S323" s="43"/>
      <c r="T323" s="43"/>
      <c r="U323" s="42"/>
      <c r="V323" s="43"/>
      <c r="W323" s="42"/>
    </row>
    <row r="324" spans="1:23" x14ac:dyDescent="0.4">
      <c r="A324" s="43"/>
      <c r="B324" s="43"/>
      <c r="C324" s="43"/>
      <c r="D324" s="43" t="s">
        <v>82</v>
      </c>
      <c r="E324" s="43"/>
      <c r="F324" s="43"/>
      <c r="G324" s="43"/>
      <c r="H324" s="43"/>
      <c r="I324" s="43"/>
      <c r="J324" s="43"/>
      <c r="K324" s="44"/>
      <c r="L324" s="43"/>
      <c r="M324" s="43"/>
      <c r="N324" s="43"/>
      <c r="O324" s="43"/>
      <c r="P324" s="43"/>
      <c r="Q324" s="43"/>
      <c r="R324" s="43"/>
      <c r="S324" s="43"/>
      <c r="T324" s="43"/>
      <c r="U324" s="42"/>
      <c r="V324" s="43"/>
      <c r="W324" s="42"/>
    </row>
    <row r="325" spans="1:23" x14ac:dyDescent="0.4">
      <c r="A325" s="40"/>
      <c r="B325" s="40"/>
      <c r="C325" s="40"/>
      <c r="D325" s="40"/>
      <c r="E325" s="40"/>
      <c r="F325" s="40"/>
      <c r="G325" s="40"/>
      <c r="H325" s="40"/>
      <c r="I325" s="40" t="s">
        <v>330</v>
      </c>
      <c r="J325" s="40"/>
      <c r="K325" s="41">
        <v>44804</v>
      </c>
      <c r="L325" s="40"/>
      <c r="M325" s="40" t="s">
        <v>329</v>
      </c>
      <c r="N325" s="40"/>
      <c r="O325" s="40" t="s">
        <v>328</v>
      </c>
      <c r="P325" s="40"/>
      <c r="Q325" s="40" t="s">
        <v>327</v>
      </c>
      <c r="R325" s="40"/>
      <c r="S325" s="40" t="s">
        <v>5</v>
      </c>
      <c r="T325" s="40"/>
      <c r="U325" s="39">
        <v>-3828.88</v>
      </c>
      <c r="V325" s="40"/>
      <c r="W325" s="39">
        <f>ROUND(W324+U325,5)</f>
        <v>-3828.88</v>
      </c>
    </row>
    <row r="326" spans="1:23" ht="15" thickBot="1" x14ac:dyDescent="0.45">
      <c r="A326" s="40"/>
      <c r="B326" s="40"/>
      <c r="C326" s="40"/>
      <c r="D326" s="40"/>
      <c r="E326" s="40"/>
      <c r="F326" s="40"/>
      <c r="G326" s="40"/>
      <c r="H326" s="40"/>
      <c r="I326" s="40" t="s">
        <v>330</v>
      </c>
      <c r="J326" s="40"/>
      <c r="K326" s="41">
        <v>44804</v>
      </c>
      <c r="L326" s="40"/>
      <c r="M326" s="40" t="s">
        <v>329</v>
      </c>
      <c r="N326" s="40"/>
      <c r="O326" s="40" t="s">
        <v>328</v>
      </c>
      <c r="P326" s="40"/>
      <c r="Q326" s="40" t="s">
        <v>327</v>
      </c>
      <c r="R326" s="40"/>
      <c r="S326" s="40" t="s">
        <v>5</v>
      </c>
      <c r="T326" s="40"/>
      <c r="U326" s="45">
        <v>-8909.36</v>
      </c>
      <c r="V326" s="40"/>
      <c r="W326" s="45">
        <f>ROUND(W325+U326,5)</f>
        <v>-12738.24</v>
      </c>
    </row>
    <row r="327" spans="1:23" x14ac:dyDescent="0.4">
      <c r="A327" s="37"/>
      <c r="B327" s="37"/>
      <c r="C327" s="37"/>
      <c r="D327" s="37" t="s">
        <v>326</v>
      </c>
      <c r="E327" s="37"/>
      <c r="F327" s="37"/>
      <c r="G327" s="37"/>
      <c r="H327" s="37"/>
      <c r="I327" s="37"/>
      <c r="J327" s="37"/>
      <c r="K327" s="38"/>
      <c r="L327" s="37"/>
      <c r="M327" s="37"/>
      <c r="N327" s="37"/>
      <c r="O327" s="37"/>
      <c r="P327" s="37"/>
      <c r="Q327" s="37"/>
      <c r="R327" s="37"/>
      <c r="S327" s="37"/>
      <c r="T327" s="37"/>
      <c r="U327" s="6">
        <f>ROUND(SUM(U324:U326),5)</f>
        <v>-12738.24</v>
      </c>
      <c r="V327" s="37"/>
      <c r="W327" s="6">
        <f>W326</f>
        <v>-12738.24</v>
      </c>
    </row>
    <row r="328" spans="1:23" x14ac:dyDescent="0.4">
      <c r="A328" s="43"/>
      <c r="B328" s="43"/>
      <c r="C328" s="43"/>
      <c r="D328" s="43" t="s">
        <v>81</v>
      </c>
      <c r="E328" s="43"/>
      <c r="F328" s="43"/>
      <c r="G328" s="43"/>
      <c r="H328" s="43"/>
      <c r="I328" s="43"/>
      <c r="J328" s="43"/>
      <c r="K328" s="44"/>
      <c r="L328" s="43"/>
      <c r="M328" s="43"/>
      <c r="N328" s="43"/>
      <c r="O328" s="43"/>
      <c r="P328" s="43"/>
      <c r="Q328" s="43"/>
      <c r="R328" s="43"/>
      <c r="S328" s="43"/>
      <c r="T328" s="43"/>
      <c r="U328" s="42"/>
      <c r="V328" s="43"/>
      <c r="W328" s="42"/>
    </row>
    <row r="329" spans="1:23" ht="15" thickBot="1" x14ac:dyDescent="0.45">
      <c r="A329" s="1"/>
      <c r="B329" s="1"/>
      <c r="C329" s="1"/>
      <c r="D329" s="1"/>
      <c r="E329" s="1"/>
      <c r="F329" s="1"/>
      <c r="G329" s="40"/>
      <c r="H329" s="40"/>
      <c r="I329" s="40" t="s">
        <v>322</v>
      </c>
      <c r="J329" s="40"/>
      <c r="K329" s="41">
        <v>44783</v>
      </c>
      <c r="L329" s="40"/>
      <c r="M329" s="40" t="s">
        <v>324</v>
      </c>
      <c r="N329" s="40"/>
      <c r="O329" s="40" t="s">
        <v>325</v>
      </c>
      <c r="P329" s="40"/>
      <c r="Q329" s="40" t="s">
        <v>324</v>
      </c>
      <c r="R329" s="40"/>
      <c r="S329" s="40" t="s">
        <v>33</v>
      </c>
      <c r="T329" s="40"/>
      <c r="U329" s="45">
        <v>-1341</v>
      </c>
      <c r="V329" s="40"/>
      <c r="W329" s="45">
        <f>ROUND(W328+U329,5)</f>
        <v>-1341</v>
      </c>
    </row>
    <row r="330" spans="1:23" x14ac:dyDescent="0.4">
      <c r="A330" s="37"/>
      <c r="B330" s="37"/>
      <c r="C330" s="37"/>
      <c r="D330" s="37" t="s">
        <v>323</v>
      </c>
      <c r="E330" s="37"/>
      <c r="F330" s="37"/>
      <c r="G330" s="37"/>
      <c r="H330" s="37"/>
      <c r="I330" s="37"/>
      <c r="J330" s="37"/>
      <c r="K330" s="38"/>
      <c r="L330" s="37"/>
      <c r="M330" s="37"/>
      <c r="N330" s="37"/>
      <c r="O330" s="37"/>
      <c r="P330" s="37"/>
      <c r="Q330" s="37"/>
      <c r="R330" s="37"/>
      <c r="S330" s="37"/>
      <c r="T330" s="37"/>
      <c r="U330" s="6">
        <f>ROUND(SUM(U328:U329),5)</f>
        <v>-1341</v>
      </c>
      <c r="V330" s="37"/>
      <c r="W330" s="6">
        <f>W329</f>
        <v>-1341</v>
      </c>
    </row>
    <row r="331" spans="1:23" x14ac:dyDescent="0.4">
      <c r="A331" s="43"/>
      <c r="B331" s="43"/>
      <c r="C331" s="43"/>
      <c r="D331" s="43" t="s">
        <v>80</v>
      </c>
      <c r="E331" s="43"/>
      <c r="F331" s="43"/>
      <c r="G331" s="43"/>
      <c r="H331" s="43"/>
      <c r="I331" s="43"/>
      <c r="J331" s="43"/>
      <c r="K331" s="44"/>
      <c r="L331" s="43"/>
      <c r="M331" s="43"/>
      <c r="N331" s="43"/>
      <c r="O331" s="43"/>
      <c r="P331" s="43"/>
      <c r="Q331" s="43"/>
      <c r="R331" s="43"/>
      <c r="S331" s="43"/>
      <c r="T331" s="43"/>
      <c r="U331" s="42"/>
      <c r="V331" s="43"/>
      <c r="W331" s="42"/>
    </row>
    <row r="332" spans="1:23" ht="15" thickBot="1" x14ac:dyDescent="0.45">
      <c r="A332" s="1"/>
      <c r="B332" s="1"/>
      <c r="C332" s="1"/>
      <c r="D332" s="1"/>
      <c r="E332" s="1"/>
      <c r="F332" s="1"/>
      <c r="G332" s="40"/>
      <c r="H332" s="40"/>
      <c r="I332" s="40" t="s">
        <v>322</v>
      </c>
      <c r="J332" s="40"/>
      <c r="K332" s="41">
        <v>44792</v>
      </c>
      <c r="L332" s="40"/>
      <c r="M332" s="40" t="s">
        <v>321</v>
      </c>
      <c r="N332" s="40"/>
      <c r="O332" s="40" t="s">
        <v>320</v>
      </c>
      <c r="P332" s="40"/>
      <c r="Q332" s="40" t="s">
        <v>319</v>
      </c>
      <c r="R332" s="40"/>
      <c r="S332" s="40" t="s">
        <v>33</v>
      </c>
      <c r="T332" s="40"/>
      <c r="U332" s="39">
        <v>-168.87</v>
      </c>
      <c r="V332" s="40"/>
      <c r="W332" s="39">
        <f>ROUND(W331+U332,5)</f>
        <v>-168.87</v>
      </c>
    </row>
    <row r="333" spans="1:23" ht="15" thickBot="1" x14ac:dyDescent="0.45">
      <c r="A333" s="37"/>
      <c r="B333" s="37"/>
      <c r="C333" s="37"/>
      <c r="D333" s="37" t="s">
        <v>318</v>
      </c>
      <c r="E333" s="37"/>
      <c r="F333" s="37"/>
      <c r="G333" s="37"/>
      <c r="H333" s="37"/>
      <c r="I333" s="37"/>
      <c r="J333" s="37"/>
      <c r="K333" s="38"/>
      <c r="L333" s="37"/>
      <c r="M333" s="37"/>
      <c r="N333" s="37"/>
      <c r="O333" s="37"/>
      <c r="P333" s="37"/>
      <c r="Q333" s="37"/>
      <c r="R333" s="37"/>
      <c r="S333" s="37"/>
      <c r="T333" s="37"/>
      <c r="U333" s="10">
        <f>ROUND(SUM(U331:U332),5)</f>
        <v>-168.87</v>
      </c>
      <c r="V333" s="37"/>
      <c r="W333" s="10">
        <f>W332</f>
        <v>-168.87</v>
      </c>
    </row>
    <row r="334" spans="1:23" ht="15" thickBot="1" x14ac:dyDescent="0.45">
      <c r="A334" s="37"/>
      <c r="B334" s="37"/>
      <c r="C334" s="37" t="s">
        <v>79</v>
      </c>
      <c r="D334" s="37"/>
      <c r="E334" s="37"/>
      <c r="F334" s="37"/>
      <c r="G334" s="37"/>
      <c r="H334" s="37"/>
      <c r="I334" s="37"/>
      <c r="J334" s="37"/>
      <c r="K334" s="38"/>
      <c r="L334" s="37"/>
      <c r="M334" s="37"/>
      <c r="N334" s="37"/>
      <c r="O334" s="37"/>
      <c r="P334" s="37"/>
      <c r="Q334" s="37"/>
      <c r="R334" s="37"/>
      <c r="S334" s="37"/>
      <c r="T334" s="37"/>
      <c r="U334" s="10">
        <f>ROUND(U327+U330+U333,5)</f>
        <v>-14248.11</v>
      </c>
      <c r="V334" s="37"/>
      <c r="W334" s="10">
        <f>ROUND(W327+W330+W333,5)</f>
        <v>-14248.11</v>
      </c>
    </row>
    <row r="335" spans="1:23" ht="15" thickBot="1" x14ac:dyDescent="0.45">
      <c r="A335" s="37"/>
      <c r="B335" s="37" t="s">
        <v>78</v>
      </c>
      <c r="C335" s="37"/>
      <c r="D335" s="37"/>
      <c r="E335" s="37"/>
      <c r="F335" s="37"/>
      <c r="G335" s="37"/>
      <c r="H335" s="37"/>
      <c r="I335" s="37"/>
      <c r="J335" s="37"/>
      <c r="K335" s="38"/>
      <c r="L335" s="37"/>
      <c r="M335" s="37"/>
      <c r="N335" s="37"/>
      <c r="O335" s="37"/>
      <c r="P335" s="37"/>
      <c r="Q335" s="37"/>
      <c r="R335" s="37"/>
      <c r="S335" s="37"/>
      <c r="T335" s="37"/>
      <c r="U335" s="10">
        <f>U334</f>
        <v>-14248.11</v>
      </c>
      <c r="V335" s="37"/>
      <c r="W335" s="10">
        <f>W334</f>
        <v>-14248.11</v>
      </c>
    </row>
    <row r="336" spans="1:23" s="12" customFormat="1" ht="10.75" thickBot="1" x14ac:dyDescent="0.3">
      <c r="A336" s="2" t="s">
        <v>317</v>
      </c>
      <c r="B336" s="2"/>
      <c r="C336" s="2"/>
      <c r="D336" s="2"/>
      <c r="E336" s="2"/>
      <c r="F336" s="2"/>
      <c r="G336" s="2"/>
      <c r="H336" s="2"/>
      <c r="I336" s="2"/>
      <c r="J336" s="2"/>
      <c r="K336" s="36"/>
      <c r="L336" s="2"/>
      <c r="M336" s="2"/>
      <c r="N336" s="2"/>
      <c r="O336" s="2"/>
      <c r="P336" s="2"/>
      <c r="Q336" s="2"/>
      <c r="R336" s="2"/>
      <c r="S336" s="2"/>
      <c r="T336" s="2"/>
      <c r="U336" s="11">
        <f>ROUND(U4+U7+U12+U231+U240+U275+U307+U321+U335,5)</f>
        <v>-90985.38</v>
      </c>
      <c r="V336" s="2"/>
      <c r="W336" s="11">
        <f>ROUND(W4+W7+W12+W231+W240+W275+W307+W321+W335,5)</f>
        <v>-90985.38</v>
      </c>
    </row>
    <row r="337" ht="15" thickTop="1" x14ac:dyDescent="0.4"/>
  </sheetData>
  <pageMargins left="0.7" right="0.7" top="0.75" bottom="0.75" header="0.1" footer="0.3"/>
  <pageSetup orientation="portrait" r:id="rId1"/>
  <headerFooter>
    <oddHeader>&amp;L&amp;"Arial,Bold"&amp;8 2:21 PM
&amp;"Arial,Bold"&amp;8 09/09/22
&amp;"Arial,Bold"&amp;8 Accrual Basis&amp;C&amp;"Arial,Bold"&amp;12 Nederland Fire Protection District
&amp;"Arial,Bold"&amp;14 Transaction Detail By Account
&amp;"Arial,Bold"&amp;10 August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11CB-5F72-40EB-BE3C-33E7D1C647FC}">
  <sheetPr codeName="Sheet1"/>
  <dimension ref="A1:I68"/>
  <sheetViews>
    <sheetView workbookViewId="0">
      <pane xSplit="6" ySplit="1" topLeftCell="G40" activePane="bottomRight" state="frozenSplit"/>
      <selection pane="topRight" activeCell="G1" sqref="G1"/>
      <selection pane="bottomLeft" activeCell="A2" sqref="A2"/>
      <selection pane="bottomRight" activeCell="I49" sqref="I49:I53"/>
    </sheetView>
  </sheetViews>
  <sheetFormatPr defaultRowHeight="14.6" x14ac:dyDescent="0.4"/>
  <cols>
    <col min="1" max="5" width="2.921875" style="16" customWidth="1"/>
    <col min="6" max="6" width="24.3828125" style="16" customWidth="1"/>
    <col min="7" max="7" width="9.921875" style="17" bestFit="1" customWidth="1"/>
    <col min="9" max="9" width="9.84375" bestFit="1" customWidth="1"/>
  </cols>
  <sheetData>
    <row r="1" spans="1:7" s="15" customFormat="1" ht="15" thickBot="1" x14ac:dyDescent="0.45">
      <c r="A1" s="13"/>
      <c r="B1" s="13"/>
      <c r="C1" s="13"/>
      <c r="D1" s="13"/>
      <c r="E1" s="13"/>
      <c r="F1" s="13"/>
      <c r="G1" s="14" t="s">
        <v>0</v>
      </c>
    </row>
    <row r="2" spans="1:7" ht="15" thickTop="1" x14ac:dyDescent="0.4">
      <c r="A2" s="2" t="s">
        <v>1</v>
      </c>
      <c r="B2" s="2"/>
      <c r="C2" s="2"/>
      <c r="D2" s="2"/>
      <c r="E2" s="2"/>
      <c r="F2" s="2"/>
      <c r="G2" s="6"/>
    </row>
    <row r="3" spans="1:7" x14ac:dyDescent="0.4">
      <c r="A3" s="2"/>
      <c r="B3" s="2" t="s">
        <v>2</v>
      </c>
      <c r="C3" s="2"/>
      <c r="D3" s="2"/>
      <c r="E3" s="2"/>
      <c r="F3" s="2"/>
      <c r="G3" s="6"/>
    </row>
    <row r="4" spans="1:7" x14ac:dyDescent="0.4">
      <c r="A4" s="2"/>
      <c r="B4" s="2"/>
      <c r="C4" s="2" t="s">
        <v>3</v>
      </c>
      <c r="D4" s="2"/>
      <c r="E4" s="2"/>
      <c r="F4" s="2"/>
      <c r="G4" s="6"/>
    </row>
    <row r="5" spans="1:7" x14ac:dyDescent="0.4">
      <c r="A5" s="2"/>
      <c r="B5" s="2"/>
      <c r="C5" s="2"/>
      <c r="D5" s="2" t="s">
        <v>4</v>
      </c>
      <c r="E5" s="2"/>
      <c r="F5" s="2"/>
      <c r="G5" s="6"/>
    </row>
    <row r="6" spans="1:7" x14ac:dyDescent="0.4">
      <c r="A6" s="2"/>
      <c r="B6" s="2"/>
      <c r="C6" s="2"/>
      <c r="D6" s="2"/>
      <c r="E6" s="2" t="s">
        <v>5</v>
      </c>
      <c r="F6" s="2"/>
      <c r="G6" s="6">
        <v>-32494.31</v>
      </c>
    </row>
    <row r="7" spans="1:7" x14ac:dyDescent="0.4">
      <c r="A7" s="2"/>
      <c r="B7" s="2"/>
      <c r="C7" s="2"/>
      <c r="D7" s="2"/>
      <c r="E7" s="2" t="s">
        <v>6</v>
      </c>
      <c r="F7" s="2"/>
      <c r="G7" s="6">
        <v>782161.02</v>
      </c>
    </row>
    <row r="8" spans="1:7" ht="15" thickBot="1" x14ac:dyDescent="0.45">
      <c r="A8" s="2"/>
      <c r="B8" s="2"/>
      <c r="C8" s="2"/>
      <c r="D8" s="2"/>
      <c r="E8" s="2" t="s">
        <v>7</v>
      </c>
      <c r="F8" s="2"/>
      <c r="G8" s="7">
        <v>6580.67</v>
      </c>
    </row>
    <row r="9" spans="1:7" ht="15" thickBot="1" x14ac:dyDescent="0.45">
      <c r="A9" s="2"/>
      <c r="B9" s="2"/>
      <c r="C9" s="2"/>
      <c r="D9" s="2" t="s">
        <v>8</v>
      </c>
      <c r="E9" s="2"/>
      <c r="F9" s="2"/>
      <c r="G9" s="8">
        <f>ROUND(SUM(G5:G8),5)</f>
        <v>756247.38</v>
      </c>
    </row>
    <row r="10" spans="1:7" x14ac:dyDescent="0.4">
      <c r="A10" s="2"/>
      <c r="B10" s="2"/>
      <c r="C10" s="2" t="s">
        <v>9</v>
      </c>
      <c r="D10" s="2"/>
      <c r="E10" s="2"/>
      <c r="F10" s="2"/>
      <c r="G10" s="6">
        <f>ROUND(G4+G9,5)</f>
        <v>756247.38</v>
      </c>
    </row>
    <row r="11" spans="1:7" x14ac:dyDescent="0.4">
      <c r="A11" s="2"/>
      <c r="B11" s="2"/>
      <c r="C11" s="2" t="s">
        <v>10</v>
      </c>
      <c r="D11" s="2"/>
      <c r="E11" s="2"/>
      <c r="F11" s="2"/>
      <c r="G11" s="6"/>
    </row>
    <row r="12" spans="1:7" ht="15" thickBot="1" x14ac:dyDescent="0.45">
      <c r="A12" s="2"/>
      <c r="B12" s="2"/>
      <c r="C12" s="2"/>
      <c r="D12" s="2" t="s">
        <v>11</v>
      </c>
      <c r="E12" s="2"/>
      <c r="F12" s="2"/>
      <c r="G12" s="9">
        <v>199</v>
      </c>
    </row>
    <row r="13" spans="1:7" x14ac:dyDescent="0.4">
      <c r="A13" s="2"/>
      <c r="B13" s="2"/>
      <c r="C13" s="2" t="s">
        <v>12</v>
      </c>
      <c r="D13" s="2"/>
      <c r="E13" s="2"/>
      <c r="F13" s="2"/>
      <c r="G13" s="6">
        <f>ROUND(SUM(G11:G12),5)</f>
        <v>199</v>
      </c>
    </row>
    <row r="14" spans="1:7" x14ac:dyDescent="0.4">
      <c r="A14" s="2"/>
      <c r="B14" s="2"/>
      <c r="C14" s="2" t="s">
        <v>13</v>
      </c>
      <c r="D14" s="2"/>
      <c r="E14" s="2"/>
      <c r="F14" s="2"/>
      <c r="G14" s="6"/>
    </row>
    <row r="15" spans="1:7" ht="15" thickBot="1" x14ac:dyDescent="0.45">
      <c r="A15" s="2"/>
      <c r="B15" s="2"/>
      <c r="C15" s="2"/>
      <c r="D15" s="2" t="s">
        <v>14</v>
      </c>
      <c r="E15" s="2"/>
      <c r="F15" s="2"/>
      <c r="G15" s="7">
        <v>-17032.37</v>
      </c>
    </row>
    <row r="16" spans="1:7" ht="15" thickBot="1" x14ac:dyDescent="0.45">
      <c r="A16" s="2"/>
      <c r="B16" s="2"/>
      <c r="C16" s="2" t="s">
        <v>15</v>
      </c>
      <c r="D16" s="2"/>
      <c r="E16" s="2"/>
      <c r="F16" s="2"/>
      <c r="G16" s="8">
        <f>ROUND(SUM(G14:G15),5)</f>
        <v>-17032.37</v>
      </c>
    </row>
    <row r="17" spans="1:7" x14ac:dyDescent="0.4">
      <c r="A17" s="2"/>
      <c r="B17" s="2" t="s">
        <v>16</v>
      </c>
      <c r="C17" s="2"/>
      <c r="D17" s="2"/>
      <c r="E17" s="2"/>
      <c r="F17" s="2"/>
      <c r="G17" s="6">
        <f>ROUND(G3+G10+G13+G16,5)</f>
        <v>739414.01</v>
      </c>
    </row>
    <row r="18" spans="1:7" x14ac:dyDescent="0.4">
      <c r="A18" s="2"/>
      <c r="B18" s="2" t="s">
        <v>17</v>
      </c>
      <c r="C18" s="2"/>
      <c r="D18" s="2"/>
      <c r="E18" s="2"/>
      <c r="F18" s="2"/>
      <c r="G18" s="6"/>
    </row>
    <row r="19" spans="1:7" x14ac:dyDescent="0.4">
      <c r="A19" s="2"/>
      <c r="B19" s="2"/>
      <c r="C19" s="2" t="s">
        <v>18</v>
      </c>
      <c r="D19" s="2"/>
      <c r="E19" s="2"/>
      <c r="F19" s="2"/>
      <c r="G19" s="6">
        <v>2442425.06</v>
      </c>
    </row>
    <row r="20" spans="1:7" x14ac:dyDescent="0.4">
      <c r="A20" s="2"/>
      <c r="B20" s="2"/>
      <c r="C20" s="2" t="s">
        <v>19</v>
      </c>
      <c r="D20" s="2"/>
      <c r="E20" s="2"/>
      <c r="F20" s="2"/>
      <c r="G20" s="6">
        <v>430111.73</v>
      </c>
    </row>
    <row r="21" spans="1:7" x14ac:dyDescent="0.4">
      <c r="A21" s="2"/>
      <c r="B21" s="2"/>
      <c r="C21" s="2" t="s">
        <v>20</v>
      </c>
      <c r="D21" s="2"/>
      <c r="E21" s="2"/>
      <c r="F21" s="2"/>
      <c r="G21" s="6">
        <v>129838</v>
      </c>
    </row>
    <row r="22" spans="1:7" x14ac:dyDescent="0.4">
      <c r="A22" s="2"/>
      <c r="B22" s="2"/>
      <c r="C22" s="2" t="s">
        <v>21</v>
      </c>
      <c r="D22" s="2"/>
      <c r="E22" s="2"/>
      <c r="F22" s="2"/>
      <c r="G22" s="6">
        <v>141816.29999999999</v>
      </c>
    </row>
    <row r="23" spans="1:7" x14ac:dyDescent="0.4">
      <c r="A23" s="2"/>
      <c r="B23" s="2"/>
      <c r="C23" s="2" t="s">
        <v>22</v>
      </c>
      <c r="D23" s="2"/>
      <c r="E23" s="2"/>
      <c r="F23" s="2"/>
      <c r="G23" s="6">
        <v>7000</v>
      </c>
    </row>
    <row r="24" spans="1:7" x14ac:dyDescent="0.4">
      <c r="A24" s="2"/>
      <c r="B24" s="2"/>
      <c r="C24" s="2" t="s">
        <v>23</v>
      </c>
      <c r="D24" s="2"/>
      <c r="E24" s="2"/>
      <c r="F24" s="2"/>
      <c r="G24" s="6">
        <v>90735.85</v>
      </c>
    </row>
    <row r="25" spans="1:7" x14ac:dyDescent="0.4">
      <c r="A25" s="2"/>
      <c r="B25" s="2"/>
      <c r="C25" s="2" t="s">
        <v>24</v>
      </c>
      <c r="D25" s="2"/>
      <c r="E25" s="2"/>
      <c r="F25" s="2"/>
      <c r="G25" s="6">
        <v>1591932.98</v>
      </c>
    </row>
    <row r="26" spans="1:7" x14ac:dyDescent="0.4">
      <c r="A26" s="2"/>
      <c r="B26" s="2"/>
      <c r="C26" s="2" t="s">
        <v>25</v>
      </c>
      <c r="D26" s="2"/>
      <c r="E26" s="2"/>
      <c r="F26" s="2"/>
      <c r="G26" s="6">
        <v>-2841758</v>
      </c>
    </row>
    <row r="27" spans="1:7" ht="15" thickBot="1" x14ac:dyDescent="0.45">
      <c r="A27" s="2"/>
      <c r="B27" s="2"/>
      <c r="C27" s="2" t="s">
        <v>26</v>
      </c>
      <c r="D27" s="2"/>
      <c r="E27" s="2"/>
      <c r="F27" s="2"/>
      <c r="G27" s="7">
        <v>-1992101.92</v>
      </c>
    </row>
    <row r="28" spans="1:7" ht="15" thickBot="1" x14ac:dyDescent="0.45">
      <c r="A28" s="2"/>
      <c r="B28" s="2" t="s">
        <v>27</v>
      </c>
      <c r="C28" s="2"/>
      <c r="D28" s="2"/>
      <c r="E28" s="2"/>
      <c r="F28" s="2"/>
      <c r="G28" s="10">
        <f>ROUND(SUM(G18:G27),5)</f>
        <v>0</v>
      </c>
    </row>
    <row r="29" spans="1:7" s="12" customFormat="1" ht="10.75" thickBot="1" x14ac:dyDescent="0.3">
      <c r="A29" s="2" t="s">
        <v>28</v>
      </c>
      <c r="B29" s="2"/>
      <c r="C29" s="2"/>
      <c r="D29" s="2"/>
      <c r="E29" s="2"/>
      <c r="F29" s="2"/>
      <c r="G29" s="11">
        <f>ROUND(G2+G17+G28,5)</f>
        <v>739414.01</v>
      </c>
    </row>
    <row r="30" spans="1:7" ht="15" thickTop="1" x14ac:dyDescent="0.4">
      <c r="A30" s="2" t="s">
        <v>29</v>
      </c>
      <c r="B30" s="2"/>
      <c r="C30" s="2"/>
      <c r="D30" s="2"/>
      <c r="E30" s="2"/>
      <c r="F30" s="2"/>
      <c r="G30" s="6"/>
    </row>
    <row r="31" spans="1:7" x14ac:dyDescent="0.4">
      <c r="A31" s="2"/>
      <c r="B31" s="2" t="s">
        <v>30</v>
      </c>
      <c r="C31" s="2"/>
      <c r="D31" s="2"/>
      <c r="E31" s="2"/>
      <c r="F31" s="2"/>
      <c r="G31" s="6"/>
    </row>
    <row r="32" spans="1:7" x14ac:dyDescent="0.4">
      <c r="A32" s="2"/>
      <c r="B32" s="2"/>
      <c r="C32" s="2" t="s">
        <v>31</v>
      </c>
      <c r="D32" s="2"/>
      <c r="E32" s="2"/>
      <c r="F32" s="2"/>
      <c r="G32" s="6"/>
    </row>
    <row r="33" spans="1:7" x14ac:dyDescent="0.4">
      <c r="A33" s="2"/>
      <c r="B33" s="2"/>
      <c r="C33" s="2"/>
      <c r="D33" s="2" t="s">
        <v>32</v>
      </c>
      <c r="E33" s="2"/>
      <c r="F33" s="2"/>
      <c r="G33" s="6"/>
    </row>
    <row r="34" spans="1:7" ht="15" thickBot="1" x14ac:dyDescent="0.45">
      <c r="A34" s="2"/>
      <c r="B34" s="2"/>
      <c r="C34" s="2"/>
      <c r="D34" s="2"/>
      <c r="E34" s="2" t="s">
        <v>33</v>
      </c>
      <c r="F34" s="2"/>
      <c r="G34" s="9">
        <v>2140.5100000000002</v>
      </c>
    </row>
    <row r="35" spans="1:7" x14ac:dyDescent="0.4">
      <c r="A35" s="2"/>
      <c r="B35" s="2"/>
      <c r="C35" s="2"/>
      <c r="D35" s="2" t="s">
        <v>34</v>
      </c>
      <c r="E35" s="2"/>
      <c r="F35" s="2"/>
      <c r="G35" s="6">
        <f>ROUND(SUM(G33:G34),5)</f>
        <v>2140.5100000000002</v>
      </c>
    </row>
    <row r="36" spans="1:7" x14ac:dyDescent="0.4">
      <c r="A36" s="2"/>
      <c r="B36" s="2"/>
      <c r="C36" s="2"/>
      <c r="D36" s="2" t="s">
        <v>35</v>
      </c>
      <c r="E36" s="2"/>
      <c r="F36" s="2"/>
      <c r="G36" s="6"/>
    </row>
    <row r="37" spans="1:7" ht="15" thickBot="1" x14ac:dyDescent="0.45">
      <c r="A37" s="2"/>
      <c r="B37" s="2"/>
      <c r="C37" s="2"/>
      <c r="D37" s="2"/>
      <c r="E37" s="2" t="s">
        <v>36</v>
      </c>
      <c r="F37" s="2"/>
      <c r="G37" s="9">
        <v>207.96</v>
      </c>
    </row>
    <row r="38" spans="1:7" x14ac:dyDescent="0.4">
      <c r="A38" s="2"/>
      <c r="B38" s="2"/>
      <c r="C38" s="2"/>
      <c r="D38" s="2" t="s">
        <v>37</v>
      </c>
      <c r="E38" s="2"/>
      <c r="F38" s="2"/>
      <c r="G38" s="6">
        <f>ROUND(SUM(G36:G37),5)</f>
        <v>207.96</v>
      </c>
    </row>
    <row r="39" spans="1:7" x14ac:dyDescent="0.4">
      <c r="A39" s="2"/>
      <c r="B39" s="2"/>
      <c r="C39" s="2"/>
      <c r="D39" s="2" t="s">
        <v>38</v>
      </c>
      <c r="E39" s="2"/>
      <c r="F39" s="2"/>
      <c r="G39" s="6"/>
    </row>
    <row r="40" spans="1:7" x14ac:dyDescent="0.4">
      <c r="A40" s="2"/>
      <c r="B40" s="2"/>
      <c r="C40" s="2"/>
      <c r="D40" s="2"/>
      <c r="E40" s="2" t="s">
        <v>39</v>
      </c>
      <c r="F40" s="2"/>
      <c r="G40" s="6"/>
    </row>
    <row r="41" spans="1:7" ht="15" thickBot="1" x14ac:dyDescent="0.45">
      <c r="A41" s="2"/>
      <c r="B41" s="2"/>
      <c r="C41" s="2"/>
      <c r="D41" s="2"/>
      <c r="E41" s="2"/>
      <c r="F41" s="2" t="s">
        <v>40</v>
      </c>
      <c r="G41" s="9">
        <v>81.12</v>
      </c>
    </row>
    <row r="42" spans="1:7" x14ac:dyDescent="0.4">
      <c r="A42" s="2"/>
      <c r="B42" s="2"/>
      <c r="C42" s="2"/>
      <c r="D42" s="2"/>
      <c r="E42" s="2" t="s">
        <v>41</v>
      </c>
      <c r="F42" s="2"/>
      <c r="G42" s="6">
        <f>ROUND(SUM(G40:G41),5)</f>
        <v>81.12</v>
      </c>
    </row>
    <row r="43" spans="1:7" x14ac:dyDescent="0.4">
      <c r="A43" s="2"/>
      <c r="B43" s="2"/>
      <c r="C43" s="2"/>
      <c r="D43" s="2"/>
      <c r="E43" s="2" t="s">
        <v>42</v>
      </c>
      <c r="F43" s="2"/>
      <c r="G43" s="6"/>
    </row>
    <row r="44" spans="1:7" x14ac:dyDescent="0.4">
      <c r="A44" s="2"/>
      <c r="B44" s="2"/>
      <c r="C44" s="2"/>
      <c r="D44" s="2"/>
      <c r="E44" s="2"/>
      <c r="F44" s="2" t="s">
        <v>43</v>
      </c>
      <c r="G44" s="6">
        <v>1103.6099999999999</v>
      </c>
    </row>
    <row r="45" spans="1:7" ht="15" thickBot="1" x14ac:dyDescent="0.45">
      <c r="A45" s="2"/>
      <c r="B45" s="2"/>
      <c r="C45" s="2"/>
      <c r="D45" s="2"/>
      <c r="E45" s="2"/>
      <c r="F45" s="2" t="s">
        <v>44</v>
      </c>
      <c r="G45" s="9">
        <v>31.15</v>
      </c>
    </row>
    <row r="46" spans="1:7" x14ac:dyDescent="0.4">
      <c r="A46" s="2"/>
      <c r="B46" s="2"/>
      <c r="C46" s="2"/>
      <c r="D46" s="2"/>
      <c r="E46" s="2" t="s">
        <v>45</v>
      </c>
      <c r="F46" s="2"/>
      <c r="G46" s="6">
        <f>ROUND(SUM(G43:G45),5)</f>
        <v>1134.76</v>
      </c>
    </row>
    <row r="47" spans="1:7" x14ac:dyDescent="0.4">
      <c r="A47" s="2"/>
      <c r="B47" s="2"/>
      <c r="C47" s="2"/>
      <c r="D47" s="2"/>
      <c r="E47" s="2" t="s">
        <v>46</v>
      </c>
      <c r="F47" s="2"/>
      <c r="G47" s="6"/>
    </row>
    <row r="48" spans="1:7" ht="15" thickBot="1" x14ac:dyDescent="0.45">
      <c r="A48" s="2"/>
      <c r="B48" s="2"/>
      <c r="C48" s="2"/>
      <c r="D48" s="2"/>
      <c r="E48" s="2"/>
      <c r="F48" s="2" t="s">
        <v>47</v>
      </c>
      <c r="G48" s="7">
        <v>-0.04</v>
      </c>
    </row>
    <row r="49" spans="1:9" ht="15" thickBot="1" x14ac:dyDescent="0.45">
      <c r="A49" s="2"/>
      <c r="B49" s="2"/>
      <c r="C49" s="2"/>
      <c r="D49" s="2"/>
      <c r="E49" s="2" t="s">
        <v>48</v>
      </c>
      <c r="F49" s="2"/>
      <c r="G49" s="10">
        <f>ROUND(SUM(G47:G48),5)</f>
        <v>-0.04</v>
      </c>
      <c r="I49" s="6"/>
    </row>
    <row r="50" spans="1:9" ht="15" thickBot="1" x14ac:dyDescent="0.45">
      <c r="A50" s="2"/>
      <c r="B50" s="2"/>
      <c r="C50" s="2"/>
      <c r="D50" s="2" t="s">
        <v>49</v>
      </c>
      <c r="E50" s="2"/>
      <c r="F50" s="2"/>
      <c r="G50" s="10">
        <f>ROUND(G39+G42+G46+G49,5)</f>
        <v>1215.8399999999999</v>
      </c>
      <c r="I50" s="6"/>
    </row>
    <row r="51" spans="1:9" ht="15" thickBot="1" x14ac:dyDescent="0.45">
      <c r="A51" s="2"/>
      <c r="B51" s="2"/>
      <c r="C51" s="2" t="s">
        <v>50</v>
      </c>
      <c r="D51" s="2"/>
      <c r="E51" s="2"/>
      <c r="F51" s="2"/>
      <c r="G51" s="8">
        <f>ROUND(G32+G35+G38+G50,5)</f>
        <v>3564.31</v>
      </c>
      <c r="I51" s="7"/>
    </row>
    <row r="52" spans="1:9" x14ac:dyDescent="0.4">
      <c r="A52" s="2"/>
      <c r="B52" s="2" t="s">
        <v>51</v>
      </c>
      <c r="C52" s="2"/>
      <c r="D52" s="2"/>
      <c r="E52" s="2"/>
      <c r="F52" s="2"/>
      <c r="G52" s="6">
        <f>ROUND(G31+G51,5)</f>
        <v>3564.31</v>
      </c>
      <c r="I52" s="6"/>
    </row>
    <row r="53" spans="1:9" x14ac:dyDescent="0.4">
      <c r="A53" s="2"/>
      <c r="B53" s="2" t="s">
        <v>52</v>
      </c>
      <c r="C53" s="2"/>
      <c r="D53" s="2"/>
      <c r="E53" s="2"/>
      <c r="F53" s="2"/>
      <c r="G53" s="6"/>
      <c r="I53" s="3"/>
    </row>
    <row r="54" spans="1:9" x14ac:dyDescent="0.4">
      <c r="A54" s="2"/>
      <c r="B54" s="2"/>
      <c r="C54" s="2" t="s">
        <v>53</v>
      </c>
      <c r="D54" s="2"/>
      <c r="E54" s="2"/>
      <c r="F54" s="2"/>
      <c r="G54" s="6">
        <v>3399.75</v>
      </c>
    </row>
    <row r="55" spans="1:9" x14ac:dyDescent="0.4">
      <c r="A55" s="2"/>
      <c r="B55" s="2"/>
      <c r="C55" s="2" t="s">
        <v>54</v>
      </c>
      <c r="D55" s="2"/>
      <c r="E55" s="2"/>
      <c r="F55" s="2"/>
      <c r="G55" s="6"/>
    </row>
    <row r="56" spans="1:9" x14ac:dyDescent="0.4">
      <c r="A56" s="2"/>
      <c r="B56" s="2"/>
      <c r="C56" s="2"/>
      <c r="D56" s="2" t="s">
        <v>55</v>
      </c>
      <c r="E56" s="2"/>
      <c r="F56" s="2"/>
      <c r="G56" s="6">
        <v>6580.22</v>
      </c>
    </row>
    <row r="57" spans="1:9" x14ac:dyDescent="0.4">
      <c r="A57" s="2"/>
      <c r="B57" s="2"/>
      <c r="C57" s="2"/>
      <c r="D57" s="2" t="s">
        <v>56</v>
      </c>
      <c r="E57" s="2"/>
      <c r="F57" s="2"/>
      <c r="G57" s="6">
        <v>20000</v>
      </c>
    </row>
    <row r="58" spans="1:9" x14ac:dyDescent="0.4">
      <c r="A58" s="2"/>
      <c r="B58" s="2"/>
      <c r="C58" s="2"/>
      <c r="D58" s="2" t="s">
        <v>57</v>
      </c>
      <c r="E58" s="2"/>
      <c r="F58" s="2"/>
      <c r="G58" s="6">
        <v>106902.33</v>
      </c>
    </row>
    <row r="59" spans="1:9" x14ac:dyDescent="0.4">
      <c r="A59" s="2"/>
      <c r="B59" s="2"/>
      <c r="C59" s="2"/>
      <c r="D59" s="2" t="s">
        <v>58</v>
      </c>
      <c r="E59" s="2"/>
      <c r="F59" s="2"/>
      <c r="G59" s="6">
        <v>37300.39</v>
      </c>
    </row>
    <row r="60" spans="1:9" x14ac:dyDescent="0.4">
      <c r="A60" s="2"/>
      <c r="B60" s="2"/>
      <c r="C60" s="2"/>
      <c r="D60" s="2" t="s">
        <v>59</v>
      </c>
      <c r="E60" s="2"/>
      <c r="F60" s="2"/>
      <c r="G60" s="6">
        <v>2500</v>
      </c>
    </row>
    <row r="61" spans="1:9" ht="15" thickBot="1" x14ac:dyDescent="0.45">
      <c r="A61" s="2"/>
      <c r="B61" s="2"/>
      <c r="C61" s="2"/>
      <c r="D61" s="2" t="s">
        <v>60</v>
      </c>
      <c r="E61" s="2"/>
      <c r="F61" s="2"/>
      <c r="G61" s="9">
        <v>29760</v>
      </c>
    </row>
    <row r="62" spans="1:9" x14ac:dyDescent="0.4">
      <c r="A62" s="2"/>
      <c r="B62" s="2"/>
      <c r="C62" s="2" t="s">
        <v>61</v>
      </c>
      <c r="D62" s="2"/>
      <c r="E62" s="2"/>
      <c r="F62" s="2"/>
      <c r="G62" s="6">
        <f>ROUND(SUM(G55:G61),5)</f>
        <v>203042.94</v>
      </c>
    </row>
    <row r="63" spans="1:9" x14ac:dyDescent="0.4">
      <c r="A63" s="2"/>
      <c r="B63" s="2"/>
      <c r="C63" s="2" t="s">
        <v>62</v>
      </c>
      <c r="D63" s="2"/>
      <c r="E63" s="2"/>
      <c r="F63" s="2"/>
      <c r="G63" s="6">
        <v>116837.71</v>
      </c>
    </row>
    <row r="64" spans="1:9" x14ac:dyDescent="0.4">
      <c r="A64" s="2"/>
      <c r="B64" s="2"/>
      <c r="C64" s="2" t="s">
        <v>63</v>
      </c>
      <c r="D64" s="2"/>
      <c r="E64" s="2"/>
      <c r="F64" s="2"/>
      <c r="G64" s="6">
        <v>112491.5</v>
      </c>
    </row>
    <row r="65" spans="1:7" ht="15" thickBot="1" x14ac:dyDescent="0.45">
      <c r="A65" s="2"/>
      <c r="B65" s="2"/>
      <c r="C65" s="2" t="s">
        <v>64</v>
      </c>
      <c r="D65" s="2"/>
      <c r="E65" s="2"/>
      <c r="F65" s="2"/>
      <c r="G65" s="7">
        <v>300077.8</v>
      </c>
    </row>
    <row r="66" spans="1:7" ht="15" thickBot="1" x14ac:dyDescent="0.45">
      <c r="A66" s="2"/>
      <c r="B66" s="2" t="s">
        <v>65</v>
      </c>
      <c r="C66" s="2"/>
      <c r="D66" s="2"/>
      <c r="E66" s="2"/>
      <c r="F66" s="2"/>
      <c r="G66" s="10">
        <f>ROUND(SUM(G53:G54)+SUM(G62:G65),5)</f>
        <v>735849.7</v>
      </c>
    </row>
    <row r="67" spans="1:7" s="12" customFormat="1" ht="10.75" thickBot="1" x14ac:dyDescent="0.3">
      <c r="A67" s="2" t="s">
        <v>66</v>
      </c>
      <c r="B67" s="2"/>
      <c r="C67" s="2"/>
      <c r="D67" s="2"/>
      <c r="E67" s="2"/>
      <c r="F67" s="2"/>
      <c r="G67" s="11">
        <f>ROUND(G30+G52+G66,5)</f>
        <v>739414.01</v>
      </c>
    </row>
    <row r="68" spans="1:7" ht="15" thickTop="1" x14ac:dyDescent="0.4"/>
  </sheetData>
  <pageMargins left="0.7" right="0.7" top="0.75" bottom="0.75" header="0.1" footer="0.3"/>
  <pageSetup orientation="portrait" r:id="rId1"/>
  <headerFooter>
    <oddHeader>&amp;L&amp;"Arial,Bold"&amp;8 2:15 PM
&amp;"Arial,Bold"&amp;8 09/09/22
&amp;"Arial,Bold"&amp;8 Accrual Basis&amp;C&amp;"Arial,Bold"&amp;12 Nederland Fire Protection District
&amp;"Arial,Bold"&amp;14 Balance Sheet
&amp;"Arial,Bold"&amp;10 As of August 31,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BC777-983B-44E9-B472-22F1303E60E4}">
  <dimension ref="A3:C30"/>
  <sheetViews>
    <sheetView tabSelected="1" workbookViewId="0">
      <selection activeCell="B30" sqref="B30"/>
    </sheetView>
  </sheetViews>
  <sheetFormatPr defaultRowHeight="14.6" x14ac:dyDescent="0.4"/>
  <cols>
    <col min="1" max="1" width="27.61328125" bestFit="1" customWidth="1"/>
    <col min="2" max="2" width="11.23046875" bestFit="1" customWidth="1"/>
  </cols>
  <sheetData>
    <row r="3" spans="1:3" x14ac:dyDescent="0.4">
      <c r="A3" s="2" t="s">
        <v>5</v>
      </c>
      <c r="B3" s="6">
        <v>-32494.31</v>
      </c>
    </row>
    <row r="4" spans="1:3" x14ac:dyDescent="0.4">
      <c r="A4" s="2" t="s">
        <v>6</v>
      </c>
      <c r="B4" s="6">
        <v>782161.02</v>
      </c>
    </row>
    <row r="5" spans="1:3" ht="15" thickBot="1" x14ac:dyDescent="0.45">
      <c r="A5" s="2" t="s">
        <v>7</v>
      </c>
      <c r="B5" s="7">
        <v>6580.67</v>
      </c>
    </row>
    <row r="6" spans="1:3" ht="15" thickBot="1" x14ac:dyDescent="0.45">
      <c r="A6" s="2"/>
      <c r="B6" s="8">
        <f>ROUND(SUM(B2:B5),5)</f>
        <v>756247.38</v>
      </c>
    </row>
    <row r="7" spans="1:3" x14ac:dyDescent="0.4">
      <c r="A7" s="2"/>
      <c r="B7" s="6">
        <f>ROUND(B1+B6,5)</f>
        <v>756247.38</v>
      </c>
    </row>
    <row r="8" spans="1:3" ht="15" thickBot="1" x14ac:dyDescent="0.45">
      <c r="A8" s="2"/>
      <c r="B8" s="7">
        <v>-17032.37</v>
      </c>
    </row>
    <row r="9" spans="1:3" ht="15" thickBot="1" x14ac:dyDescent="0.45">
      <c r="A9" s="2" t="s">
        <v>585</v>
      </c>
      <c r="B9" s="8">
        <f>SUM(B7:B8)</f>
        <v>739215.01</v>
      </c>
    </row>
    <row r="11" spans="1:3" x14ac:dyDescent="0.4">
      <c r="A11" s="2" t="s">
        <v>55</v>
      </c>
      <c r="B11" s="6">
        <v>6580.22</v>
      </c>
      <c r="C11" s="2"/>
    </row>
    <row r="12" spans="1:3" x14ac:dyDescent="0.4">
      <c r="A12" s="2" t="s">
        <v>56</v>
      </c>
      <c r="B12" s="6">
        <v>20000</v>
      </c>
      <c r="C12" s="2"/>
    </row>
    <row r="13" spans="1:3" x14ac:dyDescent="0.4">
      <c r="A13" s="2" t="s">
        <v>57</v>
      </c>
      <c r="B13" s="6">
        <v>106902.33</v>
      </c>
      <c r="C13" s="2"/>
    </row>
    <row r="14" spans="1:3" x14ac:dyDescent="0.4">
      <c r="A14" s="2" t="s">
        <v>58</v>
      </c>
      <c r="B14" s="6">
        <v>37300.39</v>
      </c>
      <c r="C14" s="2"/>
    </row>
    <row r="15" spans="1:3" x14ac:dyDescent="0.4">
      <c r="A15" s="2" t="s">
        <v>59</v>
      </c>
      <c r="B15" s="6">
        <v>2500</v>
      </c>
      <c r="C15" s="2"/>
    </row>
    <row r="16" spans="1:3" ht="15" thickBot="1" x14ac:dyDescent="0.45">
      <c r="A16" s="2" t="s">
        <v>60</v>
      </c>
      <c r="B16" s="9">
        <v>29760</v>
      </c>
      <c r="C16" s="2"/>
    </row>
    <row r="17" spans="1:2" x14ac:dyDescent="0.4">
      <c r="A17" s="2" t="s">
        <v>584</v>
      </c>
      <c r="B17" s="4">
        <f>SUM(B11:B16)</f>
        <v>203042.94</v>
      </c>
    </row>
    <row r="19" spans="1:2" ht="15" thickBot="1" x14ac:dyDescent="0.45">
      <c r="A19" s="2"/>
      <c r="B19" s="9">
        <v>199</v>
      </c>
    </row>
    <row r="20" spans="1:2" x14ac:dyDescent="0.4">
      <c r="A20" s="2" t="s">
        <v>583</v>
      </c>
      <c r="B20" s="6">
        <f>B19</f>
        <v>199</v>
      </c>
    </row>
    <row r="22" spans="1:2" x14ac:dyDescent="0.4">
      <c r="A22" s="2" t="s">
        <v>33</v>
      </c>
      <c r="B22" s="7">
        <v>2140.5100000000002</v>
      </c>
    </row>
    <row r="23" spans="1:2" x14ac:dyDescent="0.4">
      <c r="A23" s="2" t="s">
        <v>36</v>
      </c>
      <c r="B23" s="7">
        <v>207.96</v>
      </c>
    </row>
    <row r="24" spans="1:2" x14ac:dyDescent="0.4">
      <c r="A24" s="2" t="s">
        <v>40</v>
      </c>
      <c r="B24" s="7">
        <v>81.12</v>
      </c>
    </row>
    <row r="25" spans="1:2" x14ac:dyDescent="0.4">
      <c r="A25" s="2" t="s">
        <v>43</v>
      </c>
      <c r="B25" s="7">
        <v>1103.6099999999999</v>
      </c>
    </row>
    <row r="26" spans="1:2" x14ac:dyDescent="0.4">
      <c r="A26" s="2" t="s">
        <v>44</v>
      </c>
      <c r="B26" s="7">
        <v>31.15</v>
      </c>
    </row>
    <row r="27" spans="1:2" ht="15" thickBot="1" x14ac:dyDescent="0.45">
      <c r="A27" s="2" t="s">
        <v>47</v>
      </c>
      <c r="B27" s="7">
        <v>-0.04</v>
      </c>
    </row>
    <row r="28" spans="1:2" x14ac:dyDescent="0.4">
      <c r="A28" s="2" t="s">
        <v>582</v>
      </c>
      <c r="B28" s="5">
        <f>SUM(B22:B27)</f>
        <v>3564.31</v>
      </c>
    </row>
    <row r="30" spans="1:2" x14ac:dyDescent="0.4">
      <c r="A30" s="2" t="s">
        <v>581</v>
      </c>
      <c r="B30" s="47">
        <f>SUM(B9-B17+B20-B28)</f>
        <v>532806.76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E4B7-C332-4981-B3F6-C885BD6A1D7C}">
  <sheetPr codeName="Sheet2"/>
  <dimension ref="A1:P195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I24" sqref="I24"/>
    </sheetView>
  </sheetViews>
  <sheetFormatPr defaultRowHeight="14.6" x14ac:dyDescent="0.4"/>
  <cols>
    <col min="1" max="8" width="2.921875" style="18" customWidth="1"/>
    <col min="9" max="9" width="23.3828125" style="18" customWidth="1"/>
    <col min="10" max="10" width="6.53515625" bestFit="1" customWidth="1"/>
    <col min="11" max="11" width="2.23046875" customWidth="1"/>
    <col min="12" max="12" width="6.53515625" bestFit="1" customWidth="1"/>
    <col min="13" max="13" width="2.23046875" customWidth="1"/>
    <col min="14" max="14" width="9.07421875" bestFit="1" customWidth="1"/>
    <col min="15" max="15" width="2.23046875" customWidth="1"/>
    <col min="16" max="16" width="8" bestFit="1" customWidth="1"/>
  </cols>
  <sheetData>
    <row r="1" spans="1:16" ht="15" thickBot="1" x14ac:dyDescent="0.45">
      <c r="A1" s="20"/>
      <c r="B1" s="20"/>
      <c r="C1" s="20"/>
      <c r="D1" s="20"/>
      <c r="E1" s="20"/>
      <c r="F1" s="20"/>
      <c r="G1" s="20"/>
      <c r="H1" s="20"/>
      <c r="I1" s="20"/>
      <c r="J1" s="34"/>
      <c r="K1" s="35"/>
      <c r="L1" s="34"/>
      <c r="M1" s="35"/>
      <c r="N1" s="34"/>
      <c r="O1" s="35"/>
      <c r="P1" s="34"/>
    </row>
    <row r="2" spans="1:16" s="15" customFormat="1" ht="15.45" thickTop="1" thickBot="1" x14ac:dyDescent="0.45">
      <c r="A2" s="33"/>
      <c r="B2" s="33"/>
      <c r="C2" s="33"/>
      <c r="D2" s="33"/>
      <c r="E2" s="33"/>
      <c r="F2" s="33"/>
      <c r="G2" s="33"/>
      <c r="H2" s="33"/>
      <c r="I2" s="33"/>
      <c r="J2" s="31" t="s">
        <v>261</v>
      </c>
      <c r="K2" s="32"/>
      <c r="L2" s="31" t="s">
        <v>260</v>
      </c>
      <c r="M2" s="32"/>
      <c r="N2" s="31" t="s">
        <v>259</v>
      </c>
      <c r="O2" s="32"/>
      <c r="P2" s="31" t="s">
        <v>258</v>
      </c>
    </row>
    <row r="3" spans="1:16" ht="15" thickTop="1" x14ac:dyDescent="0.4">
      <c r="A3" s="20"/>
      <c r="B3" s="20" t="s">
        <v>257</v>
      </c>
      <c r="C3" s="20"/>
      <c r="D3" s="20"/>
      <c r="E3" s="20"/>
      <c r="F3" s="20"/>
      <c r="G3" s="20"/>
      <c r="H3" s="20"/>
      <c r="I3" s="20"/>
      <c r="J3" s="26"/>
      <c r="K3" s="23"/>
      <c r="L3" s="26"/>
      <c r="M3" s="23"/>
      <c r="N3" s="26"/>
      <c r="O3" s="23"/>
      <c r="P3" s="25"/>
    </row>
    <row r="4" spans="1:16" x14ac:dyDescent="0.4">
      <c r="A4" s="20"/>
      <c r="B4" s="20"/>
      <c r="C4" s="20"/>
      <c r="D4" s="20" t="s">
        <v>256</v>
      </c>
      <c r="E4" s="20"/>
      <c r="F4" s="20"/>
      <c r="G4" s="20"/>
      <c r="H4" s="20"/>
      <c r="I4" s="20"/>
      <c r="J4" s="26"/>
      <c r="K4" s="23"/>
      <c r="L4" s="26"/>
      <c r="M4" s="23"/>
      <c r="N4" s="26"/>
      <c r="O4" s="23"/>
      <c r="P4" s="25"/>
    </row>
    <row r="5" spans="1:16" x14ac:dyDescent="0.4">
      <c r="A5" s="20"/>
      <c r="B5" s="20"/>
      <c r="C5" s="20"/>
      <c r="D5" s="20"/>
      <c r="E5" s="20" t="s">
        <v>255</v>
      </c>
      <c r="F5" s="20"/>
      <c r="G5" s="20"/>
      <c r="H5" s="20"/>
      <c r="I5" s="20"/>
      <c r="J5" s="26">
        <v>12000</v>
      </c>
      <c r="K5" s="23"/>
      <c r="L5" s="26"/>
      <c r="M5" s="23"/>
      <c r="N5" s="26"/>
      <c r="O5" s="23"/>
      <c r="P5" s="25"/>
    </row>
    <row r="6" spans="1:16" x14ac:dyDescent="0.4">
      <c r="A6" s="20"/>
      <c r="B6" s="20"/>
      <c r="C6" s="20"/>
      <c r="D6" s="20"/>
      <c r="E6" s="20" t="s">
        <v>254</v>
      </c>
      <c r="F6" s="20"/>
      <c r="G6" s="20"/>
      <c r="H6" s="20"/>
      <c r="I6" s="20"/>
      <c r="J6" s="26">
        <v>0</v>
      </c>
      <c r="K6" s="23"/>
      <c r="L6" s="26">
        <v>0</v>
      </c>
      <c r="M6" s="23"/>
      <c r="N6" s="26">
        <f>ROUND((J6-L6),5)</f>
        <v>0</v>
      </c>
      <c r="O6" s="23"/>
      <c r="P6" s="25">
        <f>ROUND(IF(L6=0, IF(J6=0, 0, 1), J6/L6),5)</f>
        <v>0</v>
      </c>
    </row>
    <row r="7" spans="1:16" x14ac:dyDescent="0.4">
      <c r="A7" s="20"/>
      <c r="B7" s="20"/>
      <c r="C7" s="20"/>
      <c r="D7" s="20"/>
      <c r="E7" s="20" t="s">
        <v>253</v>
      </c>
      <c r="F7" s="20"/>
      <c r="G7" s="20"/>
      <c r="H7" s="20"/>
      <c r="I7" s="20"/>
      <c r="J7" s="26">
        <v>200</v>
      </c>
      <c r="K7" s="23"/>
      <c r="L7" s="26">
        <v>40</v>
      </c>
      <c r="M7" s="23"/>
      <c r="N7" s="26">
        <f>ROUND((J7-L7),5)</f>
        <v>160</v>
      </c>
      <c r="O7" s="23"/>
      <c r="P7" s="25">
        <f>ROUND(IF(L7=0, IF(J7=0, 0, 1), J7/L7),5)</f>
        <v>5</v>
      </c>
    </row>
    <row r="8" spans="1:16" x14ac:dyDescent="0.4">
      <c r="A8" s="20"/>
      <c r="B8" s="20"/>
      <c r="C8" s="20"/>
      <c r="D8" s="20"/>
      <c r="E8" s="20" t="s">
        <v>252</v>
      </c>
      <c r="F8" s="20"/>
      <c r="G8" s="20"/>
      <c r="H8" s="20"/>
      <c r="I8" s="20"/>
      <c r="J8" s="26">
        <v>6.98</v>
      </c>
      <c r="K8" s="23"/>
      <c r="L8" s="26">
        <v>12</v>
      </c>
      <c r="M8" s="23"/>
      <c r="N8" s="26">
        <f>ROUND((J8-L8),5)</f>
        <v>-5.0199999999999996</v>
      </c>
      <c r="O8" s="23"/>
      <c r="P8" s="25">
        <f>ROUND(IF(L8=0, IF(J8=0, 0, 1), J8/L8),5)</f>
        <v>0.58167000000000002</v>
      </c>
    </row>
    <row r="9" spans="1:16" x14ac:dyDescent="0.4">
      <c r="A9" s="20"/>
      <c r="B9" s="20"/>
      <c r="C9" s="20"/>
      <c r="D9" s="20"/>
      <c r="E9" s="20" t="s">
        <v>251</v>
      </c>
      <c r="F9" s="20"/>
      <c r="G9" s="20"/>
      <c r="H9" s="20"/>
      <c r="I9" s="20"/>
      <c r="J9" s="26"/>
      <c r="K9" s="23"/>
      <c r="L9" s="26"/>
      <c r="M9" s="23"/>
      <c r="N9" s="26"/>
      <c r="O9" s="23"/>
      <c r="P9" s="25"/>
    </row>
    <row r="10" spans="1:16" x14ac:dyDescent="0.4">
      <c r="A10" s="20"/>
      <c r="B10" s="20"/>
      <c r="C10" s="20"/>
      <c r="D10" s="20"/>
      <c r="E10" s="20"/>
      <c r="F10" s="20" t="s">
        <v>250</v>
      </c>
      <c r="G10" s="20"/>
      <c r="H10" s="20"/>
      <c r="I10" s="20"/>
      <c r="J10" s="26">
        <v>0</v>
      </c>
      <c r="K10" s="23"/>
      <c r="L10" s="26">
        <v>28139</v>
      </c>
      <c r="M10" s="23"/>
      <c r="N10" s="26">
        <f>ROUND((J10-L10),5)</f>
        <v>-28139</v>
      </c>
      <c r="O10" s="23"/>
      <c r="P10" s="25">
        <f>ROUND(IF(L10=0, IF(J10=0, 0, 1), J10/L10),5)</f>
        <v>0</v>
      </c>
    </row>
    <row r="11" spans="1:16" x14ac:dyDescent="0.4">
      <c r="A11" s="20"/>
      <c r="B11" s="20"/>
      <c r="C11" s="20"/>
      <c r="D11" s="20"/>
      <c r="E11" s="20"/>
      <c r="F11" s="20" t="s">
        <v>249</v>
      </c>
      <c r="G11" s="20"/>
      <c r="H11" s="20"/>
      <c r="I11" s="20"/>
      <c r="J11" s="26">
        <v>0</v>
      </c>
      <c r="K11" s="23"/>
      <c r="L11" s="26">
        <v>1407</v>
      </c>
      <c r="M11" s="23"/>
      <c r="N11" s="26">
        <f>ROUND((J11-L11),5)</f>
        <v>-1407</v>
      </c>
      <c r="O11" s="23"/>
      <c r="P11" s="25">
        <f>ROUND(IF(L11=0, IF(J11=0, 0, 1), J11/L11),5)</f>
        <v>0</v>
      </c>
    </row>
    <row r="12" spans="1:16" x14ac:dyDescent="0.4">
      <c r="A12" s="20"/>
      <c r="B12" s="20"/>
      <c r="C12" s="20"/>
      <c r="D12" s="20"/>
      <c r="E12" s="20"/>
      <c r="F12" s="20" t="s">
        <v>248</v>
      </c>
      <c r="G12" s="20"/>
      <c r="H12" s="20"/>
      <c r="I12" s="20"/>
      <c r="J12" s="26">
        <v>0</v>
      </c>
      <c r="K12" s="23"/>
      <c r="L12" s="26">
        <v>985</v>
      </c>
      <c r="M12" s="23"/>
      <c r="N12" s="26">
        <f>ROUND((J12-L12),5)</f>
        <v>-985</v>
      </c>
      <c r="O12" s="23"/>
      <c r="P12" s="25">
        <f>ROUND(IF(L12=0, IF(J12=0, 0, 1), J12/L12),5)</f>
        <v>0</v>
      </c>
    </row>
    <row r="13" spans="1:16" x14ac:dyDescent="0.4">
      <c r="A13" s="20"/>
      <c r="B13" s="20"/>
      <c r="C13" s="20"/>
      <c r="D13" s="20"/>
      <c r="E13" s="20"/>
      <c r="F13" s="20" t="s">
        <v>247</v>
      </c>
      <c r="G13" s="20"/>
      <c r="H13" s="20"/>
      <c r="I13" s="20"/>
      <c r="J13" s="26">
        <v>0</v>
      </c>
      <c r="K13" s="23"/>
      <c r="L13" s="26">
        <v>65</v>
      </c>
      <c r="M13" s="23"/>
      <c r="N13" s="26">
        <f>ROUND((J13-L13),5)</f>
        <v>-65</v>
      </c>
      <c r="O13" s="23"/>
      <c r="P13" s="25">
        <f>ROUND(IF(L13=0, IF(J13=0, 0, 1), J13/L13),5)</f>
        <v>0</v>
      </c>
    </row>
    <row r="14" spans="1:16" x14ac:dyDescent="0.4">
      <c r="A14" s="20"/>
      <c r="B14" s="20"/>
      <c r="C14" s="20"/>
      <c r="D14" s="20"/>
      <c r="E14" s="20"/>
      <c r="F14" s="20" t="s">
        <v>246</v>
      </c>
      <c r="G14" s="20"/>
      <c r="H14" s="20"/>
      <c r="I14" s="20"/>
      <c r="J14" s="26">
        <v>0</v>
      </c>
      <c r="K14" s="23"/>
      <c r="L14" s="26">
        <v>300</v>
      </c>
      <c r="M14" s="23"/>
      <c r="N14" s="26">
        <f>ROUND((J14-L14),5)</f>
        <v>-300</v>
      </c>
      <c r="O14" s="23"/>
      <c r="P14" s="25">
        <f>ROUND(IF(L14=0, IF(J14=0, 0, 1), J14/L14),5)</f>
        <v>0</v>
      </c>
    </row>
    <row r="15" spans="1:16" ht="15" thickBot="1" x14ac:dyDescent="0.45">
      <c r="A15" s="20"/>
      <c r="B15" s="20"/>
      <c r="C15" s="20"/>
      <c r="D15" s="20"/>
      <c r="E15" s="20"/>
      <c r="F15" s="20" t="s">
        <v>245</v>
      </c>
      <c r="G15" s="20"/>
      <c r="H15" s="20"/>
      <c r="I15" s="20"/>
      <c r="J15" s="26">
        <v>0</v>
      </c>
      <c r="K15" s="23"/>
      <c r="L15" s="26">
        <v>197</v>
      </c>
      <c r="M15" s="23"/>
      <c r="N15" s="26">
        <f>ROUND((J15-L15),5)</f>
        <v>-197</v>
      </c>
      <c r="O15" s="23"/>
      <c r="P15" s="25">
        <f>ROUND(IF(L15=0, IF(J15=0, 0, 1), J15/L15),5)</f>
        <v>0</v>
      </c>
    </row>
    <row r="16" spans="1:16" ht="15" thickBot="1" x14ac:dyDescent="0.45">
      <c r="A16" s="20"/>
      <c r="B16" s="20"/>
      <c r="C16" s="20"/>
      <c r="D16" s="20"/>
      <c r="E16" s="20" t="s">
        <v>244</v>
      </c>
      <c r="F16" s="20"/>
      <c r="G16" s="20"/>
      <c r="H16" s="20"/>
      <c r="I16" s="20"/>
      <c r="J16" s="24">
        <f>ROUND(SUM(J9:J15),5)</f>
        <v>0</v>
      </c>
      <c r="K16" s="23"/>
      <c r="L16" s="24">
        <f>ROUND(SUM(L9:L15),5)</f>
        <v>31093</v>
      </c>
      <c r="M16" s="23"/>
      <c r="N16" s="24">
        <f>ROUND((J16-L16),5)</f>
        <v>-31093</v>
      </c>
      <c r="O16" s="23"/>
      <c r="P16" s="22">
        <f>ROUND(IF(L16=0, IF(J16=0, 0, 1), J16/L16),5)</f>
        <v>0</v>
      </c>
    </row>
    <row r="17" spans="1:16" ht="15" thickBot="1" x14ac:dyDescent="0.45">
      <c r="A17" s="20"/>
      <c r="B17" s="20"/>
      <c r="C17" s="20"/>
      <c r="D17" s="20" t="s">
        <v>243</v>
      </c>
      <c r="E17" s="20"/>
      <c r="F17" s="20"/>
      <c r="G17" s="20"/>
      <c r="H17" s="20"/>
      <c r="I17" s="20"/>
      <c r="J17" s="27">
        <f>ROUND(SUM(J4:J8)+J16,5)</f>
        <v>12206.98</v>
      </c>
      <c r="K17" s="23"/>
      <c r="L17" s="27">
        <f>ROUND(SUM(L4:L8)+L16,5)</f>
        <v>31145</v>
      </c>
      <c r="M17" s="23"/>
      <c r="N17" s="27">
        <f>ROUND((J17-L17),5)</f>
        <v>-18938.02</v>
      </c>
      <c r="O17" s="23"/>
      <c r="P17" s="28">
        <f>ROUND(IF(L17=0, IF(J17=0, 0, 1), J17/L17),5)</f>
        <v>0.39194000000000001</v>
      </c>
    </row>
    <row r="18" spans="1:16" x14ac:dyDescent="0.4">
      <c r="A18" s="20"/>
      <c r="B18" s="20"/>
      <c r="C18" s="20" t="s">
        <v>242</v>
      </c>
      <c r="D18" s="20"/>
      <c r="E18" s="20"/>
      <c r="F18" s="20"/>
      <c r="G18" s="20"/>
      <c r="H18" s="20"/>
      <c r="I18" s="20"/>
      <c r="J18" s="26">
        <f>J17</f>
        <v>12206.98</v>
      </c>
      <c r="K18" s="23"/>
      <c r="L18" s="26">
        <f>L17</f>
        <v>31145</v>
      </c>
      <c r="M18" s="23"/>
      <c r="N18" s="26">
        <f>ROUND((J18-L18),5)</f>
        <v>-18938.02</v>
      </c>
      <c r="O18" s="23"/>
      <c r="P18" s="25">
        <f>ROUND(IF(L18=0, IF(J18=0, 0, 1), J18/L18),5)</f>
        <v>0.39194000000000001</v>
      </c>
    </row>
    <row r="19" spans="1:16" x14ac:dyDescent="0.4">
      <c r="A19" s="20"/>
      <c r="B19" s="20"/>
      <c r="C19" s="20"/>
      <c r="D19" s="20" t="s">
        <v>241</v>
      </c>
      <c r="E19" s="20"/>
      <c r="F19" s="20"/>
      <c r="G19" s="20"/>
      <c r="H19" s="20"/>
      <c r="I19" s="20"/>
      <c r="J19" s="26"/>
      <c r="K19" s="23"/>
      <c r="L19" s="26"/>
      <c r="M19" s="23"/>
      <c r="N19" s="26"/>
      <c r="O19" s="23"/>
      <c r="P19" s="25"/>
    </row>
    <row r="20" spans="1:16" x14ac:dyDescent="0.4">
      <c r="A20" s="20"/>
      <c r="B20" s="20"/>
      <c r="C20" s="20"/>
      <c r="D20" s="20"/>
      <c r="E20" s="20" t="s">
        <v>240</v>
      </c>
      <c r="F20" s="20"/>
      <c r="G20" s="20"/>
      <c r="H20" s="20"/>
      <c r="I20" s="20"/>
      <c r="J20" s="26"/>
      <c r="K20" s="23"/>
      <c r="L20" s="26"/>
      <c r="M20" s="23"/>
      <c r="N20" s="26"/>
      <c r="O20" s="23"/>
      <c r="P20" s="25"/>
    </row>
    <row r="21" spans="1:16" x14ac:dyDescent="0.4">
      <c r="A21" s="20"/>
      <c r="B21" s="20"/>
      <c r="C21" s="20"/>
      <c r="D21" s="20"/>
      <c r="E21" s="20"/>
      <c r="F21" s="20" t="s">
        <v>239</v>
      </c>
      <c r="G21" s="20"/>
      <c r="H21" s="20"/>
      <c r="I21" s="20"/>
      <c r="J21" s="26">
        <v>49</v>
      </c>
      <c r="K21" s="23"/>
      <c r="L21" s="26">
        <v>350</v>
      </c>
      <c r="M21" s="23"/>
      <c r="N21" s="26">
        <f>ROUND((J21-L21),5)</f>
        <v>-301</v>
      </c>
      <c r="O21" s="23"/>
      <c r="P21" s="25">
        <f>ROUND(IF(L21=0, IF(J21=0, 0, 1), J21/L21),5)</f>
        <v>0.14000000000000001</v>
      </c>
    </row>
    <row r="22" spans="1:16" x14ac:dyDescent="0.4">
      <c r="A22" s="20"/>
      <c r="B22" s="20"/>
      <c r="C22" s="20"/>
      <c r="D22" s="20"/>
      <c r="E22" s="20"/>
      <c r="F22" s="20" t="s">
        <v>238</v>
      </c>
      <c r="G22" s="20"/>
      <c r="H22" s="20"/>
      <c r="I22" s="20"/>
      <c r="J22" s="26">
        <v>14.99</v>
      </c>
      <c r="K22" s="23"/>
      <c r="L22" s="26">
        <v>800</v>
      </c>
      <c r="M22" s="23"/>
      <c r="N22" s="26">
        <f>ROUND((J22-L22),5)</f>
        <v>-785.01</v>
      </c>
      <c r="O22" s="23"/>
      <c r="P22" s="25">
        <f>ROUND(IF(L22=0, IF(J22=0, 0, 1), J22/L22),5)</f>
        <v>1.874E-2</v>
      </c>
    </row>
    <row r="23" spans="1:16" x14ac:dyDescent="0.4">
      <c r="A23" s="20"/>
      <c r="B23" s="20"/>
      <c r="C23" s="20"/>
      <c r="D23" s="20"/>
      <c r="E23" s="20"/>
      <c r="F23" s="20" t="s">
        <v>237</v>
      </c>
      <c r="G23" s="20"/>
      <c r="H23" s="20"/>
      <c r="I23" s="20"/>
      <c r="J23" s="26">
        <v>0</v>
      </c>
      <c r="K23" s="23"/>
      <c r="L23" s="26">
        <v>41.67</v>
      </c>
      <c r="M23" s="23"/>
      <c r="N23" s="26">
        <f>ROUND((J23-L23),5)</f>
        <v>-41.67</v>
      </c>
      <c r="O23" s="23"/>
      <c r="P23" s="25">
        <f>ROUND(IF(L23=0, IF(J23=0, 0, 1), J23/L23),5)</f>
        <v>0</v>
      </c>
    </row>
    <row r="24" spans="1:16" x14ac:dyDescent="0.4">
      <c r="A24" s="20"/>
      <c r="B24" s="20"/>
      <c r="C24" s="20"/>
      <c r="D24" s="20"/>
      <c r="E24" s="20"/>
      <c r="F24" s="20" t="s">
        <v>236</v>
      </c>
      <c r="G24" s="20"/>
      <c r="H24" s="20"/>
      <c r="I24" s="20"/>
      <c r="J24" s="26">
        <v>155.5</v>
      </c>
      <c r="K24" s="23"/>
      <c r="L24" s="26">
        <v>50</v>
      </c>
      <c r="M24" s="23"/>
      <c r="N24" s="26">
        <f>ROUND((J24-L24),5)</f>
        <v>105.5</v>
      </c>
      <c r="O24" s="23"/>
      <c r="P24" s="25">
        <f>ROUND(IF(L24=0, IF(J24=0, 0, 1), J24/L24),5)</f>
        <v>3.11</v>
      </c>
    </row>
    <row r="25" spans="1:16" x14ac:dyDescent="0.4">
      <c r="A25" s="20"/>
      <c r="B25" s="20"/>
      <c r="C25" s="20"/>
      <c r="D25" s="20"/>
      <c r="E25" s="20"/>
      <c r="F25" s="20" t="s">
        <v>235</v>
      </c>
      <c r="G25" s="20"/>
      <c r="H25" s="20"/>
      <c r="I25" s="20"/>
      <c r="J25" s="26">
        <v>0</v>
      </c>
      <c r="K25" s="23"/>
      <c r="L25" s="26">
        <v>0</v>
      </c>
      <c r="M25" s="23"/>
      <c r="N25" s="26">
        <f>ROUND((J25-L25),5)</f>
        <v>0</v>
      </c>
      <c r="O25" s="23"/>
      <c r="P25" s="25">
        <f>ROUND(IF(L25=0, IF(J25=0, 0, 1), J25/L25),5)</f>
        <v>0</v>
      </c>
    </row>
    <row r="26" spans="1:16" x14ac:dyDescent="0.4">
      <c r="A26" s="20"/>
      <c r="B26" s="20"/>
      <c r="C26" s="20"/>
      <c r="D26" s="20"/>
      <c r="E26" s="20"/>
      <c r="F26" s="20" t="s">
        <v>234</v>
      </c>
      <c r="G26" s="20"/>
      <c r="H26" s="20"/>
      <c r="I26" s="20"/>
      <c r="J26" s="26">
        <v>12</v>
      </c>
      <c r="K26" s="23"/>
      <c r="L26" s="26">
        <v>0</v>
      </c>
      <c r="M26" s="23"/>
      <c r="N26" s="26">
        <f>ROUND((J26-L26),5)</f>
        <v>12</v>
      </c>
      <c r="O26" s="23"/>
      <c r="P26" s="25">
        <f>ROUND(IF(L26=0, IF(J26=0, 0, 1), J26/L26),5)</f>
        <v>1</v>
      </c>
    </row>
    <row r="27" spans="1:16" x14ac:dyDescent="0.4">
      <c r="A27" s="20"/>
      <c r="B27" s="20"/>
      <c r="C27" s="20"/>
      <c r="D27" s="20"/>
      <c r="E27" s="20"/>
      <c r="F27" s="20" t="s">
        <v>233</v>
      </c>
      <c r="G27" s="20"/>
      <c r="H27" s="20"/>
      <c r="I27" s="20"/>
      <c r="J27" s="26"/>
      <c r="K27" s="23"/>
      <c r="L27" s="26"/>
      <c r="M27" s="23"/>
      <c r="N27" s="26"/>
      <c r="O27" s="23"/>
      <c r="P27" s="25"/>
    </row>
    <row r="28" spans="1:16" x14ac:dyDescent="0.4">
      <c r="A28" s="20"/>
      <c r="B28" s="20"/>
      <c r="C28" s="20"/>
      <c r="D28" s="20"/>
      <c r="E28" s="20"/>
      <c r="F28" s="20"/>
      <c r="G28" s="20" t="s">
        <v>232</v>
      </c>
      <c r="H28" s="20"/>
      <c r="I28" s="20"/>
      <c r="J28" s="26">
        <v>0</v>
      </c>
      <c r="K28" s="23"/>
      <c r="L28" s="26">
        <v>400</v>
      </c>
      <c r="M28" s="23"/>
      <c r="N28" s="26">
        <f>ROUND((J28-L28),5)</f>
        <v>-400</v>
      </c>
      <c r="O28" s="23"/>
      <c r="P28" s="25">
        <f>ROUND(IF(L28=0, IF(J28=0, 0, 1), J28/L28),5)</f>
        <v>0</v>
      </c>
    </row>
    <row r="29" spans="1:16" ht="15" thickBot="1" x14ac:dyDescent="0.45">
      <c r="A29" s="20"/>
      <c r="B29" s="20"/>
      <c r="C29" s="20"/>
      <c r="D29" s="20"/>
      <c r="E29" s="20"/>
      <c r="F29" s="20"/>
      <c r="G29" s="20" t="s">
        <v>231</v>
      </c>
      <c r="H29" s="20"/>
      <c r="I29" s="20"/>
      <c r="J29" s="30">
        <v>0</v>
      </c>
      <c r="K29" s="23"/>
      <c r="L29" s="30">
        <v>20</v>
      </c>
      <c r="M29" s="23"/>
      <c r="N29" s="30">
        <f>ROUND((J29-L29),5)</f>
        <v>-20</v>
      </c>
      <c r="O29" s="23"/>
      <c r="P29" s="29">
        <f>ROUND(IF(L29=0, IF(J29=0, 0, 1), J29/L29),5)</f>
        <v>0</v>
      </c>
    </row>
    <row r="30" spans="1:16" x14ac:dyDescent="0.4">
      <c r="A30" s="20"/>
      <c r="B30" s="20"/>
      <c r="C30" s="20"/>
      <c r="D30" s="20"/>
      <c r="E30" s="20"/>
      <c r="F30" s="20" t="s">
        <v>230</v>
      </c>
      <c r="G30" s="20"/>
      <c r="H30" s="20"/>
      <c r="I30" s="20"/>
      <c r="J30" s="26">
        <f>ROUND(SUM(J27:J29),5)</f>
        <v>0</v>
      </c>
      <c r="K30" s="23"/>
      <c r="L30" s="26">
        <f>ROUND(SUM(L27:L29),5)</f>
        <v>420</v>
      </c>
      <c r="M30" s="23"/>
      <c r="N30" s="26">
        <f>ROUND((J30-L30),5)</f>
        <v>-420</v>
      </c>
      <c r="O30" s="23"/>
      <c r="P30" s="25">
        <f>ROUND(IF(L30=0, IF(J30=0, 0, 1), J30/L30),5)</f>
        <v>0</v>
      </c>
    </row>
    <row r="31" spans="1:16" x14ac:dyDescent="0.4">
      <c r="A31" s="20"/>
      <c r="B31" s="20"/>
      <c r="C31" s="20"/>
      <c r="D31" s="20"/>
      <c r="E31" s="20"/>
      <c r="F31" s="20" t="s">
        <v>229</v>
      </c>
      <c r="G31" s="20"/>
      <c r="H31" s="20"/>
      <c r="I31" s="20"/>
      <c r="J31" s="26"/>
      <c r="K31" s="23"/>
      <c r="L31" s="26"/>
      <c r="M31" s="23"/>
      <c r="N31" s="26"/>
      <c r="O31" s="23"/>
      <c r="P31" s="25"/>
    </row>
    <row r="32" spans="1:16" x14ac:dyDescent="0.4">
      <c r="A32" s="20"/>
      <c r="B32" s="20"/>
      <c r="C32" s="20"/>
      <c r="D32" s="20"/>
      <c r="E32" s="20"/>
      <c r="F32" s="20"/>
      <c r="G32" s="20" t="s">
        <v>228</v>
      </c>
      <c r="H32" s="20"/>
      <c r="I32" s="20"/>
      <c r="J32" s="26">
        <v>0</v>
      </c>
      <c r="K32" s="23"/>
      <c r="L32" s="26">
        <v>0</v>
      </c>
      <c r="M32" s="23"/>
      <c r="N32" s="26">
        <f>ROUND((J32-L32),5)</f>
        <v>0</v>
      </c>
      <c r="O32" s="23"/>
      <c r="P32" s="25">
        <f>ROUND(IF(L32=0, IF(J32=0, 0, 1), J32/L32),5)</f>
        <v>0</v>
      </c>
    </row>
    <row r="33" spans="1:16" x14ac:dyDescent="0.4">
      <c r="A33" s="20"/>
      <c r="B33" s="20"/>
      <c r="C33" s="20"/>
      <c r="D33" s="20"/>
      <c r="E33" s="20"/>
      <c r="F33" s="20"/>
      <c r="G33" s="20" t="s">
        <v>227</v>
      </c>
      <c r="H33" s="20"/>
      <c r="I33" s="20"/>
      <c r="J33" s="26">
        <v>0</v>
      </c>
      <c r="K33" s="23"/>
      <c r="L33" s="26">
        <v>0</v>
      </c>
      <c r="M33" s="23"/>
      <c r="N33" s="26">
        <f>ROUND((J33-L33),5)</f>
        <v>0</v>
      </c>
      <c r="O33" s="23"/>
      <c r="P33" s="25">
        <f>ROUND(IF(L33=0, IF(J33=0, 0, 1), J33/L33),5)</f>
        <v>0</v>
      </c>
    </row>
    <row r="34" spans="1:16" x14ac:dyDescent="0.4">
      <c r="A34" s="20"/>
      <c r="B34" s="20"/>
      <c r="C34" s="20"/>
      <c r="D34" s="20"/>
      <c r="E34" s="20"/>
      <c r="F34" s="20"/>
      <c r="G34" s="20" t="s">
        <v>226</v>
      </c>
      <c r="H34" s="20"/>
      <c r="I34" s="20"/>
      <c r="J34" s="26">
        <v>1034</v>
      </c>
      <c r="K34" s="23"/>
      <c r="L34" s="26">
        <v>0</v>
      </c>
      <c r="M34" s="23"/>
      <c r="N34" s="26">
        <f>ROUND((J34-L34),5)</f>
        <v>1034</v>
      </c>
      <c r="O34" s="23"/>
      <c r="P34" s="25">
        <f>ROUND(IF(L34=0, IF(J34=0, 0, 1), J34/L34),5)</f>
        <v>1</v>
      </c>
    </row>
    <row r="35" spans="1:16" ht="15" thickBot="1" x14ac:dyDescent="0.45">
      <c r="A35" s="20"/>
      <c r="B35" s="20"/>
      <c r="C35" s="20"/>
      <c r="D35" s="20"/>
      <c r="E35" s="20"/>
      <c r="F35" s="20"/>
      <c r="G35" s="20" t="s">
        <v>225</v>
      </c>
      <c r="H35" s="20"/>
      <c r="I35" s="20"/>
      <c r="J35" s="30">
        <v>2781</v>
      </c>
      <c r="K35" s="23"/>
      <c r="L35" s="30">
        <v>2222.2199999999998</v>
      </c>
      <c r="M35" s="23"/>
      <c r="N35" s="30">
        <f>ROUND((J35-L35),5)</f>
        <v>558.78</v>
      </c>
      <c r="O35" s="23"/>
      <c r="P35" s="29">
        <f>ROUND(IF(L35=0, IF(J35=0, 0, 1), J35/L35),5)</f>
        <v>1.25145</v>
      </c>
    </row>
    <row r="36" spans="1:16" x14ac:dyDescent="0.4">
      <c r="A36" s="20"/>
      <c r="B36" s="20"/>
      <c r="C36" s="20"/>
      <c r="D36" s="20"/>
      <c r="E36" s="20"/>
      <c r="F36" s="20" t="s">
        <v>224</v>
      </c>
      <c r="G36" s="20"/>
      <c r="H36" s="20"/>
      <c r="I36" s="20"/>
      <c r="J36" s="26">
        <f>ROUND(SUM(J31:J35),5)</f>
        <v>3815</v>
      </c>
      <c r="K36" s="23"/>
      <c r="L36" s="26">
        <f>ROUND(SUM(L31:L35),5)</f>
        <v>2222.2199999999998</v>
      </c>
      <c r="M36" s="23"/>
      <c r="N36" s="26">
        <f>ROUND((J36-L36),5)</f>
        <v>1592.78</v>
      </c>
      <c r="O36" s="23"/>
      <c r="P36" s="25">
        <f>ROUND(IF(L36=0, IF(J36=0, 0, 1), J36/L36),5)</f>
        <v>1.71675</v>
      </c>
    </row>
    <row r="37" spans="1:16" x14ac:dyDescent="0.4">
      <c r="A37" s="20"/>
      <c r="B37" s="20"/>
      <c r="C37" s="20"/>
      <c r="D37" s="20"/>
      <c r="E37" s="20"/>
      <c r="F37" s="20" t="s">
        <v>223</v>
      </c>
      <c r="G37" s="20"/>
      <c r="H37" s="20"/>
      <c r="I37" s="20"/>
      <c r="J37" s="26"/>
      <c r="K37" s="23"/>
      <c r="L37" s="26"/>
      <c r="M37" s="23"/>
      <c r="N37" s="26"/>
      <c r="O37" s="23"/>
      <c r="P37" s="25"/>
    </row>
    <row r="38" spans="1:16" x14ac:dyDescent="0.4">
      <c r="A38" s="20"/>
      <c r="B38" s="20"/>
      <c r="C38" s="20"/>
      <c r="D38" s="20"/>
      <c r="E38" s="20"/>
      <c r="F38" s="20"/>
      <c r="G38" s="20" t="s">
        <v>222</v>
      </c>
      <c r="H38" s="20"/>
      <c r="I38" s="20"/>
      <c r="J38" s="26">
        <v>447.49</v>
      </c>
      <c r="K38" s="23"/>
      <c r="L38" s="26">
        <v>0</v>
      </c>
      <c r="M38" s="23"/>
      <c r="N38" s="26">
        <f>ROUND((J38-L38),5)</f>
        <v>447.49</v>
      </c>
      <c r="O38" s="23"/>
      <c r="P38" s="25">
        <f>ROUND(IF(L38=0, IF(J38=0, 0, 1), J38/L38),5)</f>
        <v>1</v>
      </c>
    </row>
    <row r="39" spans="1:16" x14ac:dyDescent="0.4">
      <c r="A39" s="20"/>
      <c r="B39" s="20"/>
      <c r="C39" s="20"/>
      <c r="D39" s="20"/>
      <c r="E39" s="20"/>
      <c r="F39" s="20"/>
      <c r="G39" s="20" t="s">
        <v>221</v>
      </c>
      <c r="H39" s="20"/>
      <c r="I39" s="20"/>
      <c r="J39" s="26">
        <v>0</v>
      </c>
      <c r="K39" s="23"/>
      <c r="L39" s="26">
        <v>150</v>
      </c>
      <c r="M39" s="23"/>
      <c r="N39" s="26">
        <f>ROUND((J39-L39),5)</f>
        <v>-150</v>
      </c>
      <c r="O39" s="23"/>
      <c r="P39" s="25">
        <f>ROUND(IF(L39=0, IF(J39=0, 0, 1), J39/L39),5)</f>
        <v>0</v>
      </c>
    </row>
    <row r="40" spans="1:16" x14ac:dyDescent="0.4">
      <c r="A40" s="20"/>
      <c r="B40" s="20"/>
      <c r="C40" s="20"/>
      <c r="D40" s="20"/>
      <c r="E40" s="20"/>
      <c r="F40" s="20"/>
      <c r="G40" s="20" t="s">
        <v>220</v>
      </c>
      <c r="H40" s="20"/>
      <c r="I40" s="20"/>
      <c r="J40" s="26">
        <v>0</v>
      </c>
      <c r="K40" s="23"/>
      <c r="L40" s="26">
        <v>1250</v>
      </c>
      <c r="M40" s="23"/>
      <c r="N40" s="26">
        <f>ROUND((J40-L40),5)</f>
        <v>-1250</v>
      </c>
      <c r="O40" s="23"/>
      <c r="P40" s="25">
        <f>ROUND(IF(L40=0, IF(J40=0, 0, 1), J40/L40),5)</f>
        <v>0</v>
      </c>
    </row>
    <row r="41" spans="1:16" x14ac:dyDescent="0.4">
      <c r="A41" s="20"/>
      <c r="B41" s="20"/>
      <c r="C41" s="20"/>
      <c r="D41" s="20"/>
      <c r="E41" s="20"/>
      <c r="F41" s="20"/>
      <c r="G41" s="20" t="s">
        <v>219</v>
      </c>
      <c r="H41" s="20"/>
      <c r="I41" s="20"/>
      <c r="J41" s="26">
        <v>0</v>
      </c>
      <c r="K41" s="23"/>
      <c r="L41" s="26">
        <v>125</v>
      </c>
      <c r="M41" s="23"/>
      <c r="N41" s="26">
        <f>ROUND((J41-L41),5)</f>
        <v>-125</v>
      </c>
      <c r="O41" s="23"/>
      <c r="P41" s="25">
        <f>ROUND(IF(L41=0, IF(J41=0, 0, 1), J41/L41),5)</f>
        <v>0</v>
      </c>
    </row>
    <row r="42" spans="1:16" x14ac:dyDescent="0.4">
      <c r="A42" s="20"/>
      <c r="B42" s="20"/>
      <c r="C42" s="20"/>
      <c r="D42" s="20"/>
      <c r="E42" s="20"/>
      <c r="F42" s="20"/>
      <c r="G42" s="20" t="s">
        <v>218</v>
      </c>
      <c r="H42" s="20"/>
      <c r="I42" s="20"/>
      <c r="J42" s="26">
        <v>0</v>
      </c>
      <c r="K42" s="23"/>
      <c r="L42" s="26">
        <v>0</v>
      </c>
      <c r="M42" s="23"/>
      <c r="N42" s="26">
        <f>ROUND((J42-L42),5)</f>
        <v>0</v>
      </c>
      <c r="O42" s="23"/>
      <c r="P42" s="25">
        <f>ROUND(IF(L42=0, IF(J42=0, 0, 1), J42/L42),5)</f>
        <v>0</v>
      </c>
    </row>
    <row r="43" spans="1:16" ht="15" thickBot="1" x14ac:dyDescent="0.45">
      <c r="A43" s="20"/>
      <c r="B43" s="20"/>
      <c r="C43" s="20"/>
      <c r="D43" s="20"/>
      <c r="E43" s="20"/>
      <c r="F43" s="20"/>
      <c r="G43" s="20" t="s">
        <v>217</v>
      </c>
      <c r="H43" s="20"/>
      <c r="I43" s="20"/>
      <c r="J43" s="30">
        <v>-235.08</v>
      </c>
      <c r="K43" s="23"/>
      <c r="L43" s="30">
        <v>125</v>
      </c>
      <c r="M43" s="23"/>
      <c r="N43" s="30">
        <f>ROUND((J43-L43),5)</f>
        <v>-360.08</v>
      </c>
      <c r="O43" s="23"/>
      <c r="P43" s="29">
        <f>ROUND(IF(L43=0, IF(J43=0, 0, 1), J43/L43),5)</f>
        <v>-1.8806400000000001</v>
      </c>
    </row>
    <row r="44" spans="1:16" x14ac:dyDescent="0.4">
      <c r="A44" s="20"/>
      <c r="B44" s="20"/>
      <c r="C44" s="20"/>
      <c r="D44" s="20"/>
      <c r="E44" s="20"/>
      <c r="F44" s="20" t="s">
        <v>216</v>
      </c>
      <c r="G44" s="20"/>
      <c r="H44" s="20"/>
      <c r="I44" s="20"/>
      <c r="J44" s="26">
        <f>ROUND(SUM(J37:J43),5)</f>
        <v>212.41</v>
      </c>
      <c r="K44" s="23"/>
      <c r="L44" s="26">
        <f>ROUND(SUM(L37:L43),5)</f>
        <v>1650</v>
      </c>
      <c r="M44" s="23"/>
      <c r="N44" s="26">
        <f>ROUND((J44-L44),5)</f>
        <v>-1437.59</v>
      </c>
      <c r="O44" s="23"/>
      <c r="P44" s="25">
        <f>ROUND(IF(L44=0, IF(J44=0, 0, 1), J44/L44),5)</f>
        <v>0.12873000000000001</v>
      </c>
    </row>
    <row r="45" spans="1:16" x14ac:dyDescent="0.4">
      <c r="A45" s="20"/>
      <c r="B45" s="20"/>
      <c r="C45" s="20"/>
      <c r="D45" s="20"/>
      <c r="E45" s="20"/>
      <c r="F45" s="20" t="s">
        <v>215</v>
      </c>
      <c r="G45" s="20"/>
      <c r="H45" s="20"/>
      <c r="I45" s="20"/>
      <c r="J45" s="26"/>
      <c r="K45" s="23"/>
      <c r="L45" s="26"/>
      <c r="M45" s="23"/>
      <c r="N45" s="26"/>
      <c r="O45" s="23"/>
      <c r="P45" s="25"/>
    </row>
    <row r="46" spans="1:16" x14ac:dyDescent="0.4">
      <c r="A46" s="20"/>
      <c r="B46" s="20"/>
      <c r="C46" s="20"/>
      <c r="D46" s="20"/>
      <c r="E46" s="20"/>
      <c r="F46" s="20"/>
      <c r="G46" s="20" t="s">
        <v>214</v>
      </c>
      <c r="H46" s="20"/>
      <c r="I46" s="20"/>
      <c r="J46" s="26"/>
      <c r="K46" s="23"/>
      <c r="L46" s="26"/>
      <c r="M46" s="23"/>
      <c r="N46" s="26"/>
      <c r="O46" s="23"/>
      <c r="P46" s="25"/>
    </row>
    <row r="47" spans="1:16" x14ac:dyDescent="0.4">
      <c r="A47" s="20"/>
      <c r="B47" s="20"/>
      <c r="C47" s="20"/>
      <c r="D47" s="20"/>
      <c r="E47" s="20"/>
      <c r="F47" s="20"/>
      <c r="G47" s="20"/>
      <c r="H47" s="20" t="s">
        <v>213</v>
      </c>
      <c r="I47" s="20"/>
      <c r="J47" s="26"/>
      <c r="K47" s="23"/>
      <c r="L47" s="26"/>
      <c r="M47" s="23"/>
      <c r="N47" s="26"/>
      <c r="O47" s="23"/>
      <c r="P47" s="25"/>
    </row>
    <row r="48" spans="1:16" x14ac:dyDescent="0.4">
      <c r="A48" s="20"/>
      <c r="B48" s="20"/>
      <c r="C48" s="20"/>
      <c r="D48" s="20"/>
      <c r="E48" s="20"/>
      <c r="F48" s="20"/>
      <c r="G48" s="20"/>
      <c r="H48" s="20"/>
      <c r="I48" s="20" t="s">
        <v>212</v>
      </c>
      <c r="J48" s="26">
        <v>10500</v>
      </c>
      <c r="K48" s="23"/>
      <c r="L48" s="26">
        <v>10500</v>
      </c>
      <c r="M48" s="23"/>
      <c r="N48" s="26">
        <f>ROUND((J48-L48),5)</f>
        <v>0</v>
      </c>
      <c r="O48" s="23"/>
      <c r="P48" s="25">
        <f>ROUND(IF(L48=0, IF(J48=0, 0, 1), J48/L48),5)</f>
        <v>1</v>
      </c>
    </row>
    <row r="49" spans="1:16" x14ac:dyDescent="0.4">
      <c r="A49" s="20"/>
      <c r="B49" s="20"/>
      <c r="C49" s="20"/>
      <c r="D49" s="20"/>
      <c r="E49" s="20"/>
      <c r="F49" s="20"/>
      <c r="G49" s="20"/>
      <c r="H49" s="20"/>
      <c r="I49" s="20" t="s">
        <v>211</v>
      </c>
      <c r="J49" s="26">
        <v>945</v>
      </c>
      <c r="K49" s="23"/>
      <c r="L49" s="26">
        <v>945</v>
      </c>
      <c r="M49" s="23"/>
      <c r="N49" s="26">
        <f>ROUND((J49-L49),5)</f>
        <v>0</v>
      </c>
      <c r="O49" s="23"/>
      <c r="P49" s="25">
        <f>ROUND(IF(L49=0, IF(J49=0, 0, 1), J49/L49),5)</f>
        <v>1</v>
      </c>
    </row>
    <row r="50" spans="1:16" x14ac:dyDescent="0.4">
      <c r="A50" s="20"/>
      <c r="B50" s="20"/>
      <c r="C50" s="20"/>
      <c r="D50" s="20"/>
      <c r="E50" s="20"/>
      <c r="F50" s="20"/>
      <c r="G50" s="20"/>
      <c r="H50" s="20"/>
      <c r="I50" s="20" t="s">
        <v>210</v>
      </c>
      <c r="J50" s="26">
        <v>336</v>
      </c>
      <c r="K50" s="23"/>
      <c r="L50" s="26">
        <v>336</v>
      </c>
      <c r="M50" s="23"/>
      <c r="N50" s="26">
        <f>ROUND((J50-L50),5)</f>
        <v>0</v>
      </c>
      <c r="O50" s="23"/>
      <c r="P50" s="25">
        <f>ROUND(IF(L50=0, IF(J50=0, 0, 1), J50/L50),5)</f>
        <v>1</v>
      </c>
    </row>
    <row r="51" spans="1:16" x14ac:dyDescent="0.4">
      <c r="A51" s="20"/>
      <c r="B51" s="20"/>
      <c r="C51" s="20"/>
      <c r="D51" s="20"/>
      <c r="E51" s="20"/>
      <c r="F51" s="20"/>
      <c r="G51" s="20"/>
      <c r="H51" s="20"/>
      <c r="I51" s="20" t="s">
        <v>209</v>
      </c>
      <c r="J51" s="26">
        <v>0</v>
      </c>
      <c r="K51" s="23"/>
      <c r="L51" s="26">
        <v>0</v>
      </c>
      <c r="M51" s="23"/>
      <c r="N51" s="26">
        <f>ROUND((J51-L51),5)</f>
        <v>0</v>
      </c>
      <c r="O51" s="23"/>
      <c r="P51" s="25">
        <f>ROUND(IF(L51=0, IF(J51=0, 0, 1), J51/L51),5)</f>
        <v>0</v>
      </c>
    </row>
    <row r="52" spans="1:16" ht="15" thickBot="1" x14ac:dyDescent="0.45">
      <c r="A52" s="20"/>
      <c r="B52" s="20"/>
      <c r="C52" s="20"/>
      <c r="D52" s="20"/>
      <c r="E52" s="20"/>
      <c r="F52" s="20"/>
      <c r="G52" s="20"/>
      <c r="H52" s="20"/>
      <c r="I52" s="20" t="s">
        <v>208</v>
      </c>
      <c r="J52" s="30">
        <v>0</v>
      </c>
      <c r="K52" s="23"/>
      <c r="L52" s="30">
        <v>30</v>
      </c>
      <c r="M52" s="23"/>
      <c r="N52" s="30">
        <f>ROUND((J52-L52),5)</f>
        <v>-30</v>
      </c>
      <c r="O52" s="23"/>
      <c r="P52" s="29">
        <f>ROUND(IF(L52=0, IF(J52=0, 0, 1), J52/L52),5)</f>
        <v>0</v>
      </c>
    </row>
    <row r="53" spans="1:16" x14ac:dyDescent="0.4">
      <c r="A53" s="20"/>
      <c r="B53" s="20"/>
      <c r="C53" s="20"/>
      <c r="D53" s="20"/>
      <c r="E53" s="20"/>
      <c r="F53" s="20"/>
      <c r="G53" s="20"/>
      <c r="H53" s="20" t="s">
        <v>207</v>
      </c>
      <c r="I53" s="20"/>
      <c r="J53" s="26">
        <f>ROUND(SUM(J47:J52),5)</f>
        <v>11781</v>
      </c>
      <c r="K53" s="23"/>
      <c r="L53" s="26">
        <f>ROUND(SUM(L47:L52),5)</f>
        <v>11811</v>
      </c>
      <c r="M53" s="23"/>
      <c r="N53" s="26">
        <f>ROUND((J53-L53),5)</f>
        <v>-30</v>
      </c>
      <c r="O53" s="23"/>
      <c r="P53" s="25">
        <f>ROUND(IF(L53=0, IF(J53=0, 0, 1), J53/L53),5)</f>
        <v>0.99746000000000001</v>
      </c>
    </row>
    <row r="54" spans="1:16" x14ac:dyDescent="0.4">
      <c r="A54" s="20"/>
      <c r="B54" s="20"/>
      <c r="C54" s="20"/>
      <c r="D54" s="20"/>
      <c r="E54" s="20"/>
      <c r="F54" s="20"/>
      <c r="G54" s="20"/>
      <c r="H54" s="20" t="s">
        <v>206</v>
      </c>
      <c r="I54" s="20"/>
      <c r="J54" s="26">
        <v>27599.27</v>
      </c>
      <c r="K54" s="23"/>
      <c r="L54" s="26">
        <v>23677.75</v>
      </c>
      <c r="M54" s="23"/>
      <c r="N54" s="26">
        <f>ROUND((J54-L54),5)</f>
        <v>3921.52</v>
      </c>
      <c r="O54" s="23"/>
      <c r="P54" s="25">
        <f>ROUND(IF(L54=0, IF(J54=0, 0, 1), J54/L54),5)</f>
        <v>1.1656200000000001</v>
      </c>
    </row>
    <row r="55" spans="1:16" x14ac:dyDescent="0.4">
      <c r="A55" s="20"/>
      <c r="B55" s="20"/>
      <c r="C55" s="20"/>
      <c r="D55" s="20"/>
      <c r="E55" s="20"/>
      <c r="F55" s="20"/>
      <c r="G55" s="20"/>
      <c r="H55" s="20" t="s">
        <v>205</v>
      </c>
      <c r="I55" s="20"/>
      <c r="J55" s="26">
        <v>0</v>
      </c>
      <c r="K55" s="23"/>
      <c r="L55" s="26"/>
      <c r="M55" s="23"/>
      <c r="N55" s="26"/>
      <c r="O55" s="23"/>
      <c r="P55" s="25"/>
    </row>
    <row r="56" spans="1:16" x14ac:dyDescent="0.4">
      <c r="A56" s="20"/>
      <c r="B56" s="20"/>
      <c r="C56" s="20"/>
      <c r="D56" s="20"/>
      <c r="E56" s="20"/>
      <c r="F56" s="20"/>
      <c r="G56" s="20"/>
      <c r="H56" s="20" t="s">
        <v>204</v>
      </c>
      <c r="I56" s="20"/>
      <c r="J56" s="26">
        <v>6908.8</v>
      </c>
      <c r="K56" s="23"/>
      <c r="L56" s="26">
        <v>3742.5</v>
      </c>
      <c r="M56" s="23"/>
      <c r="N56" s="26">
        <f>ROUND((J56-L56),5)</f>
        <v>3166.3</v>
      </c>
      <c r="O56" s="23"/>
      <c r="P56" s="25">
        <f>ROUND(IF(L56=0, IF(J56=0, 0, 1), J56/L56),5)</f>
        <v>1.8460399999999999</v>
      </c>
    </row>
    <row r="57" spans="1:16" x14ac:dyDescent="0.4">
      <c r="A57" s="20"/>
      <c r="B57" s="20"/>
      <c r="C57" s="20"/>
      <c r="D57" s="20"/>
      <c r="E57" s="20"/>
      <c r="F57" s="20"/>
      <c r="G57" s="20"/>
      <c r="H57" s="20" t="s">
        <v>203</v>
      </c>
      <c r="I57" s="20"/>
      <c r="J57" s="26">
        <v>0</v>
      </c>
      <c r="K57" s="23"/>
      <c r="L57" s="26">
        <v>2817.25</v>
      </c>
      <c r="M57" s="23"/>
      <c r="N57" s="26">
        <f>ROUND((J57-L57),5)</f>
        <v>-2817.25</v>
      </c>
      <c r="O57" s="23"/>
      <c r="P57" s="25">
        <f>ROUND(IF(L57=0, IF(J57=0, 0, 1), J57/L57),5)</f>
        <v>0</v>
      </c>
    </row>
    <row r="58" spans="1:16" x14ac:dyDescent="0.4">
      <c r="A58" s="20"/>
      <c r="B58" s="20"/>
      <c r="C58" s="20"/>
      <c r="D58" s="20"/>
      <c r="E58" s="20"/>
      <c r="F58" s="20"/>
      <c r="G58" s="20"/>
      <c r="H58" s="20" t="s">
        <v>202</v>
      </c>
      <c r="I58" s="20"/>
      <c r="J58" s="26">
        <v>2600</v>
      </c>
      <c r="K58" s="23"/>
      <c r="L58" s="26">
        <v>1260</v>
      </c>
      <c r="M58" s="23"/>
      <c r="N58" s="26">
        <f>ROUND((J58-L58),5)</f>
        <v>1340</v>
      </c>
      <c r="O58" s="23"/>
      <c r="P58" s="25">
        <f>ROUND(IF(L58=0, IF(J58=0, 0, 1), J58/L58),5)</f>
        <v>2.0634899999999998</v>
      </c>
    </row>
    <row r="59" spans="1:16" ht="15" thickBot="1" x14ac:dyDescent="0.45">
      <c r="A59" s="20"/>
      <c r="B59" s="20"/>
      <c r="C59" s="20"/>
      <c r="D59" s="20"/>
      <c r="E59" s="20"/>
      <c r="F59" s="20"/>
      <c r="G59" s="20"/>
      <c r="H59" s="20" t="s">
        <v>201</v>
      </c>
      <c r="I59" s="20"/>
      <c r="J59" s="30">
        <v>6081.62</v>
      </c>
      <c r="K59" s="23"/>
      <c r="L59" s="30">
        <v>5656.25</v>
      </c>
      <c r="M59" s="23"/>
      <c r="N59" s="30">
        <f>ROUND((J59-L59),5)</f>
        <v>425.37</v>
      </c>
      <c r="O59" s="23"/>
      <c r="P59" s="29">
        <f>ROUND(IF(L59=0, IF(J59=0, 0, 1), J59/L59),5)</f>
        <v>1.0751999999999999</v>
      </c>
    </row>
    <row r="60" spans="1:16" x14ac:dyDescent="0.4">
      <c r="A60" s="20"/>
      <c r="B60" s="20"/>
      <c r="C60" s="20"/>
      <c r="D60" s="20"/>
      <c r="E60" s="20"/>
      <c r="F60" s="20"/>
      <c r="G60" s="20" t="s">
        <v>200</v>
      </c>
      <c r="H60" s="20"/>
      <c r="I60" s="20"/>
      <c r="J60" s="26">
        <f>ROUND(J46+SUM(J53:J59),5)</f>
        <v>54970.69</v>
      </c>
      <c r="K60" s="23"/>
      <c r="L60" s="26">
        <f>ROUND(L46+SUM(L53:L59),5)</f>
        <v>48964.75</v>
      </c>
      <c r="M60" s="23"/>
      <c r="N60" s="26">
        <f>ROUND((J60-L60),5)</f>
        <v>6005.94</v>
      </c>
      <c r="O60" s="23"/>
      <c r="P60" s="25">
        <f>ROUND(IF(L60=0, IF(J60=0, 0, 1), J60/L60),5)</f>
        <v>1.12266</v>
      </c>
    </row>
    <row r="61" spans="1:16" x14ac:dyDescent="0.4">
      <c r="A61" s="20"/>
      <c r="B61" s="20"/>
      <c r="C61" s="20"/>
      <c r="D61" s="20"/>
      <c r="E61" s="20"/>
      <c r="F61" s="20"/>
      <c r="G61" s="20" t="s">
        <v>199</v>
      </c>
      <c r="H61" s="20"/>
      <c r="I61" s="20"/>
      <c r="J61" s="26">
        <v>700</v>
      </c>
      <c r="K61" s="23"/>
      <c r="L61" s="26"/>
      <c r="M61" s="23"/>
      <c r="N61" s="26"/>
      <c r="O61" s="23"/>
      <c r="P61" s="25"/>
    </row>
    <row r="62" spans="1:16" x14ac:dyDescent="0.4">
      <c r="A62" s="20"/>
      <c r="B62" s="20"/>
      <c r="C62" s="20"/>
      <c r="D62" s="20"/>
      <c r="E62" s="20"/>
      <c r="F62" s="20"/>
      <c r="G62" s="20" t="s">
        <v>198</v>
      </c>
      <c r="H62" s="20"/>
      <c r="I62" s="20"/>
      <c r="J62" s="26"/>
      <c r="K62" s="23"/>
      <c r="L62" s="26"/>
      <c r="M62" s="23"/>
      <c r="N62" s="26"/>
      <c r="O62" s="23"/>
      <c r="P62" s="25"/>
    </row>
    <row r="63" spans="1:16" x14ac:dyDescent="0.4">
      <c r="A63" s="20"/>
      <c r="B63" s="20"/>
      <c r="C63" s="20"/>
      <c r="D63" s="20"/>
      <c r="E63" s="20"/>
      <c r="F63" s="20"/>
      <c r="G63" s="20"/>
      <c r="H63" s="20" t="s">
        <v>197</v>
      </c>
      <c r="I63" s="20"/>
      <c r="J63" s="26">
        <v>2597.2800000000002</v>
      </c>
      <c r="K63" s="23"/>
      <c r="L63" s="26">
        <v>2640.06</v>
      </c>
      <c r="M63" s="23"/>
      <c r="N63" s="26">
        <f>ROUND((J63-L63),5)</f>
        <v>-42.78</v>
      </c>
      <c r="O63" s="23"/>
      <c r="P63" s="25">
        <f>ROUND(IF(L63=0, IF(J63=0, 0, 1), J63/L63),5)</f>
        <v>0.98380000000000001</v>
      </c>
    </row>
    <row r="64" spans="1:16" x14ac:dyDescent="0.4">
      <c r="A64" s="20"/>
      <c r="B64" s="20"/>
      <c r="C64" s="20"/>
      <c r="D64" s="20"/>
      <c r="E64" s="20"/>
      <c r="F64" s="20"/>
      <c r="G64" s="20"/>
      <c r="H64" s="20" t="s">
        <v>196</v>
      </c>
      <c r="I64" s="20"/>
      <c r="J64" s="26">
        <v>923.47</v>
      </c>
      <c r="K64" s="23"/>
      <c r="L64" s="26">
        <v>938.69</v>
      </c>
      <c r="M64" s="23"/>
      <c r="N64" s="26">
        <f>ROUND((J64-L64),5)</f>
        <v>-15.22</v>
      </c>
      <c r="O64" s="23"/>
      <c r="P64" s="25">
        <f>ROUND(IF(L64=0, IF(J64=0, 0, 1), J64/L64),5)</f>
        <v>0.98379000000000005</v>
      </c>
    </row>
    <row r="65" spans="1:16" x14ac:dyDescent="0.4">
      <c r="A65" s="20"/>
      <c r="B65" s="20"/>
      <c r="C65" s="20"/>
      <c r="D65" s="20"/>
      <c r="E65" s="20"/>
      <c r="F65" s="20"/>
      <c r="G65" s="20"/>
      <c r="H65" s="20" t="s">
        <v>195</v>
      </c>
      <c r="I65" s="20"/>
      <c r="J65" s="26">
        <v>5605.22</v>
      </c>
      <c r="K65" s="23"/>
      <c r="L65" s="26">
        <v>6714.25</v>
      </c>
      <c r="M65" s="23"/>
      <c r="N65" s="26">
        <f>ROUND((J65-L65),5)</f>
        <v>-1109.03</v>
      </c>
      <c r="O65" s="23"/>
      <c r="P65" s="25">
        <f>ROUND(IF(L65=0, IF(J65=0, 0, 1), J65/L65),5)</f>
        <v>0.83482000000000001</v>
      </c>
    </row>
    <row r="66" spans="1:16" x14ac:dyDescent="0.4">
      <c r="A66" s="20"/>
      <c r="B66" s="20"/>
      <c r="C66" s="20"/>
      <c r="D66" s="20"/>
      <c r="E66" s="20"/>
      <c r="F66" s="20"/>
      <c r="G66" s="20"/>
      <c r="H66" s="20" t="s">
        <v>194</v>
      </c>
      <c r="I66" s="20"/>
      <c r="J66" s="26">
        <v>0</v>
      </c>
      <c r="K66" s="23"/>
      <c r="L66" s="26">
        <v>3700.75</v>
      </c>
      <c r="M66" s="23"/>
      <c r="N66" s="26">
        <f>ROUND((J66-L66),5)</f>
        <v>-3700.75</v>
      </c>
      <c r="O66" s="23"/>
      <c r="P66" s="25">
        <f>ROUND(IF(L66=0, IF(J66=0, 0, 1), J66/L66),5)</f>
        <v>0</v>
      </c>
    </row>
    <row r="67" spans="1:16" x14ac:dyDescent="0.4">
      <c r="A67" s="20"/>
      <c r="B67" s="20"/>
      <c r="C67" s="20"/>
      <c r="D67" s="20"/>
      <c r="E67" s="20"/>
      <c r="F67" s="20"/>
      <c r="G67" s="20"/>
      <c r="H67" s="20" t="s">
        <v>193</v>
      </c>
      <c r="I67" s="20"/>
      <c r="J67" s="26">
        <v>0</v>
      </c>
      <c r="K67" s="23"/>
      <c r="L67" s="26">
        <v>0</v>
      </c>
      <c r="M67" s="23"/>
      <c r="N67" s="26">
        <f>ROUND((J67-L67),5)</f>
        <v>0</v>
      </c>
      <c r="O67" s="23"/>
      <c r="P67" s="25">
        <f>ROUND(IF(L67=0, IF(J67=0, 0, 1), J67/L67),5)</f>
        <v>0</v>
      </c>
    </row>
    <row r="68" spans="1:16" x14ac:dyDescent="0.4">
      <c r="A68" s="20"/>
      <c r="B68" s="20"/>
      <c r="C68" s="20"/>
      <c r="D68" s="20"/>
      <c r="E68" s="20"/>
      <c r="F68" s="20"/>
      <c r="G68" s="20"/>
      <c r="H68" s="20" t="s">
        <v>192</v>
      </c>
      <c r="I68" s="20"/>
      <c r="J68" s="26">
        <v>0</v>
      </c>
      <c r="K68" s="23"/>
      <c r="L68" s="26">
        <v>666.67</v>
      </c>
      <c r="M68" s="23"/>
      <c r="N68" s="26">
        <f>ROUND((J68-L68),5)</f>
        <v>-666.67</v>
      </c>
      <c r="O68" s="23"/>
      <c r="P68" s="25">
        <f>ROUND(IF(L68=0, IF(J68=0, 0, 1), J68/L68),5)</f>
        <v>0</v>
      </c>
    </row>
    <row r="69" spans="1:16" x14ac:dyDescent="0.4">
      <c r="A69" s="20"/>
      <c r="B69" s="20"/>
      <c r="C69" s="20"/>
      <c r="D69" s="20"/>
      <c r="E69" s="20"/>
      <c r="F69" s="20"/>
      <c r="G69" s="20"/>
      <c r="H69" s="20" t="s">
        <v>191</v>
      </c>
      <c r="I69" s="20"/>
      <c r="J69" s="26">
        <v>0</v>
      </c>
      <c r="K69" s="23"/>
      <c r="L69" s="26">
        <v>0</v>
      </c>
      <c r="M69" s="23"/>
      <c r="N69" s="26">
        <f>ROUND((J69-L69),5)</f>
        <v>0</v>
      </c>
      <c r="O69" s="23"/>
      <c r="P69" s="25">
        <f>ROUND(IF(L69=0, IF(J69=0, 0, 1), J69/L69),5)</f>
        <v>0</v>
      </c>
    </row>
    <row r="70" spans="1:16" ht="15" thickBot="1" x14ac:dyDescent="0.45">
      <c r="A70" s="20"/>
      <c r="B70" s="20"/>
      <c r="C70" s="20"/>
      <c r="D70" s="20"/>
      <c r="E70" s="20"/>
      <c r="F70" s="20"/>
      <c r="G70" s="20"/>
      <c r="H70" s="20" t="s">
        <v>190</v>
      </c>
      <c r="I70" s="20"/>
      <c r="J70" s="30">
        <v>0</v>
      </c>
      <c r="K70" s="23"/>
      <c r="L70" s="30">
        <v>12.5</v>
      </c>
      <c r="M70" s="23"/>
      <c r="N70" s="30">
        <f>ROUND((J70-L70),5)</f>
        <v>-12.5</v>
      </c>
      <c r="O70" s="23"/>
      <c r="P70" s="29">
        <f>ROUND(IF(L70=0, IF(J70=0, 0, 1), J70/L70),5)</f>
        <v>0</v>
      </c>
    </row>
    <row r="71" spans="1:16" x14ac:dyDescent="0.4">
      <c r="A71" s="20"/>
      <c r="B71" s="20"/>
      <c r="C71" s="20"/>
      <c r="D71" s="20"/>
      <c r="E71" s="20"/>
      <c r="F71" s="20"/>
      <c r="G71" s="20" t="s">
        <v>189</v>
      </c>
      <c r="H71" s="20"/>
      <c r="I71" s="20"/>
      <c r="J71" s="26">
        <f>ROUND(SUM(J62:J70),5)</f>
        <v>9125.9699999999993</v>
      </c>
      <c r="K71" s="23"/>
      <c r="L71" s="26">
        <f>ROUND(SUM(L62:L70),5)</f>
        <v>14672.92</v>
      </c>
      <c r="M71" s="23"/>
      <c r="N71" s="26">
        <f>ROUND((J71-L71),5)</f>
        <v>-5546.95</v>
      </c>
      <c r="O71" s="23"/>
      <c r="P71" s="25">
        <f>ROUND(IF(L71=0, IF(J71=0, 0, 1), J71/L71),5)</f>
        <v>0.62195999999999996</v>
      </c>
    </row>
    <row r="72" spans="1:16" x14ac:dyDescent="0.4">
      <c r="A72" s="20"/>
      <c r="B72" s="20"/>
      <c r="C72" s="20"/>
      <c r="D72" s="20"/>
      <c r="E72" s="20"/>
      <c r="F72" s="20"/>
      <c r="G72" s="20" t="s">
        <v>188</v>
      </c>
      <c r="H72" s="20"/>
      <c r="I72" s="20"/>
      <c r="J72" s="26"/>
      <c r="K72" s="23"/>
      <c r="L72" s="26"/>
      <c r="M72" s="23"/>
      <c r="N72" s="26"/>
      <c r="O72" s="23"/>
      <c r="P72" s="25"/>
    </row>
    <row r="73" spans="1:16" x14ac:dyDescent="0.4">
      <c r="A73" s="20"/>
      <c r="B73" s="20"/>
      <c r="C73" s="20"/>
      <c r="D73" s="20"/>
      <c r="E73" s="20"/>
      <c r="F73" s="20"/>
      <c r="G73" s="20"/>
      <c r="H73" s="20" t="s">
        <v>187</v>
      </c>
      <c r="I73" s="20"/>
      <c r="J73" s="26">
        <v>471.74</v>
      </c>
      <c r="K73" s="23"/>
      <c r="L73" s="26">
        <v>484.83</v>
      </c>
      <c r="M73" s="23"/>
      <c r="N73" s="26">
        <f>ROUND((J73-L73),5)</f>
        <v>-13.09</v>
      </c>
      <c r="O73" s="23"/>
      <c r="P73" s="25">
        <f>ROUND(IF(L73=0, IF(J73=0, 0, 1), J73/L73),5)</f>
        <v>0.97299999999999998</v>
      </c>
    </row>
    <row r="74" spans="1:16" x14ac:dyDescent="0.4">
      <c r="A74" s="20"/>
      <c r="B74" s="20"/>
      <c r="C74" s="20"/>
      <c r="D74" s="20"/>
      <c r="E74" s="20"/>
      <c r="F74" s="20"/>
      <c r="G74" s="20"/>
      <c r="H74" s="20" t="s">
        <v>186</v>
      </c>
      <c r="I74" s="20"/>
      <c r="J74" s="26">
        <v>911.94</v>
      </c>
      <c r="K74" s="23"/>
      <c r="L74" s="26">
        <v>788</v>
      </c>
      <c r="M74" s="23"/>
      <c r="N74" s="26">
        <f>ROUND((J74-L74),5)</f>
        <v>123.94</v>
      </c>
      <c r="O74" s="23"/>
      <c r="P74" s="25">
        <f>ROUND(IF(L74=0, IF(J74=0, 0, 1), J74/L74),5)</f>
        <v>1.1572800000000001</v>
      </c>
    </row>
    <row r="75" spans="1:16" ht="15" thickBot="1" x14ac:dyDescent="0.45">
      <c r="A75" s="20"/>
      <c r="B75" s="20"/>
      <c r="C75" s="20"/>
      <c r="D75" s="20"/>
      <c r="E75" s="20"/>
      <c r="F75" s="20"/>
      <c r="G75" s="20"/>
      <c r="H75" s="20" t="s">
        <v>185</v>
      </c>
      <c r="I75" s="20"/>
      <c r="J75" s="26">
        <v>10.84</v>
      </c>
      <c r="K75" s="23"/>
      <c r="L75" s="26">
        <v>162</v>
      </c>
      <c r="M75" s="23"/>
      <c r="N75" s="26">
        <f>ROUND((J75-L75),5)</f>
        <v>-151.16</v>
      </c>
      <c r="O75" s="23"/>
      <c r="P75" s="25">
        <f>ROUND(IF(L75=0, IF(J75=0, 0, 1), J75/L75),5)</f>
        <v>6.6909999999999997E-2</v>
      </c>
    </row>
    <row r="76" spans="1:16" ht="15" thickBot="1" x14ac:dyDescent="0.45">
      <c r="A76" s="20"/>
      <c r="B76" s="20"/>
      <c r="C76" s="20"/>
      <c r="D76" s="20"/>
      <c r="E76" s="20"/>
      <c r="F76" s="20"/>
      <c r="G76" s="20" t="s">
        <v>184</v>
      </c>
      <c r="H76" s="20"/>
      <c r="I76" s="20"/>
      <c r="J76" s="27">
        <f>ROUND(SUM(J72:J75),5)</f>
        <v>1394.52</v>
      </c>
      <c r="K76" s="23"/>
      <c r="L76" s="27">
        <f>ROUND(SUM(L72:L75),5)</f>
        <v>1434.83</v>
      </c>
      <c r="M76" s="23"/>
      <c r="N76" s="27">
        <f>ROUND((J76-L76),5)</f>
        <v>-40.31</v>
      </c>
      <c r="O76" s="23"/>
      <c r="P76" s="28">
        <f>ROUND(IF(L76=0, IF(J76=0, 0, 1), J76/L76),5)</f>
        <v>0.97191000000000005</v>
      </c>
    </row>
    <row r="77" spans="1:16" x14ac:dyDescent="0.4">
      <c r="A77" s="20"/>
      <c r="B77" s="20"/>
      <c r="C77" s="20"/>
      <c r="D77" s="20"/>
      <c r="E77" s="20"/>
      <c r="F77" s="20" t="s">
        <v>183</v>
      </c>
      <c r="G77" s="20"/>
      <c r="H77" s="20"/>
      <c r="I77" s="20"/>
      <c r="J77" s="26">
        <f>ROUND(J45+SUM(J60:J61)+J71+J76,5)</f>
        <v>66191.179999999993</v>
      </c>
      <c r="K77" s="23"/>
      <c r="L77" s="26">
        <f>ROUND(L45+SUM(L60:L61)+L71+L76,5)</f>
        <v>65072.5</v>
      </c>
      <c r="M77" s="23"/>
      <c r="N77" s="26">
        <f>ROUND((J77-L77),5)</f>
        <v>1118.68</v>
      </c>
      <c r="O77" s="23"/>
      <c r="P77" s="25">
        <f>ROUND(IF(L77=0, IF(J77=0, 0, 1), J77/L77),5)</f>
        <v>1.01719</v>
      </c>
    </row>
    <row r="78" spans="1:16" x14ac:dyDescent="0.4">
      <c r="A78" s="20"/>
      <c r="B78" s="20"/>
      <c r="C78" s="20"/>
      <c r="D78" s="20"/>
      <c r="E78" s="20"/>
      <c r="F78" s="20" t="s">
        <v>182</v>
      </c>
      <c r="G78" s="20"/>
      <c r="H78" s="20"/>
      <c r="I78" s="20"/>
      <c r="J78" s="26"/>
      <c r="K78" s="23"/>
      <c r="L78" s="26"/>
      <c r="M78" s="23"/>
      <c r="N78" s="26"/>
      <c r="O78" s="23"/>
      <c r="P78" s="25"/>
    </row>
    <row r="79" spans="1:16" x14ac:dyDescent="0.4">
      <c r="A79" s="20"/>
      <c r="B79" s="20"/>
      <c r="C79" s="20"/>
      <c r="D79" s="20"/>
      <c r="E79" s="20"/>
      <c r="F79" s="20"/>
      <c r="G79" s="20" t="s">
        <v>181</v>
      </c>
      <c r="H79" s="20"/>
      <c r="I79" s="20"/>
      <c r="J79" s="26">
        <v>441</v>
      </c>
      <c r="K79" s="23"/>
      <c r="L79" s="26">
        <v>400</v>
      </c>
      <c r="M79" s="23"/>
      <c r="N79" s="26">
        <f>ROUND((J79-L79),5)</f>
        <v>41</v>
      </c>
      <c r="O79" s="23"/>
      <c r="P79" s="25">
        <f>ROUND(IF(L79=0, IF(J79=0, 0, 1), J79/L79),5)</f>
        <v>1.1025</v>
      </c>
    </row>
    <row r="80" spans="1:16" x14ac:dyDescent="0.4">
      <c r="A80" s="20"/>
      <c r="B80" s="20"/>
      <c r="C80" s="20"/>
      <c r="D80" s="20"/>
      <c r="E80" s="20"/>
      <c r="F80" s="20"/>
      <c r="G80" s="20" t="s">
        <v>180</v>
      </c>
      <c r="H80" s="20"/>
      <c r="I80" s="20"/>
      <c r="J80" s="26">
        <v>2220.83</v>
      </c>
      <c r="K80" s="23"/>
      <c r="L80" s="26">
        <v>1540</v>
      </c>
      <c r="M80" s="23"/>
      <c r="N80" s="26">
        <f>ROUND((J80-L80),5)</f>
        <v>680.83</v>
      </c>
      <c r="O80" s="23"/>
      <c r="P80" s="25">
        <f>ROUND(IF(L80=0, IF(J80=0, 0, 1), J80/L80),5)</f>
        <v>1.4420999999999999</v>
      </c>
    </row>
    <row r="81" spans="1:16" x14ac:dyDescent="0.4">
      <c r="A81" s="20"/>
      <c r="B81" s="20"/>
      <c r="C81" s="20"/>
      <c r="D81" s="20"/>
      <c r="E81" s="20"/>
      <c r="F81" s="20"/>
      <c r="G81" s="20" t="s">
        <v>179</v>
      </c>
      <c r="H81" s="20"/>
      <c r="I81" s="20"/>
      <c r="J81" s="26">
        <v>0</v>
      </c>
      <c r="K81" s="23"/>
      <c r="L81" s="26">
        <v>0</v>
      </c>
      <c r="M81" s="23"/>
      <c r="N81" s="26">
        <f>ROUND((J81-L81),5)</f>
        <v>0</v>
      </c>
      <c r="O81" s="23"/>
      <c r="P81" s="25">
        <f>ROUND(IF(L81=0, IF(J81=0, 0, 1), J81/L81),5)</f>
        <v>0</v>
      </c>
    </row>
    <row r="82" spans="1:16" ht="15" thickBot="1" x14ac:dyDescent="0.45">
      <c r="A82" s="20"/>
      <c r="B82" s="20"/>
      <c r="C82" s="20"/>
      <c r="D82" s="20"/>
      <c r="E82" s="20"/>
      <c r="F82" s="20"/>
      <c r="G82" s="20" t="s">
        <v>178</v>
      </c>
      <c r="H82" s="20"/>
      <c r="I82" s="20"/>
      <c r="J82" s="30">
        <v>500</v>
      </c>
      <c r="K82" s="23"/>
      <c r="L82" s="30"/>
      <c r="M82" s="23"/>
      <c r="N82" s="30"/>
      <c r="O82" s="23"/>
      <c r="P82" s="29"/>
    </row>
    <row r="83" spans="1:16" x14ac:dyDescent="0.4">
      <c r="A83" s="20"/>
      <c r="B83" s="20"/>
      <c r="C83" s="20"/>
      <c r="D83" s="20"/>
      <c r="E83" s="20"/>
      <c r="F83" s="20" t="s">
        <v>177</v>
      </c>
      <c r="G83" s="20"/>
      <c r="H83" s="20"/>
      <c r="I83" s="20"/>
      <c r="J83" s="26">
        <f>ROUND(SUM(J78:J82),5)</f>
        <v>3161.83</v>
      </c>
      <c r="K83" s="23"/>
      <c r="L83" s="26">
        <f>ROUND(SUM(L78:L82),5)</f>
        <v>1940</v>
      </c>
      <c r="M83" s="23"/>
      <c r="N83" s="26">
        <f>ROUND((J83-L83),5)</f>
        <v>1221.83</v>
      </c>
      <c r="O83" s="23"/>
      <c r="P83" s="25">
        <f>ROUND(IF(L83=0, IF(J83=0, 0, 1), J83/L83),5)</f>
        <v>1.62981</v>
      </c>
    </row>
    <row r="84" spans="1:16" x14ac:dyDescent="0.4">
      <c r="A84" s="20"/>
      <c r="B84" s="20"/>
      <c r="C84" s="20"/>
      <c r="D84" s="20"/>
      <c r="E84" s="20"/>
      <c r="F84" s="20" t="s">
        <v>176</v>
      </c>
      <c r="G84" s="20"/>
      <c r="H84" s="20"/>
      <c r="I84" s="20"/>
      <c r="J84" s="26"/>
      <c r="K84" s="23"/>
      <c r="L84" s="26"/>
      <c r="M84" s="23"/>
      <c r="N84" s="26"/>
      <c r="O84" s="23"/>
      <c r="P84" s="25"/>
    </row>
    <row r="85" spans="1:16" x14ac:dyDescent="0.4">
      <c r="A85" s="20"/>
      <c r="B85" s="20"/>
      <c r="C85" s="20"/>
      <c r="D85" s="20"/>
      <c r="E85" s="20"/>
      <c r="F85" s="20"/>
      <c r="G85" s="20" t="s">
        <v>175</v>
      </c>
      <c r="H85" s="20"/>
      <c r="I85" s="20"/>
      <c r="J85" s="26"/>
      <c r="K85" s="23"/>
      <c r="L85" s="26"/>
      <c r="M85" s="23"/>
      <c r="N85" s="26"/>
      <c r="O85" s="23"/>
      <c r="P85" s="25"/>
    </row>
    <row r="86" spans="1:16" x14ac:dyDescent="0.4">
      <c r="A86" s="20"/>
      <c r="B86" s="20"/>
      <c r="C86" s="20"/>
      <c r="D86" s="20"/>
      <c r="E86" s="20"/>
      <c r="F86" s="20"/>
      <c r="G86" s="20"/>
      <c r="H86" s="20" t="s">
        <v>174</v>
      </c>
      <c r="I86" s="20"/>
      <c r="J86" s="26"/>
      <c r="K86" s="23"/>
      <c r="L86" s="26"/>
      <c r="M86" s="23"/>
      <c r="N86" s="26"/>
      <c r="O86" s="23"/>
      <c r="P86" s="25"/>
    </row>
    <row r="87" spans="1:16" x14ac:dyDescent="0.4">
      <c r="A87" s="20"/>
      <c r="B87" s="20"/>
      <c r="C87" s="20"/>
      <c r="D87" s="20"/>
      <c r="E87" s="20"/>
      <c r="F87" s="20"/>
      <c r="G87" s="20"/>
      <c r="H87" s="20"/>
      <c r="I87" s="20" t="s">
        <v>173</v>
      </c>
      <c r="J87" s="26">
        <v>179.35</v>
      </c>
      <c r="K87" s="23"/>
      <c r="L87" s="26"/>
      <c r="M87" s="23"/>
      <c r="N87" s="26"/>
      <c r="O87" s="23"/>
      <c r="P87" s="25"/>
    </row>
    <row r="88" spans="1:16" ht="15" thickBot="1" x14ac:dyDescent="0.45">
      <c r="A88" s="20"/>
      <c r="B88" s="20"/>
      <c r="C88" s="20"/>
      <c r="D88" s="20"/>
      <c r="E88" s="20"/>
      <c r="F88" s="20"/>
      <c r="G88" s="20"/>
      <c r="H88" s="20"/>
      <c r="I88" s="20" t="s">
        <v>172</v>
      </c>
      <c r="J88" s="30">
        <v>1667.44</v>
      </c>
      <c r="K88" s="23"/>
      <c r="L88" s="30">
        <v>1000</v>
      </c>
      <c r="M88" s="23"/>
      <c r="N88" s="30">
        <f>ROUND((J88-L88),5)</f>
        <v>667.44</v>
      </c>
      <c r="O88" s="23"/>
      <c r="P88" s="29">
        <f>ROUND(IF(L88=0, IF(J88=0, 0, 1), J88/L88),5)</f>
        <v>1.66744</v>
      </c>
    </row>
    <row r="89" spans="1:16" x14ac:dyDescent="0.4">
      <c r="A89" s="20"/>
      <c r="B89" s="20"/>
      <c r="C89" s="20"/>
      <c r="D89" s="20"/>
      <c r="E89" s="20"/>
      <c r="F89" s="20"/>
      <c r="G89" s="20"/>
      <c r="H89" s="20" t="s">
        <v>171</v>
      </c>
      <c r="I89" s="20"/>
      <c r="J89" s="26">
        <f>ROUND(SUM(J86:J88),5)</f>
        <v>1846.79</v>
      </c>
      <c r="K89" s="23"/>
      <c r="L89" s="26">
        <f>ROUND(SUM(L86:L88),5)</f>
        <v>1000</v>
      </c>
      <c r="M89" s="23"/>
      <c r="N89" s="26">
        <f>ROUND((J89-L89),5)</f>
        <v>846.79</v>
      </c>
      <c r="O89" s="23"/>
      <c r="P89" s="25">
        <f>ROUND(IF(L89=0, IF(J89=0, 0, 1), J89/L89),5)</f>
        <v>1.8467899999999999</v>
      </c>
    </row>
    <row r="90" spans="1:16" x14ac:dyDescent="0.4">
      <c r="A90" s="20"/>
      <c r="B90" s="20"/>
      <c r="C90" s="20"/>
      <c r="D90" s="20"/>
      <c r="E90" s="20"/>
      <c r="F90" s="20"/>
      <c r="G90" s="20"/>
      <c r="H90" s="20" t="s">
        <v>170</v>
      </c>
      <c r="I90" s="20"/>
      <c r="J90" s="26">
        <v>0</v>
      </c>
      <c r="K90" s="23"/>
      <c r="L90" s="26">
        <v>100</v>
      </c>
      <c r="M90" s="23"/>
      <c r="N90" s="26">
        <f>ROUND((J90-L90),5)</f>
        <v>-100</v>
      </c>
      <c r="O90" s="23"/>
      <c r="P90" s="25">
        <f>ROUND(IF(L90=0, IF(J90=0, 0, 1), J90/L90),5)</f>
        <v>0</v>
      </c>
    </row>
    <row r="91" spans="1:16" x14ac:dyDescent="0.4">
      <c r="A91" s="20"/>
      <c r="B91" s="20"/>
      <c r="C91" s="20"/>
      <c r="D91" s="20"/>
      <c r="E91" s="20"/>
      <c r="F91" s="20"/>
      <c r="G91" s="20"/>
      <c r="H91" s="20" t="s">
        <v>169</v>
      </c>
      <c r="I91" s="20"/>
      <c r="J91" s="26">
        <v>0</v>
      </c>
      <c r="K91" s="23"/>
      <c r="L91" s="26">
        <v>100</v>
      </c>
      <c r="M91" s="23"/>
      <c r="N91" s="26">
        <f>ROUND((J91-L91),5)</f>
        <v>-100</v>
      </c>
      <c r="O91" s="23"/>
      <c r="P91" s="25">
        <f>ROUND(IF(L91=0, IF(J91=0, 0, 1), J91/L91),5)</f>
        <v>0</v>
      </c>
    </row>
    <row r="92" spans="1:16" ht="15" thickBot="1" x14ac:dyDescent="0.45">
      <c r="A92" s="20"/>
      <c r="B92" s="20"/>
      <c r="C92" s="20"/>
      <c r="D92" s="20"/>
      <c r="E92" s="20"/>
      <c r="F92" s="20"/>
      <c r="G92" s="20"/>
      <c r="H92" s="20" t="s">
        <v>168</v>
      </c>
      <c r="I92" s="20"/>
      <c r="J92" s="30">
        <v>291.06</v>
      </c>
      <c r="K92" s="23"/>
      <c r="L92" s="30">
        <v>125</v>
      </c>
      <c r="M92" s="23"/>
      <c r="N92" s="30">
        <f>ROUND((J92-L92),5)</f>
        <v>166.06</v>
      </c>
      <c r="O92" s="23"/>
      <c r="P92" s="29">
        <f>ROUND(IF(L92=0, IF(J92=0, 0, 1), J92/L92),5)</f>
        <v>2.3284799999999999</v>
      </c>
    </row>
    <row r="93" spans="1:16" x14ac:dyDescent="0.4">
      <c r="A93" s="20"/>
      <c r="B93" s="20"/>
      <c r="C93" s="20"/>
      <c r="D93" s="20"/>
      <c r="E93" s="20"/>
      <c r="F93" s="20"/>
      <c r="G93" s="20" t="s">
        <v>167</v>
      </c>
      <c r="H93" s="20"/>
      <c r="I93" s="20"/>
      <c r="J93" s="26">
        <f>ROUND(J85+SUM(J89:J92),5)</f>
        <v>2137.85</v>
      </c>
      <c r="K93" s="23"/>
      <c r="L93" s="26">
        <f>ROUND(L85+SUM(L89:L92),5)</f>
        <v>1325</v>
      </c>
      <c r="M93" s="23"/>
      <c r="N93" s="26">
        <f>ROUND((J93-L93),5)</f>
        <v>812.85</v>
      </c>
      <c r="O93" s="23"/>
      <c r="P93" s="25">
        <f>ROUND(IF(L93=0, IF(J93=0, 0, 1), J93/L93),5)</f>
        <v>1.61347</v>
      </c>
    </row>
    <row r="94" spans="1:16" x14ac:dyDescent="0.4">
      <c r="A94" s="20"/>
      <c r="B94" s="20"/>
      <c r="C94" s="20"/>
      <c r="D94" s="20"/>
      <c r="E94" s="20"/>
      <c r="F94" s="20"/>
      <c r="G94" s="20" t="s">
        <v>166</v>
      </c>
      <c r="H94" s="20"/>
      <c r="I94" s="20"/>
      <c r="J94" s="26"/>
      <c r="K94" s="23"/>
      <c r="L94" s="26"/>
      <c r="M94" s="23"/>
      <c r="N94" s="26"/>
      <c r="O94" s="23"/>
      <c r="P94" s="25"/>
    </row>
    <row r="95" spans="1:16" x14ac:dyDescent="0.4">
      <c r="A95" s="20"/>
      <c r="B95" s="20"/>
      <c r="C95" s="20"/>
      <c r="D95" s="20"/>
      <c r="E95" s="20"/>
      <c r="F95" s="20"/>
      <c r="G95" s="20"/>
      <c r="H95" s="20" t="s">
        <v>165</v>
      </c>
      <c r="I95" s="20"/>
      <c r="J95" s="26">
        <v>395.26</v>
      </c>
      <c r="K95" s="23"/>
      <c r="L95" s="26">
        <v>60</v>
      </c>
      <c r="M95" s="23"/>
      <c r="N95" s="26">
        <f>ROUND((J95-L95),5)</f>
        <v>335.26</v>
      </c>
      <c r="O95" s="23"/>
      <c r="P95" s="25">
        <f>ROUND(IF(L95=0, IF(J95=0, 0, 1), J95/L95),5)</f>
        <v>6.5876700000000001</v>
      </c>
    </row>
    <row r="96" spans="1:16" x14ac:dyDescent="0.4">
      <c r="A96" s="20"/>
      <c r="B96" s="20"/>
      <c r="C96" s="20"/>
      <c r="D96" s="20"/>
      <c r="E96" s="20"/>
      <c r="F96" s="20"/>
      <c r="G96" s="20"/>
      <c r="H96" s="20" t="s">
        <v>164</v>
      </c>
      <c r="I96" s="20"/>
      <c r="J96" s="26">
        <v>258.3</v>
      </c>
      <c r="K96" s="23"/>
      <c r="L96" s="26">
        <v>166.67</v>
      </c>
      <c r="M96" s="23"/>
      <c r="N96" s="26">
        <f>ROUND((J96-L96),5)</f>
        <v>91.63</v>
      </c>
      <c r="O96" s="23"/>
      <c r="P96" s="25">
        <f>ROUND(IF(L96=0, IF(J96=0, 0, 1), J96/L96),5)</f>
        <v>1.5497700000000001</v>
      </c>
    </row>
    <row r="97" spans="1:16" x14ac:dyDescent="0.4">
      <c r="A97" s="20"/>
      <c r="B97" s="20"/>
      <c r="C97" s="20"/>
      <c r="D97" s="20"/>
      <c r="E97" s="20"/>
      <c r="F97" s="20"/>
      <c r="G97" s="20"/>
      <c r="H97" s="20" t="s">
        <v>163</v>
      </c>
      <c r="I97" s="20"/>
      <c r="J97" s="26">
        <v>380.98</v>
      </c>
      <c r="K97" s="23"/>
      <c r="L97" s="26">
        <v>425</v>
      </c>
      <c r="M97" s="23"/>
      <c r="N97" s="26">
        <f>ROUND((J97-L97),5)</f>
        <v>-44.02</v>
      </c>
      <c r="O97" s="23"/>
      <c r="P97" s="25">
        <f>ROUND(IF(L97=0, IF(J97=0, 0, 1), J97/L97),5)</f>
        <v>0.89641999999999999</v>
      </c>
    </row>
    <row r="98" spans="1:16" x14ac:dyDescent="0.4">
      <c r="A98" s="20"/>
      <c r="B98" s="20"/>
      <c r="C98" s="20"/>
      <c r="D98" s="20"/>
      <c r="E98" s="20"/>
      <c r="F98" s="20"/>
      <c r="G98" s="20"/>
      <c r="H98" s="20" t="s">
        <v>162</v>
      </c>
      <c r="I98" s="20"/>
      <c r="J98" s="26">
        <v>83.27</v>
      </c>
      <c r="K98" s="23"/>
      <c r="L98" s="26">
        <v>75</v>
      </c>
      <c r="M98" s="23"/>
      <c r="N98" s="26">
        <f>ROUND((J98-L98),5)</f>
        <v>8.27</v>
      </c>
      <c r="O98" s="23"/>
      <c r="P98" s="25">
        <f>ROUND(IF(L98=0, IF(J98=0, 0, 1), J98/L98),5)</f>
        <v>1.1102700000000001</v>
      </c>
    </row>
    <row r="99" spans="1:16" x14ac:dyDescent="0.4">
      <c r="A99" s="20"/>
      <c r="B99" s="20"/>
      <c r="C99" s="20"/>
      <c r="D99" s="20"/>
      <c r="E99" s="20"/>
      <c r="F99" s="20"/>
      <c r="G99" s="20"/>
      <c r="H99" s="20" t="s">
        <v>161</v>
      </c>
      <c r="I99" s="20"/>
      <c r="J99" s="26">
        <v>83.27</v>
      </c>
      <c r="K99" s="23"/>
      <c r="L99" s="26">
        <v>75</v>
      </c>
      <c r="M99" s="23"/>
      <c r="N99" s="26">
        <f>ROUND((J99-L99),5)</f>
        <v>8.27</v>
      </c>
      <c r="O99" s="23"/>
      <c r="P99" s="25">
        <f>ROUND(IF(L99=0, IF(J99=0, 0, 1), J99/L99),5)</f>
        <v>1.1102700000000001</v>
      </c>
    </row>
    <row r="100" spans="1:16" ht="15" thickBot="1" x14ac:dyDescent="0.45">
      <c r="A100" s="20"/>
      <c r="B100" s="20"/>
      <c r="C100" s="20"/>
      <c r="D100" s="20"/>
      <c r="E100" s="20"/>
      <c r="F100" s="20"/>
      <c r="G100" s="20"/>
      <c r="H100" s="20" t="s">
        <v>160</v>
      </c>
      <c r="I100" s="20"/>
      <c r="J100" s="30">
        <v>170</v>
      </c>
      <c r="K100" s="23"/>
      <c r="L100" s="30"/>
      <c r="M100" s="23"/>
      <c r="N100" s="30"/>
      <c r="O100" s="23"/>
      <c r="P100" s="29"/>
    </row>
    <row r="101" spans="1:16" x14ac:dyDescent="0.4">
      <c r="A101" s="20"/>
      <c r="B101" s="20"/>
      <c r="C101" s="20"/>
      <c r="D101" s="20"/>
      <c r="E101" s="20"/>
      <c r="F101" s="20"/>
      <c r="G101" s="20" t="s">
        <v>159</v>
      </c>
      <c r="H101" s="20"/>
      <c r="I101" s="20"/>
      <c r="J101" s="26">
        <f>ROUND(SUM(J94:J100),5)</f>
        <v>1371.08</v>
      </c>
      <c r="K101" s="23"/>
      <c r="L101" s="26">
        <f>ROUND(SUM(L94:L100),5)</f>
        <v>801.67</v>
      </c>
      <c r="M101" s="23"/>
      <c r="N101" s="26">
        <f>ROUND((J101-L101),5)</f>
        <v>569.41</v>
      </c>
      <c r="O101" s="23"/>
      <c r="P101" s="25">
        <f>ROUND(IF(L101=0, IF(J101=0, 0, 1), J101/L101),5)</f>
        <v>1.71028</v>
      </c>
    </row>
    <row r="102" spans="1:16" x14ac:dyDescent="0.4">
      <c r="A102" s="20"/>
      <c r="B102" s="20"/>
      <c r="C102" s="20"/>
      <c r="D102" s="20"/>
      <c r="E102" s="20"/>
      <c r="F102" s="20"/>
      <c r="G102" s="20" t="s">
        <v>158</v>
      </c>
      <c r="H102" s="20"/>
      <c r="I102" s="20"/>
      <c r="J102" s="26"/>
      <c r="K102" s="23"/>
      <c r="L102" s="26"/>
      <c r="M102" s="23"/>
      <c r="N102" s="26"/>
      <c r="O102" s="23"/>
      <c r="P102" s="25"/>
    </row>
    <row r="103" spans="1:16" x14ac:dyDescent="0.4">
      <c r="A103" s="20"/>
      <c r="B103" s="20"/>
      <c r="C103" s="20"/>
      <c r="D103" s="20"/>
      <c r="E103" s="20"/>
      <c r="F103" s="20"/>
      <c r="G103" s="20"/>
      <c r="H103" s="20" t="s">
        <v>157</v>
      </c>
      <c r="I103" s="20"/>
      <c r="J103" s="26"/>
      <c r="K103" s="23"/>
      <c r="L103" s="26"/>
      <c r="M103" s="23"/>
      <c r="N103" s="26"/>
      <c r="O103" s="23"/>
      <c r="P103" s="25"/>
    </row>
    <row r="104" spans="1:16" x14ac:dyDescent="0.4">
      <c r="A104" s="20"/>
      <c r="B104" s="20"/>
      <c r="C104" s="20"/>
      <c r="D104" s="20"/>
      <c r="E104" s="20"/>
      <c r="F104" s="20"/>
      <c r="G104" s="20"/>
      <c r="H104" s="20"/>
      <c r="I104" s="20" t="s">
        <v>156</v>
      </c>
      <c r="J104" s="26">
        <v>0</v>
      </c>
      <c r="K104" s="23"/>
      <c r="L104" s="26">
        <v>500</v>
      </c>
      <c r="M104" s="23"/>
      <c r="N104" s="26">
        <f>ROUND((J104-L104),5)</f>
        <v>-500</v>
      </c>
      <c r="O104" s="23"/>
      <c r="P104" s="25">
        <f>ROUND(IF(L104=0, IF(J104=0, 0, 1), J104/L104),5)</f>
        <v>0</v>
      </c>
    </row>
    <row r="105" spans="1:16" x14ac:dyDescent="0.4">
      <c r="A105" s="20"/>
      <c r="B105" s="20"/>
      <c r="C105" s="20"/>
      <c r="D105" s="20"/>
      <c r="E105" s="20"/>
      <c r="F105" s="20"/>
      <c r="G105" s="20"/>
      <c r="H105" s="20"/>
      <c r="I105" s="20" t="s">
        <v>155</v>
      </c>
      <c r="J105" s="26">
        <v>0</v>
      </c>
      <c r="K105" s="23"/>
      <c r="L105" s="26">
        <v>200</v>
      </c>
      <c r="M105" s="23"/>
      <c r="N105" s="26">
        <f>ROUND((J105-L105),5)</f>
        <v>-200</v>
      </c>
      <c r="O105" s="23"/>
      <c r="P105" s="25">
        <f>ROUND(IF(L105=0, IF(J105=0, 0, 1), J105/L105),5)</f>
        <v>0</v>
      </c>
    </row>
    <row r="106" spans="1:16" ht="15" thickBot="1" x14ac:dyDescent="0.45">
      <c r="A106" s="20"/>
      <c r="B106" s="20"/>
      <c r="C106" s="20"/>
      <c r="D106" s="20"/>
      <c r="E106" s="20"/>
      <c r="F106" s="20"/>
      <c r="G106" s="20"/>
      <c r="H106" s="20"/>
      <c r="I106" s="20" t="s">
        <v>154</v>
      </c>
      <c r="J106" s="30">
        <v>0</v>
      </c>
      <c r="K106" s="23"/>
      <c r="L106" s="30">
        <v>200</v>
      </c>
      <c r="M106" s="23"/>
      <c r="N106" s="30">
        <f>ROUND((J106-L106),5)</f>
        <v>-200</v>
      </c>
      <c r="O106" s="23"/>
      <c r="P106" s="29">
        <f>ROUND(IF(L106=0, IF(J106=0, 0, 1), J106/L106),5)</f>
        <v>0</v>
      </c>
    </row>
    <row r="107" spans="1:16" x14ac:dyDescent="0.4">
      <c r="A107" s="20"/>
      <c r="B107" s="20"/>
      <c r="C107" s="20"/>
      <c r="D107" s="20"/>
      <c r="E107" s="20"/>
      <c r="F107" s="20"/>
      <c r="G107" s="20"/>
      <c r="H107" s="20" t="s">
        <v>153</v>
      </c>
      <c r="I107" s="20"/>
      <c r="J107" s="26">
        <f>ROUND(SUM(J103:J106),5)</f>
        <v>0</v>
      </c>
      <c r="K107" s="23"/>
      <c r="L107" s="26">
        <f>ROUND(SUM(L103:L106),5)</f>
        <v>900</v>
      </c>
      <c r="M107" s="23"/>
      <c r="N107" s="26">
        <f>ROUND((J107-L107),5)</f>
        <v>-900</v>
      </c>
      <c r="O107" s="23"/>
      <c r="P107" s="25">
        <f>ROUND(IF(L107=0, IF(J107=0, 0, 1), J107/L107),5)</f>
        <v>0</v>
      </c>
    </row>
    <row r="108" spans="1:16" x14ac:dyDescent="0.4">
      <c r="A108" s="20"/>
      <c r="B108" s="20"/>
      <c r="C108" s="20"/>
      <c r="D108" s="20"/>
      <c r="E108" s="20"/>
      <c r="F108" s="20"/>
      <c r="G108" s="20"/>
      <c r="H108" s="20" t="s">
        <v>152</v>
      </c>
      <c r="I108" s="20"/>
      <c r="J108" s="26">
        <v>209.88</v>
      </c>
      <c r="K108" s="23"/>
      <c r="L108" s="26">
        <v>130</v>
      </c>
      <c r="M108" s="23"/>
      <c r="N108" s="26">
        <f>ROUND((J108-L108),5)</f>
        <v>79.88</v>
      </c>
      <c r="O108" s="23"/>
      <c r="P108" s="25">
        <f>ROUND(IF(L108=0, IF(J108=0, 0, 1), J108/L108),5)</f>
        <v>1.61446</v>
      </c>
    </row>
    <row r="109" spans="1:16" ht="15" thickBot="1" x14ac:dyDescent="0.45">
      <c r="A109" s="20"/>
      <c r="B109" s="20"/>
      <c r="C109" s="20"/>
      <c r="D109" s="20"/>
      <c r="E109" s="20"/>
      <c r="F109" s="20"/>
      <c r="G109" s="20"/>
      <c r="H109" s="20" t="s">
        <v>151</v>
      </c>
      <c r="I109" s="20"/>
      <c r="J109" s="30">
        <v>0</v>
      </c>
      <c r="K109" s="23"/>
      <c r="L109" s="30">
        <v>130</v>
      </c>
      <c r="M109" s="23"/>
      <c r="N109" s="30">
        <f>ROUND((J109-L109),5)</f>
        <v>-130</v>
      </c>
      <c r="O109" s="23"/>
      <c r="P109" s="29">
        <f>ROUND(IF(L109=0, IF(J109=0, 0, 1), J109/L109),5)</f>
        <v>0</v>
      </c>
    </row>
    <row r="110" spans="1:16" x14ac:dyDescent="0.4">
      <c r="A110" s="20"/>
      <c r="B110" s="20"/>
      <c r="C110" s="20"/>
      <c r="D110" s="20"/>
      <c r="E110" s="20"/>
      <c r="F110" s="20"/>
      <c r="G110" s="20" t="s">
        <v>150</v>
      </c>
      <c r="H110" s="20"/>
      <c r="I110" s="20"/>
      <c r="J110" s="26">
        <f>ROUND(J102+SUM(J107:J109),5)</f>
        <v>209.88</v>
      </c>
      <c r="K110" s="23"/>
      <c r="L110" s="26">
        <f>ROUND(L102+SUM(L107:L109),5)</f>
        <v>1160</v>
      </c>
      <c r="M110" s="23"/>
      <c r="N110" s="26">
        <f>ROUND((J110-L110),5)</f>
        <v>-950.12</v>
      </c>
      <c r="O110" s="23"/>
      <c r="P110" s="25">
        <f>ROUND(IF(L110=0, IF(J110=0, 0, 1), J110/L110),5)</f>
        <v>0.18093000000000001</v>
      </c>
    </row>
    <row r="111" spans="1:16" ht="15" thickBot="1" x14ac:dyDescent="0.45">
      <c r="A111" s="20"/>
      <c r="B111" s="20"/>
      <c r="C111" s="20"/>
      <c r="D111" s="20"/>
      <c r="E111" s="20"/>
      <c r="F111" s="20"/>
      <c r="G111" s="20" t="s">
        <v>149</v>
      </c>
      <c r="H111" s="20"/>
      <c r="I111" s="20"/>
      <c r="J111" s="26">
        <v>229</v>
      </c>
      <c r="K111" s="23"/>
      <c r="L111" s="26">
        <v>83.33</v>
      </c>
      <c r="M111" s="23"/>
      <c r="N111" s="26">
        <f>ROUND((J111-L111),5)</f>
        <v>145.66999999999999</v>
      </c>
      <c r="O111" s="23"/>
      <c r="P111" s="25">
        <f>ROUND(IF(L111=0, IF(J111=0, 0, 1), J111/L111),5)</f>
        <v>2.7481100000000001</v>
      </c>
    </row>
    <row r="112" spans="1:16" ht="15" thickBot="1" x14ac:dyDescent="0.45">
      <c r="A112" s="20"/>
      <c r="B112" s="20"/>
      <c r="C112" s="20"/>
      <c r="D112" s="20"/>
      <c r="E112" s="20"/>
      <c r="F112" s="20" t="s">
        <v>148</v>
      </c>
      <c r="G112" s="20"/>
      <c r="H112" s="20"/>
      <c r="I112" s="20"/>
      <c r="J112" s="27">
        <f>ROUND(J84+J93+J101+SUM(J110:J111),5)</f>
        <v>3947.81</v>
      </c>
      <c r="K112" s="23"/>
      <c r="L112" s="27">
        <f>ROUND(L84+L93+L101+SUM(L110:L111),5)</f>
        <v>3370</v>
      </c>
      <c r="M112" s="23"/>
      <c r="N112" s="27">
        <f>ROUND((J112-L112),5)</f>
        <v>577.80999999999995</v>
      </c>
      <c r="O112" s="23"/>
      <c r="P112" s="28">
        <f>ROUND(IF(L112=0, IF(J112=0, 0, 1), J112/L112),5)</f>
        <v>1.1714599999999999</v>
      </c>
    </row>
    <row r="113" spans="1:16" x14ac:dyDescent="0.4">
      <c r="A113" s="20"/>
      <c r="B113" s="20"/>
      <c r="C113" s="20"/>
      <c r="D113" s="20"/>
      <c r="E113" s="20" t="s">
        <v>147</v>
      </c>
      <c r="F113" s="20"/>
      <c r="G113" s="20"/>
      <c r="H113" s="20"/>
      <c r="I113" s="20"/>
      <c r="J113" s="26">
        <f>ROUND(SUM(J20:J26)+J30+J36+J44+J77+J83+J112,5)</f>
        <v>77559.72</v>
      </c>
      <c r="K113" s="23"/>
      <c r="L113" s="26">
        <f>ROUND(SUM(L20:L26)+L30+L36+L44+L77+L83+L112,5)</f>
        <v>75916.39</v>
      </c>
      <c r="M113" s="23"/>
      <c r="N113" s="26">
        <f>ROUND((J113-L113),5)</f>
        <v>1643.33</v>
      </c>
      <c r="O113" s="23"/>
      <c r="P113" s="25">
        <f>ROUND(IF(L113=0, IF(J113=0, 0, 1), J113/L113),5)</f>
        <v>1.0216499999999999</v>
      </c>
    </row>
    <row r="114" spans="1:16" x14ac:dyDescent="0.4">
      <c r="A114" s="20"/>
      <c r="B114" s="20"/>
      <c r="C114" s="20"/>
      <c r="D114" s="20"/>
      <c r="E114" s="20" t="s">
        <v>146</v>
      </c>
      <c r="F114" s="20"/>
      <c r="G114" s="20"/>
      <c r="H114" s="20"/>
      <c r="I114" s="20"/>
      <c r="J114" s="26"/>
      <c r="K114" s="23"/>
      <c r="L114" s="26"/>
      <c r="M114" s="23"/>
      <c r="N114" s="26"/>
      <c r="O114" s="23"/>
      <c r="P114" s="25"/>
    </row>
    <row r="115" spans="1:16" x14ac:dyDescent="0.4">
      <c r="A115" s="20"/>
      <c r="B115" s="20"/>
      <c r="C115" s="20"/>
      <c r="D115" s="20"/>
      <c r="E115" s="20"/>
      <c r="F115" s="20" t="s">
        <v>145</v>
      </c>
      <c r="G115" s="20"/>
      <c r="H115" s="20"/>
      <c r="I115" s="20"/>
      <c r="J115" s="26">
        <v>0</v>
      </c>
      <c r="K115" s="23"/>
      <c r="L115" s="26">
        <v>415</v>
      </c>
      <c r="M115" s="23"/>
      <c r="N115" s="26">
        <f>ROUND((J115-L115),5)</f>
        <v>-415</v>
      </c>
      <c r="O115" s="23"/>
      <c r="P115" s="25">
        <f>ROUND(IF(L115=0, IF(J115=0, 0, 1), J115/L115),5)</f>
        <v>0</v>
      </c>
    </row>
    <row r="116" spans="1:16" ht="15" thickBot="1" x14ac:dyDescent="0.45">
      <c r="A116" s="20"/>
      <c r="B116" s="20"/>
      <c r="C116" s="20"/>
      <c r="D116" s="20"/>
      <c r="E116" s="20"/>
      <c r="F116" s="20" t="s">
        <v>144</v>
      </c>
      <c r="G116" s="20"/>
      <c r="H116" s="20"/>
      <c r="I116" s="20"/>
      <c r="J116" s="30">
        <v>0</v>
      </c>
      <c r="K116" s="23"/>
      <c r="L116" s="30">
        <v>83.33</v>
      </c>
      <c r="M116" s="23"/>
      <c r="N116" s="30">
        <f>ROUND((J116-L116),5)</f>
        <v>-83.33</v>
      </c>
      <c r="O116" s="23"/>
      <c r="P116" s="29">
        <f>ROUND(IF(L116=0, IF(J116=0, 0, 1), J116/L116),5)</f>
        <v>0</v>
      </c>
    </row>
    <row r="117" spans="1:16" x14ac:dyDescent="0.4">
      <c r="A117" s="20"/>
      <c r="B117" s="20"/>
      <c r="C117" s="20"/>
      <c r="D117" s="20"/>
      <c r="E117" s="20" t="s">
        <v>143</v>
      </c>
      <c r="F117" s="20"/>
      <c r="G117" s="20"/>
      <c r="H117" s="20"/>
      <c r="I117" s="20"/>
      <c r="J117" s="26">
        <f>ROUND(SUM(J114:J116),5)</f>
        <v>0</v>
      </c>
      <c r="K117" s="23"/>
      <c r="L117" s="26">
        <f>ROUND(SUM(L114:L116),5)</f>
        <v>498.33</v>
      </c>
      <c r="M117" s="23"/>
      <c r="N117" s="26">
        <f>ROUND((J117-L117),5)</f>
        <v>-498.33</v>
      </c>
      <c r="O117" s="23"/>
      <c r="P117" s="25">
        <f>ROUND(IF(L117=0, IF(J117=0, 0, 1), J117/L117),5)</f>
        <v>0</v>
      </c>
    </row>
    <row r="118" spans="1:16" x14ac:dyDescent="0.4">
      <c r="A118" s="20"/>
      <c r="B118" s="20"/>
      <c r="C118" s="20"/>
      <c r="D118" s="20"/>
      <c r="E118" s="20" t="s">
        <v>142</v>
      </c>
      <c r="F118" s="20"/>
      <c r="G118" s="20"/>
      <c r="H118" s="20"/>
      <c r="I118" s="20"/>
      <c r="J118" s="26"/>
      <c r="K118" s="23"/>
      <c r="L118" s="26"/>
      <c r="M118" s="23"/>
      <c r="N118" s="26"/>
      <c r="O118" s="23"/>
      <c r="P118" s="25"/>
    </row>
    <row r="119" spans="1:16" x14ac:dyDescent="0.4">
      <c r="A119" s="20"/>
      <c r="B119" s="20"/>
      <c r="C119" s="20"/>
      <c r="D119" s="20"/>
      <c r="E119" s="20"/>
      <c r="F119" s="20" t="s">
        <v>141</v>
      </c>
      <c r="G119" s="20"/>
      <c r="H119" s="20"/>
      <c r="I119" s="20"/>
      <c r="J119" s="26">
        <v>0</v>
      </c>
      <c r="K119" s="23"/>
      <c r="L119" s="26">
        <v>0</v>
      </c>
      <c r="M119" s="23"/>
      <c r="N119" s="26">
        <f>ROUND((J119-L119),5)</f>
        <v>0</v>
      </c>
      <c r="O119" s="23"/>
      <c r="P119" s="25">
        <f>ROUND(IF(L119=0, IF(J119=0, 0, 1), J119/L119),5)</f>
        <v>0</v>
      </c>
    </row>
    <row r="120" spans="1:16" x14ac:dyDescent="0.4">
      <c r="A120" s="20"/>
      <c r="B120" s="20"/>
      <c r="C120" s="20"/>
      <c r="D120" s="20"/>
      <c r="E120" s="20"/>
      <c r="F120" s="20" t="s">
        <v>140</v>
      </c>
      <c r="G120" s="20"/>
      <c r="H120" s="20"/>
      <c r="I120" s="20"/>
      <c r="J120" s="26">
        <v>0</v>
      </c>
      <c r="K120" s="23"/>
      <c r="L120" s="26">
        <v>165</v>
      </c>
      <c r="M120" s="23"/>
      <c r="N120" s="26">
        <f>ROUND((J120-L120),5)</f>
        <v>-165</v>
      </c>
      <c r="O120" s="23"/>
      <c r="P120" s="25">
        <f>ROUND(IF(L120=0, IF(J120=0, 0, 1), J120/L120),5)</f>
        <v>0</v>
      </c>
    </row>
    <row r="121" spans="1:16" x14ac:dyDescent="0.4">
      <c r="A121" s="20"/>
      <c r="B121" s="20"/>
      <c r="C121" s="20"/>
      <c r="D121" s="20"/>
      <c r="E121" s="20"/>
      <c r="F121" s="20" t="s">
        <v>139</v>
      </c>
      <c r="G121" s="20"/>
      <c r="H121" s="20"/>
      <c r="I121" s="20"/>
      <c r="J121" s="26">
        <v>172.14</v>
      </c>
      <c r="K121" s="23"/>
      <c r="L121" s="26">
        <v>500</v>
      </c>
      <c r="M121" s="23"/>
      <c r="N121" s="26">
        <f>ROUND((J121-L121),5)</f>
        <v>-327.86</v>
      </c>
      <c r="O121" s="23"/>
      <c r="P121" s="25">
        <f>ROUND(IF(L121=0, IF(J121=0, 0, 1), J121/L121),5)</f>
        <v>0.34427999999999997</v>
      </c>
    </row>
    <row r="122" spans="1:16" x14ac:dyDescent="0.4">
      <c r="A122" s="20"/>
      <c r="B122" s="20"/>
      <c r="C122" s="20"/>
      <c r="D122" s="20"/>
      <c r="E122" s="20"/>
      <c r="F122" s="20" t="s">
        <v>138</v>
      </c>
      <c r="G122" s="20"/>
      <c r="H122" s="20"/>
      <c r="I122" s="20"/>
      <c r="J122" s="26">
        <v>120.04</v>
      </c>
      <c r="K122" s="23"/>
      <c r="L122" s="26">
        <v>150</v>
      </c>
      <c r="M122" s="23"/>
      <c r="N122" s="26">
        <f>ROUND((J122-L122),5)</f>
        <v>-29.96</v>
      </c>
      <c r="O122" s="23"/>
      <c r="P122" s="25">
        <f>ROUND(IF(L122=0, IF(J122=0, 0, 1), J122/L122),5)</f>
        <v>0.80027000000000004</v>
      </c>
    </row>
    <row r="123" spans="1:16" ht="15" thickBot="1" x14ac:dyDescent="0.45">
      <c r="A123" s="20"/>
      <c r="B123" s="20"/>
      <c r="C123" s="20"/>
      <c r="D123" s="20"/>
      <c r="E123" s="20"/>
      <c r="F123" s="20" t="s">
        <v>137</v>
      </c>
      <c r="G123" s="20"/>
      <c r="H123" s="20"/>
      <c r="I123" s="20"/>
      <c r="J123" s="30">
        <v>0</v>
      </c>
      <c r="K123" s="23"/>
      <c r="L123" s="30">
        <v>0</v>
      </c>
      <c r="M123" s="23"/>
      <c r="N123" s="30">
        <f>ROUND((J123-L123),5)</f>
        <v>0</v>
      </c>
      <c r="O123" s="23"/>
      <c r="P123" s="29">
        <f>ROUND(IF(L123=0, IF(J123=0, 0, 1), J123/L123),5)</f>
        <v>0</v>
      </c>
    </row>
    <row r="124" spans="1:16" x14ac:dyDescent="0.4">
      <c r="A124" s="20"/>
      <c r="B124" s="20"/>
      <c r="C124" s="20"/>
      <c r="D124" s="20"/>
      <c r="E124" s="20" t="s">
        <v>136</v>
      </c>
      <c r="F124" s="20"/>
      <c r="G124" s="20"/>
      <c r="H124" s="20"/>
      <c r="I124" s="20"/>
      <c r="J124" s="26">
        <f>ROUND(SUM(J118:J123),5)</f>
        <v>292.18</v>
      </c>
      <c r="K124" s="23"/>
      <c r="L124" s="26">
        <f>ROUND(SUM(L118:L123),5)</f>
        <v>815</v>
      </c>
      <c r="M124" s="23"/>
      <c r="N124" s="26">
        <f>ROUND((J124-L124),5)</f>
        <v>-522.82000000000005</v>
      </c>
      <c r="O124" s="23"/>
      <c r="P124" s="25">
        <f>ROUND(IF(L124=0, IF(J124=0, 0, 1), J124/L124),5)</f>
        <v>0.35849999999999999</v>
      </c>
    </row>
    <row r="125" spans="1:16" x14ac:dyDescent="0.4">
      <c r="A125" s="20"/>
      <c r="B125" s="20"/>
      <c r="C125" s="20"/>
      <c r="D125" s="20"/>
      <c r="E125" s="20" t="s">
        <v>135</v>
      </c>
      <c r="F125" s="20"/>
      <c r="G125" s="20"/>
      <c r="H125" s="20"/>
      <c r="I125" s="20"/>
      <c r="J125" s="26"/>
      <c r="K125" s="23"/>
      <c r="L125" s="26"/>
      <c r="M125" s="23"/>
      <c r="N125" s="26"/>
      <c r="O125" s="23"/>
      <c r="P125" s="25"/>
    </row>
    <row r="126" spans="1:16" x14ac:dyDescent="0.4">
      <c r="A126" s="20"/>
      <c r="B126" s="20"/>
      <c r="C126" s="20"/>
      <c r="D126" s="20"/>
      <c r="E126" s="20"/>
      <c r="F126" s="20" t="s">
        <v>134</v>
      </c>
      <c r="G126" s="20"/>
      <c r="H126" s="20"/>
      <c r="I126" s="20"/>
      <c r="J126" s="26">
        <v>0</v>
      </c>
      <c r="K126" s="23"/>
      <c r="L126" s="26">
        <v>200</v>
      </c>
      <c r="M126" s="23"/>
      <c r="N126" s="26">
        <f>ROUND((J126-L126),5)</f>
        <v>-200</v>
      </c>
      <c r="O126" s="23"/>
      <c r="P126" s="25">
        <f>ROUND(IF(L126=0, IF(J126=0, 0, 1), J126/L126),5)</f>
        <v>0</v>
      </c>
    </row>
    <row r="127" spans="1:16" x14ac:dyDescent="0.4">
      <c r="A127" s="20"/>
      <c r="B127" s="20"/>
      <c r="C127" s="20"/>
      <c r="D127" s="20"/>
      <c r="E127" s="20"/>
      <c r="F127" s="20" t="s">
        <v>133</v>
      </c>
      <c r="G127" s="20"/>
      <c r="H127" s="20"/>
      <c r="I127" s="20"/>
      <c r="J127" s="26">
        <v>1259.98</v>
      </c>
      <c r="K127" s="23"/>
      <c r="L127" s="26">
        <v>450</v>
      </c>
      <c r="M127" s="23"/>
      <c r="N127" s="26">
        <f>ROUND((J127-L127),5)</f>
        <v>809.98</v>
      </c>
      <c r="O127" s="23"/>
      <c r="P127" s="25">
        <f>ROUND(IF(L127=0, IF(J127=0, 0, 1), J127/L127),5)</f>
        <v>2.79996</v>
      </c>
    </row>
    <row r="128" spans="1:16" x14ac:dyDescent="0.4">
      <c r="A128" s="20"/>
      <c r="B128" s="20"/>
      <c r="C128" s="20"/>
      <c r="D128" s="20"/>
      <c r="E128" s="20"/>
      <c r="F128" s="20" t="s">
        <v>132</v>
      </c>
      <c r="G128" s="20"/>
      <c r="H128" s="20"/>
      <c r="I128" s="20"/>
      <c r="J128" s="26"/>
      <c r="K128" s="23"/>
      <c r="L128" s="26"/>
      <c r="M128" s="23"/>
      <c r="N128" s="26"/>
      <c r="O128" s="23"/>
      <c r="P128" s="25"/>
    </row>
    <row r="129" spans="1:16" x14ac:dyDescent="0.4">
      <c r="A129" s="20"/>
      <c r="B129" s="20"/>
      <c r="C129" s="20"/>
      <c r="D129" s="20"/>
      <c r="E129" s="20"/>
      <c r="F129" s="20"/>
      <c r="G129" s="20" t="s">
        <v>131</v>
      </c>
      <c r="H129" s="20"/>
      <c r="I129" s="20"/>
      <c r="J129" s="26">
        <v>0</v>
      </c>
      <c r="K129" s="23"/>
      <c r="L129" s="26">
        <v>0</v>
      </c>
      <c r="M129" s="23"/>
      <c r="N129" s="26">
        <f>ROUND((J129-L129),5)</f>
        <v>0</v>
      </c>
      <c r="O129" s="23"/>
      <c r="P129" s="25">
        <f>ROUND(IF(L129=0, IF(J129=0, 0, 1), J129/L129),5)</f>
        <v>0</v>
      </c>
    </row>
    <row r="130" spans="1:16" x14ac:dyDescent="0.4">
      <c r="A130" s="20"/>
      <c r="B130" s="20"/>
      <c r="C130" s="20"/>
      <c r="D130" s="20"/>
      <c r="E130" s="20"/>
      <c r="F130" s="20"/>
      <c r="G130" s="20" t="s">
        <v>130</v>
      </c>
      <c r="H130" s="20"/>
      <c r="I130" s="20"/>
      <c r="J130" s="26">
        <v>0</v>
      </c>
      <c r="K130" s="23"/>
      <c r="L130" s="26">
        <v>835</v>
      </c>
      <c r="M130" s="23"/>
      <c r="N130" s="26">
        <f>ROUND((J130-L130),5)</f>
        <v>-835</v>
      </c>
      <c r="O130" s="23"/>
      <c r="P130" s="25">
        <f>ROUND(IF(L130=0, IF(J130=0, 0, 1), J130/L130),5)</f>
        <v>0</v>
      </c>
    </row>
    <row r="131" spans="1:16" x14ac:dyDescent="0.4">
      <c r="A131" s="20"/>
      <c r="B131" s="20"/>
      <c r="C131" s="20"/>
      <c r="D131" s="20"/>
      <c r="E131" s="20"/>
      <c r="F131" s="20"/>
      <c r="G131" s="20" t="s">
        <v>129</v>
      </c>
      <c r="H131" s="20"/>
      <c r="I131" s="20"/>
      <c r="J131" s="26">
        <v>0</v>
      </c>
      <c r="K131" s="23"/>
      <c r="L131" s="26">
        <v>2083.33</v>
      </c>
      <c r="M131" s="23"/>
      <c r="N131" s="26">
        <f>ROUND((J131-L131),5)</f>
        <v>-2083.33</v>
      </c>
      <c r="O131" s="23"/>
      <c r="P131" s="25">
        <f>ROUND(IF(L131=0, IF(J131=0, 0, 1), J131/L131),5)</f>
        <v>0</v>
      </c>
    </row>
    <row r="132" spans="1:16" x14ac:dyDescent="0.4">
      <c r="A132" s="20"/>
      <c r="B132" s="20"/>
      <c r="C132" s="20"/>
      <c r="D132" s="20"/>
      <c r="E132" s="20"/>
      <c r="F132" s="20"/>
      <c r="G132" s="20" t="s">
        <v>128</v>
      </c>
      <c r="H132" s="20"/>
      <c r="I132" s="20"/>
      <c r="J132" s="26">
        <v>0</v>
      </c>
      <c r="K132" s="23"/>
      <c r="L132" s="26">
        <v>0</v>
      </c>
      <c r="M132" s="23"/>
      <c r="N132" s="26">
        <f>ROUND((J132-L132),5)</f>
        <v>0</v>
      </c>
      <c r="O132" s="23"/>
      <c r="P132" s="25">
        <f>ROUND(IF(L132=0, IF(J132=0, 0, 1), J132/L132),5)</f>
        <v>0</v>
      </c>
    </row>
    <row r="133" spans="1:16" x14ac:dyDescent="0.4">
      <c r="A133" s="20"/>
      <c r="B133" s="20"/>
      <c r="C133" s="20"/>
      <c r="D133" s="20"/>
      <c r="E133" s="20"/>
      <c r="F133" s="20"/>
      <c r="G133" s="20" t="s">
        <v>127</v>
      </c>
      <c r="H133" s="20"/>
      <c r="I133" s="20"/>
      <c r="J133" s="26">
        <v>103</v>
      </c>
      <c r="K133" s="23"/>
      <c r="L133" s="26">
        <v>200</v>
      </c>
      <c r="M133" s="23"/>
      <c r="N133" s="26">
        <f>ROUND((J133-L133),5)</f>
        <v>-97</v>
      </c>
      <c r="O133" s="23"/>
      <c r="P133" s="25">
        <f>ROUND(IF(L133=0, IF(J133=0, 0, 1), J133/L133),5)</f>
        <v>0.51500000000000001</v>
      </c>
    </row>
    <row r="134" spans="1:16" x14ac:dyDescent="0.4">
      <c r="A134" s="20"/>
      <c r="B134" s="20"/>
      <c r="C134" s="20"/>
      <c r="D134" s="20"/>
      <c r="E134" s="20"/>
      <c r="F134" s="20"/>
      <c r="G134" s="20" t="s">
        <v>126</v>
      </c>
      <c r="H134" s="20"/>
      <c r="I134" s="20"/>
      <c r="J134" s="26">
        <v>-75.12</v>
      </c>
      <c r="K134" s="23"/>
      <c r="L134" s="26">
        <v>600</v>
      </c>
      <c r="M134" s="23"/>
      <c r="N134" s="26">
        <f>ROUND((J134-L134),5)</f>
        <v>-675.12</v>
      </c>
      <c r="O134" s="23"/>
      <c r="P134" s="25">
        <f>ROUND(IF(L134=0, IF(J134=0, 0, 1), J134/L134),5)</f>
        <v>-0.12520000000000001</v>
      </c>
    </row>
    <row r="135" spans="1:16" x14ac:dyDescent="0.4">
      <c r="A135" s="20"/>
      <c r="B135" s="20"/>
      <c r="C135" s="20"/>
      <c r="D135" s="20"/>
      <c r="E135" s="20"/>
      <c r="F135" s="20"/>
      <c r="G135" s="20" t="s">
        <v>125</v>
      </c>
      <c r="H135" s="20"/>
      <c r="I135" s="20"/>
      <c r="J135" s="26">
        <v>0</v>
      </c>
      <c r="K135" s="23"/>
      <c r="L135" s="26">
        <v>415</v>
      </c>
      <c r="M135" s="23"/>
      <c r="N135" s="26">
        <f>ROUND((J135-L135),5)</f>
        <v>-415</v>
      </c>
      <c r="O135" s="23"/>
      <c r="P135" s="25">
        <f>ROUND(IF(L135=0, IF(J135=0, 0, 1), J135/L135),5)</f>
        <v>0</v>
      </c>
    </row>
    <row r="136" spans="1:16" ht="15" thickBot="1" x14ac:dyDescent="0.45">
      <c r="A136" s="20"/>
      <c r="B136" s="20"/>
      <c r="C136" s="20"/>
      <c r="D136" s="20"/>
      <c r="E136" s="20"/>
      <c r="F136" s="20"/>
      <c r="G136" s="20" t="s">
        <v>124</v>
      </c>
      <c r="H136" s="20"/>
      <c r="I136" s="20"/>
      <c r="J136" s="30">
        <v>200</v>
      </c>
      <c r="K136" s="23"/>
      <c r="L136" s="30">
        <v>500</v>
      </c>
      <c r="M136" s="23"/>
      <c r="N136" s="30">
        <f>ROUND((J136-L136),5)</f>
        <v>-300</v>
      </c>
      <c r="O136" s="23"/>
      <c r="P136" s="29">
        <f>ROUND(IF(L136=0, IF(J136=0, 0, 1), J136/L136),5)</f>
        <v>0.4</v>
      </c>
    </row>
    <row r="137" spans="1:16" x14ac:dyDescent="0.4">
      <c r="A137" s="20"/>
      <c r="B137" s="20"/>
      <c r="C137" s="20"/>
      <c r="D137" s="20"/>
      <c r="E137" s="20"/>
      <c r="F137" s="20" t="s">
        <v>123</v>
      </c>
      <c r="G137" s="20"/>
      <c r="H137" s="20"/>
      <c r="I137" s="20"/>
      <c r="J137" s="26">
        <f>ROUND(SUM(J128:J136),5)</f>
        <v>227.88</v>
      </c>
      <c r="K137" s="23"/>
      <c r="L137" s="26">
        <f>ROUND(SUM(L128:L136),5)</f>
        <v>4633.33</v>
      </c>
      <c r="M137" s="23"/>
      <c r="N137" s="26">
        <f>ROUND((J137-L137),5)</f>
        <v>-4405.45</v>
      </c>
      <c r="O137" s="23"/>
      <c r="P137" s="25">
        <f>ROUND(IF(L137=0, IF(J137=0, 0, 1), J137/L137),5)</f>
        <v>4.9180000000000001E-2</v>
      </c>
    </row>
    <row r="138" spans="1:16" x14ac:dyDescent="0.4">
      <c r="A138" s="20"/>
      <c r="B138" s="20"/>
      <c r="C138" s="20"/>
      <c r="D138" s="20"/>
      <c r="E138" s="20"/>
      <c r="F138" s="20" t="s">
        <v>122</v>
      </c>
      <c r="G138" s="20"/>
      <c r="H138" s="20"/>
      <c r="I138" s="20"/>
      <c r="J138" s="26"/>
      <c r="K138" s="23"/>
      <c r="L138" s="26"/>
      <c r="M138" s="23"/>
      <c r="N138" s="26"/>
      <c r="O138" s="23"/>
      <c r="P138" s="25"/>
    </row>
    <row r="139" spans="1:16" x14ac:dyDescent="0.4">
      <c r="A139" s="20"/>
      <c r="B139" s="20"/>
      <c r="C139" s="20"/>
      <c r="D139" s="20"/>
      <c r="E139" s="20"/>
      <c r="F139" s="20"/>
      <c r="G139" s="20" t="s">
        <v>121</v>
      </c>
      <c r="H139" s="20"/>
      <c r="I139" s="20"/>
      <c r="J139" s="26">
        <v>680.04</v>
      </c>
      <c r="K139" s="23"/>
      <c r="L139" s="26"/>
      <c r="M139" s="23"/>
      <c r="N139" s="26"/>
      <c r="O139" s="23"/>
      <c r="P139" s="25"/>
    </row>
    <row r="140" spans="1:16" x14ac:dyDescent="0.4">
      <c r="A140" s="20"/>
      <c r="B140" s="20"/>
      <c r="C140" s="20"/>
      <c r="D140" s="20"/>
      <c r="E140" s="20"/>
      <c r="F140" s="20"/>
      <c r="G140" s="20" t="s">
        <v>120</v>
      </c>
      <c r="H140" s="20"/>
      <c r="I140" s="20"/>
      <c r="J140" s="26">
        <v>1116.8699999999999</v>
      </c>
      <c r="K140" s="23"/>
      <c r="L140" s="26"/>
      <c r="M140" s="23"/>
      <c r="N140" s="26"/>
      <c r="O140" s="23"/>
      <c r="P140" s="25"/>
    </row>
    <row r="141" spans="1:16" x14ac:dyDescent="0.4">
      <c r="A141" s="20"/>
      <c r="B141" s="20"/>
      <c r="C141" s="20"/>
      <c r="D141" s="20"/>
      <c r="E141" s="20"/>
      <c r="F141" s="20"/>
      <c r="G141" s="20" t="s">
        <v>119</v>
      </c>
      <c r="H141" s="20"/>
      <c r="I141" s="20"/>
      <c r="J141" s="26">
        <v>4140.6499999999996</v>
      </c>
      <c r="K141" s="23"/>
      <c r="L141" s="26"/>
      <c r="M141" s="23"/>
      <c r="N141" s="26"/>
      <c r="O141" s="23"/>
      <c r="P141" s="25"/>
    </row>
    <row r="142" spans="1:16" x14ac:dyDescent="0.4">
      <c r="A142" s="20"/>
      <c r="B142" s="20"/>
      <c r="C142" s="20"/>
      <c r="D142" s="20"/>
      <c r="E142" s="20"/>
      <c r="F142" s="20"/>
      <c r="G142" s="20" t="s">
        <v>118</v>
      </c>
      <c r="H142" s="20"/>
      <c r="I142" s="20"/>
      <c r="J142" s="26">
        <v>300</v>
      </c>
      <c r="K142" s="23"/>
      <c r="L142" s="26"/>
      <c r="M142" s="23"/>
      <c r="N142" s="26"/>
      <c r="O142" s="23"/>
      <c r="P142" s="25"/>
    </row>
    <row r="143" spans="1:16" x14ac:dyDescent="0.4">
      <c r="A143" s="20"/>
      <c r="B143" s="20"/>
      <c r="C143" s="20"/>
      <c r="D143" s="20"/>
      <c r="E143" s="20"/>
      <c r="F143" s="20"/>
      <c r="G143" s="20" t="s">
        <v>117</v>
      </c>
      <c r="H143" s="20"/>
      <c r="I143" s="20"/>
      <c r="J143" s="26">
        <v>227.8</v>
      </c>
      <c r="K143" s="23"/>
      <c r="L143" s="26"/>
      <c r="M143" s="23"/>
      <c r="N143" s="26"/>
      <c r="O143" s="23"/>
      <c r="P143" s="25"/>
    </row>
    <row r="144" spans="1:16" ht="15" thickBot="1" x14ac:dyDescent="0.45">
      <c r="A144" s="20"/>
      <c r="B144" s="20"/>
      <c r="C144" s="20"/>
      <c r="D144" s="20"/>
      <c r="E144" s="20"/>
      <c r="F144" s="20"/>
      <c r="G144" s="20" t="s">
        <v>116</v>
      </c>
      <c r="H144" s="20"/>
      <c r="I144" s="20"/>
      <c r="J144" s="26">
        <v>0</v>
      </c>
      <c r="K144" s="23"/>
      <c r="L144" s="26">
        <v>3333</v>
      </c>
      <c r="M144" s="23"/>
      <c r="N144" s="26">
        <f>ROUND((J144-L144),5)</f>
        <v>-3333</v>
      </c>
      <c r="O144" s="23"/>
      <c r="P144" s="25">
        <f>ROUND(IF(L144=0, IF(J144=0, 0, 1), J144/L144),5)</f>
        <v>0</v>
      </c>
    </row>
    <row r="145" spans="1:16" ht="15" thickBot="1" x14ac:dyDescent="0.45">
      <c r="A145" s="20"/>
      <c r="B145" s="20"/>
      <c r="C145" s="20"/>
      <c r="D145" s="20"/>
      <c r="E145" s="20"/>
      <c r="F145" s="20" t="s">
        <v>115</v>
      </c>
      <c r="G145" s="20"/>
      <c r="H145" s="20"/>
      <c r="I145" s="20"/>
      <c r="J145" s="27">
        <f>ROUND(SUM(J138:J144),5)</f>
        <v>6465.36</v>
      </c>
      <c r="K145" s="23"/>
      <c r="L145" s="27">
        <f>ROUND(SUM(L138:L144),5)</f>
        <v>3333</v>
      </c>
      <c r="M145" s="23"/>
      <c r="N145" s="27">
        <f>ROUND((J145-L145),5)</f>
        <v>3132.36</v>
      </c>
      <c r="O145" s="23"/>
      <c r="P145" s="28">
        <f>ROUND(IF(L145=0, IF(J145=0, 0, 1), J145/L145),5)</f>
        <v>1.9398</v>
      </c>
    </row>
    <row r="146" spans="1:16" x14ac:dyDescent="0.4">
      <c r="A146" s="20"/>
      <c r="B146" s="20"/>
      <c r="C146" s="20"/>
      <c r="D146" s="20"/>
      <c r="E146" s="20" t="s">
        <v>114</v>
      </c>
      <c r="F146" s="20"/>
      <c r="G146" s="20"/>
      <c r="H146" s="20"/>
      <c r="I146" s="20"/>
      <c r="J146" s="26">
        <f>ROUND(SUM(J125:J127)+J137+J145,5)</f>
        <v>7953.22</v>
      </c>
      <c r="K146" s="23"/>
      <c r="L146" s="26">
        <f>ROUND(SUM(L125:L127)+L137+L145,5)</f>
        <v>8616.33</v>
      </c>
      <c r="M146" s="23"/>
      <c r="N146" s="26">
        <f>ROUND((J146-L146),5)</f>
        <v>-663.11</v>
      </c>
      <c r="O146" s="23"/>
      <c r="P146" s="25">
        <f>ROUND(IF(L146=0, IF(J146=0, 0, 1), J146/L146),5)</f>
        <v>0.92303999999999997</v>
      </c>
    </row>
    <row r="147" spans="1:16" x14ac:dyDescent="0.4">
      <c r="A147" s="20"/>
      <c r="B147" s="20"/>
      <c r="C147" s="20"/>
      <c r="D147" s="20"/>
      <c r="E147" s="20" t="s">
        <v>113</v>
      </c>
      <c r="F147" s="20"/>
      <c r="G147" s="20"/>
      <c r="H147" s="20"/>
      <c r="I147" s="20"/>
      <c r="J147" s="26"/>
      <c r="K147" s="23"/>
      <c r="L147" s="26"/>
      <c r="M147" s="23"/>
      <c r="N147" s="26"/>
      <c r="O147" s="23"/>
      <c r="P147" s="25"/>
    </row>
    <row r="148" spans="1:16" ht="15" thickBot="1" x14ac:dyDescent="0.45">
      <c r="A148" s="20"/>
      <c r="B148" s="20"/>
      <c r="C148" s="20"/>
      <c r="D148" s="20"/>
      <c r="E148" s="20"/>
      <c r="F148" s="20" t="s">
        <v>112</v>
      </c>
      <c r="G148" s="20"/>
      <c r="H148" s="20"/>
      <c r="I148" s="20"/>
      <c r="J148" s="30">
        <v>0</v>
      </c>
      <c r="K148" s="23"/>
      <c r="L148" s="30">
        <v>85</v>
      </c>
      <c r="M148" s="23"/>
      <c r="N148" s="30">
        <f>ROUND((J148-L148),5)</f>
        <v>-85</v>
      </c>
      <c r="O148" s="23"/>
      <c r="P148" s="29">
        <f>ROUND(IF(L148=0, IF(J148=0, 0, 1), J148/L148),5)</f>
        <v>0</v>
      </c>
    </row>
    <row r="149" spans="1:16" x14ac:dyDescent="0.4">
      <c r="A149" s="20"/>
      <c r="B149" s="20"/>
      <c r="C149" s="20"/>
      <c r="D149" s="20"/>
      <c r="E149" s="20" t="s">
        <v>111</v>
      </c>
      <c r="F149" s="20"/>
      <c r="G149" s="20"/>
      <c r="H149" s="20"/>
      <c r="I149" s="20"/>
      <c r="J149" s="26">
        <f>ROUND(SUM(J147:J148),5)</f>
        <v>0</v>
      </c>
      <c r="K149" s="23"/>
      <c r="L149" s="26">
        <f>ROUND(SUM(L147:L148),5)</f>
        <v>85</v>
      </c>
      <c r="M149" s="23"/>
      <c r="N149" s="26">
        <f>ROUND((J149-L149),5)</f>
        <v>-85</v>
      </c>
      <c r="O149" s="23"/>
      <c r="P149" s="25">
        <f>ROUND(IF(L149=0, IF(J149=0, 0, 1), J149/L149),5)</f>
        <v>0</v>
      </c>
    </row>
    <row r="150" spans="1:16" x14ac:dyDescent="0.4">
      <c r="A150" s="20"/>
      <c r="B150" s="20"/>
      <c r="C150" s="20"/>
      <c r="D150" s="20"/>
      <c r="E150" s="20" t="s">
        <v>110</v>
      </c>
      <c r="F150" s="20"/>
      <c r="G150" s="20"/>
      <c r="H150" s="20"/>
      <c r="I150" s="20"/>
      <c r="J150" s="26"/>
      <c r="K150" s="23"/>
      <c r="L150" s="26"/>
      <c r="M150" s="23"/>
      <c r="N150" s="26"/>
      <c r="O150" s="23"/>
      <c r="P150" s="25"/>
    </row>
    <row r="151" spans="1:16" x14ac:dyDescent="0.4">
      <c r="A151" s="20"/>
      <c r="B151" s="20"/>
      <c r="C151" s="20"/>
      <c r="D151" s="20"/>
      <c r="E151" s="20"/>
      <c r="F151" s="20" t="s">
        <v>109</v>
      </c>
      <c r="G151" s="20"/>
      <c r="H151" s="20"/>
      <c r="I151" s="20"/>
      <c r="J151" s="26">
        <v>0</v>
      </c>
      <c r="K151" s="23"/>
      <c r="L151" s="26">
        <v>0</v>
      </c>
      <c r="M151" s="23"/>
      <c r="N151" s="26">
        <f>ROUND((J151-L151),5)</f>
        <v>0</v>
      </c>
      <c r="O151" s="23"/>
      <c r="P151" s="25">
        <f>ROUND(IF(L151=0, IF(J151=0, 0, 1), J151/L151),5)</f>
        <v>0</v>
      </c>
    </row>
    <row r="152" spans="1:16" x14ac:dyDescent="0.4">
      <c r="A152" s="20"/>
      <c r="B152" s="20"/>
      <c r="C152" s="20"/>
      <c r="D152" s="20"/>
      <c r="E152" s="20"/>
      <c r="F152" s="20" t="s">
        <v>108</v>
      </c>
      <c r="G152" s="20"/>
      <c r="H152" s="20"/>
      <c r="I152" s="20"/>
      <c r="J152" s="26"/>
      <c r="K152" s="23"/>
      <c r="L152" s="26"/>
      <c r="M152" s="23"/>
      <c r="N152" s="26"/>
      <c r="O152" s="23"/>
      <c r="P152" s="25"/>
    </row>
    <row r="153" spans="1:16" x14ac:dyDescent="0.4">
      <c r="A153" s="20"/>
      <c r="B153" s="20"/>
      <c r="C153" s="20"/>
      <c r="D153" s="20"/>
      <c r="E153" s="20"/>
      <c r="F153" s="20"/>
      <c r="G153" s="20" t="s">
        <v>107</v>
      </c>
      <c r="H153" s="20"/>
      <c r="I153" s="20"/>
      <c r="J153" s="26">
        <v>0</v>
      </c>
      <c r="K153" s="23"/>
      <c r="L153" s="26">
        <v>0</v>
      </c>
      <c r="M153" s="23"/>
      <c r="N153" s="26">
        <f>ROUND((J153-L153),5)</f>
        <v>0</v>
      </c>
      <c r="O153" s="23"/>
      <c r="P153" s="25">
        <f>ROUND(IF(L153=0, IF(J153=0, 0, 1), J153/L153),5)</f>
        <v>0</v>
      </c>
    </row>
    <row r="154" spans="1:16" ht="15" thickBot="1" x14ac:dyDescent="0.45">
      <c r="A154" s="20"/>
      <c r="B154" s="20"/>
      <c r="C154" s="20"/>
      <c r="D154" s="20"/>
      <c r="E154" s="20"/>
      <c r="F154" s="20"/>
      <c r="G154" s="20" t="s">
        <v>106</v>
      </c>
      <c r="H154" s="20"/>
      <c r="I154" s="20"/>
      <c r="J154" s="30">
        <v>1084.8399999999999</v>
      </c>
      <c r="K154" s="23"/>
      <c r="L154" s="30">
        <v>500</v>
      </c>
      <c r="M154" s="23"/>
      <c r="N154" s="30">
        <f>ROUND((J154-L154),5)</f>
        <v>584.84</v>
      </c>
      <c r="O154" s="23"/>
      <c r="P154" s="29">
        <f>ROUND(IF(L154=0, IF(J154=0, 0, 1), J154/L154),5)</f>
        <v>2.1696800000000001</v>
      </c>
    </row>
    <row r="155" spans="1:16" x14ac:dyDescent="0.4">
      <c r="A155" s="20"/>
      <c r="B155" s="20"/>
      <c r="C155" s="20"/>
      <c r="D155" s="20"/>
      <c r="E155" s="20"/>
      <c r="F155" s="20" t="s">
        <v>105</v>
      </c>
      <c r="G155" s="20"/>
      <c r="H155" s="20"/>
      <c r="I155" s="20"/>
      <c r="J155" s="26">
        <f>ROUND(SUM(J152:J154),5)</f>
        <v>1084.8399999999999</v>
      </c>
      <c r="K155" s="23"/>
      <c r="L155" s="26">
        <f>ROUND(SUM(L152:L154),5)</f>
        <v>500</v>
      </c>
      <c r="M155" s="23"/>
      <c r="N155" s="26">
        <f>ROUND((J155-L155),5)</f>
        <v>584.84</v>
      </c>
      <c r="O155" s="23"/>
      <c r="P155" s="25">
        <f>ROUND(IF(L155=0, IF(J155=0, 0, 1), J155/L155),5)</f>
        <v>2.1696800000000001</v>
      </c>
    </row>
    <row r="156" spans="1:16" x14ac:dyDescent="0.4">
      <c r="A156" s="20"/>
      <c r="B156" s="20"/>
      <c r="C156" s="20"/>
      <c r="D156" s="20"/>
      <c r="E156" s="20"/>
      <c r="F156" s="20" t="s">
        <v>104</v>
      </c>
      <c r="G156" s="20"/>
      <c r="H156" s="20"/>
      <c r="I156" s="20"/>
      <c r="J156" s="26">
        <v>200</v>
      </c>
      <c r="K156" s="23"/>
      <c r="L156" s="26">
        <v>120</v>
      </c>
      <c r="M156" s="23"/>
      <c r="N156" s="26">
        <f>ROUND((J156-L156),5)</f>
        <v>80</v>
      </c>
      <c r="O156" s="23"/>
      <c r="P156" s="25">
        <f>ROUND(IF(L156=0, IF(J156=0, 0, 1), J156/L156),5)</f>
        <v>1.6666700000000001</v>
      </c>
    </row>
    <row r="157" spans="1:16" x14ac:dyDescent="0.4">
      <c r="A157" s="20"/>
      <c r="B157" s="20"/>
      <c r="C157" s="20"/>
      <c r="D157" s="20"/>
      <c r="E157" s="20"/>
      <c r="F157" s="20" t="s">
        <v>103</v>
      </c>
      <c r="G157" s="20"/>
      <c r="H157" s="20"/>
      <c r="I157" s="20"/>
      <c r="J157" s="26">
        <v>0</v>
      </c>
      <c r="K157" s="23"/>
      <c r="L157" s="26">
        <v>0</v>
      </c>
      <c r="M157" s="23"/>
      <c r="N157" s="26">
        <f>ROUND((J157-L157),5)</f>
        <v>0</v>
      </c>
      <c r="O157" s="23"/>
      <c r="P157" s="25">
        <f>ROUND(IF(L157=0, IF(J157=0, 0, 1), J157/L157),5)</f>
        <v>0</v>
      </c>
    </row>
    <row r="158" spans="1:16" x14ac:dyDescent="0.4">
      <c r="A158" s="20"/>
      <c r="B158" s="20"/>
      <c r="C158" s="20"/>
      <c r="D158" s="20"/>
      <c r="E158" s="20"/>
      <c r="F158" s="20" t="s">
        <v>102</v>
      </c>
      <c r="G158" s="20"/>
      <c r="H158" s="20"/>
      <c r="I158" s="20"/>
      <c r="J158" s="26">
        <v>0</v>
      </c>
      <c r="K158" s="23"/>
      <c r="L158" s="26">
        <v>0</v>
      </c>
      <c r="M158" s="23"/>
      <c r="N158" s="26">
        <f>ROUND((J158-L158),5)</f>
        <v>0</v>
      </c>
      <c r="O158" s="23"/>
      <c r="P158" s="25">
        <f>ROUND(IF(L158=0, IF(J158=0, 0, 1), J158/L158),5)</f>
        <v>0</v>
      </c>
    </row>
    <row r="159" spans="1:16" x14ac:dyDescent="0.4">
      <c r="A159" s="20"/>
      <c r="B159" s="20"/>
      <c r="C159" s="20"/>
      <c r="D159" s="20"/>
      <c r="E159" s="20"/>
      <c r="F159" s="20" t="s">
        <v>101</v>
      </c>
      <c r="G159" s="20"/>
      <c r="H159" s="20"/>
      <c r="I159" s="20"/>
      <c r="J159" s="26"/>
      <c r="K159" s="23"/>
      <c r="L159" s="26"/>
      <c r="M159" s="23"/>
      <c r="N159" s="26"/>
      <c r="O159" s="23"/>
      <c r="P159" s="25"/>
    </row>
    <row r="160" spans="1:16" x14ac:dyDescent="0.4">
      <c r="A160" s="20"/>
      <c r="B160" s="20"/>
      <c r="C160" s="20"/>
      <c r="D160" s="20"/>
      <c r="E160" s="20"/>
      <c r="F160" s="20"/>
      <c r="G160" s="20" t="s">
        <v>100</v>
      </c>
      <c r="H160" s="20"/>
      <c r="I160" s="20"/>
      <c r="J160" s="26">
        <v>499.01</v>
      </c>
      <c r="K160" s="23"/>
      <c r="L160" s="26">
        <v>250</v>
      </c>
      <c r="M160" s="23"/>
      <c r="N160" s="26">
        <f>ROUND((J160-L160),5)</f>
        <v>249.01</v>
      </c>
      <c r="O160" s="23"/>
      <c r="P160" s="25">
        <f>ROUND(IF(L160=0, IF(J160=0, 0, 1), J160/L160),5)</f>
        <v>1.99604</v>
      </c>
    </row>
    <row r="161" spans="1:16" ht="15" thickBot="1" x14ac:dyDescent="0.45">
      <c r="A161" s="20"/>
      <c r="B161" s="20"/>
      <c r="C161" s="20"/>
      <c r="D161" s="20"/>
      <c r="E161" s="20"/>
      <c r="F161" s="20"/>
      <c r="G161" s="20" t="s">
        <v>99</v>
      </c>
      <c r="H161" s="20"/>
      <c r="I161" s="20"/>
      <c r="J161" s="26">
        <v>266</v>
      </c>
      <c r="K161" s="23"/>
      <c r="L161" s="26"/>
      <c r="M161" s="23"/>
      <c r="N161" s="26"/>
      <c r="O161" s="23"/>
      <c r="P161" s="25"/>
    </row>
    <row r="162" spans="1:16" ht="15" thickBot="1" x14ac:dyDescent="0.45">
      <c r="A162" s="20"/>
      <c r="B162" s="20"/>
      <c r="C162" s="20"/>
      <c r="D162" s="20"/>
      <c r="E162" s="20"/>
      <c r="F162" s="20" t="s">
        <v>98</v>
      </c>
      <c r="G162" s="20"/>
      <c r="H162" s="20"/>
      <c r="I162" s="20"/>
      <c r="J162" s="27">
        <f>ROUND(SUM(J159:J161),5)</f>
        <v>765.01</v>
      </c>
      <c r="K162" s="23"/>
      <c r="L162" s="27">
        <f>ROUND(SUM(L159:L161),5)</f>
        <v>250</v>
      </c>
      <c r="M162" s="23"/>
      <c r="N162" s="27">
        <f>ROUND((J162-L162),5)</f>
        <v>515.01</v>
      </c>
      <c r="O162" s="23"/>
      <c r="P162" s="28">
        <f>ROUND(IF(L162=0, IF(J162=0, 0, 1), J162/L162),5)</f>
        <v>3.0600399999999999</v>
      </c>
    </row>
    <row r="163" spans="1:16" x14ac:dyDescent="0.4">
      <c r="A163" s="20"/>
      <c r="B163" s="20"/>
      <c r="C163" s="20"/>
      <c r="D163" s="20"/>
      <c r="E163" s="20" t="s">
        <v>97</v>
      </c>
      <c r="F163" s="20"/>
      <c r="G163" s="20"/>
      <c r="H163" s="20"/>
      <c r="I163" s="20"/>
      <c r="J163" s="26">
        <f>ROUND(SUM(J150:J151)+SUM(J155:J158)+J162,5)</f>
        <v>2049.85</v>
      </c>
      <c r="K163" s="23"/>
      <c r="L163" s="26">
        <f>ROUND(SUM(L150:L151)+SUM(L155:L158)+L162,5)</f>
        <v>870</v>
      </c>
      <c r="M163" s="23"/>
      <c r="N163" s="26">
        <f>ROUND((J163-L163),5)</f>
        <v>1179.8499999999999</v>
      </c>
      <c r="O163" s="23"/>
      <c r="P163" s="25">
        <f>ROUND(IF(L163=0, IF(J163=0, 0, 1), J163/L163),5)</f>
        <v>2.35615</v>
      </c>
    </row>
    <row r="164" spans="1:16" x14ac:dyDescent="0.4">
      <c r="A164" s="20"/>
      <c r="B164" s="20"/>
      <c r="C164" s="20"/>
      <c r="D164" s="20"/>
      <c r="E164" s="20" t="s">
        <v>96</v>
      </c>
      <c r="F164" s="20"/>
      <c r="G164" s="20"/>
      <c r="H164" s="20"/>
      <c r="I164" s="20"/>
      <c r="J164" s="26"/>
      <c r="K164" s="23"/>
      <c r="L164" s="26"/>
      <c r="M164" s="23"/>
      <c r="N164" s="26"/>
      <c r="O164" s="23"/>
      <c r="P164" s="25"/>
    </row>
    <row r="165" spans="1:16" x14ac:dyDescent="0.4">
      <c r="A165" s="20"/>
      <c r="B165" s="20"/>
      <c r="C165" s="20"/>
      <c r="D165" s="20"/>
      <c r="E165" s="20"/>
      <c r="F165" s="20" t="s">
        <v>95</v>
      </c>
      <c r="G165" s="20"/>
      <c r="H165" s="20"/>
      <c r="I165" s="20"/>
      <c r="J165" s="26">
        <v>106</v>
      </c>
      <c r="K165" s="23"/>
      <c r="L165" s="26">
        <v>833</v>
      </c>
      <c r="M165" s="23"/>
      <c r="N165" s="26">
        <f>ROUND((J165-L165),5)</f>
        <v>-727</v>
      </c>
      <c r="O165" s="23"/>
      <c r="P165" s="25">
        <f>ROUND(IF(L165=0, IF(J165=0, 0, 1), J165/L165),5)</f>
        <v>0.12725</v>
      </c>
    </row>
    <row r="166" spans="1:16" x14ac:dyDescent="0.4">
      <c r="A166" s="20"/>
      <c r="B166" s="20"/>
      <c r="C166" s="20"/>
      <c r="D166" s="20"/>
      <c r="E166" s="20"/>
      <c r="F166" s="20" t="s">
        <v>94</v>
      </c>
      <c r="G166" s="20"/>
      <c r="H166" s="20"/>
      <c r="I166" s="20"/>
      <c r="J166" s="26"/>
      <c r="K166" s="23"/>
      <c r="L166" s="26"/>
      <c r="M166" s="23"/>
      <c r="N166" s="26"/>
      <c r="O166" s="23"/>
      <c r="P166" s="25"/>
    </row>
    <row r="167" spans="1:16" x14ac:dyDescent="0.4">
      <c r="A167" s="20"/>
      <c r="B167" s="20"/>
      <c r="C167" s="20"/>
      <c r="D167" s="20"/>
      <c r="E167" s="20"/>
      <c r="F167" s="20"/>
      <c r="G167" s="20" t="s">
        <v>93</v>
      </c>
      <c r="H167" s="20"/>
      <c r="I167" s="20"/>
      <c r="J167" s="26">
        <v>0</v>
      </c>
      <c r="K167" s="23"/>
      <c r="L167" s="26">
        <v>0</v>
      </c>
      <c r="M167" s="23"/>
      <c r="N167" s="26">
        <f>ROUND((J167-L167),5)</f>
        <v>0</v>
      </c>
      <c r="O167" s="23"/>
      <c r="P167" s="25">
        <f>ROUND(IF(L167=0, IF(J167=0, 0, 1), J167/L167),5)</f>
        <v>0</v>
      </c>
    </row>
    <row r="168" spans="1:16" ht="15" thickBot="1" x14ac:dyDescent="0.45">
      <c r="A168" s="20"/>
      <c r="B168" s="20"/>
      <c r="C168" s="20"/>
      <c r="D168" s="20"/>
      <c r="E168" s="20"/>
      <c r="F168" s="20"/>
      <c r="G168" s="20" t="s">
        <v>92</v>
      </c>
      <c r="H168" s="20"/>
      <c r="I168" s="20"/>
      <c r="J168" s="30">
        <v>923.28</v>
      </c>
      <c r="K168" s="23"/>
      <c r="L168" s="30">
        <v>1250</v>
      </c>
      <c r="M168" s="23"/>
      <c r="N168" s="30">
        <f>ROUND((J168-L168),5)</f>
        <v>-326.72000000000003</v>
      </c>
      <c r="O168" s="23"/>
      <c r="P168" s="29">
        <f>ROUND(IF(L168=0, IF(J168=0, 0, 1), J168/L168),5)</f>
        <v>0.73862000000000005</v>
      </c>
    </row>
    <row r="169" spans="1:16" x14ac:dyDescent="0.4">
      <c r="A169" s="20"/>
      <c r="B169" s="20"/>
      <c r="C169" s="20"/>
      <c r="D169" s="20"/>
      <c r="E169" s="20"/>
      <c r="F169" s="20" t="s">
        <v>91</v>
      </c>
      <c r="G169" s="20"/>
      <c r="H169" s="20"/>
      <c r="I169" s="20"/>
      <c r="J169" s="26">
        <f>ROUND(SUM(J166:J168),5)</f>
        <v>923.28</v>
      </c>
      <c r="K169" s="23"/>
      <c r="L169" s="26">
        <f>ROUND(SUM(L166:L168),5)</f>
        <v>1250</v>
      </c>
      <c r="M169" s="23"/>
      <c r="N169" s="26">
        <f>ROUND((J169-L169),5)</f>
        <v>-326.72000000000003</v>
      </c>
      <c r="O169" s="23"/>
      <c r="P169" s="25">
        <f>ROUND(IF(L169=0, IF(J169=0, 0, 1), J169/L169),5)</f>
        <v>0.73862000000000005</v>
      </c>
    </row>
    <row r="170" spans="1:16" ht="15" thickBot="1" x14ac:dyDescent="0.45">
      <c r="A170" s="20"/>
      <c r="B170" s="20"/>
      <c r="C170" s="20"/>
      <c r="D170" s="20"/>
      <c r="E170" s="20"/>
      <c r="F170" s="20" t="s">
        <v>90</v>
      </c>
      <c r="G170" s="20"/>
      <c r="H170" s="20"/>
      <c r="I170" s="20"/>
      <c r="J170" s="26">
        <v>60</v>
      </c>
      <c r="K170" s="23"/>
      <c r="L170" s="26"/>
      <c r="M170" s="23"/>
      <c r="N170" s="26"/>
      <c r="O170" s="23"/>
      <c r="P170" s="25"/>
    </row>
    <row r="171" spans="1:16" ht="15" thickBot="1" x14ac:dyDescent="0.45">
      <c r="A171" s="20"/>
      <c r="B171" s="20"/>
      <c r="C171" s="20"/>
      <c r="D171" s="20"/>
      <c r="E171" s="20" t="s">
        <v>89</v>
      </c>
      <c r="F171" s="20"/>
      <c r="G171" s="20"/>
      <c r="H171" s="20"/>
      <c r="I171" s="20"/>
      <c r="J171" s="24">
        <f>ROUND(SUM(J164:J165)+SUM(J169:J170),5)</f>
        <v>1089.28</v>
      </c>
      <c r="K171" s="23"/>
      <c r="L171" s="24">
        <f>ROUND(SUM(L164:L165)+SUM(L169:L170),5)</f>
        <v>2083</v>
      </c>
      <c r="M171" s="23"/>
      <c r="N171" s="24">
        <f>ROUND((J171-L171),5)</f>
        <v>-993.72</v>
      </c>
      <c r="O171" s="23"/>
      <c r="P171" s="22">
        <f>ROUND(IF(L171=0, IF(J171=0, 0, 1), J171/L171),5)</f>
        <v>0.52293999999999996</v>
      </c>
    </row>
    <row r="172" spans="1:16" ht="15" thickBot="1" x14ac:dyDescent="0.45">
      <c r="A172" s="20"/>
      <c r="B172" s="20"/>
      <c r="C172" s="20"/>
      <c r="D172" s="20" t="s">
        <v>88</v>
      </c>
      <c r="E172" s="20"/>
      <c r="F172" s="20"/>
      <c r="G172" s="20"/>
      <c r="H172" s="20"/>
      <c r="I172" s="20"/>
      <c r="J172" s="27">
        <f>ROUND(J19+J113+J117+J124+J146+J149+J163+J171,5)</f>
        <v>88944.25</v>
      </c>
      <c r="K172" s="23"/>
      <c r="L172" s="27">
        <f>ROUND(L19+L113+L117+L124+L146+L149+L163+L171,5)</f>
        <v>88884.05</v>
      </c>
      <c r="M172" s="23"/>
      <c r="N172" s="27">
        <f>ROUND((J172-L172),5)</f>
        <v>60.2</v>
      </c>
      <c r="O172" s="23"/>
      <c r="P172" s="28">
        <f>ROUND(IF(L172=0, IF(J172=0, 0, 1), J172/L172),5)</f>
        <v>1.00068</v>
      </c>
    </row>
    <row r="173" spans="1:16" x14ac:dyDescent="0.4">
      <c r="A173" s="20"/>
      <c r="B173" s="20" t="s">
        <v>87</v>
      </c>
      <c r="C173" s="20"/>
      <c r="D173" s="20"/>
      <c r="E173" s="20"/>
      <c r="F173" s="20"/>
      <c r="G173" s="20"/>
      <c r="H173" s="20"/>
      <c r="I173" s="20"/>
      <c r="J173" s="26">
        <f>ROUND(J3+J18-J172,5)</f>
        <v>-76737.27</v>
      </c>
      <c r="K173" s="23"/>
      <c r="L173" s="26">
        <f>ROUND(L3+L18-L172,5)</f>
        <v>-57739.05</v>
      </c>
      <c r="M173" s="23"/>
      <c r="N173" s="26">
        <f>ROUND((J173-L173),5)</f>
        <v>-18998.22</v>
      </c>
      <c r="O173" s="23"/>
      <c r="P173" s="25">
        <f>ROUND(IF(L173=0, IF(J173=0, 0, 1), J173/L173),5)</f>
        <v>1.32904</v>
      </c>
    </row>
    <row r="174" spans="1:16" x14ac:dyDescent="0.4">
      <c r="A174" s="20"/>
      <c r="B174" s="20" t="s">
        <v>86</v>
      </c>
      <c r="C174" s="20"/>
      <c r="D174" s="20"/>
      <c r="E174" s="20"/>
      <c r="F174" s="20"/>
      <c r="G174" s="20"/>
      <c r="H174" s="20"/>
      <c r="I174" s="20"/>
      <c r="J174" s="26"/>
      <c r="K174" s="23"/>
      <c r="L174" s="26"/>
      <c r="M174" s="23"/>
      <c r="N174" s="26"/>
      <c r="O174" s="23"/>
      <c r="P174" s="25"/>
    </row>
    <row r="175" spans="1:16" x14ac:dyDescent="0.4">
      <c r="A175" s="20"/>
      <c r="B175" s="20"/>
      <c r="C175" s="20" t="s">
        <v>85</v>
      </c>
      <c r="D175" s="20"/>
      <c r="E175" s="20"/>
      <c r="F175" s="20"/>
      <c r="G175" s="20"/>
      <c r="H175" s="20"/>
      <c r="I175" s="20"/>
      <c r="J175" s="26"/>
      <c r="K175" s="23"/>
      <c r="L175" s="26"/>
      <c r="M175" s="23"/>
      <c r="N175" s="26"/>
      <c r="O175" s="23"/>
      <c r="P175" s="25"/>
    </row>
    <row r="176" spans="1:16" x14ac:dyDescent="0.4">
      <c r="A176" s="20"/>
      <c r="B176" s="20"/>
      <c r="C176" s="20"/>
      <c r="D176" s="20" t="s">
        <v>84</v>
      </c>
      <c r="E176" s="20"/>
      <c r="F176" s="20"/>
      <c r="G176" s="20"/>
      <c r="H176" s="20"/>
      <c r="I176" s="20"/>
      <c r="J176" s="26"/>
      <c r="K176" s="23"/>
      <c r="L176" s="26"/>
      <c r="M176" s="23"/>
      <c r="N176" s="26"/>
      <c r="O176" s="23"/>
      <c r="P176" s="25"/>
    </row>
    <row r="177" spans="1:16" x14ac:dyDescent="0.4">
      <c r="A177" s="20"/>
      <c r="B177" s="20"/>
      <c r="C177" s="20"/>
      <c r="D177" s="20"/>
      <c r="E177" s="20" t="s">
        <v>83</v>
      </c>
      <c r="F177" s="20"/>
      <c r="G177" s="20"/>
      <c r="H177" s="20"/>
      <c r="I177" s="20"/>
      <c r="J177" s="26"/>
      <c r="K177" s="23"/>
      <c r="L177" s="26"/>
      <c r="M177" s="23"/>
      <c r="N177" s="26"/>
      <c r="O177" s="23"/>
      <c r="P177" s="25"/>
    </row>
    <row r="178" spans="1:16" x14ac:dyDescent="0.4">
      <c r="A178" s="20"/>
      <c r="B178" s="20"/>
      <c r="C178" s="20"/>
      <c r="D178" s="20"/>
      <c r="E178" s="20"/>
      <c r="F178" s="20" t="s">
        <v>82</v>
      </c>
      <c r="G178" s="20"/>
      <c r="H178" s="20"/>
      <c r="I178" s="20"/>
      <c r="J178" s="26">
        <v>12738.24</v>
      </c>
      <c r="K178" s="23"/>
      <c r="L178" s="26"/>
      <c r="M178" s="23"/>
      <c r="N178" s="26"/>
      <c r="O178" s="23"/>
      <c r="P178" s="25"/>
    </row>
    <row r="179" spans="1:16" x14ac:dyDescent="0.4">
      <c r="A179" s="20"/>
      <c r="B179" s="20"/>
      <c r="C179" s="20"/>
      <c r="D179" s="20"/>
      <c r="E179" s="20"/>
      <c r="F179" s="20" t="s">
        <v>81</v>
      </c>
      <c r="G179" s="20"/>
      <c r="H179" s="20"/>
      <c r="I179" s="20"/>
      <c r="J179" s="26">
        <v>1341</v>
      </c>
      <c r="K179" s="23"/>
      <c r="L179" s="26"/>
      <c r="M179" s="23"/>
      <c r="N179" s="26"/>
      <c r="O179" s="23"/>
      <c r="P179" s="25"/>
    </row>
    <row r="180" spans="1:16" ht="15" thickBot="1" x14ac:dyDescent="0.45">
      <c r="A180" s="20"/>
      <c r="B180" s="20"/>
      <c r="C180" s="20"/>
      <c r="D180" s="20"/>
      <c r="E180" s="20"/>
      <c r="F180" s="20" t="s">
        <v>80</v>
      </c>
      <c r="G180" s="20"/>
      <c r="H180" s="20"/>
      <c r="I180" s="20"/>
      <c r="J180" s="26">
        <v>168.87</v>
      </c>
      <c r="K180" s="23"/>
      <c r="L180" s="26"/>
      <c r="M180" s="23"/>
      <c r="N180" s="26"/>
      <c r="O180" s="23"/>
      <c r="P180" s="25"/>
    </row>
    <row r="181" spans="1:16" ht="15" thickBot="1" x14ac:dyDescent="0.45">
      <c r="A181" s="20"/>
      <c r="B181" s="20"/>
      <c r="C181" s="20"/>
      <c r="D181" s="20"/>
      <c r="E181" s="20" t="s">
        <v>79</v>
      </c>
      <c r="F181" s="20"/>
      <c r="G181" s="20"/>
      <c r="H181" s="20"/>
      <c r="I181" s="20"/>
      <c r="J181" s="27">
        <f>ROUND(SUM(J177:J180),5)</f>
        <v>14248.11</v>
      </c>
      <c r="K181" s="23"/>
      <c r="L181" s="26"/>
      <c r="M181" s="23"/>
      <c r="N181" s="26"/>
      <c r="O181" s="23"/>
      <c r="P181" s="25"/>
    </row>
    <row r="182" spans="1:16" x14ac:dyDescent="0.4">
      <c r="A182" s="20"/>
      <c r="B182" s="20"/>
      <c r="C182" s="20"/>
      <c r="D182" s="20" t="s">
        <v>78</v>
      </c>
      <c r="E182" s="20"/>
      <c r="F182" s="20"/>
      <c r="G182" s="20"/>
      <c r="H182" s="20"/>
      <c r="I182" s="20"/>
      <c r="J182" s="26">
        <f>ROUND(J176+J181,5)</f>
        <v>14248.11</v>
      </c>
      <c r="K182" s="23"/>
      <c r="L182" s="26"/>
      <c r="M182" s="23"/>
      <c r="N182" s="26"/>
      <c r="O182" s="23"/>
      <c r="P182" s="25"/>
    </row>
    <row r="183" spans="1:16" x14ac:dyDescent="0.4">
      <c r="A183" s="20"/>
      <c r="B183" s="20"/>
      <c r="C183" s="20"/>
      <c r="D183" s="20" t="s">
        <v>77</v>
      </c>
      <c r="E183" s="20"/>
      <c r="F183" s="20"/>
      <c r="G183" s="20"/>
      <c r="H183" s="20"/>
      <c r="I183" s="20"/>
      <c r="J183" s="26"/>
      <c r="K183" s="23"/>
      <c r="L183" s="26"/>
      <c r="M183" s="23"/>
      <c r="N183" s="26"/>
      <c r="O183" s="23"/>
      <c r="P183" s="25"/>
    </row>
    <row r="184" spans="1:16" x14ac:dyDescent="0.4">
      <c r="A184" s="20"/>
      <c r="B184" s="20"/>
      <c r="C184" s="20"/>
      <c r="D184" s="20"/>
      <c r="E184" s="20" t="s">
        <v>76</v>
      </c>
      <c r="F184" s="20"/>
      <c r="G184" s="20"/>
      <c r="H184" s="20"/>
      <c r="I184" s="20"/>
      <c r="J184" s="26">
        <v>0</v>
      </c>
      <c r="K184" s="23"/>
      <c r="L184" s="26">
        <v>0</v>
      </c>
      <c r="M184" s="23"/>
      <c r="N184" s="26">
        <f>ROUND((J184-L184),5)</f>
        <v>0</v>
      </c>
      <c r="O184" s="23"/>
      <c r="P184" s="25">
        <f>ROUND(IF(L184=0, IF(J184=0, 0, 1), J184/L184),5)</f>
        <v>0</v>
      </c>
    </row>
    <row r="185" spans="1:16" x14ac:dyDescent="0.4">
      <c r="A185" s="20"/>
      <c r="B185" s="20"/>
      <c r="C185" s="20"/>
      <c r="D185" s="20"/>
      <c r="E185" s="20" t="s">
        <v>75</v>
      </c>
      <c r="F185" s="20"/>
      <c r="G185" s="20"/>
      <c r="H185" s="20"/>
      <c r="I185" s="20"/>
      <c r="J185" s="26">
        <v>0</v>
      </c>
      <c r="K185" s="23"/>
      <c r="L185" s="26">
        <v>0</v>
      </c>
      <c r="M185" s="23"/>
      <c r="N185" s="26">
        <f>ROUND((J185-L185),5)</f>
        <v>0</v>
      </c>
      <c r="O185" s="23"/>
      <c r="P185" s="25">
        <f>ROUND(IF(L185=0, IF(J185=0, 0, 1), J185/L185),5)</f>
        <v>0</v>
      </c>
    </row>
    <row r="186" spans="1:16" x14ac:dyDescent="0.4">
      <c r="A186" s="20"/>
      <c r="B186" s="20"/>
      <c r="C186" s="20"/>
      <c r="D186" s="20"/>
      <c r="E186" s="20" t="s">
        <v>74</v>
      </c>
      <c r="F186" s="20"/>
      <c r="G186" s="20"/>
      <c r="H186" s="20"/>
      <c r="I186" s="20"/>
      <c r="J186" s="26">
        <v>0</v>
      </c>
      <c r="K186" s="23"/>
      <c r="L186" s="26">
        <v>0</v>
      </c>
      <c r="M186" s="23"/>
      <c r="N186" s="26">
        <f>ROUND((J186-L186),5)</f>
        <v>0</v>
      </c>
      <c r="O186" s="23"/>
      <c r="P186" s="25">
        <f>ROUND(IF(L186=0, IF(J186=0, 0, 1), J186/L186),5)</f>
        <v>0</v>
      </c>
    </row>
    <row r="187" spans="1:16" x14ac:dyDescent="0.4">
      <c r="A187" s="20"/>
      <c r="B187" s="20"/>
      <c r="C187" s="20"/>
      <c r="D187" s="20"/>
      <c r="E187" s="20" t="s">
        <v>73</v>
      </c>
      <c r="F187" s="20"/>
      <c r="G187" s="20"/>
      <c r="H187" s="20"/>
      <c r="I187" s="20"/>
      <c r="J187" s="26">
        <v>0</v>
      </c>
      <c r="K187" s="23"/>
      <c r="L187" s="26">
        <v>0</v>
      </c>
      <c r="M187" s="23"/>
      <c r="N187" s="26">
        <f>ROUND((J187-L187),5)</f>
        <v>0</v>
      </c>
      <c r="O187" s="23"/>
      <c r="P187" s="25">
        <f>ROUND(IF(L187=0, IF(J187=0, 0, 1), J187/L187),5)</f>
        <v>0</v>
      </c>
    </row>
    <row r="188" spans="1:16" x14ac:dyDescent="0.4">
      <c r="A188" s="20"/>
      <c r="B188" s="20"/>
      <c r="C188" s="20"/>
      <c r="D188" s="20"/>
      <c r="E188" s="20" t="s">
        <v>72</v>
      </c>
      <c r="F188" s="20"/>
      <c r="G188" s="20"/>
      <c r="H188" s="20"/>
      <c r="I188" s="20"/>
      <c r="J188" s="26">
        <v>0</v>
      </c>
      <c r="K188" s="23"/>
      <c r="L188" s="26">
        <v>0</v>
      </c>
      <c r="M188" s="23"/>
      <c r="N188" s="26">
        <f>ROUND((J188-L188),5)</f>
        <v>0</v>
      </c>
      <c r="O188" s="23"/>
      <c r="P188" s="25">
        <f>ROUND(IF(L188=0, IF(J188=0, 0, 1), J188/L188),5)</f>
        <v>0</v>
      </c>
    </row>
    <row r="189" spans="1:16" x14ac:dyDescent="0.4">
      <c r="A189" s="20"/>
      <c r="B189" s="20"/>
      <c r="C189" s="20"/>
      <c r="D189" s="20"/>
      <c r="E189" s="20" t="s">
        <v>71</v>
      </c>
      <c r="F189" s="20"/>
      <c r="G189" s="20"/>
      <c r="H189" s="20"/>
      <c r="I189" s="20"/>
      <c r="J189" s="26">
        <v>0</v>
      </c>
      <c r="K189" s="23"/>
      <c r="L189" s="26">
        <v>0</v>
      </c>
      <c r="M189" s="23"/>
      <c r="N189" s="26">
        <f>ROUND((J189-L189),5)</f>
        <v>0</v>
      </c>
      <c r="O189" s="23"/>
      <c r="P189" s="25">
        <f>ROUND(IF(L189=0, IF(J189=0, 0, 1), J189/L189),5)</f>
        <v>0</v>
      </c>
    </row>
    <row r="190" spans="1:16" ht="15" thickBot="1" x14ac:dyDescent="0.45">
      <c r="A190" s="20"/>
      <c r="B190" s="20"/>
      <c r="C190" s="20"/>
      <c r="D190" s="20"/>
      <c r="E190" s="20" t="s">
        <v>70</v>
      </c>
      <c r="F190" s="20"/>
      <c r="G190" s="20"/>
      <c r="H190" s="20"/>
      <c r="I190" s="20"/>
      <c r="J190" s="26">
        <v>0</v>
      </c>
      <c r="K190" s="23"/>
      <c r="L190" s="26">
        <v>0</v>
      </c>
      <c r="M190" s="23"/>
      <c r="N190" s="26">
        <f>ROUND((J190-L190),5)</f>
        <v>0</v>
      </c>
      <c r="O190" s="23"/>
      <c r="P190" s="25">
        <f>ROUND(IF(L190=0, IF(J190=0, 0, 1), J190/L190),5)</f>
        <v>0</v>
      </c>
    </row>
    <row r="191" spans="1:16" ht="15" thickBot="1" x14ac:dyDescent="0.45">
      <c r="A191" s="20"/>
      <c r="B191" s="20"/>
      <c r="C191" s="20"/>
      <c r="D191" s="20" t="s">
        <v>69</v>
      </c>
      <c r="E191" s="20"/>
      <c r="F191" s="20"/>
      <c r="G191" s="20"/>
      <c r="H191" s="20"/>
      <c r="I191" s="20"/>
      <c r="J191" s="24">
        <f>ROUND(SUM(J183:J190),5)</f>
        <v>0</v>
      </c>
      <c r="K191" s="23"/>
      <c r="L191" s="24">
        <f>ROUND(SUM(L183:L190),5)</f>
        <v>0</v>
      </c>
      <c r="M191" s="23"/>
      <c r="N191" s="24">
        <f>ROUND((J191-L191),5)</f>
        <v>0</v>
      </c>
      <c r="O191" s="23"/>
      <c r="P191" s="22">
        <f>ROUND(IF(L191=0, IF(J191=0, 0, 1), J191/L191),5)</f>
        <v>0</v>
      </c>
    </row>
    <row r="192" spans="1:16" ht="15" thickBot="1" x14ac:dyDescent="0.45">
      <c r="A192" s="20"/>
      <c r="B192" s="20"/>
      <c r="C192" s="20" t="s">
        <v>68</v>
      </c>
      <c r="D192" s="20"/>
      <c r="E192" s="20"/>
      <c r="F192" s="20"/>
      <c r="G192" s="20"/>
      <c r="H192" s="20"/>
      <c r="I192" s="20"/>
      <c r="J192" s="24">
        <f>ROUND(J175+J182+J191,5)</f>
        <v>14248.11</v>
      </c>
      <c r="K192" s="23"/>
      <c r="L192" s="24">
        <f>ROUND(L175+L182+L191,5)</f>
        <v>0</v>
      </c>
      <c r="M192" s="23"/>
      <c r="N192" s="24">
        <f>ROUND((J192-L192),5)</f>
        <v>14248.11</v>
      </c>
      <c r="O192" s="23"/>
      <c r="P192" s="22">
        <f>ROUND(IF(L192=0, IF(J192=0, 0, 1), J192/L192),5)</f>
        <v>1</v>
      </c>
    </row>
    <row r="193" spans="1:16" ht="15" thickBot="1" x14ac:dyDescent="0.45">
      <c r="A193" s="20"/>
      <c r="B193" s="20" t="s">
        <v>67</v>
      </c>
      <c r="C193" s="20"/>
      <c r="D193" s="20"/>
      <c r="E193" s="20"/>
      <c r="F193" s="20"/>
      <c r="G193" s="20"/>
      <c r="H193" s="20"/>
      <c r="I193" s="20"/>
      <c r="J193" s="24">
        <f>ROUND(J174-J192,5)</f>
        <v>-14248.11</v>
      </c>
      <c r="K193" s="23"/>
      <c r="L193" s="24">
        <f>ROUND(L174-L192,5)</f>
        <v>0</v>
      </c>
      <c r="M193" s="23"/>
      <c r="N193" s="24">
        <f>ROUND((J193-L193),5)</f>
        <v>-14248.11</v>
      </c>
      <c r="O193" s="23"/>
      <c r="P193" s="22">
        <f>ROUND(IF(L193=0, IF(J193=0, 0, 1), J193/L193),5)</f>
        <v>1</v>
      </c>
    </row>
    <row r="194" spans="1:16" s="18" customFormat="1" ht="9.4499999999999993" thickBot="1" x14ac:dyDescent="0.3">
      <c r="A194" s="20" t="s">
        <v>64</v>
      </c>
      <c r="B194" s="20"/>
      <c r="C194" s="20"/>
      <c r="D194" s="20"/>
      <c r="E194" s="20"/>
      <c r="F194" s="20"/>
      <c r="G194" s="20"/>
      <c r="H194" s="20"/>
      <c r="I194" s="20"/>
      <c r="J194" s="21">
        <f>ROUND(J173+J193,5)</f>
        <v>-90985.38</v>
      </c>
      <c r="K194" s="20"/>
      <c r="L194" s="21">
        <f>ROUND(L173+L193,5)</f>
        <v>-57739.05</v>
      </c>
      <c r="M194" s="20"/>
      <c r="N194" s="21">
        <f>ROUND((J194-L194),5)</f>
        <v>-33246.33</v>
      </c>
      <c r="O194" s="20"/>
      <c r="P194" s="19">
        <f>ROUND(IF(L194=0, IF(J194=0, 0, 1), J194/L194),5)</f>
        <v>1.5758000000000001</v>
      </c>
    </row>
    <row r="195" spans="1:16" ht="15" thickTop="1" x14ac:dyDescent="0.4"/>
  </sheetData>
  <pageMargins left="0.7" right="0.7" top="0.75" bottom="0.75" header="0.1" footer="0.3"/>
  <pageSetup orientation="portrait" r:id="rId1"/>
  <headerFooter>
    <oddHeader>&amp;L&amp;"Arial,Bold"&amp;7 2:18 PM
&amp;"Arial,Bold"&amp;7 09/09/22
&amp;"Arial,Bold"&amp;7 Accrual Basis&amp;C&amp;"Arial,Bold"&amp;12 Nederland Fire Protection District
&amp;"Arial,Bold"&amp;14 Income &amp;&amp; Expense General  Budget vs. Actual
&amp;"Arial,Bold"&amp;10 August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994F-07C3-448F-A4F4-88FDB10F5C45}">
  <sheetPr codeName="Sheet3"/>
  <dimension ref="A1:P249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6" x14ac:dyDescent="0.4"/>
  <cols>
    <col min="1" max="8" width="2.921875" style="18" customWidth="1"/>
    <col min="9" max="9" width="23.3828125" style="18" customWidth="1"/>
    <col min="10" max="10" width="7.921875" bestFit="1" customWidth="1"/>
    <col min="11" max="11" width="2.23046875" customWidth="1"/>
    <col min="12" max="12" width="7.84375" bestFit="1" customWidth="1"/>
    <col min="13" max="13" width="2.23046875" customWidth="1"/>
    <col min="14" max="14" width="9.07421875" bestFit="1" customWidth="1"/>
    <col min="15" max="15" width="2.23046875" customWidth="1"/>
    <col min="16" max="16" width="8" bestFit="1" customWidth="1"/>
  </cols>
  <sheetData>
    <row r="1" spans="1:16" ht="15" thickBot="1" x14ac:dyDescent="0.45">
      <c r="A1" s="20"/>
      <c r="B1" s="20"/>
      <c r="C1" s="20"/>
      <c r="D1" s="20"/>
      <c r="E1" s="20"/>
      <c r="F1" s="20"/>
      <c r="G1" s="20"/>
      <c r="H1" s="20"/>
      <c r="I1" s="20"/>
      <c r="J1" s="34"/>
      <c r="K1" s="35"/>
      <c r="L1" s="34"/>
      <c r="M1" s="35"/>
      <c r="N1" s="34"/>
      <c r="O1" s="35"/>
      <c r="P1" s="34"/>
    </row>
    <row r="2" spans="1:16" s="15" customFormat="1" ht="15.45" thickTop="1" thickBot="1" x14ac:dyDescent="0.45">
      <c r="A2" s="33"/>
      <c r="B2" s="33"/>
      <c r="C2" s="33"/>
      <c r="D2" s="33"/>
      <c r="E2" s="33"/>
      <c r="F2" s="33"/>
      <c r="G2" s="33"/>
      <c r="H2" s="33"/>
      <c r="I2" s="33"/>
      <c r="J2" s="31" t="s">
        <v>316</v>
      </c>
      <c r="K2" s="32"/>
      <c r="L2" s="31" t="s">
        <v>260</v>
      </c>
      <c r="M2" s="32"/>
      <c r="N2" s="31" t="s">
        <v>259</v>
      </c>
      <c r="O2" s="32"/>
      <c r="P2" s="31" t="s">
        <v>258</v>
      </c>
    </row>
    <row r="3" spans="1:16" ht="15" thickTop="1" x14ac:dyDescent="0.4">
      <c r="A3" s="20"/>
      <c r="B3" s="20" t="s">
        <v>257</v>
      </c>
      <c r="C3" s="20"/>
      <c r="D3" s="20"/>
      <c r="E3" s="20"/>
      <c r="F3" s="20"/>
      <c r="G3" s="20"/>
      <c r="H3" s="20"/>
      <c r="I3" s="20"/>
      <c r="J3" s="26"/>
      <c r="K3" s="23"/>
      <c r="L3" s="26"/>
      <c r="M3" s="23"/>
      <c r="N3" s="26"/>
      <c r="O3" s="23"/>
      <c r="P3" s="25"/>
    </row>
    <row r="4" spans="1:16" x14ac:dyDescent="0.4">
      <c r="A4" s="20"/>
      <c r="B4" s="20"/>
      <c r="C4" s="20"/>
      <c r="D4" s="20" t="s">
        <v>256</v>
      </c>
      <c r="E4" s="20"/>
      <c r="F4" s="20"/>
      <c r="G4" s="20"/>
      <c r="H4" s="20"/>
      <c r="I4" s="20"/>
      <c r="J4" s="26"/>
      <c r="K4" s="23"/>
      <c r="L4" s="26"/>
      <c r="M4" s="23"/>
      <c r="N4" s="26"/>
      <c r="O4" s="23"/>
      <c r="P4" s="25"/>
    </row>
    <row r="5" spans="1:16" x14ac:dyDescent="0.4">
      <c r="A5" s="20"/>
      <c r="B5" s="20"/>
      <c r="C5" s="20"/>
      <c r="D5" s="20"/>
      <c r="E5" s="20" t="s">
        <v>255</v>
      </c>
      <c r="F5" s="20"/>
      <c r="G5" s="20"/>
      <c r="H5" s="20"/>
      <c r="I5" s="20"/>
      <c r="J5" s="26">
        <v>12020</v>
      </c>
      <c r="K5" s="23"/>
      <c r="L5" s="26"/>
      <c r="M5" s="23"/>
      <c r="N5" s="26"/>
      <c r="O5" s="23"/>
      <c r="P5" s="25"/>
    </row>
    <row r="6" spans="1:16" x14ac:dyDescent="0.4">
      <c r="A6" s="20"/>
      <c r="B6" s="20"/>
      <c r="C6" s="20"/>
      <c r="D6" s="20"/>
      <c r="E6" s="20" t="s">
        <v>254</v>
      </c>
      <c r="F6" s="20"/>
      <c r="G6" s="20"/>
      <c r="H6" s="20"/>
      <c r="I6" s="20"/>
      <c r="J6" s="26">
        <v>0</v>
      </c>
      <c r="K6" s="23"/>
      <c r="L6" s="26">
        <v>25000</v>
      </c>
      <c r="M6" s="23"/>
      <c r="N6" s="26">
        <f>ROUND((J6-L6),5)</f>
        <v>-25000</v>
      </c>
      <c r="O6" s="23"/>
      <c r="P6" s="25">
        <f>ROUND(IF(L6=0, IF(J6=0, 0, 1), J6/L6),5)</f>
        <v>0</v>
      </c>
    </row>
    <row r="7" spans="1:16" x14ac:dyDescent="0.4">
      <c r="A7" s="20"/>
      <c r="B7" s="20"/>
      <c r="C7" s="20"/>
      <c r="D7" s="20"/>
      <c r="E7" s="20" t="s">
        <v>253</v>
      </c>
      <c r="F7" s="20"/>
      <c r="G7" s="20"/>
      <c r="H7" s="20"/>
      <c r="I7" s="20"/>
      <c r="J7" s="26">
        <v>2391.7600000000002</v>
      </c>
      <c r="K7" s="23"/>
      <c r="L7" s="26">
        <v>340</v>
      </c>
      <c r="M7" s="23"/>
      <c r="N7" s="26">
        <f>ROUND((J7-L7),5)</f>
        <v>2051.7600000000002</v>
      </c>
      <c r="O7" s="23"/>
      <c r="P7" s="25">
        <f>ROUND(IF(L7=0, IF(J7=0, 0, 1), J7/L7),5)</f>
        <v>7.0345899999999997</v>
      </c>
    </row>
    <row r="8" spans="1:16" x14ac:dyDescent="0.4">
      <c r="A8" s="20"/>
      <c r="B8" s="20"/>
      <c r="C8" s="20"/>
      <c r="D8" s="20"/>
      <c r="E8" s="20" t="s">
        <v>252</v>
      </c>
      <c r="F8" s="20"/>
      <c r="G8" s="20"/>
      <c r="H8" s="20"/>
      <c r="I8" s="20"/>
      <c r="J8" s="26">
        <v>42.34</v>
      </c>
      <c r="K8" s="23"/>
      <c r="L8" s="26">
        <v>102</v>
      </c>
      <c r="M8" s="23"/>
      <c r="N8" s="26">
        <f>ROUND((J8-L8),5)</f>
        <v>-59.66</v>
      </c>
      <c r="O8" s="23"/>
      <c r="P8" s="25">
        <f>ROUND(IF(L8=0, IF(J8=0, 0, 1), J8/L8),5)</f>
        <v>0.41510000000000002</v>
      </c>
    </row>
    <row r="9" spans="1:16" x14ac:dyDescent="0.4">
      <c r="A9" s="20"/>
      <c r="B9" s="20"/>
      <c r="C9" s="20"/>
      <c r="D9" s="20"/>
      <c r="E9" s="20" t="s">
        <v>251</v>
      </c>
      <c r="F9" s="20"/>
      <c r="G9" s="20"/>
      <c r="H9" s="20"/>
      <c r="I9" s="20"/>
      <c r="J9" s="26"/>
      <c r="K9" s="23"/>
      <c r="L9" s="26"/>
      <c r="M9" s="23"/>
      <c r="N9" s="26"/>
      <c r="O9" s="23"/>
      <c r="P9" s="25"/>
    </row>
    <row r="10" spans="1:16" x14ac:dyDescent="0.4">
      <c r="A10" s="20"/>
      <c r="B10" s="20"/>
      <c r="C10" s="20"/>
      <c r="D10" s="20"/>
      <c r="E10" s="20"/>
      <c r="F10" s="20" t="s">
        <v>250</v>
      </c>
      <c r="G10" s="20"/>
      <c r="H10" s="20"/>
      <c r="I10" s="20"/>
      <c r="J10" s="26">
        <v>1099125.1399999999</v>
      </c>
      <c r="K10" s="23"/>
      <c r="L10" s="26">
        <v>1019992</v>
      </c>
      <c r="M10" s="23"/>
      <c r="N10" s="26">
        <f>ROUND((J10-L10),5)</f>
        <v>79133.14</v>
      </c>
      <c r="O10" s="23"/>
      <c r="P10" s="25">
        <f>ROUND(IF(L10=0, IF(J10=0, 0, 1), J10/L10),5)</f>
        <v>1.07758</v>
      </c>
    </row>
    <row r="11" spans="1:16" x14ac:dyDescent="0.4">
      <c r="A11" s="20"/>
      <c r="B11" s="20"/>
      <c r="C11" s="20"/>
      <c r="D11" s="20"/>
      <c r="E11" s="20"/>
      <c r="F11" s="20" t="s">
        <v>249</v>
      </c>
      <c r="G11" s="20"/>
      <c r="H11" s="20"/>
      <c r="I11" s="20"/>
      <c r="J11" s="26">
        <v>24357.53</v>
      </c>
      <c r="K11" s="23"/>
      <c r="L11" s="26">
        <v>51000</v>
      </c>
      <c r="M11" s="23"/>
      <c r="N11" s="26">
        <f>ROUND((J11-L11),5)</f>
        <v>-26642.47</v>
      </c>
      <c r="O11" s="23"/>
      <c r="P11" s="25">
        <f>ROUND(IF(L11=0, IF(J11=0, 0, 1), J11/L11),5)</f>
        <v>0.47760000000000002</v>
      </c>
    </row>
    <row r="12" spans="1:16" x14ac:dyDescent="0.4">
      <c r="A12" s="20"/>
      <c r="B12" s="20"/>
      <c r="C12" s="20"/>
      <c r="D12" s="20"/>
      <c r="E12" s="20"/>
      <c r="F12" s="20" t="s">
        <v>248</v>
      </c>
      <c r="G12" s="20"/>
      <c r="H12" s="20"/>
      <c r="I12" s="20"/>
      <c r="J12" s="26">
        <v>0</v>
      </c>
      <c r="K12" s="23"/>
      <c r="L12" s="26">
        <v>35697</v>
      </c>
      <c r="M12" s="23"/>
      <c r="N12" s="26">
        <f>ROUND((J12-L12),5)</f>
        <v>-35697</v>
      </c>
      <c r="O12" s="23"/>
      <c r="P12" s="25">
        <f>ROUND(IF(L12=0, IF(J12=0, 0, 1), J12/L12),5)</f>
        <v>0</v>
      </c>
    </row>
    <row r="13" spans="1:16" x14ac:dyDescent="0.4">
      <c r="A13" s="20"/>
      <c r="B13" s="20"/>
      <c r="C13" s="20"/>
      <c r="D13" s="20"/>
      <c r="E13" s="20"/>
      <c r="F13" s="20" t="s">
        <v>247</v>
      </c>
      <c r="G13" s="20"/>
      <c r="H13" s="20"/>
      <c r="I13" s="20"/>
      <c r="J13" s="26">
        <v>0</v>
      </c>
      <c r="K13" s="23"/>
      <c r="L13" s="26">
        <v>1765</v>
      </c>
      <c r="M13" s="23"/>
      <c r="N13" s="26">
        <f>ROUND((J13-L13),5)</f>
        <v>-1765</v>
      </c>
      <c r="O13" s="23"/>
      <c r="P13" s="25">
        <f>ROUND(IF(L13=0, IF(J13=0, 0, 1), J13/L13),5)</f>
        <v>0</v>
      </c>
    </row>
    <row r="14" spans="1:16" x14ac:dyDescent="0.4">
      <c r="A14" s="20"/>
      <c r="B14" s="20"/>
      <c r="C14" s="20"/>
      <c r="D14" s="20"/>
      <c r="E14" s="20"/>
      <c r="F14" s="20" t="s">
        <v>315</v>
      </c>
      <c r="G14" s="20"/>
      <c r="H14" s="20"/>
      <c r="I14" s="20"/>
      <c r="J14" s="26">
        <v>875.9</v>
      </c>
      <c r="K14" s="23"/>
      <c r="L14" s="26"/>
      <c r="M14" s="23"/>
      <c r="N14" s="26"/>
      <c r="O14" s="23"/>
      <c r="P14" s="25"/>
    </row>
    <row r="15" spans="1:16" x14ac:dyDescent="0.4">
      <c r="A15" s="20"/>
      <c r="B15" s="20"/>
      <c r="C15" s="20"/>
      <c r="D15" s="20"/>
      <c r="E15" s="20"/>
      <c r="F15" s="20" t="s">
        <v>314</v>
      </c>
      <c r="G15" s="20"/>
      <c r="H15" s="20"/>
      <c r="I15" s="20"/>
      <c r="J15" s="26">
        <v>4.74</v>
      </c>
      <c r="K15" s="23"/>
      <c r="L15" s="26"/>
      <c r="M15" s="23"/>
      <c r="N15" s="26"/>
      <c r="O15" s="23"/>
      <c r="P15" s="25"/>
    </row>
    <row r="16" spans="1:16" x14ac:dyDescent="0.4">
      <c r="A16" s="20"/>
      <c r="B16" s="20"/>
      <c r="C16" s="20"/>
      <c r="D16" s="20"/>
      <c r="E16" s="20"/>
      <c r="F16" s="20" t="s">
        <v>313</v>
      </c>
      <c r="G16" s="20"/>
      <c r="H16" s="20"/>
      <c r="I16" s="20"/>
      <c r="J16" s="26">
        <v>1.32</v>
      </c>
      <c r="K16" s="23"/>
      <c r="L16" s="26"/>
      <c r="M16" s="23"/>
      <c r="N16" s="26"/>
      <c r="O16" s="23"/>
      <c r="P16" s="25"/>
    </row>
    <row r="17" spans="1:16" x14ac:dyDescent="0.4">
      <c r="A17" s="20"/>
      <c r="B17" s="20"/>
      <c r="C17" s="20"/>
      <c r="D17" s="20"/>
      <c r="E17" s="20"/>
      <c r="F17" s="20" t="s">
        <v>246</v>
      </c>
      <c r="G17" s="20"/>
      <c r="H17" s="20"/>
      <c r="I17" s="20"/>
      <c r="J17" s="26">
        <v>4947.62</v>
      </c>
      <c r="K17" s="23"/>
      <c r="L17" s="26">
        <v>4800</v>
      </c>
      <c r="M17" s="23"/>
      <c r="N17" s="26">
        <f>ROUND((J17-L17),5)</f>
        <v>147.62</v>
      </c>
      <c r="O17" s="23"/>
      <c r="P17" s="25">
        <f>ROUND(IF(L17=0, IF(J17=0, 0, 1), J17/L17),5)</f>
        <v>1.0307500000000001</v>
      </c>
    </row>
    <row r="18" spans="1:16" x14ac:dyDescent="0.4">
      <c r="A18" s="20"/>
      <c r="B18" s="20"/>
      <c r="C18" s="20"/>
      <c r="D18" s="20"/>
      <c r="E18" s="20"/>
      <c r="F18" s="20" t="s">
        <v>245</v>
      </c>
      <c r="G18" s="20"/>
      <c r="H18" s="20"/>
      <c r="I18" s="20"/>
      <c r="J18" s="26">
        <v>0</v>
      </c>
      <c r="K18" s="23"/>
      <c r="L18" s="26">
        <v>4843</v>
      </c>
      <c r="M18" s="23"/>
      <c r="N18" s="26">
        <f>ROUND((J18-L18),5)</f>
        <v>-4843</v>
      </c>
      <c r="O18" s="23"/>
      <c r="P18" s="25">
        <f>ROUND(IF(L18=0, IF(J18=0, 0, 1), J18/L18),5)</f>
        <v>0</v>
      </c>
    </row>
    <row r="19" spans="1:16" x14ac:dyDescent="0.4">
      <c r="A19" s="20"/>
      <c r="B19" s="20"/>
      <c r="C19" s="20"/>
      <c r="D19" s="20"/>
      <c r="E19" s="20"/>
      <c r="F19" s="20" t="s">
        <v>312</v>
      </c>
      <c r="G19" s="20"/>
      <c r="H19" s="20"/>
      <c r="I19" s="20"/>
      <c r="J19" s="26">
        <v>-43254.14</v>
      </c>
      <c r="K19" s="23"/>
      <c r="L19" s="26"/>
      <c r="M19" s="23"/>
      <c r="N19" s="26"/>
      <c r="O19" s="23"/>
      <c r="P19" s="25"/>
    </row>
    <row r="20" spans="1:16" ht="15" thickBot="1" x14ac:dyDescent="0.45">
      <c r="A20" s="20"/>
      <c r="B20" s="20"/>
      <c r="C20" s="20"/>
      <c r="D20" s="20"/>
      <c r="E20" s="20"/>
      <c r="F20" s="20" t="s">
        <v>311</v>
      </c>
      <c r="G20" s="20"/>
      <c r="H20" s="20"/>
      <c r="I20" s="20"/>
      <c r="J20" s="26">
        <v>-0.06</v>
      </c>
      <c r="K20" s="23"/>
      <c r="L20" s="26"/>
      <c r="M20" s="23"/>
      <c r="N20" s="26"/>
      <c r="O20" s="23"/>
      <c r="P20" s="25"/>
    </row>
    <row r="21" spans="1:16" ht="15" thickBot="1" x14ac:dyDescent="0.45">
      <c r="A21" s="20"/>
      <c r="B21" s="20"/>
      <c r="C21" s="20"/>
      <c r="D21" s="20"/>
      <c r="E21" s="20" t="s">
        <v>244</v>
      </c>
      <c r="F21" s="20"/>
      <c r="G21" s="20"/>
      <c r="H21" s="20"/>
      <c r="I21" s="20"/>
      <c r="J21" s="24">
        <f>ROUND(SUM(J9:J20),5)</f>
        <v>1086058.05</v>
      </c>
      <c r="K21" s="23"/>
      <c r="L21" s="24">
        <f>ROUND(SUM(L9:L20),5)</f>
        <v>1118097</v>
      </c>
      <c r="M21" s="23"/>
      <c r="N21" s="24">
        <f>ROUND((J21-L21),5)</f>
        <v>-32038.95</v>
      </c>
      <c r="O21" s="23"/>
      <c r="P21" s="22">
        <f>ROUND(IF(L21=0, IF(J21=0, 0, 1), J21/L21),5)</f>
        <v>0.97135000000000005</v>
      </c>
    </row>
    <row r="22" spans="1:16" ht="15" thickBot="1" x14ac:dyDescent="0.45">
      <c r="A22" s="20"/>
      <c r="B22" s="20"/>
      <c r="C22" s="20"/>
      <c r="D22" s="20" t="s">
        <v>243</v>
      </c>
      <c r="E22" s="20"/>
      <c r="F22" s="20"/>
      <c r="G22" s="20"/>
      <c r="H22" s="20"/>
      <c r="I22" s="20"/>
      <c r="J22" s="27">
        <f>ROUND(SUM(J4:J8)+J21,5)</f>
        <v>1100512.1499999999</v>
      </c>
      <c r="K22" s="23"/>
      <c r="L22" s="27">
        <f>ROUND(SUM(L4:L8)+L21,5)</f>
        <v>1143539</v>
      </c>
      <c r="M22" s="23"/>
      <c r="N22" s="27">
        <f>ROUND((J22-L22),5)</f>
        <v>-43026.85</v>
      </c>
      <c r="O22" s="23"/>
      <c r="P22" s="28">
        <f>ROUND(IF(L22=0, IF(J22=0, 0, 1), J22/L22),5)</f>
        <v>0.96236999999999995</v>
      </c>
    </row>
    <row r="23" spans="1:16" x14ac:dyDescent="0.4">
      <c r="A23" s="20"/>
      <c r="B23" s="20"/>
      <c r="C23" s="20" t="s">
        <v>242</v>
      </c>
      <c r="D23" s="20"/>
      <c r="E23" s="20"/>
      <c r="F23" s="20"/>
      <c r="G23" s="20"/>
      <c r="H23" s="20"/>
      <c r="I23" s="20"/>
      <c r="J23" s="26">
        <f>J22</f>
        <v>1100512.1499999999</v>
      </c>
      <c r="K23" s="23"/>
      <c r="L23" s="26">
        <f>L22</f>
        <v>1143539</v>
      </c>
      <c r="M23" s="23"/>
      <c r="N23" s="26">
        <f>ROUND((J23-L23),5)</f>
        <v>-43026.85</v>
      </c>
      <c r="O23" s="23"/>
      <c r="P23" s="25">
        <f>ROUND(IF(L23=0, IF(J23=0, 0, 1), J23/L23),5)</f>
        <v>0.96236999999999995</v>
      </c>
    </row>
    <row r="24" spans="1:16" x14ac:dyDescent="0.4">
      <c r="A24" s="20"/>
      <c r="B24" s="20"/>
      <c r="C24" s="20"/>
      <c r="D24" s="20" t="s">
        <v>241</v>
      </c>
      <c r="E24" s="20"/>
      <c r="F24" s="20"/>
      <c r="G24" s="20"/>
      <c r="H24" s="20"/>
      <c r="I24" s="20"/>
      <c r="J24" s="26"/>
      <c r="K24" s="23"/>
      <c r="L24" s="26"/>
      <c r="M24" s="23"/>
      <c r="N24" s="26"/>
      <c r="O24" s="23"/>
      <c r="P24" s="25"/>
    </row>
    <row r="25" spans="1:16" x14ac:dyDescent="0.4">
      <c r="A25" s="20"/>
      <c r="B25" s="20"/>
      <c r="C25" s="20"/>
      <c r="D25" s="20"/>
      <c r="E25" s="20" t="s">
        <v>240</v>
      </c>
      <c r="F25" s="20"/>
      <c r="G25" s="20"/>
      <c r="H25" s="20"/>
      <c r="I25" s="20"/>
      <c r="J25" s="26"/>
      <c r="K25" s="23"/>
      <c r="L25" s="26"/>
      <c r="M25" s="23"/>
      <c r="N25" s="26"/>
      <c r="O25" s="23"/>
      <c r="P25" s="25"/>
    </row>
    <row r="26" spans="1:16" x14ac:dyDescent="0.4">
      <c r="A26" s="20"/>
      <c r="B26" s="20"/>
      <c r="C26" s="20"/>
      <c r="D26" s="20"/>
      <c r="E26" s="20"/>
      <c r="F26" s="20" t="s">
        <v>239</v>
      </c>
      <c r="G26" s="20"/>
      <c r="H26" s="20"/>
      <c r="I26" s="20"/>
      <c r="J26" s="26">
        <v>2194.19</v>
      </c>
      <c r="K26" s="23"/>
      <c r="L26" s="26">
        <v>2800</v>
      </c>
      <c r="M26" s="23"/>
      <c r="N26" s="26">
        <f>ROUND((J26-L26),5)</f>
        <v>-605.80999999999995</v>
      </c>
      <c r="O26" s="23"/>
      <c r="P26" s="25">
        <f>ROUND(IF(L26=0, IF(J26=0, 0, 1), J26/L26),5)</f>
        <v>0.78364</v>
      </c>
    </row>
    <row r="27" spans="1:16" x14ac:dyDescent="0.4">
      <c r="A27" s="20"/>
      <c r="B27" s="20"/>
      <c r="C27" s="20"/>
      <c r="D27" s="20"/>
      <c r="E27" s="20"/>
      <c r="F27" s="20" t="s">
        <v>238</v>
      </c>
      <c r="G27" s="20"/>
      <c r="H27" s="20"/>
      <c r="I27" s="20"/>
      <c r="J27" s="26">
        <v>8442.3799999999992</v>
      </c>
      <c r="K27" s="23"/>
      <c r="L27" s="26">
        <v>6800</v>
      </c>
      <c r="M27" s="23"/>
      <c r="N27" s="26">
        <f>ROUND((J27-L27),5)</f>
        <v>1642.38</v>
      </c>
      <c r="O27" s="23"/>
      <c r="P27" s="25">
        <f>ROUND(IF(L27=0, IF(J27=0, 0, 1), J27/L27),5)</f>
        <v>1.24153</v>
      </c>
    </row>
    <row r="28" spans="1:16" x14ac:dyDescent="0.4">
      <c r="A28" s="20"/>
      <c r="B28" s="20"/>
      <c r="C28" s="20"/>
      <c r="D28" s="20"/>
      <c r="E28" s="20"/>
      <c r="F28" s="20" t="s">
        <v>237</v>
      </c>
      <c r="G28" s="20"/>
      <c r="H28" s="20"/>
      <c r="I28" s="20"/>
      <c r="J28" s="26">
        <v>173.51</v>
      </c>
      <c r="K28" s="23"/>
      <c r="L28" s="26">
        <v>333.32</v>
      </c>
      <c r="M28" s="23"/>
      <c r="N28" s="26">
        <f>ROUND((J28-L28),5)</f>
        <v>-159.81</v>
      </c>
      <c r="O28" s="23"/>
      <c r="P28" s="25">
        <f>ROUND(IF(L28=0, IF(J28=0, 0, 1), J28/L28),5)</f>
        <v>0.52054999999999996</v>
      </c>
    </row>
    <row r="29" spans="1:16" x14ac:dyDescent="0.4">
      <c r="A29" s="20"/>
      <c r="B29" s="20"/>
      <c r="C29" s="20"/>
      <c r="D29" s="20"/>
      <c r="E29" s="20"/>
      <c r="F29" s="20" t="s">
        <v>236</v>
      </c>
      <c r="G29" s="20"/>
      <c r="H29" s="20"/>
      <c r="I29" s="20"/>
      <c r="J29" s="26">
        <v>369.85</v>
      </c>
      <c r="K29" s="23"/>
      <c r="L29" s="26">
        <v>400</v>
      </c>
      <c r="M29" s="23"/>
      <c r="N29" s="26">
        <f>ROUND((J29-L29),5)</f>
        <v>-30.15</v>
      </c>
      <c r="O29" s="23"/>
      <c r="P29" s="25">
        <f>ROUND(IF(L29=0, IF(J29=0, 0, 1), J29/L29),5)</f>
        <v>0.92462999999999995</v>
      </c>
    </row>
    <row r="30" spans="1:16" x14ac:dyDescent="0.4">
      <c r="A30" s="20"/>
      <c r="B30" s="20"/>
      <c r="C30" s="20"/>
      <c r="D30" s="20"/>
      <c r="E30" s="20"/>
      <c r="F30" s="20" t="s">
        <v>235</v>
      </c>
      <c r="G30" s="20"/>
      <c r="H30" s="20"/>
      <c r="I30" s="20"/>
      <c r="J30" s="26"/>
      <c r="K30" s="23"/>
      <c r="L30" s="26"/>
      <c r="M30" s="23"/>
      <c r="N30" s="26"/>
      <c r="O30" s="23"/>
      <c r="P30" s="25"/>
    </row>
    <row r="31" spans="1:16" x14ac:dyDescent="0.4">
      <c r="A31" s="20"/>
      <c r="B31" s="20"/>
      <c r="C31" s="20"/>
      <c r="D31" s="20"/>
      <c r="E31" s="20"/>
      <c r="F31" s="20"/>
      <c r="G31" s="20" t="s">
        <v>310</v>
      </c>
      <c r="H31" s="20"/>
      <c r="I31" s="20"/>
      <c r="J31" s="26">
        <v>56</v>
      </c>
      <c r="K31" s="23"/>
      <c r="L31" s="26"/>
      <c r="M31" s="23"/>
      <c r="N31" s="26"/>
      <c r="O31" s="23"/>
      <c r="P31" s="25"/>
    </row>
    <row r="32" spans="1:16" ht="15" thickBot="1" x14ac:dyDescent="0.45">
      <c r="A32" s="20"/>
      <c r="B32" s="20"/>
      <c r="C32" s="20"/>
      <c r="D32" s="20"/>
      <c r="E32" s="20"/>
      <c r="F32" s="20"/>
      <c r="G32" s="20" t="s">
        <v>309</v>
      </c>
      <c r="H32" s="20"/>
      <c r="I32" s="20"/>
      <c r="J32" s="30">
        <v>240</v>
      </c>
      <c r="K32" s="23"/>
      <c r="L32" s="30">
        <v>300</v>
      </c>
      <c r="M32" s="23"/>
      <c r="N32" s="30">
        <f>ROUND((J32-L32),5)</f>
        <v>-60</v>
      </c>
      <c r="O32" s="23"/>
      <c r="P32" s="29">
        <f>ROUND(IF(L32=0, IF(J32=0, 0, 1), J32/L32),5)</f>
        <v>0.8</v>
      </c>
    </row>
    <row r="33" spans="1:16" x14ac:dyDescent="0.4">
      <c r="A33" s="20"/>
      <c r="B33" s="20"/>
      <c r="C33" s="20"/>
      <c r="D33" s="20"/>
      <c r="E33" s="20"/>
      <c r="F33" s="20" t="s">
        <v>308</v>
      </c>
      <c r="G33" s="20"/>
      <c r="H33" s="20"/>
      <c r="I33" s="20"/>
      <c r="J33" s="26">
        <f>ROUND(SUM(J30:J32),5)</f>
        <v>296</v>
      </c>
      <c r="K33" s="23"/>
      <c r="L33" s="26">
        <f>ROUND(SUM(L30:L32),5)</f>
        <v>300</v>
      </c>
      <c r="M33" s="23"/>
      <c r="N33" s="26">
        <f>ROUND((J33-L33),5)</f>
        <v>-4</v>
      </c>
      <c r="O33" s="23"/>
      <c r="P33" s="25">
        <f>ROUND(IF(L33=0, IF(J33=0, 0, 1), J33/L33),5)</f>
        <v>0.98667000000000005</v>
      </c>
    </row>
    <row r="34" spans="1:16" x14ac:dyDescent="0.4">
      <c r="A34" s="20"/>
      <c r="B34" s="20"/>
      <c r="C34" s="20"/>
      <c r="D34" s="20"/>
      <c r="E34" s="20"/>
      <c r="F34" s="20" t="s">
        <v>234</v>
      </c>
      <c r="G34" s="20"/>
      <c r="H34" s="20"/>
      <c r="I34" s="20"/>
      <c r="J34" s="26">
        <v>7769.72</v>
      </c>
      <c r="K34" s="23"/>
      <c r="L34" s="26">
        <v>1500</v>
      </c>
      <c r="M34" s="23"/>
      <c r="N34" s="26">
        <f>ROUND((J34-L34),5)</f>
        <v>6269.72</v>
      </c>
      <c r="O34" s="23"/>
      <c r="P34" s="25">
        <f>ROUND(IF(L34=0, IF(J34=0, 0, 1), J34/L34),5)</f>
        <v>5.1798099999999998</v>
      </c>
    </row>
    <row r="35" spans="1:16" x14ac:dyDescent="0.4">
      <c r="A35" s="20"/>
      <c r="B35" s="20"/>
      <c r="C35" s="20"/>
      <c r="D35" s="20"/>
      <c r="E35" s="20"/>
      <c r="F35" s="20" t="s">
        <v>233</v>
      </c>
      <c r="G35" s="20"/>
      <c r="H35" s="20"/>
      <c r="I35" s="20"/>
      <c r="J35" s="26"/>
      <c r="K35" s="23"/>
      <c r="L35" s="26"/>
      <c r="M35" s="23"/>
      <c r="N35" s="26"/>
      <c r="O35" s="23"/>
      <c r="P35" s="25"/>
    </row>
    <row r="36" spans="1:16" x14ac:dyDescent="0.4">
      <c r="A36" s="20"/>
      <c r="B36" s="20"/>
      <c r="C36" s="20"/>
      <c r="D36" s="20"/>
      <c r="E36" s="20"/>
      <c r="F36" s="20"/>
      <c r="G36" s="20" t="s">
        <v>232</v>
      </c>
      <c r="H36" s="20"/>
      <c r="I36" s="20"/>
      <c r="J36" s="26">
        <v>15851.25</v>
      </c>
      <c r="K36" s="23"/>
      <c r="L36" s="26">
        <v>17465.12</v>
      </c>
      <c r="M36" s="23"/>
      <c r="N36" s="26">
        <f>ROUND((J36-L36),5)</f>
        <v>-1613.87</v>
      </c>
      <c r="O36" s="23"/>
      <c r="P36" s="25">
        <f>ROUND(IF(L36=0, IF(J36=0, 0, 1), J36/L36),5)</f>
        <v>0.90759000000000001</v>
      </c>
    </row>
    <row r="37" spans="1:16" x14ac:dyDescent="0.4">
      <c r="A37" s="20"/>
      <c r="B37" s="20"/>
      <c r="C37" s="20"/>
      <c r="D37" s="20"/>
      <c r="E37" s="20"/>
      <c r="F37" s="20"/>
      <c r="G37" s="20" t="s">
        <v>231</v>
      </c>
      <c r="H37" s="20"/>
      <c r="I37" s="20"/>
      <c r="J37" s="26">
        <v>0</v>
      </c>
      <c r="K37" s="23"/>
      <c r="L37" s="26">
        <v>452</v>
      </c>
      <c r="M37" s="23"/>
      <c r="N37" s="26">
        <f>ROUND((J37-L37),5)</f>
        <v>-452</v>
      </c>
      <c r="O37" s="23"/>
      <c r="P37" s="25">
        <f>ROUND(IF(L37=0, IF(J37=0, 0, 1), J37/L37),5)</f>
        <v>0</v>
      </c>
    </row>
    <row r="38" spans="1:16" ht="15" thickBot="1" x14ac:dyDescent="0.45">
      <c r="A38" s="20"/>
      <c r="B38" s="20"/>
      <c r="C38" s="20"/>
      <c r="D38" s="20"/>
      <c r="E38" s="20"/>
      <c r="F38" s="20"/>
      <c r="G38" s="20" t="s">
        <v>307</v>
      </c>
      <c r="H38" s="20"/>
      <c r="I38" s="20"/>
      <c r="J38" s="30">
        <v>84.1</v>
      </c>
      <c r="K38" s="23"/>
      <c r="L38" s="30"/>
      <c r="M38" s="23"/>
      <c r="N38" s="30"/>
      <c r="O38" s="23"/>
      <c r="P38" s="29"/>
    </row>
    <row r="39" spans="1:16" x14ac:dyDescent="0.4">
      <c r="A39" s="20"/>
      <c r="B39" s="20"/>
      <c r="C39" s="20"/>
      <c r="D39" s="20"/>
      <c r="E39" s="20"/>
      <c r="F39" s="20" t="s">
        <v>230</v>
      </c>
      <c r="G39" s="20"/>
      <c r="H39" s="20"/>
      <c r="I39" s="20"/>
      <c r="J39" s="26">
        <f>ROUND(SUM(J35:J38),5)</f>
        <v>15935.35</v>
      </c>
      <c r="K39" s="23"/>
      <c r="L39" s="26">
        <f>ROUND(SUM(L35:L38),5)</f>
        <v>17917.12</v>
      </c>
      <c r="M39" s="23"/>
      <c r="N39" s="26">
        <f>ROUND((J39-L39),5)</f>
        <v>-1981.77</v>
      </c>
      <c r="O39" s="23"/>
      <c r="P39" s="25">
        <f>ROUND(IF(L39=0, IF(J39=0, 0, 1), J39/L39),5)</f>
        <v>0.88939000000000001</v>
      </c>
    </row>
    <row r="40" spans="1:16" x14ac:dyDescent="0.4">
      <c r="A40" s="20"/>
      <c r="B40" s="20"/>
      <c r="C40" s="20"/>
      <c r="D40" s="20"/>
      <c r="E40" s="20"/>
      <c r="F40" s="20" t="s">
        <v>229</v>
      </c>
      <c r="G40" s="20"/>
      <c r="H40" s="20"/>
      <c r="I40" s="20"/>
      <c r="J40" s="26"/>
      <c r="K40" s="23"/>
      <c r="L40" s="26"/>
      <c r="M40" s="23"/>
      <c r="N40" s="26"/>
      <c r="O40" s="23"/>
      <c r="P40" s="25"/>
    </row>
    <row r="41" spans="1:16" x14ac:dyDescent="0.4">
      <c r="A41" s="20"/>
      <c r="B41" s="20"/>
      <c r="C41" s="20"/>
      <c r="D41" s="20"/>
      <c r="E41" s="20"/>
      <c r="F41" s="20"/>
      <c r="G41" s="20" t="s">
        <v>228</v>
      </c>
      <c r="H41" s="20"/>
      <c r="I41" s="20"/>
      <c r="J41" s="26">
        <v>100</v>
      </c>
      <c r="K41" s="23"/>
      <c r="L41" s="26">
        <v>0</v>
      </c>
      <c r="M41" s="23"/>
      <c r="N41" s="26">
        <f>ROUND((J41-L41),5)</f>
        <v>100</v>
      </c>
      <c r="O41" s="23"/>
      <c r="P41" s="25">
        <f>ROUND(IF(L41=0, IF(J41=0, 0, 1), J41/L41),5)</f>
        <v>1</v>
      </c>
    </row>
    <row r="42" spans="1:16" x14ac:dyDescent="0.4">
      <c r="A42" s="20"/>
      <c r="B42" s="20"/>
      <c r="C42" s="20"/>
      <c r="D42" s="20"/>
      <c r="E42" s="20"/>
      <c r="F42" s="20"/>
      <c r="G42" s="20" t="s">
        <v>227</v>
      </c>
      <c r="H42" s="20"/>
      <c r="I42" s="20"/>
      <c r="J42" s="26">
        <v>1993.61</v>
      </c>
      <c r="K42" s="23"/>
      <c r="L42" s="26">
        <v>2250</v>
      </c>
      <c r="M42" s="23"/>
      <c r="N42" s="26">
        <f>ROUND((J42-L42),5)</f>
        <v>-256.39</v>
      </c>
      <c r="O42" s="23"/>
      <c r="P42" s="25">
        <f>ROUND(IF(L42=0, IF(J42=0, 0, 1), J42/L42),5)</f>
        <v>0.88605</v>
      </c>
    </row>
    <row r="43" spans="1:16" x14ac:dyDescent="0.4">
      <c r="A43" s="20"/>
      <c r="B43" s="20"/>
      <c r="C43" s="20"/>
      <c r="D43" s="20"/>
      <c r="E43" s="20"/>
      <c r="F43" s="20"/>
      <c r="G43" s="20" t="s">
        <v>226</v>
      </c>
      <c r="H43" s="20"/>
      <c r="I43" s="20"/>
      <c r="J43" s="26">
        <v>21544</v>
      </c>
      <c r="K43" s="23"/>
      <c r="L43" s="26">
        <v>20000</v>
      </c>
      <c r="M43" s="23"/>
      <c r="N43" s="26">
        <f>ROUND((J43-L43),5)</f>
        <v>1544</v>
      </c>
      <c r="O43" s="23"/>
      <c r="P43" s="25">
        <f>ROUND(IF(L43=0, IF(J43=0, 0, 1), J43/L43),5)</f>
        <v>1.0771999999999999</v>
      </c>
    </row>
    <row r="44" spans="1:16" ht="15" thickBot="1" x14ac:dyDescent="0.45">
      <c r="A44" s="20"/>
      <c r="B44" s="20"/>
      <c r="C44" s="20"/>
      <c r="D44" s="20"/>
      <c r="E44" s="20"/>
      <c r="F44" s="20"/>
      <c r="G44" s="20" t="s">
        <v>225</v>
      </c>
      <c r="H44" s="20"/>
      <c r="I44" s="20"/>
      <c r="J44" s="30">
        <v>20866</v>
      </c>
      <c r="K44" s="23"/>
      <c r="L44" s="30">
        <v>15555.56</v>
      </c>
      <c r="M44" s="23"/>
      <c r="N44" s="30">
        <f>ROUND((J44-L44),5)</f>
        <v>5310.44</v>
      </c>
      <c r="O44" s="23"/>
      <c r="P44" s="29">
        <f>ROUND(IF(L44=0, IF(J44=0, 0, 1), J44/L44),5)</f>
        <v>1.3413900000000001</v>
      </c>
    </row>
    <row r="45" spans="1:16" x14ac:dyDescent="0.4">
      <c r="A45" s="20"/>
      <c r="B45" s="20"/>
      <c r="C45" s="20"/>
      <c r="D45" s="20"/>
      <c r="E45" s="20"/>
      <c r="F45" s="20" t="s">
        <v>224</v>
      </c>
      <c r="G45" s="20"/>
      <c r="H45" s="20"/>
      <c r="I45" s="20"/>
      <c r="J45" s="26">
        <f>ROUND(SUM(J40:J44),5)</f>
        <v>44503.61</v>
      </c>
      <c r="K45" s="23"/>
      <c r="L45" s="26">
        <f>ROUND(SUM(L40:L44),5)</f>
        <v>37805.56</v>
      </c>
      <c r="M45" s="23"/>
      <c r="N45" s="26">
        <f>ROUND((J45-L45),5)</f>
        <v>6698.05</v>
      </c>
      <c r="O45" s="23"/>
      <c r="P45" s="25">
        <f>ROUND(IF(L45=0, IF(J45=0, 0, 1), J45/L45),5)</f>
        <v>1.17717</v>
      </c>
    </row>
    <row r="46" spans="1:16" x14ac:dyDescent="0.4">
      <c r="A46" s="20"/>
      <c r="B46" s="20"/>
      <c r="C46" s="20"/>
      <c r="D46" s="20"/>
      <c r="E46" s="20"/>
      <c r="F46" s="20" t="s">
        <v>223</v>
      </c>
      <c r="G46" s="20"/>
      <c r="H46" s="20"/>
      <c r="I46" s="20"/>
      <c r="J46" s="26"/>
      <c r="K46" s="23"/>
      <c r="L46" s="26"/>
      <c r="M46" s="23"/>
      <c r="N46" s="26"/>
      <c r="O46" s="23"/>
      <c r="P46" s="25"/>
    </row>
    <row r="47" spans="1:16" x14ac:dyDescent="0.4">
      <c r="A47" s="20"/>
      <c r="B47" s="20"/>
      <c r="C47" s="20"/>
      <c r="D47" s="20"/>
      <c r="E47" s="20"/>
      <c r="F47" s="20"/>
      <c r="G47" s="20" t="s">
        <v>222</v>
      </c>
      <c r="H47" s="20"/>
      <c r="I47" s="20"/>
      <c r="J47" s="26">
        <v>3044.62</v>
      </c>
      <c r="K47" s="23"/>
      <c r="L47" s="26">
        <v>1400</v>
      </c>
      <c r="M47" s="23"/>
      <c r="N47" s="26">
        <f>ROUND((J47-L47),5)</f>
        <v>1644.62</v>
      </c>
      <c r="O47" s="23"/>
      <c r="P47" s="25">
        <f>ROUND(IF(L47=0, IF(J47=0, 0, 1), J47/L47),5)</f>
        <v>2.1747299999999998</v>
      </c>
    </row>
    <row r="48" spans="1:16" x14ac:dyDescent="0.4">
      <c r="A48" s="20"/>
      <c r="B48" s="20"/>
      <c r="C48" s="20"/>
      <c r="D48" s="20"/>
      <c r="E48" s="20"/>
      <c r="F48" s="20"/>
      <c r="G48" s="20" t="s">
        <v>221</v>
      </c>
      <c r="H48" s="20"/>
      <c r="I48" s="20"/>
      <c r="J48" s="26">
        <v>0</v>
      </c>
      <c r="K48" s="23"/>
      <c r="L48" s="26">
        <v>1200</v>
      </c>
      <c r="M48" s="23"/>
      <c r="N48" s="26">
        <f>ROUND((J48-L48),5)</f>
        <v>-1200</v>
      </c>
      <c r="O48" s="23"/>
      <c r="P48" s="25">
        <f>ROUND(IF(L48=0, IF(J48=0, 0, 1), J48/L48),5)</f>
        <v>0</v>
      </c>
    </row>
    <row r="49" spans="1:16" x14ac:dyDescent="0.4">
      <c r="A49" s="20"/>
      <c r="B49" s="20"/>
      <c r="C49" s="20"/>
      <c r="D49" s="20"/>
      <c r="E49" s="20"/>
      <c r="F49" s="20"/>
      <c r="G49" s="20" t="s">
        <v>220</v>
      </c>
      <c r="H49" s="20"/>
      <c r="I49" s="20"/>
      <c r="J49" s="26">
        <v>7720</v>
      </c>
      <c r="K49" s="23"/>
      <c r="L49" s="26">
        <v>10000</v>
      </c>
      <c r="M49" s="23"/>
      <c r="N49" s="26">
        <f>ROUND((J49-L49),5)</f>
        <v>-2280</v>
      </c>
      <c r="O49" s="23"/>
      <c r="P49" s="25">
        <f>ROUND(IF(L49=0, IF(J49=0, 0, 1), J49/L49),5)</f>
        <v>0.77200000000000002</v>
      </c>
    </row>
    <row r="50" spans="1:16" x14ac:dyDescent="0.4">
      <c r="A50" s="20"/>
      <c r="B50" s="20"/>
      <c r="C50" s="20"/>
      <c r="D50" s="20"/>
      <c r="E50" s="20"/>
      <c r="F50" s="20"/>
      <c r="G50" s="20" t="s">
        <v>219</v>
      </c>
      <c r="H50" s="20"/>
      <c r="I50" s="20"/>
      <c r="J50" s="26">
        <v>0</v>
      </c>
      <c r="K50" s="23"/>
      <c r="L50" s="26">
        <v>1000</v>
      </c>
      <c r="M50" s="23"/>
      <c r="N50" s="26">
        <f>ROUND((J50-L50),5)</f>
        <v>-1000</v>
      </c>
      <c r="O50" s="23"/>
      <c r="P50" s="25">
        <f>ROUND(IF(L50=0, IF(J50=0, 0, 1), J50/L50),5)</f>
        <v>0</v>
      </c>
    </row>
    <row r="51" spans="1:16" x14ac:dyDescent="0.4">
      <c r="A51" s="20"/>
      <c r="B51" s="20"/>
      <c r="C51" s="20"/>
      <c r="D51" s="20"/>
      <c r="E51" s="20"/>
      <c r="F51" s="20"/>
      <c r="G51" s="20" t="s">
        <v>218</v>
      </c>
      <c r="H51" s="20"/>
      <c r="I51" s="20"/>
      <c r="J51" s="26">
        <v>0</v>
      </c>
      <c r="K51" s="23"/>
      <c r="L51" s="26">
        <v>500</v>
      </c>
      <c r="M51" s="23"/>
      <c r="N51" s="26">
        <f>ROUND((J51-L51),5)</f>
        <v>-500</v>
      </c>
      <c r="O51" s="23"/>
      <c r="P51" s="25">
        <f>ROUND(IF(L51=0, IF(J51=0, 0, 1), J51/L51),5)</f>
        <v>0</v>
      </c>
    </row>
    <row r="52" spans="1:16" ht="15" thickBot="1" x14ac:dyDescent="0.45">
      <c r="A52" s="20"/>
      <c r="B52" s="20"/>
      <c r="C52" s="20"/>
      <c r="D52" s="20"/>
      <c r="E52" s="20"/>
      <c r="F52" s="20"/>
      <c r="G52" s="20" t="s">
        <v>217</v>
      </c>
      <c r="H52" s="20"/>
      <c r="I52" s="20"/>
      <c r="J52" s="30">
        <v>2902.05</v>
      </c>
      <c r="K52" s="23"/>
      <c r="L52" s="30">
        <v>1000</v>
      </c>
      <c r="M52" s="23"/>
      <c r="N52" s="30">
        <f>ROUND((J52-L52),5)</f>
        <v>1902.05</v>
      </c>
      <c r="O52" s="23"/>
      <c r="P52" s="29">
        <f>ROUND(IF(L52=0, IF(J52=0, 0, 1), J52/L52),5)</f>
        <v>2.90205</v>
      </c>
    </row>
    <row r="53" spans="1:16" x14ac:dyDescent="0.4">
      <c r="A53" s="20"/>
      <c r="B53" s="20"/>
      <c r="C53" s="20"/>
      <c r="D53" s="20"/>
      <c r="E53" s="20"/>
      <c r="F53" s="20" t="s">
        <v>216</v>
      </c>
      <c r="G53" s="20"/>
      <c r="H53" s="20"/>
      <c r="I53" s="20"/>
      <c r="J53" s="26">
        <f>ROUND(SUM(J46:J52),5)</f>
        <v>13666.67</v>
      </c>
      <c r="K53" s="23"/>
      <c r="L53" s="26">
        <f>ROUND(SUM(L46:L52),5)</f>
        <v>15100</v>
      </c>
      <c r="M53" s="23"/>
      <c r="N53" s="26">
        <f>ROUND((J53-L53),5)</f>
        <v>-1433.33</v>
      </c>
      <c r="O53" s="23"/>
      <c r="P53" s="25">
        <f>ROUND(IF(L53=0, IF(J53=0, 0, 1), J53/L53),5)</f>
        <v>0.90508</v>
      </c>
    </row>
    <row r="54" spans="1:16" x14ac:dyDescent="0.4">
      <c r="A54" s="20"/>
      <c r="B54" s="20"/>
      <c r="C54" s="20"/>
      <c r="D54" s="20"/>
      <c r="E54" s="20"/>
      <c r="F54" s="20" t="s">
        <v>215</v>
      </c>
      <c r="G54" s="20"/>
      <c r="H54" s="20"/>
      <c r="I54" s="20"/>
      <c r="J54" s="26"/>
      <c r="K54" s="23"/>
      <c r="L54" s="26"/>
      <c r="M54" s="23"/>
      <c r="N54" s="26"/>
      <c r="O54" s="23"/>
      <c r="P54" s="25"/>
    </row>
    <row r="55" spans="1:16" x14ac:dyDescent="0.4">
      <c r="A55" s="20"/>
      <c r="B55" s="20"/>
      <c r="C55" s="20"/>
      <c r="D55" s="20"/>
      <c r="E55" s="20"/>
      <c r="F55" s="20"/>
      <c r="G55" s="20" t="s">
        <v>214</v>
      </c>
      <c r="H55" s="20"/>
      <c r="I55" s="20"/>
      <c r="J55" s="26"/>
      <c r="K55" s="23"/>
      <c r="L55" s="26"/>
      <c r="M55" s="23"/>
      <c r="N55" s="26"/>
      <c r="O55" s="23"/>
      <c r="P55" s="25"/>
    </row>
    <row r="56" spans="1:16" x14ac:dyDescent="0.4">
      <c r="A56" s="20"/>
      <c r="B56" s="20"/>
      <c r="C56" s="20"/>
      <c r="D56" s="20"/>
      <c r="E56" s="20"/>
      <c r="F56" s="20"/>
      <c r="G56" s="20"/>
      <c r="H56" s="20" t="s">
        <v>213</v>
      </c>
      <c r="I56" s="20"/>
      <c r="J56" s="26"/>
      <c r="K56" s="23"/>
      <c r="L56" s="26"/>
      <c r="M56" s="23"/>
      <c r="N56" s="26"/>
      <c r="O56" s="23"/>
      <c r="P56" s="25"/>
    </row>
    <row r="57" spans="1:16" x14ac:dyDescent="0.4">
      <c r="A57" s="20"/>
      <c r="B57" s="20"/>
      <c r="C57" s="20"/>
      <c r="D57" s="20"/>
      <c r="E57" s="20"/>
      <c r="F57" s="20"/>
      <c r="G57" s="20"/>
      <c r="H57" s="20"/>
      <c r="I57" s="20" t="s">
        <v>212</v>
      </c>
      <c r="J57" s="26">
        <v>85454.25</v>
      </c>
      <c r="K57" s="23"/>
      <c r="L57" s="26">
        <v>84000</v>
      </c>
      <c r="M57" s="23"/>
      <c r="N57" s="26">
        <f>ROUND((J57-L57),5)</f>
        <v>1454.25</v>
      </c>
      <c r="O57" s="23"/>
      <c r="P57" s="25">
        <f>ROUND(IF(L57=0, IF(J57=0, 0, 1), J57/L57),5)</f>
        <v>1.0173099999999999</v>
      </c>
    </row>
    <row r="58" spans="1:16" x14ac:dyDescent="0.4">
      <c r="A58" s="20"/>
      <c r="B58" s="20"/>
      <c r="C58" s="20"/>
      <c r="D58" s="20"/>
      <c r="E58" s="20"/>
      <c r="F58" s="20"/>
      <c r="G58" s="20"/>
      <c r="H58" s="20"/>
      <c r="I58" s="20" t="s">
        <v>211</v>
      </c>
      <c r="J58" s="26">
        <v>7560</v>
      </c>
      <c r="K58" s="23"/>
      <c r="L58" s="26">
        <v>7560</v>
      </c>
      <c r="M58" s="23"/>
      <c r="N58" s="26">
        <f>ROUND((J58-L58),5)</f>
        <v>0</v>
      </c>
      <c r="O58" s="23"/>
      <c r="P58" s="25">
        <f>ROUND(IF(L58=0, IF(J58=0, 0, 1), J58/L58),5)</f>
        <v>1</v>
      </c>
    </row>
    <row r="59" spans="1:16" x14ac:dyDescent="0.4">
      <c r="A59" s="20"/>
      <c r="B59" s="20"/>
      <c r="C59" s="20"/>
      <c r="D59" s="20"/>
      <c r="E59" s="20"/>
      <c r="F59" s="20"/>
      <c r="G59" s="20"/>
      <c r="H59" s="20"/>
      <c r="I59" s="20" t="s">
        <v>210</v>
      </c>
      <c r="J59" s="26">
        <v>2688</v>
      </c>
      <c r="K59" s="23"/>
      <c r="L59" s="26">
        <v>2688</v>
      </c>
      <c r="M59" s="23"/>
      <c r="N59" s="26">
        <f>ROUND((J59-L59),5)</f>
        <v>0</v>
      </c>
      <c r="O59" s="23"/>
      <c r="P59" s="25">
        <f>ROUND(IF(L59=0, IF(J59=0, 0, 1), J59/L59),5)</f>
        <v>1</v>
      </c>
    </row>
    <row r="60" spans="1:16" x14ac:dyDescent="0.4">
      <c r="A60" s="20"/>
      <c r="B60" s="20"/>
      <c r="C60" s="20"/>
      <c r="D60" s="20"/>
      <c r="E60" s="20"/>
      <c r="F60" s="20"/>
      <c r="G60" s="20"/>
      <c r="H60" s="20"/>
      <c r="I60" s="20" t="s">
        <v>209</v>
      </c>
      <c r="J60" s="26">
        <v>0</v>
      </c>
      <c r="K60" s="23"/>
      <c r="L60" s="26">
        <v>0</v>
      </c>
      <c r="M60" s="23"/>
      <c r="N60" s="26">
        <f>ROUND((J60-L60),5)</f>
        <v>0</v>
      </c>
      <c r="O60" s="23"/>
      <c r="P60" s="25">
        <f>ROUND(IF(L60=0, IF(J60=0, 0, 1), J60/L60),5)</f>
        <v>0</v>
      </c>
    </row>
    <row r="61" spans="1:16" x14ac:dyDescent="0.4">
      <c r="A61" s="20"/>
      <c r="B61" s="20"/>
      <c r="C61" s="20"/>
      <c r="D61" s="20"/>
      <c r="E61" s="20"/>
      <c r="F61" s="20"/>
      <c r="G61" s="20"/>
      <c r="H61" s="20"/>
      <c r="I61" s="20" t="s">
        <v>306</v>
      </c>
      <c r="J61" s="26">
        <v>1544.42</v>
      </c>
      <c r="K61" s="23"/>
      <c r="L61" s="26"/>
      <c r="M61" s="23"/>
      <c r="N61" s="26"/>
      <c r="O61" s="23"/>
      <c r="P61" s="25"/>
    </row>
    <row r="62" spans="1:16" x14ac:dyDescent="0.4">
      <c r="A62" s="20"/>
      <c r="B62" s="20"/>
      <c r="C62" s="20"/>
      <c r="D62" s="20"/>
      <c r="E62" s="20"/>
      <c r="F62" s="20"/>
      <c r="G62" s="20"/>
      <c r="H62" s="20"/>
      <c r="I62" s="20" t="s">
        <v>305</v>
      </c>
      <c r="J62" s="26">
        <v>2786.68</v>
      </c>
      <c r="K62" s="23"/>
      <c r="L62" s="26"/>
      <c r="M62" s="23"/>
      <c r="N62" s="26"/>
      <c r="O62" s="23"/>
      <c r="P62" s="25"/>
    </row>
    <row r="63" spans="1:16" ht="15" thickBot="1" x14ac:dyDescent="0.45">
      <c r="A63" s="20"/>
      <c r="B63" s="20"/>
      <c r="C63" s="20"/>
      <c r="D63" s="20"/>
      <c r="E63" s="20"/>
      <c r="F63" s="20"/>
      <c r="G63" s="20"/>
      <c r="H63" s="20"/>
      <c r="I63" s="20" t="s">
        <v>208</v>
      </c>
      <c r="J63" s="30">
        <v>0</v>
      </c>
      <c r="K63" s="23"/>
      <c r="L63" s="30">
        <v>240</v>
      </c>
      <c r="M63" s="23"/>
      <c r="N63" s="30">
        <f>ROUND((J63-L63),5)</f>
        <v>-240</v>
      </c>
      <c r="O63" s="23"/>
      <c r="P63" s="29">
        <f>ROUND(IF(L63=0, IF(J63=0, 0, 1), J63/L63),5)</f>
        <v>0</v>
      </c>
    </row>
    <row r="64" spans="1:16" x14ac:dyDescent="0.4">
      <c r="A64" s="20"/>
      <c r="B64" s="20"/>
      <c r="C64" s="20"/>
      <c r="D64" s="20"/>
      <c r="E64" s="20"/>
      <c r="F64" s="20"/>
      <c r="G64" s="20"/>
      <c r="H64" s="20" t="s">
        <v>207</v>
      </c>
      <c r="I64" s="20"/>
      <c r="J64" s="26">
        <f>ROUND(SUM(J56:J63),5)</f>
        <v>100033.35</v>
      </c>
      <c r="K64" s="23"/>
      <c r="L64" s="26">
        <f>ROUND(SUM(L56:L63),5)</f>
        <v>94488</v>
      </c>
      <c r="M64" s="23"/>
      <c r="N64" s="26">
        <f>ROUND((J64-L64),5)</f>
        <v>5545.35</v>
      </c>
      <c r="O64" s="23"/>
      <c r="P64" s="25">
        <f>ROUND(IF(L64=0, IF(J64=0, 0, 1), J64/L64),5)</f>
        <v>1.0586899999999999</v>
      </c>
    </row>
    <row r="65" spans="1:16" x14ac:dyDescent="0.4">
      <c r="A65" s="20"/>
      <c r="B65" s="20"/>
      <c r="C65" s="20"/>
      <c r="D65" s="20"/>
      <c r="E65" s="20"/>
      <c r="F65" s="20"/>
      <c r="G65" s="20"/>
      <c r="H65" s="20" t="s">
        <v>206</v>
      </c>
      <c r="I65" s="20"/>
      <c r="J65" s="26">
        <v>213824.18</v>
      </c>
      <c r="K65" s="23"/>
      <c r="L65" s="26">
        <v>189422</v>
      </c>
      <c r="M65" s="23"/>
      <c r="N65" s="26">
        <f>ROUND((J65-L65),5)</f>
        <v>24402.18</v>
      </c>
      <c r="O65" s="23"/>
      <c r="P65" s="25">
        <f>ROUND(IF(L65=0, IF(J65=0, 0, 1), J65/L65),5)</f>
        <v>1.1288199999999999</v>
      </c>
    </row>
    <row r="66" spans="1:16" x14ac:dyDescent="0.4">
      <c r="A66" s="20"/>
      <c r="B66" s="20"/>
      <c r="C66" s="20"/>
      <c r="D66" s="20"/>
      <c r="E66" s="20"/>
      <c r="F66" s="20"/>
      <c r="G66" s="20"/>
      <c r="H66" s="20" t="s">
        <v>304</v>
      </c>
      <c r="I66" s="20"/>
      <c r="J66" s="26">
        <v>1318.53</v>
      </c>
      <c r="K66" s="23"/>
      <c r="L66" s="26"/>
      <c r="M66" s="23"/>
      <c r="N66" s="26"/>
      <c r="O66" s="23"/>
      <c r="P66" s="25"/>
    </row>
    <row r="67" spans="1:16" x14ac:dyDescent="0.4">
      <c r="A67" s="20"/>
      <c r="B67" s="20"/>
      <c r="C67" s="20"/>
      <c r="D67" s="20"/>
      <c r="E67" s="20"/>
      <c r="F67" s="20"/>
      <c r="G67" s="20"/>
      <c r="H67" s="20" t="s">
        <v>205</v>
      </c>
      <c r="I67" s="20"/>
      <c r="J67" s="26">
        <v>0</v>
      </c>
      <c r="K67" s="23"/>
      <c r="L67" s="26"/>
      <c r="M67" s="23"/>
      <c r="N67" s="26"/>
      <c r="O67" s="23"/>
      <c r="P67" s="25"/>
    </row>
    <row r="68" spans="1:16" x14ac:dyDescent="0.4">
      <c r="A68" s="20"/>
      <c r="B68" s="20"/>
      <c r="C68" s="20"/>
      <c r="D68" s="20"/>
      <c r="E68" s="20"/>
      <c r="F68" s="20"/>
      <c r="G68" s="20"/>
      <c r="H68" s="20" t="s">
        <v>204</v>
      </c>
      <c r="I68" s="20"/>
      <c r="J68" s="26">
        <v>32978.730000000003</v>
      </c>
      <c r="K68" s="23"/>
      <c r="L68" s="26">
        <v>29940</v>
      </c>
      <c r="M68" s="23"/>
      <c r="N68" s="26">
        <f>ROUND((J68-L68),5)</f>
        <v>3038.73</v>
      </c>
      <c r="O68" s="23"/>
      <c r="P68" s="25">
        <f>ROUND(IF(L68=0, IF(J68=0, 0, 1), J68/L68),5)</f>
        <v>1.1014900000000001</v>
      </c>
    </row>
    <row r="69" spans="1:16" x14ac:dyDescent="0.4">
      <c r="A69" s="20"/>
      <c r="B69" s="20"/>
      <c r="C69" s="20"/>
      <c r="D69" s="20"/>
      <c r="E69" s="20"/>
      <c r="F69" s="20"/>
      <c r="G69" s="20"/>
      <c r="H69" s="20" t="s">
        <v>203</v>
      </c>
      <c r="I69" s="20"/>
      <c r="J69" s="26">
        <v>9951.08</v>
      </c>
      <c r="K69" s="23"/>
      <c r="L69" s="26">
        <v>22538</v>
      </c>
      <c r="M69" s="23"/>
      <c r="N69" s="26">
        <f>ROUND((J69-L69),5)</f>
        <v>-12586.92</v>
      </c>
      <c r="O69" s="23"/>
      <c r="P69" s="25">
        <f>ROUND(IF(L69=0, IF(J69=0, 0, 1), J69/L69),5)</f>
        <v>0.44152000000000002</v>
      </c>
    </row>
    <row r="70" spans="1:16" x14ac:dyDescent="0.4">
      <c r="A70" s="20"/>
      <c r="B70" s="20"/>
      <c r="C70" s="20"/>
      <c r="D70" s="20"/>
      <c r="E70" s="20"/>
      <c r="F70" s="20"/>
      <c r="G70" s="20"/>
      <c r="H70" s="20" t="s">
        <v>202</v>
      </c>
      <c r="I70" s="20"/>
      <c r="J70" s="26">
        <v>15761.88</v>
      </c>
      <c r="K70" s="23"/>
      <c r="L70" s="26">
        <v>10080</v>
      </c>
      <c r="M70" s="23"/>
      <c r="N70" s="26">
        <f>ROUND((J70-L70),5)</f>
        <v>5681.88</v>
      </c>
      <c r="O70" s="23"/>
      <c r="P70" s="25">
        <f>ROUND(IF(L70=0, IF(J70=0, 0, 1), J70/L70),5)</f>
        <v>1.56368</v>
      </c>
    </row>
    <row r="71" spans="1:16" ht="15" thickBot="1" x14ac:dyDescent="0.45">
      <c r="A71" s="20"/>
      <c r="B71" s="20"/>
      <c r="C71" s="20"/>
      <c r="D71" s="20"/>
      <c r="E71" s="20"/>
      <c r="F71" s="20"/>
      <c r="G71" s="20"/>
      <c r="H71" s="20" t="s">
        <v>201</v>
      </c>
      <c r="I71" s="20"/>
      <c r="J71" s="30">
        <v>48795.31</v>
      </c>
      <c r="K71" s="23"/>
      <c r="L71" s="30">
        <v>45250</v>
      </c>
      <c r="M71" s="23"/>
      <c r="N71" s="30">
        <f>ROUND((J71-L71),5)</f>
        <v>3545.31</v>
      </c>
      <c r="O71" s="23"/>
      <c r="P71" s="29">
        <f>ROUND(IF(L71=0, IF(J71=0, 0, 1), J71/L71),5)</f>
        <v>1.0783499999999999</v>
      </c>
    </row>
    <row r="72" spans="1:16" x14ac:dyDescent="0.4">
      <c r="A72" s="20"/>
      <c r="B72" s="20"/>
      <c r="C72" s="20"/>
      <c r="D72" s="20"/>
      <c r="E72" s="20"/>
      <c r="F72" s="20"/>
      <c r="G72" s="20" t="s">
        <v>200</v>
      </c>
      <c r="H72" s="20"/>
      <c r="I72" s="20"/>
      <c r="J72" s="26">
        <f>ROUND(J55+SUM(J64:J71),5)</f>
        <v>422663.06</v>
      </c>
      <c r="K72" s="23"/>
      <c r="L72" s="26">
        <f>ROUND(L55+SUM(L64:L71),5)</f>
        <v>391718</v>
      </c>
      <c r="M72" s="23"/>
      <c r="N72" s="26">
        <f>ROUND((J72-L72),5)</f>
        <v>30945.06</v>
      </c>
      <c r="O72" s="23"/>
      <c r="P72" s="25">
        <f>ROUND(IF(L72=0, IF(J72=0, 0, 1), J72/L72),5)</f>
        <v>1.079</v>
      </c>
    </row>
    <row r="73" spans="1:16" x14ac:dyDescent="0.4">
      <c r="A73" s="20"/>
      <c r="B73" s="20"/>
      <c r="C73" s="20"/>
      <c r="D73" s="20"/>
      <c r="E73" s="20"/>
      <c r="F73" s="20"/>
      <c r="G73" s="20" t="s">
        <v>199</v>
      </c>
      <c r="H73" s="20"/>
      <c r="I73" s="20"/>
      <c r="J73" s="26">
        <v>4402</v>
      </c>
      <c r="K73" s="23"/>
      <c r="L73" s="26"/>
      <c r="M73" s="23"/>
      <c r="N73" s="26"/>
      <c r="O73" s="23"/>
      <c r="P73" s="25"/>
    </row>
    <row r="74" spans="1:16" x14ac:dyDescent="0.4">
      <c r="A74" s="20"/>
      <c r="B74" s="20"/>
      <c r="C74" s="20"/>
      <c r="D74" s="20"/>
      <c r="E74" s="20"/>
      <c r="F74" s="20"/>
      <c r="G74" s="20" t="s">
        <v>198</v>
      </c>
      <c r="H74" s="20"/>
      <c r="I74" s="20"/>
      <c r="J74" s="26"/>
      <c r="K74" s="23"/>
      <c r="L74" s="26"/>
      <c r="M74" s="23"/>
      <c r="N74" s="26"/>
      <c r="O74" s="23"/>
      <c r="P74" s="25"/>
    </row>
    <row r="75" spans="1:16" x14ac:dyDescent="0.4">
      <c r="A75" s="20"/>
      <c r="B75" s="20"/>
      <c r="C75" s="20"/>
      <c r="D75" s="20"/>
      <c r="E75" s="20"/>
      <c r="F75" s="20"/>
      <c r="G75" s="20"/>
      <c r="H75" s="20" t="s">
        <v>197</v>
      </c>
      <c r="I75" s="20"/>
      <c r="J75" s="26">
        <v>20643.740000000002</v>
      </c>
      <c r="K75" s="23"/>
      <c r="L75" s="26">
        <v>21120.48</v>
      </c>
      <c r="M75" s="23"/>
      <c r="N75" s="26">
        <f>ROUND((J75-L75),5)</f>
        <v>-476.74</v>
      </c>
      <c r="O75" s="23"/>
      <c r="P75" s="25">
        <f>ROUND(IF(L75=0, IF(J75=0, 0, 1), J75/L75),5)</f>
        <v>0.97743000000000002</v>
      </c>
    </row>
    <row r="76" spans="1:16" x14ac:dyDescent="0.4">
      <c r="A76" s="20"/>
      <c r="B76" s="20"/>
      <c r="C76" s="20"/>
      <c r="D76" s="20"/>
      <c r="E76" s="20"/>
      <c r="F76" s="20"/>
      <c r="G76" s="20"/>
      <c r="H76" s="20" t="s">
        <v>196</v>
      </c>
      <c r="I76" s="20"/>
      <c r="J76" s="26">
        <v>7339.95</v>
      </c>
      <c r="K76" s="23"/>
      <c r="L76" s="26">
        <v>7509.52</v>
      </c>
      <c r="M76" s="23"/>
      <c r="N76" s="26">
        <f>ROUND((J76-L76),5)</f>
        <v>-169.57</v>
      </c>
      <c r="O76" s="23"/>
      <c r="P76" s="25">
        <f>ROUND(IF(L76=0, IF(J76=0, 0, 1), J76/L76),5)</f>
        <v>0.97741999999999996</v>
      </c>
    </row>
    <row r="77" spans="1:16" x14ac:dyDescent="0.4">
      <c r="A77" s="20"/>
      <c r="B77" s="20"/>
      <c r="C77" s="20"/>
      <c r="D77" s="20"/>
      <c r="E77" s="20"/>
      <c r="F77" s="20"/>
      <c r="G77" s="20"/>
      <c r="H77" s="20" t="s">
        <v>195</v>
      </c>
      <c r="I77" s="20"/>
      <c r="J77" s="26">
        <v>44301.97</v>
      </c>
      <c r="K77" s="23"/>
      <c r="L77" s="26">
        <v>53714</v>
      </c>
      <c r="M77" s="23"/>
      <c r="N77" s="26">
        <f>ROUND((J77-L77),5)</f>
        <v>-9412.0300000000007</v>
      </c>
      <c r="O77" s="23"/>
      <c r="P77" s="25">
        <f>ROUND(IF(L77=0, IF(J77=0, 0, 1), J77/L77),5)</f>
        <v>0.82477999999999996</v>
      </c>
    </row>
    <row r="78" spans="1:16" x14ac:dyDescent="0.4">
      <c r="A78" s="20"/>
      <c r="B78" s="20"/>
      <c r="C78" s="20"/>
      <c r="D78" s="20"/>
      <c r="E78" s="20"/>
      <c r="F78" s="20"/>
      <c r="G78" s="20"/>
      <c r="H78" s="20" t="s">
        <v>194</v>
      </c>
      <c r="I78" s="20"/>
      <c r="J78" s="26">
        <v>0</v>
      </c>
      <c r="K78" s="23"/>
      <c r="L78" s="26">
        <v>29606</v>
      </c>
      <c r="M78" s="23"/>
      <c r="N78" s="26">
        <f>ROUND((J78-L78),5)</f>
        <v>-29606</v>
      </c>
      <c r="O78" s="23"/>
      <c r="P78" s="25">
        <f>ROUND(IF(L78=0, IF(J78=0, 0, 1), J78/L78),5)</f>
        <v>0</v>
      </c>
    </row>
    <row r="79" spans="1:16" x14ac:dyDescent="0.4">
      <c r="A79" s="20"/>
      <c r="B79" s="20"/>
      <c r="C79" s="20"/>
      <c r="D79" s="20"/>
      <c r="E79" s="20"/>
      <c r="F79" s="20"/>
      <c r="G79" s="20"/>
      <c r="H79" s="20" t="s">
        <v>193</v>
      </c>
      <c r="I79" s="20"/>
      <c r="J79" s="26">
        <v>0</v>
      </c>
      <c r="K79" s="23"/>
      <c r="L79" s="26">
        <v>0</v>
      </c>
      <c r="M79" s="23"/>
      <c r="N79" s="26">
        <f>ROUND((J79-L79),5)</f>
        <v>0</v>
      </c>
      <c r="O79" s="23"/>
      <c r="P79" s="25">
        <f>ROUND(IF(L79=0, IF(J79=0, 0, 1), J79/L79),5)</f>
        <v>0</v>
      </c>
    </row>
    <row r="80" spans="1:16" x14ac:dyDescent="0.4">
      <c r="A80" s="20"/>
      <c r="B80" s="20"/>
      <c r="C80" s="20"/>
      <c r="D80" s="20"/>
      <c r="E80" s="20"/>
      <c r="F80" s="20"/>
      <c r="G80" s="20"/>
      <c r="H80" s="20" t="s">
        <v>192</v>
      </c>
      <c r="I80" s="20"/>
      <c r="J80" s="26">
        <v>0</v>
      </c>
      <c r="K80" s="23"/>
      <c r="L80" s="26">
        <v>5333.32</v>
      </c>
      <c r="M80" s="23"/>
      <c r="N80" s="26">
        <f>ROUND((J80-L80),5)</f>
        <v>-5333.32</v>
      </c>
      <c r="O80" s="23"/>
      <c r="P80" s="25">
        <f>ROUND(IF(L80=0, IF(J80=0, 0, 1), J80/L80),5)</f>
        <v>0</v>
      </c>
    </row>
    <row r="81" spans="1:16" x14ac:dyDescent="0.4">
      <c r="A81" s="20"/>
      <c r="B81" s="20"/>
      <c r="C81" s="20"/>
      <c r="D81" s="20"/>
      <c r="E81" s="20"/>
      <c r="F81" s="20"/>
      <c r="G81" s="20"/>
      <c r="H81" s="20" t="s">
        <v>191</v>
      </c>
      <c r="I81" s="20"/>
      <c r="J81" s="26">
        <v>0</v>
      </c>
      <c r="K81" s="23"/>
      <c r="L81" s="26">
        <v>0</v>
      </c>
      <c r="M81" s="23"/>
      <c r="N81" s="26">
        <f>ROUND((J81-L81),5)</f>
        <v>0</v>
      </c>
      <c r="O81" s="23"/>
      <c r="P81" s="25">
        <f>ROUND(IF(L81=0, IF(J81=0, 0, 1), J81/L81),5)</f>
        <v>0</v>
      </c>
    </row>
    <row r="82" spans="1:16" ht="15" thickBot="1" x14ac:dyDescent="0.45">
      <c r="A82" s="20"/>
      <c r="B82" s="20"/>
      <c r="C82" s="20"/>
      <c r="D82" s="20"/>
      <c r="E82" s="20"/>
      <c r="F82" s="20"/>
      <c r="G82" s="20"/>
      <c r="H82" s="20" t="s">
        <v>190</v>
      </c>
      <c r="I82" s="20"/>
      <c r="J82" s="30">
        <v>106.75</v>
      </c>
      <c r="K82" s="23"/>
      <c r="L82" s="30">
        <v>100</v>
      </c>
      <c r="M82" s="23"/>
      <c r="N82" s="30">
        <f>ROUND((J82-L82),5)</f>
        <v>6.75</v>
      </c>
      <c r="O82" s="23"/>
      <c r="P82" s="29">
        <f>ROUND(IF(L82=0, IF(J82=0, 0, 1), J82/L82),5)</f>
        <v>1.0674999999999999</v>
      </c>
    </row>
    <row r="83" spans="1:16" x14ac:dyDescent="0.4">
      <c r="A83" s="20"/>
      <c r="B83" s="20"/>
      <c r="C83" s="20"/>
      <c r="D83" s="20"/>
      <c r="E83" s="20"/>
      <c r="F83" s="20"/>
      <c r="G83" s="20" t="s">
        <v>189</v>
      </c>
      <c r="H83" s="20"/>
      <c r="I83" s="20"/>
      <c r="J83" s="26">
        <f>ROUND(SUM(J74:J82),5)</f>
        <v>72392.41</v>
      </c>
      <c r="K83" s="23"/>
      <c r="L83" s="26">
        <f>ROUND(SUM(L74:L82),5)</f>
        <v>117383.32</v>
      </c>
      <c r="M83" s="23"/>
      <c r="N83" s="26">
        <f>ROUND((J83-L83),5)</f>
        <v>-44990.91</v>
      </c>
      <c r="O83" s="23"/>
      <c r="P83" s="25">
        <f>ROUND(IF(L83=0, IF(J83=0, 0, 1), J83/L83),5)</f>
        <v>0.61672000000000005</v>
      </c>
    </row>
    <row r="84" spans="1:16" x14ac:dyDescent="0.4">
      <c r="A84" s="20"/>
      <c r="B84" s="20"/>
      <c r="C84" s="20"/>
      <c r="D84" s="20"/>
      <c r="E84" s="20"/>
      <c r="F84" s="20"/>
      <c r="G84" s="20" t="s">
        <v>188</v>
      </c>
      <c r="H84" s="20"/>
      <c r="I84" s="20"/>
      <c r="J84" s="26"/>
      <c r="K84" s="23"/>
      <c r="L84" s="26"/>
      <c r="M84" s="23"/>
      <c r="N84" s="26"/>
      <c r="O84" s="23"/>
      <c r="P84" s="25"/>
    </row>
    <row r="85" spans="1:16" x14ac:dyDescent="0.4">
      <c r="A85" s="20"/>
      <c r="B85" s="20"/>
      <c r="C85" s="20"/>
      <c r="D85" s="20"/>
      <c r="E85" s="20"/>
      <c r="F85" s="20"/>
      <c r="G85" s="20"/>
      <c r="H85" s="20" t="s">
        <v>187</v>
      </c>
      <c r="I85" s="20"/>
      <c r="J85" s="26">
        <v>3659.93</v>
      </c>
      <c r="K85" s="23"/>
      <c r="L85" s="26">
        <v>3878.64</v>
      </c>
      <c r="M85" s="23"/>
      <c r="N85" s="26">
        <f>ROUND((J85-L85),5)</f>
        <v>-218.71</v>
      </c>
      <c r="O85" s="23"/>
      <c r="P85" s="25">
        <f>ROUND(IF(L85=0, IF(J85=0, 0, 1), J85/L85),5)</f>
        <v>0.94360999999999995</v>
      </c>
    </row>
    <row r="86" spans="1:16" x14ac:dyDescent="0.4">
      <c r="A86" s="20"/>
      <c r="B86" s="20"/>
      <c r="C86" s="20"/>
      <c r="D86" s="20"/>
      <c r="E86" s="20"/>
      <c r="F86" s="20"/>
      <c r="G86" s="20"/>
      <c r="H86" s="20" t="s">
        <v>186</v>
      </c>
      <c r="I86" s="20"/>
      <c r="J86" s="26">
        <v>6165.38</v>
      </c>
      <c r="K86" s="23"/>
      <c r="L86" s="26">
        <v>6304</v>
      </c>
      <c r="M86" s="23"/>
      <c r="N86" s="26">
        <f>ROUND((J86-L86),5)</f>
        <v>-138.62</v>
      </c>
      <c r="O86" s="23"/>
      <c r="P86" s="25">
        <f>ROUND(IF(L86=0, IF(J86=0, 0, 1), J86/L86),5)</f>
        <v>0.97801000000000005</v>
      </c>
    </row>
    <row r="87" spans="1:16" ht="15" thickBot="1" x14ac:dyDescent="0.45">
      <c r="A87" s="20"/>
      <c r="B87" s="20"/>
      <c r="C87" s="20"/>
      <c r="D87" s="20"/>
      <c r="E87" s="20"/>
      <c r="F87" s="20"/>
      <c r="G87" s="20"/>
      <c r="H87" s="20" t="s">
        <v>185</v>
      </c>
      <c r="I87" s="20"/>
      <c r="J87" s="26">
        <v>634.23</v>
      </c>
      <c r="K87" s="23"/>
      <c r="L87" s="26">
        <v>1296</v>
      </c>
      <c r="M87" s="23"/>
      <c r="N87" s="26">
        <f>ROUND((J87-L87),5)</f>
        <v>-661.77</v>
      </c>
      <c r="O87" s="23"/>
      <c r="P87" s="25">
        <f>ROUND(IF(L87=0, IF(J87=0, 0, 1), J87/L87),5)</f>
        <v>0.48937999999999998</v>
      </c>
    </row>
    <row r="88" spans="1:16" ht="15" thickBot="1" x14ac:dyDescent="0.45">
      <c r="A88" s="20"/>
      <c r="B88" s="20"/>
      <c r="C88" s="20"/>
      <c r="D88" s="20"/>
      <c r="E88" s="20"/>
      <c r="F88" s="20"/>
      <c r="G88" s="20" t="s">
        <v>184</v>
      </c>
      <c r="H88" s="20"/>
      <c r="I88" s="20"/>
      <c r="J88" s="27">
        <f>ROUND(SUM(J84:J87),5)</f>
        <v>10459.540000000001</v>
      </c>
      <c r="K88" s="23"/>
      <c r="L88" s="27">
        <f>ROUND(SUM(L84:L87),5)</f>
        <v>11478.64</v>
      </c>
      <c r="M88" s="23"/>
      <c r="N88" s="27">
        <f>ROUND((J88-L88),5)</f>
        <v>-1019.1</v>
      </c>
      <c r="O88" s="23"/>
      <c r="P88" s="28">
        <f>ROUND(IF(L88=0, IF(J88=0, 0, 1), J88/L88),5)</f>
        <v>0.91122000000000003</v>
      </c>
    </row>
    <row r="89" spans="1:16" x14ac:dyDescent="0.4">
      <c r="A89" s="20"/>
      <c r="B89" s="20"/>
      <c r="C89" s="20"/>
      <c r="D89" s="20"/>
      <c r="E89" s="20"/>
      <c r="F89" s="20" t="s">
        <v>183</v>
      </c>
      <c r="G89" s="20"/>
      <c r="H89" s="20"/>
      <c r="I89" s="20"/>
      <c r="J89" s="26">
        <f>ROUND(J54+SUM(J72:J73)+J83+J88,5)</f>
        <v>509917.01</v>
      </c>
      <c r="K89" s="23"/>
      <c r="L89" s="26">
        <f>ROUND(L54+SUM(L72:L73)+L83+L88,5)</f>
        <v>520579.96</v>
      </c>
      <c r="M89" s="23"/>
      <c r="N89" s="26">
        <f>ROUND((J89-L89),5)</f>
        <v>-10662.95</v>
      </c>
      <c r="O89" s="23"/>
      <c r="P89" s="25">
        <f>ROUND(IF(L89=0, IF(J89=0, 0, 1), J89/L89),5)</f>
        <v>0.97951999999999995</v>
      </c>
    </row>
    <row r="90" spans="1:16" x14ac:dyDescent="0.4">
      <c r="A90" s="20"/>
      <c r="B90" s="20"/>
      <c r="C90" s="20"/>
      <c r="D90" s="20"/>
      <c r="E90" s="20"/>
      <c r="F90" s="20" t="s">
        <v>182</v>
      </c>
      <c r="G90" s="20"/>
      <c r="H90" s="20"/>
      <c r="I90" s="20"/>
      <c r="J90" s="26"/>
      <c r="K90" s="23"/>
      <c r="L90" s="26"/>
      <c r="M90" s="23"/>
      <c r="N90" s="26"/>
      <c r="O90" s="23"/>
      <c r="P90" s="25"/>
    </row>
    <row r="91" spans="1:16" x14ac:dyDescent="0.4">
      <c r="A91" s="20"/>
      <c r="B91" s="20"/>
      <c r="C91" s="20"/>
      <c r="D91" s="20"/>
      <c r="E91" s="20"/>
      <c r="F91" s="20"/>
      <c r="G91" s="20" t="s">
        <v>181</v>
      </c>
      <c r="H91" s="20"/>
      <c r="I91" s="20"/>
      <c r="J91" s="26">
        <v>4089.2</v>
      </c>
      <c r="K91" s="23"/>
      <c r="L91" s="26">
        <v>3400</v>
      </c>
      <c r="M91" s="23"/>
      <c r="N91" s="26">
        <f>ROUND((J91-L91),5)</f>
        <v>689.2</v>
      </c>
      <c r="O91" s="23"/>
      <c r="P91" s="25">
        <f>ROUND(IF(L91=0, IF(J91=0, 0, 1), J91/L91),5)</f>
        <v>1.2027099999999999</v>
      </c>
    </row>
    <row r="92" spans="1:16" x14ac:dyDescent="0.4">
      <c r="A92" s="20"/>
      <c r="B92" s="20"/>
      <c r="C92" s="20"/>
      <c r="D92" s="20"/>
      <c r="E92" s="20"/>
      <c r="F92" s="20"/>
      <c r="G92" s="20" t="s">
        <v>180</v>
      </c>
      <c r="H92" s="20"/>
      <c r="I92" s="20"/>
      <c r="J92" s="26">
        <v>11587.33</v>
      </c>
      <c r="K92" s="23"/>
      <c r="L92" s="26">
        <v>12320</v>
      </c>
      <c r="M92" s="23"/>
      <c r="N92" s="26">
        <f>ROUND((J92-L92),5)</f>
        <v>-732.67</v>
      </c>
      <c r="O92" s="23"/>
      <c r="P92" s="25">
        <f>ROUND(IF(L92=0, IF(J92=0, 0, 1), J92/L92),5)</f>
        <v>0.94052999999999998</v>
      </c>
    </row>
    <row r="93" spans="1:16" x14ac:dyDescent="0.4">
      <c r="A93" s="20"/>
      <c r="B93" s="20"/>
      <c r="C93" s="20"/>
      <c r="D93" s="20"/>
      <c r="E93" s="20"/>
      <c r="F93" s="20"/>
      <c r="G93" s="20" t="s">
        <v>179</v>
      </c>
      <c r="H93" s="20"/>
      <c r="I93" s="20"/>
      <c r="J93" s="26">
        <v>0</v>
      </c>
      <c r="K93" s="23"/>
      <c r="L93" s="26">
        <v>2500</v>
      </c>
      <c r="M93" s="23"/>
      <c r="N93" s="26">
        <f>ROUND((J93-L93),5)</f>
        <v>-2500</v>
      </c>
      <c r="O93" s="23"/>
      <c r="P93" s="25">
        <f>ROUND(IF(L93=0, IF(J93=0, 0, 1), J93/L93),5)</f>
        <v>0</v>
      </c>
    </row>
    <row r="94" spans="1:16" ht="15" thickBot="1" x14ac:dyDescent="0.45">
      <c r="A94" s="20"/>
      <c r="B94" s="20"/>
      <c r="C94" s="20"/>
      <c r="D94" s="20"/>
      <c r="E94" s="20"/>
      <c r="F94" s="20"/>
      <c r="G94" s="20" t="s">
        <v>178</v>
      </c>
      <c r="H94" s="20"/>
      <c r="I94" s="20"/>
      <c r="J94" s="30">
        <v>5575</v>
      </c>
      <c r="K94" s="23"/>
      <c r="L94" s="30"/>
      <c r="M94" s="23"/>
      <c r="N94" s="30"/>
      <c r="O94" s="23"/>
      <c r="P94" s="29"/>
    </row>
    <row r="95" spans="1:16" x14ac:dyDescent="0.4">
      <c r="A95" s="20"/>
      <c r="B95" s="20"/>
      <c r="C95" s="20"/>
      <c r="D95" s="20"/>
      <c r="E95" s="20"/>
      <c r="F95" s="20" t="s">
        <v>177</v>
      </c>
      <c r="G95" s="20"/>
      <c r="H95" s="20"/>
      <c r="I95" s="20"/>
      <c r="J95" s="26">
        <f>ROUND(SUM(J90:J94),5)</f>
        <v>21251.53</v>
      </c>
      <c r="K95" s="23"/>
      <c r="L95" s="26">
        <f>ROUND(SUM(L90:L94),5)</f>
        <v>18220</v>
      </c>
      <c r="M95" s="23"/>
      <c r="N95" s="26">
        <f>ROUND((J95-L95),5)</f>
        <v>3031.53</v>
      </c>
      <c r="O95" s="23"/>
      <c r="P95" s="25">
        <f>ROUND(IF(L95=0, IF(J95=0, 0, 1), J95/L95),5)</f>
        <v>1.16638</v>
      </c>
    </row>
    <row r="96" spans="1:16" x14ac:dyDescent="0.4">
      <c r="A96" s="20"/>
      <c r="B96" s="20"/>
      <c r="C96" s="20"/>
      <c r="D96" s="20"/>
      <c r="E96" s="20"/>
      <c r="F96" s="20" t="s">
        <v>176</v>
      </c>
      <c r="G96" s="20"/>
      <c r="H96" s="20"/>
      <c r="I96" s="20"/>
      <c r="J96" s="26"/>
      <c r="K96" s="23"/>
      <c r="L96" s="26"/>
      <c r="M96" s="23"/>
      <c r="N96" s="26"/>
      <c r="O96" s="23"/>
      <c r="P96" s="25"/>
    </row>
    <row r="97" spans="1:16" x14ac:dyDescent="0.4">
      <c r="A97" s="20"/>
      <c r="B97" s="20"/>
      <c r="C97" s="20"/>
      <c r="D97" s="20"/>
      <c r="E97" s="20"/>
      <c r="F97" s="20"/>
      <c r="G97" s="20" t="s">
        <v>175</v>
      </c>
      <c r="H97" s="20"/>
      <c r="I97" s="20"/>
      <c r="J97" s="26"/>
      <c r="K97" s="23"/>
      <c r="L97" s="26"/>
      <c r="M97" s="23"/>
      <c r="N97" s="26"/>
      <c r="O97" s="23"/>
      <c r="P97" s="25"/>
    </row>
    <row r="98" spans="1:16" x14ac:dyDescent="0.4">
      <c r="A98" s="20"/>
      <c r="B98" s="20"/>
      <c r="C98" s="20"/>
      <c r="D98" s="20"/>
      <c r="E98" s="20"/>
      <c r="F98" s="20"/>
      <c r="G98" s="20"/>
      <c r="H98" s="20" t="s">
        <v>174</v>
      </c>
      <c r="I98" s="20"/>
      <c r="J98" s="26"/>
      <c r="K98" s="23"/>
      <c r="L98" s="26"/>
      <c r="M98" s="23"/>
      <c r="N98" s="26"/>
      <c r="O98" s="23"/>
      <c r="P98" s="25"/>
    </row>
    <row r="99" spans="1:16" x14ac:dyDescent="0.4">
      <c r="A99" s="20"/>
      <c r="B99" s="20"/>
      <c r="C99" s="20"/>
      <c r="D99" s="20"/>
      <c r="E99" s="20"/>
      <c r="F99" s="20"/>
      <c r="G99" s="20"/>
      <c r="H99" s="20"/>
      <c r="I99" s="20" t="s">
        <v>173</v>
      </c>
      <c r="J99" s="26">
        <v>179.35</v>
      </c>
      <c r="K99" s="23"/>
      <c r="L99" s="26"/>
      <c r="M99" s="23"/>
      <c r="N99" s="26"/>
      <c r="O99" s="23"/>
      <c r="P99" s="25"/>
    </row>
    <row r="100" spans="1:16" ht="15" thickBot="1" x14ac:dyDescent="0.45">
      <c r="A100" s="20"/>
      <c r="B100" s="20"/>
      <c r="C100" s="20"/>
      <c r="D100" s="20"/>
      <c r="E100" s="20"/>
      <c r="F100" s="20"/>
      <c r="G100" s="20"/>
      <c r="H100" s="20"/>
      <c r="I100" s="20" t="s">
        <v>172</v>
      </c>
      <c r="J100" s="30">
        <v>29872.14</v>
      </c>
      <c r="K100" s="23"/>
      <c r="L100" s="30">
        <v>8000</v>
      </c>
      <c r="M100" s="23"/>
      <c r="N100" s="30">
        <f>ROUND((J100-L100),5)</f>
        <v>21872.14</v>
      </c>
      <c r="O100" s="23"/>
      <c r="P100" s="29">
        <f>ROUND(IF(L100=0, IF(J100=0, 0, 1), J100/L100),5)</f>
        <v>3.7340200000000001</v>
      </c>
    </row>
    <row r="101" spans="1:16" x14ac:dyDescent="0.4">
      <c r="A101" s="20"/>
      <c r="B101" s="20"/>
      <c r="C101" s="20"/>
      <c r="D101" s="20"/>
      <c r="E101" s="20"/>
      <c r="F101" s="20"/>
      <c r="G101" s="20"/>
      <c r="H101" s="20" t="s">
        <v>171</v>
      </c>
      <c r="I101" s="20"/>
      <c r="J101" s="26">
        <f>ROUND(SUM(J98:J100),5)</f>
        <v>30051.49</v>
      </c>
      <c r="K101" s="23"/>
      <c r="L101" s="26">
        <f>ROUND(SUM(L98:L100),5)</f>
        <v>8000</v>
      </c>
      <c r="M101" s="23"/>
      <c r="N101" s="26">
        <f>ROUND((J101-L101),5)</f>
        <v>22051.49</v>
      </c>
      <c r="O101" s="23"/>
      <c r="P101" s="25">
        <f>ROUND(IF(L101=0, IF(J101=0, 0, 1), J101/L101),5)</f>
        <v>3.75644</v>
      </c>
    </row>
    <row r="102" spans="1:16" x14ac:dyDescent="0.4">
      <c r="A102" s="20"/>
      <c r="B102" s="20"/>
      <c r="C102" s="20"/>
      <c r="D102" s="20"/>
      <c r="E102" s="20"/>
      <c r="F102" s="20"/>
      <c r="G102" s="20"/>
      <c r="H102" s="20" t="s">
        <v>170</v>
      </c>
      <c r="I102" s="20"/>
      <c r="J102" s="26">
        <v>2120</v>
      </c>
      <c r="K102" s="23"/>
      <c r="L102" s="26">
        <v>800</v>
      </c>
      <c r="M102" s="23"/>
      <c r="N102" s="26">
        <f>ROUND((J102-L102),5)</f>
        <v>1320</v>
      </c>
      <c r="O102" s="23"/>
      <c r="P102" s="25">
        <f>ROUND(IF(L102=0, IF(J102=0, 0, 1), J102/L102),5)</f>
        <v>2.65</v>
      </c>
    </row>
    <row r="103" spans="1:16" x14ac:dyDescent="0.4">
      <c r="A103" s="20"/>
      <c r="B103" s="20"/>
      <c r="C103" s="20"/>
      <c r="D103" s="20"/>
      <c r="E103" s="20"/>
      <c r="F103" s="20"/>
      <c r="G103" s="20"/>
      <c r="H103" s="20" t="s">
        <v>169</v>
      </c>
      <c r="I103" s="20"/>
      <c r="J103" s="26">
        <v>1335</v>
      </c>
      <c r="K103" s="23"/>
      <c r="L103" s="26">
        <v>800</v>
      </c>
      <c r="M103" s="23"/>
      <c r="N103" s="26">
        <f>ROUND((J103-L103),5)</f>
        <v>535</v>
      </c>
      <c r="O103" s="23"/>
      <c r="P103" s="25">
        <f>ROUND(IF(L103=0, IF(J103=0, 0, 1), J103/L103),5)</f>
        <v>1.66875</v>
      </c>
    </row>
    <row r="104" spans="1:16" ht="15" thickBot="1" x14ac:dyDescent="0.45">
      <c r="A104" s="20"/>
      <c r="B104" s="20"/>
      <c r="C104" s="20"/>
      <c r="D104" s="20"/>
      <c r="E104" s="20"/>
      <c r="F104" s="20"/>
      <c r="G104" s="20"/>
      <c r="H104" s="20" t="s">
        <v>168</v>
      </c>
      <c r="I104" s="20"/>
      <c r="J104" s="30">
        <v>2253.4299999999998</v>
      </c>
      <c r="K104" s="23"/>
      <c r="L104" s="30">
        <v>1000</v>
      </c>
      <c r="M104" s="23"/>
      <c r="N104" s="30">
        <f>ROUND((J104-L104),5)</f>
        <v>1253.43</v>
      </c>
      <c r="O104" s="23"/>
      <c r="P104" s="29">
        <f>ROUND(IF(L104=0, IF(J104=0, 0, 1), J104/L104),5)</f>
        <v>2.2534299999999998</v>
      </c>
    </row>
    <row r="105" spans="1:16" x14ac:dyDescent="0.4">
      <c r="A105" s="20"/>
      <c r="B105" s="20"/>
      <c r="C105" s="20"/>
      <c r="D105" s="20"/>
      <c r="E105" s="20"/>
      <c r="F105" s="20"/>
      <c r="G105" s="20" t="s">
        <v>167</v>
      </c>
      <c r="H105" s="20"/>
      <c r="I105" s="20"/>
      <c r="J105" s="26">
        <f>ROUND(J97+SUM(J101:J104),5)</f>
        <v>35759.919999999998</v>
      </c>
      <c r="K105" s="23"/>
      <c r="L105" s="26">
        <f>ROUND(L97+SUM(L101:L104),5)</f>
        <v>10600</v>
      </c>
      <c r="M105" s="23"/>
      <c r="N105" s="26">
        <f>ROUND((J105-L105),5)</f>
        <v>25159.919999999998</v>
      </c>
      <c r="O105" s="23"/>
      <c r="P105" s="25">
        <f>ROUND(IF(L105=0, IF(J105=0, 0, 1), J105/L105),5)</f>
        <v>3.37358</v>
      </c>
    </row>
    <row r="106" spans="1:16" x14ac:dyDescent="0.4">
      <c r="A106" s="20"/>
      <c r="B106" s="20"/>
      <c r="C106" s="20"/>
      <c r="D106" s="20"/>
      <c r="E106" s="20"/>
      <c r="F106" s="20"/>
      <c r="G106" s="20" t="s">
        <v>303</v>
      </c>
      <c r="H106" s="20"/>
      <c r="I106" s="20"/>
      <c r="J106" s="26">
        <v>2369.56</v>
      </c>
      <c r="K106" s="23"/>
      <c r="L106" s="26"/>
      <c r="M106" s="23"/>
      <c r="N106" s="26"/>
      <c r="O106" s="23"/>
      <c r="P106" s="25"/>
    </row>
    <row r="107" spans="1:16" x14ac:dyDescent="0.4">
      <c r="A107" s="20"/>
      <c r="B107" s="20"/>
      <c r="C107" s="20"/>
      <c r="D107" s="20"/>
      <c r="E107" s="20"/>
      <c r="F107" s="20"/>
      <c r="G107" s="20" t="s">
        <v>166</v>
      </c>
      <c r="H107" s="20"/>
      <c r="I107" s="20"/>
      <c r="J107" s="26"/>
      <c r="K107" s="23"/>
      <c r="L107" s="26"/>
      <c r="M107" s="23"/>
      <c r="N107" s="26"/>
      <c r="O107" s="23"/>
      <c r="P107" s="25"/>
    </row>
    <row r="108" spans="1:16" x14ac:dyDescent="0.4">
      <c r="A108" s="20"/>
      <c r="B108" s="20"/>
      <c r="C108" s="20"/>
      <c r="D108" s="20"/>
      <c r="E108" s="20"/>
      <c r="F108" s="20"/>
      <c r="G108" s="20"/>
      <c r="H108" s="20" t="s">
        <v>165</v>
      </c>
      <c r="I108" s="20"/>
      <c r="J108" s="26">
        <v>737.18</v>
      </c>
      <c r="K108" s="23"/>
      <c r="L108" s="26">
        <v>480</v>
      </c>
      <c r="M108" s="23"/>
      <c r="N108" s="26">
        <f>ROUND((J108-L108),5)</f>
        <v>257.18</v>
      </c>
      <c r="O108" s="23"/>
      <c r="P108" s="25">
        <f>ROUND(IF(L108=0, IF(J108=0, 0, 1), J108/L108),5)</f>
        <v>1.53579</v>
      </c>
    </row>
    <row r="109" spans="1:16" x14ac:dyDescent="0.4">
      <c r="A109" s="20"/>
      <c r="B109" s="20"/>
      <c r="C109" s="20"/>
      <c r="D109" s="20"/>
      <c r="E109" s="20"/>
      <c r="F109" s="20"/>
      <c r="G109" s="20"/>
      <c r="H109" s="20" t="s">
        <v>164</v>
      </c>
      <c r="I109" s="20"/>
      <c r="J109" s="26">
        <v>930.49</v>
      </c>
      <c r="K109" s="23"/>
      <c r="L109" s="26">
        <v>1333.32</v>
      </c>
      <c r="M109" s="23"/>
      <c r="N109" s="26">
        <f>ROUND((J109-L109),5)</f>
        <v>-402.83</v>
      </c>
      <c r="O109" s="23"/>
      <c r="P109" s="25">
        <f>ROUND(IF(L109=0, IF(J109=0, 0, 1), J109/L109),5)</f>
        <v>0.69786999999999999</v>
      </c>
    </row>
    <row r="110" spans="1:16" x14ac:dyDescent="0.4">
      <c r="A110" s="20"/>
      <c r="B110" s="20"/>
      <c r="C110" s="20"/>
      <c r="D110" s="20"/>
      <c r="E110" s="20"/>
      <c r="F110" s="20"/>
      <c r="G110" s="20"/>
      <c r="H110" s="20" t="s">
        <v>163</v>
      </c>
      <c r="I110" s="20"/>
      <c r="J110" s="26">
        <v>2732</v>
      </c>
      <c r="K110" s="23"/>
      <c r="L110" s="26">
        <v>3400</v>
      </c>
      <c r="M110" s="23"/>
      <c r="N110" s="26">
        <f>ROUND((J110-L110),5)</f>
        <v>-668</v>
      </c>
      <c r="O110" s="23"/>
      <c r="P110" s="25">
        <f>ROUND(IF(L110=0, IF(J110=0, 0, 1), J110/L110),5)</f>
        <v>0.80352999999999997</v>
      </c>
    </row>
    <row r="111" spans="1:16" x14ac:dyDescent="0.4">
      <c r="A111" s="20"/>
      <c r="B111" s="20"/>
      <c r="C111" s="20"/>
      <c r="D111" s="20"/>
      <c r="E111" s="20"/>
      <c r="F111" s="20"/>
      <c r="G111" s="20"/>
      <c r="H111" s="20" t="s">
        <v>162</v>
      </c>
      <c r="I111" s="20"/>
      <c r="J111" s="26">
        <v>647.72</v>
      </c>
      <c r="K111" s="23"/>
      <c r="L111" s="26">
        <v>600</v>
      </c>
      <c r="M111" s="23"/>
      <c r="N111" s="26">
        <f>ROUND((J111-L111),5)</f>
        <v>47.72</v>
      </c>
      <c r="O111" s="23"/>
      <c r="P111" s="25">
        <f>ROUND(IF(L111=0, IF(J111=0, 0, 1), J111/L111),5)</f>
        <v>1.0795300000000001</v>
      </c>
    </row>
    <row r="112" spans="1:16" x14ac:dyDescent="0.4">
      <c r="A112" s="20"/>
      <c r="B112" s="20"/>
      <c r="C112" s="20"/>
      <c r="D112" s="20"/>
      <c r="E112" s="20"/>
      <c r="F112" s="20"/>
      <c r="G112" s="20"/>
      <c r="H112" s="20" t="s">
        <v>161</v>
      </c>
      <c r="I112" s="20"/>
      <c r="J112" s="26">
        <v>647.72</v>
      </c>
      <c r="K112" s="23"/>
      <c r="L112" s="26">
        <v>600</v>
      </c>
      <c r="M112" s="23"/>
      <c r="N112" s="26">
        <f>ROUND((J112-L112),5)</f>
        <v>47.72</v>
      </c>
      <c r="O112" s="23"/>
      <c r="P112" s="25">
        <f>ROUND(IF(L112=0, IF(J112=0, 0, 1), J112/L112),5)</f>
        <v>1.0795300000000001</v>
      </c>
    </row>
    <row r="113" spans="1:16" ht="15" thickBot="1" x14ac:dyDescent="0.45">
      <c r="A113" s="20"/>
      <c r="B113" s="20"/>
      <c r="C113" s="20"/>
      <c r="D113" s="20"/>
      <c r="E113" s="20"/>
      <c r="F113" s="20"/>
      <c r="G113" s="20"/>
      <c r="H113" s="20" t="s">
        <v>160</v>
      </c>
      <c r="I113" s="20"/>
      <c r="J113" s="30">
        <v>4354</v>
      </c>
      <c r="K113" s="23"/>
      <c r="L113" s="30"/>
      <c r="M113" s="23"/>
      <c r="N113" s="30"/>
      <c r="O113" s="23"/>
      <c r="P113" s="29"/>
    </row>
    <row r="114" spans="1:16" x14ac:dyDescent="0.4">
      <c r="A114" s="20"/>
      <c r="B114" s="20"/>
      <c r="C114" s="20"/>
      <c r="D114" s="20"/>
      <c r="E114" s="20"/>
      <c r="F114" s="20"/>
      <c r="G114" s="20" t="s">
        <v>159</v>
      </c>
      <c r="H114" s="20"/>
      <c r="I114" s="20"/>
      <c r="J114" s="26">
        <f>ROUND(SUM(J107:J113),5)</f>
        <v>10049.11</v>
      </c>
      <c r="K114" s="23"/>
      <c r="L114" s="26">
        <f>ROUND(SUM(L107:L113),5)</f>
        <v>6413.32</v>
      </c>
      <c r="M114" s="23"/>
      <c r="N114" s="26">
        <f>ROUND((J114-L114),5)</f>
        <v>3635.79</v>
      </c>
      <c r="O114" s="23"/>
      <c r="P114" s="25">
        <f>ROUND(IF(L114=0, IF(J114=0, 0, 1), J114/L114),5)</f>
        <v>1.56691</v>
      </c>
    </row>
    <row r="115" spans="1:16" x14ac:dyDescent="0.4">
      <c r="A115" s="20"/>
      <c r="B115" s="20"/>
      <c r="C115" s="20"/>
      <c r="D115" s="20"/>
      <c r="E115" s="20"/>
      <c r="F115" s="20"/>
      <c r="G115" s="20" t="s">
        <v>158</v>
      </c>
      <c r="H115" s="20"/>
      <c r="I115" s="20"/>
      <c r="J115" s="26"/>
      <c r="K115" s="23"/>
      <c r="L115" s="26"/>
      <c r="M115" s="23"/>
      <c r="N115" s="26"/>
      <c r="O115" s="23"/>
      <c r="P115" s="25"/>
    </row>
    <row r="116" spans="1:16" x14ac:dyDescent="0.4">
      <c r="A116" s="20"/>
      <c r="B116" s="20"/>
      <c r="C116" s="20"/>
      <c r="D116" s="20"/>
      <c r="E116" s="20"/>
      <c r="F116" s="20"/>
      <c r="G116" s="20"/>
      <c r="H116" s="20" t="s">
        <v>157</v>
      </c>
      <c r="I116" s="20"/>
      <c r="J116" s="26"/>
      <c r="K116" s="23"/>
      <c r="L116" s="26"/>
      <c r="M116" s="23"/>
      <c r="N116" s="26"/>
      <c r="O116" s="23"/>
      <c r="P116" s="25"/>
    </row>
    <row r="117" spans="1:16" x14ac:dyDescent="0.4">
      <c r="A117" s="20"/>
      <c r="B117" s="20"/>
      <c r="C117" s="20"/>
      <c r="D117" s="20"/>
      <c r="E117" s="20"/>
      <c r="F117" s="20"/>
      <c r="G117" s="20"/>
      <c r="H117" s="20"/>
      <c r="I117" s="20" t="s">
        <v>156</v>
      </c>
      <c r="J117" s="26">
        <v>9085.69</v>
      </c>
      <c r="K117" s="23"/>
      <c r="L117" s="26">
        <v>8316</v>
      </c>
      <c r="M117" s="23"/>
      <c r="N117" s="26">
        <f>ROUND((J117-L117),5)</f>
        <v>769.69</v>
      </c>
      <c r="O117" s="23"/>
      <c r="P117" s="25">
        <f>ROUND(IF(L117=0, IF(J117=0, 0, 1), J117/L117),5)</f>
        <v>1.09256</v>
      </c>
    </row>
    <row r="118" spans="1:16" x14ac:dyDescent="0.4">
      <c r="A118" s="20"/>
      <c r="B118" s="20"/>
      <c r="C118" s="20"/>
      <c r="D118" s="20"/>
      <c r="E118" s="20"/>
      <c r="F118" s="20"/>
      <c r="G118" s="20"/>
      <c r="H118" s="20"/>
      <c r="I118" s="20" t="s">
        <v>155</v>
      </c>
      <c r="J118" s="26">
        <v>2009.8</v>
      </c>
      <c r="K118" s="23"/>
      <c r="L118" s="26">
        <v>1600</v>
      </c>
      <c r="M118" s="23"/>
      <c r="N118" s="26">
        <f>ROUND((J118-L118),5)</f>
        <v>409.8</v>
      </c>
      <c r="O118" s="23"/>
      <c r="P118" s="25">
        <f>ROUND(IF(L118=0, IF(J118=0, 0, 1), J118/L118),5)</f>
        <v>1.25613</v>
      </c>
    </row>
    <row r="119" spans="1:16" ht="15" thickBot="1" x14ac:dyDescent="0.45">
      <c r="A119" s="20"/>
      <c r="B119" s="20"/>
      <c r="C119" s="20"/>
      <c r="D119" s="20"/>
      <c r="E119" s="20"/>
      <c r="F119" s="20"/>
      <c r="G119" s="20"/>
      <c r="H119" s="20"/>
      <c r="I119" s="20" t="s">
        <v>154</v>
      </c>
      <c r="J119" s="30">
        <v>986.77</v>
      </c>
      <c r="K119" s="23"/>
      <c r="L119" s="30">
        <v>1600</v>
      </c>
      <c r="M119" s="23"/>
      <c r="N119" s="30">
        <f>ROUND((J119-L119),5)</f>
        <v>-613.23</v>
      </c>
      <c r="O119" s="23"/>
      <c r="P119" s="29">
        <f>ROUND(IF(L119=0, IF(J119=0, 0, 1), J119/L119),5)</f>
        <v>0.61673</v>
      </c>
    </row>
    <row r="120" spans="1:16" x14ac:dyDescent="0.4">
      <c r="A120" s="20"/>
      <c r="B120" s="20"/>
      <c r="C120" s="20"/>
      <c r="D120" s="20"/>
      <c r="E120" s="20"/>
      <c r="F120" s="20"/>
      <c r="G120" s="20"/>
      <c r="H120" s="20" t="s">
        <v>153</v>
      </c>
      <c r="I120" s="20"/>
      <c r="J120" s="26">
        <f>ROUND(SUM(J116:J119),5)</f>
        <v>12082.26</v>
      </c>
      <c r="K120" s="23"/>
      <c r="L120" s="26">
        <f>ROUND(SUM(L116:L119),5)</f>
        <v>11516</v>
      </c>
      <c r="M120" s="23"/>
      <c r="N120" s="26">
        <f>ROUND((J120-L120),5)</f>
        <v>566.26</v>
      </c>
      <c r="O120" s="23"/>
      <c r="P120" s="25">
        <f>ROUND(IF(L120=0, IF(J120=0, 0, 1), J120/L120),5)</f>
        <v>1.0491699999999999</v>
      </c>
    </row>
    <row r="121" spans="1:16" x14ac:dyDescent="0.4">
      <c r="A121" s="20"/>
      <c r="B121" s="20"/>
      <c r="C121" s="20"/>
      <c r="D121" s="20"/>
      <c r="E121" s="20"/>
      <c r="F121" s="20"/>
      <c r="G121" s="20"/>
      <c r="H121" s="20" t="s">
        <v>152</v>
      </c>
      <c r="I121" s="20"/>
      <c r="J121" s="26">
        <v>1194.77</v>
      </c>
      <c r="K121" s="23"/>
      <c r="L121" s="26">
        <v>1040</v>
      </c>
      <c r="M121" s="23"/>
      <c r="N121" s="26">
        <f>ROUND((J121-L121),5)</f>
        <v>154.77000000000001</v>
      </c>
      <c r="O121" s="23"/>
      <c r="P121" s="25">
        <f>ROUND(IF(L121=0, IF(J121=0, 0, 1), J121/L121),5)</f>
        <v>1.14882</v>
      </c>
    </row>
    <row r="122" spans="1:16" ht="15" thickBot="1" x14ac:dyDescent="0.45">
      <c r="A122" s="20"/>
      <c r="B122" s="20"/>
      <c r="C122" s="20"/>
      <c r="D122" s="20"/>
      <c r="E122" s="20"/>
      <c r="F122" s="20"/>
      <c r="G122" s="20"/>
      <c r="H122" s="20" t="s">
        <v>151</v>
      </c>
      <c r="I122" s="20"/>
      <c r="J122" s="30">
        <v>860.91</v>
      </c>
      <c r="K122" s="23"/>
      <c r="L122" s="30">
        <v>1040</v>
      </c>
      <c r="M122" s="23"/>
      <c r="N122" s="30">
        <f>ROUND((J122-L122),5)</f>
        <v>-179.09</v>
      </c>
      <c r="O122" s="23"/>
      <c r="P122" s="29">
        <f>ROUND(IF(L122=0, IF(J122=0, 0, 1), J122/L122),5)</f>
        <v>0.82779999999999998</v>
      </c>
    </row>
    <row r="123" spans="1:16" x14ac:dyDescent="0.4">
      <c r="A123" s="20"/>
      <c r="B123" s="20"/>
      <c r="C123" s="20"/>
      <c r="D123" s="20"/>
      <c r="E123" s="20"/>
      <c r="F123" s="20"/>
      <c r="G123" s="20" t="s">
        <v>150</v>
      </c>
      <c r="H123" s="20"/>
      <c r="I123" s="20"/>
      <c r="J123" s="26">
        <f>ROUND(J115+SUM(J120:J122),5)</f>
        <v>14137.94</v>
      </c>
      <c r="K123" s="23"/>
      <c r="L123" s="26">
        <f>ROUND(L115+SUM(L120:L122),5)</f>
        <v>13596</v>
      </c>
      <c r="M123" s="23"/>
      <c r="N123" s="26">
        <f>ROUND((J123-L123),5)</f>
        <v>541.94000000000005</v>
      </c>
      <c r="O123" s="23"/>
      <c r="P123" s="25">
        <f>ROUND(IF(L123=0, IF(J123=0, 0, 1), J123/L123),5)</f>
        <v>1.03986</v>
      </c>
    </row>
    <row r="124" spans="1:16" ht="15" thickBot="1" x14ac:dyDescent="0.45">
      <c r="A124" s="20"/>
      <c r="B124" s="20"/>
      <c r="C124" s="20"/>
      <c r="D124" s="20"/>
      <c r="E124" s="20"/>
      <c r="F124" s="20"/>
      <c r="G124" s="20" t="s">
        <v>149</v>
      </c>
      <c r="H124" s="20"/>
      <c r="I124" s="20"/>
      <c r="J124" s="26">
        <v>1175.29</v>
      </c>
      <c r="K124" s="23"/>
      <c r="L124" s="26">
        <v>666.68</v>
      </c>
      <c r="M124" s="23"/>
      <c r="N124" s="26">
        <f>ROUND((J124-L124),5)</f>
        <v>508.61</v>
      </c>
      <c r="O124" s="23"/>
      <c r="P124" s="25">
        <f>ROUND(IF(L124=0, IF(J124=0, 0, 1), J124/L124),5)</f>
        <v>1.7628999999999999</v>
      </c>
    </row>
    <row r="125" spans="1:16" ht="15" thickBot="1" x14ac:dyDescent="0.45">
      <c r="A125" s="20"/>
      <c r="B125" s="20"/>
      <c r="C125" s="20"/>
      <c r="D125" s="20"/>
      <c r="E125" s="20"/>
      <c r="F125" s="20" t="s">
        <v>148</v>
      </c>
      <c r="G125" s="20"/>
      <c r="H125" s="20"/>
      <c r="I125" s="20"/>
      <c r="J125" s="27">
        <f>ROUND(J96+SUM(J105:J106)+J114+SUM(J123:J124),5)</f>
        <v>63491.82</v>
      </c>
      <c r="K125" s="23"/>
      <c r="L125" s="27">
        <f>ROUND(L96+SUM(L105:L106)+L114+SUM(L123:L124),5)</f>
        <v>31276</v>
      </c>
      <c r="M125" s="23"/>
      <c r="N125" s="27">
        <f>ROUND((J125-L125),5)</f>
        <v>32215.82</v>
      </c>
      <c r="O125" s="23"/>
      <c r="P125" s="28">
        <f>ROUND(IF(L125=0, IF(J125=0, 0, 1), J125/L125),5)</f>
        <v>2.0300500000000001</v>
      </c>
    </row>
    <row r="126" spans="1:16" x14ac:dyDescent="0.4">
      <c r="A126" s="20"/>
      <c r="B126" s="20"/>
      <c r="C126" s="20"/>
      <c r="D126" s="20"/>
      <c r="E126" s="20" t="s">
        <v>147</v>
      </c>
      <c r="F126" s="20"/>
      <c r="G126" s="20"/>
      <c r="H126" s="20"/>
      <c r="I126" s="20"/>
      <c r="J126" s="26">
        <f>ROUND(SUM(J25:J29)+SUM(J33:J34)+J39+J45+J53+J89+J95+J125,5)</f>
        <v>688011.64</v>
      </c>
      <c r="K126" s="23"/>
      <c r="L126" s="26">
        <f>ROUND(SUM(L25:L29)+SUM(L33:L34)+L39+L45+L53+L89+L95+L125,5)</f>
        <v>653031.96</v>
      </c>
      <c r="M126" s="23"/>
      <c r="N126" s="26">
        <f>ROUND((J126-L126),5)</f>
        <v>34979.68</v>
      </c>
      <c r="O126" s="23"/>
      <c r="P126" s="25">
        <f>ROUND(IF(L126=0, IF(J126=0, 0, 1), J126/L126),5)</f>
        <v>1.0535699999999999</v>
      </c>
    </row>
    <row r="127" spans="1:16" x14ac:dyDescent="0.4">
      <c r="A127" s="20"/>
      <c r="B127" s="20"/>
      <c r="C127" s="20"/>
      <c r="D127" s="20"/>
      <c r="E127" s="20" t="s">
        <v>146</v>
      </c>
      <c r="F127" s="20"/>
      <c r="G127" s="20"/>
      <c r="H127" s="20"/>
      <c r="I127" s="20"/>
      <c r="J127" s="26"/>
      <c r="K127" s="23"/>
      <c r="L127" s="26"/>
      <c r="M127" s="23"/>
      <c r="N127" s="26"/>
      <c r="O127" s="23"/>
      <c r="P127" s="25"/>
    </row>
    <row r="128" spans="1:16" x14ac:dyDescent="0.4">
      <c r="A128" s="20"/>
      <c r="B128" s="20"/>
      <c r="C128" s="20"/>
      <c r="D128" s="20"/>
      <c r="E128" s="20"/>
      <c r="F128" s="20" t="s">
        <v>145</v>
      </c>
      <c r="G128" s="20"/>
      <c r="H128" s="20"/>
      <c r="I128" s="20"/>
      <c r="J128" s="26">
        <v>215.94</v>
      </c>
      <c r="K128" s="23"/>
      <c r="L128" s="26">
        <v>3340</v>
      </c>
      <c r="M128" s="23"/>
      <c r="N128" s="26">
        <f>ROUND((J128-L128),5)</f>
        <v>-3124.06</v>
      </c>
      <c r="O128" s="23"/>
      <c r="P128" s="25">
        <f>ROUND(IF(L128=0, IF(J128=0, 0, 1), J128/L128),5)</f>
        <v>6.4649999999999999E-2</v>
      </c>
    </row>
    <row r="129" spans="1:16" ht="15" thickBot="1" x14ac:dyDescent="0.45">
      <c r="A129" s="20"/>
      <c r="B129" s="20"/>
      <c r="C129" s="20"/>
      <c r="D129" s="20"/>
      <c r="E129" s="20"/>
      <c r="F129" s="20" t="s">
        <v>144</v>
      </c>
      <c r="G129" s="20"/>
      <c r="H129" s="20"/>
      <c r="I129" s="20"/>
      <c r="J129" s="30">
        <v>23.82</v>
      </c>
      <c r="K129" s="23"/>
      <c r="L129" s="30">
        <v>666.68</v>
      </c>
      <c r="M129" s="23"/>
      <c r="N129" s="30">
        <f>ROUND((J129-L129),5)</f>
        <v>-642.86</v>
      </c>
      <c r="O129" s="23"/>
      <c r="P129" s="29">
        <f>ROUND(IF(L129=0, IF(J129=0, 0, 1), J129/L129),5)</f>
        <v>3.5729999999999998E-2</v>
      </c>
    </row>
    <row r="130" spans="1:16" x14ac:dyDescent="0.4">
      <c r="A130" s="20"/>
      <c r="B130" s="20"/>
      <c r="C130" s="20"/>
      <c r="D130" s="20"/>
      <c r="E130" s="20" t="s">
        <v>143</v>
      </c>
      <c r="F130" s="20"/>
      <c r="G130" s="20"/>
      <c r="H130" s="20"/>
      <c r="I130" s="20"/>
      <c r="J130" s="26">
        <f>ROUND(SUM(J127:J129),5)</f>
        <v>239.76</v>
      </c>
      <c r="K130" s="23"/>
      <c r="L130" s="26">
        <f>ROUND(SUM(L127:L129),5)</f>
        <v>4006.68</v>
      </c>
      <c r="M130" s="23"/>
      <c r="N130" s="26">
        <f>ROUND((J130-L130),5)</f>
        <v>-3766.92</v>
      </c>
      <c r="O130" s="23"/>
      <c r="P130" s="25">
        <f>ROUND(IF(L130=0, IF(J130=0, 0, 1), J130/L130),5)</f>
        <v>5.9839999999999997E-2</v>
      </c>
    </row>
    <row r="131" spans="1:16" x14ac:dyDescent="0.4">
      <c r="A131" s="20"/>
      <c r="B131" s="20"/>
      <c r="C131" s="20"/>
      <c r="D131" s="20"/>
      <c r="E131" s="20" t="s">
        <v>142</v>
      </c>
      <c r="F131" s="20"/>
      <c r="G131" s="20"/>
      <c r="H131" s="20"/>
      <c r="I131" s="20"/>
      <c r="J131" s="26"/>
      <c r="K131" s="23"/>
      <c r="L131" s="26"/>
      <c r="M131" s="23"/>
      <c r="N131" s="26"/>
      <c r="O131" s="23"/>
      <c r="P131" s="25"/>
    </row>
    <row r="132" spans="1:16" x14ac:dyDescent="0.4">
      <c r="A132" s="20"/>
      <c r="B132" s="20"/>
      <c r="C132" s="20"/>
      <c r="D132" s="20"/>
      <c r="E132" s="20"/>
      <c r="F132" s="20" t="s">
        <v>141</v>
      </c>
      <c r="G132" s="20"/>
      <c r="H132" s="20"/>
      <c r="I132" s="20"/>
      <c r="J132" s="26">
        <v>7170</v>
      </c>
      <c r="K132" s="23"/>
      <c r="L132" s="26">
        <v>6000</v>
      </c>
      <c r="M132" s="23"/>
      <c r="N132" s="26">
        <f>ROUND((J132-L132),5)</f>
        <v>1170</v>
      </c>
      <c r="O132" s="23"/>
      <c r="P132" s="25">
        <f>ROUND(IF(L132=0, IF(J132=0, 0, 1), J132/L132),5)</f>
        <v>1.1950000000000001</v>
      </c>
    </row>
    <row r="133" spans="1:16" x14ac:dyDescent="0.4">
      <c r="A133" s="20"/>
      <c r="B133" s="20"/>
      <c r="C133" s="20"/>
      <c r="D133" s="20"/>
      <c r="E133" s="20"/>
      <c r="F133" s="20" t="s">
        <v>140</v>
      </c>
      <c r="G133" s="20"/>
      <c r="H133" s="20"/>
      <c r="I133" s="20"/>
      <c r="J133" s="26">
        <v>315.48</v>
      </c>
      <c r="K133" s="23"/>
      <c r="L133" s="26">
        <v>1340</v>
      </c>
      <c r="M133" s="23"/>
      <c r="N133" s="26">
        <f>ROUND((J133-L133),5)</f>
        <v>-1024.52</v>
      </c>
      <c r="O133" s="23"/>
      <c r="P133" s="25">
        <f>ROUND(IF(L133=0, IF(J133=0, 0, 1), J133/L133),5)</f>
        <v>0.23543</v>
      </c>
    </row>
    <row r="134" spans="1:16" x14ac:dyDescent="0.4">
      <c r="A134" s="20"/>
      <c r="B134" s="20"/>
      <c r="C134" s="20"/>
      <c r="D134" s="20"/>
      <c r="E134" s="20"/>
      <c r="F134" s="20" t="s">
        <v>139</v>
      </c>
      <c r="G134" s="20"/>
      <c r="H134" s="20"/>
      <c r="I134" s="20"/>
      <c r="J134" s="26">
        <v>4300.3599999999997</v>
      </c>
      <c r="K134" s="23"/>
      <c r="L134" s="26">
        <v>4000</v>
      </c>
      <c r="M134" s="23"/>
      <c r="N134" s="26">
        <f>ROUND((J134-L134),5)</f>
        <v>300.36</v>
      </c>
      <c r="O134" s="23"/>
      <c r="P134" s="25">
        <f>ROUND(IF(L134=0, IF(J134=0, 0, 1), J134/L134),5)</f>
        <v>1.0750900000000001</v>
      </c>
    </row>
    <row r="135" spans="1:16" x14ac:dyDescent="0.4">
      <c r="A135" s="20"/>
      <c r="B135" s="20"/>
      <c r="C135" s="20"/>
      <c r="D135" s="20"/>
      <c r="E135" s="20"/>
      <c r="F135" s="20" t="s">
        <v>138</v>
      </c>
      <c r="G135" s="20"/>
      <c r="H135" s="20"/>
      <c r="I135" s="20"/>
      <c r="J135" s="26">
        <v>841.32</v>
      </c>
      <c r="K135" s="23"/>
      <c r="L135" s="26">
        <v>1200</v>
      </c>
      <c r="M135" s="23"/>
      <c r="N135" s="26">
        <f>ROUND((J135-L135),5)</f>
        <v>-358.68</v>
      </c>
      <c r="O135" s="23"/>
      <c r="P135" s="25">
        <f>ROUND(IF(L135=0, IF(J135=0, 0, 1), J135/L135),5)</f>
        <v>0.70109999999999995</v>
      </c>
    </row>
    <row r="136" spans="1:16" ht="15" thickBot="1" x14ac:dyDescent="0.45">
      <c r="A136" s="20"/>
      <c r="B136" s="20"/>
      <c r="C136" s="20"/>
      <c r="D136" s="20"/>
      <c r="E136" s="20"/>
      <c r="F136" s="20" t="s">
        <v>137</v>
      </c>
      <c r="G136" s="20"/>
      <c r="H136" s="20"/>
      <c r="I136" s="20"/>
      <c r="J136" s="30">
        <v>0</v>
      </c>
      <c r="K136" s="23"/>
      <c r="L136" s="30">
        <v>0</v>
      </c>
      <c r="M136" s="23"/>
      <c r="N136" s="30">
        <f>ROUND((J136-L136),5)</f>
        <v>0</v>
      </c>
      <c r="O136" s="23"/>
      <c r="P136" s="29">
        <f>ROUND(IF(L136=0, IF(J136=0, 0, 1), J136/L136),5)</f>
        <v>0</v>
      </c>
    </row>
    <row r="137" spans="1:16" x14ac:dyDescent="0.4">
      <c r="A137" s="20"/>
      <c r="B137" s="20"/>
      <c r="C137" s="20"/>
      <c r="D137" s="20"/>
      <c r="E137" s="20" t="s">
        <v>136</v>
      </c>
      <c r="F137" s="20"/>
      <c r="G137" s="20"/>
      <c r="H137" s="20"/>
      <c r="I137" s="20"/>
      <c r="J137" s="26">
        <f>ROUND(SUM(J131:J136),5)</f>
        <v>12627.16</v>
      </c>
      <c r="K137" s="23"/>
      <c r="L137" s="26">
        <f>ROUND(SUM(L131:L136),5)</f>
        <v>12540</v>
      </c>
      <c r="M137" s="23"/>
      <c r="N137" s="26">
        <f>ROUND((J137-L137),5)</f>
        <v>87.16</v>
      </c>
      <c r="O137" s="23"/>
      <c r="P137" s="25">
        <f>ROUND(IF(L137=0, IF(J137=0, 0, 1), J137/L137),5)</f>
        <v>1.00695</v>
      </c>
    </row>
    <row r="138" spans="1:16" x14ac:dyDescent="0.4">
      <c r="A138" s="20"/>
      <c r="B138" s="20"/>
      <c r="C138" s="20"/>
      <c r="D138" s="20"/>
      <c r="E138" s="20" t="s">
        <v>135</v>
      </c>
      <c r="F138" s="20"/>
      <c r="G138" s="20"/>
      <c r="H138" s="20"/>
      <c r="I138" s="20"/>
      <c r="J138" s="26"/>
      <c r="K138" s="23"/>
      <c r="L138" s="26"/>
      <c r="M138" s="23"/>
      <c r="N138" s="26"/>
      <c r="O138" s="23"/>
      <c r="P138" s="25"/>
    </row>
    <row r="139" spans="1:16" x14ac:dyDescent="0.4">
      <c r="A139" s="20"/>
      <c r="B139" s="20"/>
      <c r="C139" s="20"/>
      <c r="D139" s="20"/>
      <c r="E139" s="20"/>
      <c r="F139" s="20" t="s">
        <v>134</v>
      </c>
      <c r="G139" s="20"/>
      <c r="H139" s="20"/>
      <c r="I139" s="20"/>
      <c r="J139" s="26">
        <v>149</v>
      </c>
      <c r="K139" s="23"/>
      <c r="L139" s="26">
        <v>1600</v>
      </c>
      <c r="M139" s="23"/>
      <c r="N139" s="26">
        <f>ROUND((J139-L139),5)</f>
        <v>-1451</v>
      </c>
      <c r="O139" s="23"/>
      <c r="P139" s="25">
        <f>ROUND(IF(L139=0, IF(J139=0, 0, 1), J139/L139),5)</f>
        <v>9.3130000000000004E-2</v>
      </c>
    </row>
    <row r="140" spans="1:16" x14ac:dyDescent="0.4">
      <c r="A140" s="20"/>
      <c r="B140" s="20"/>
      <c r="C140" s="20"/>
      <c r="D140" s="20"/>
      <c r="E140" s="20"/>
      <c r="F140" s="20" t="s">
        <v>133</v>
      </c>
      <c r="G140" s="20"/>
      <c r="H140" s="20"/>
      <c r="I140" s="20"/>
      <c r="J140" s="26">
        <v>6804.69</v>
      </c>
      <c r="K140" s="23"/>
      <c r="L140" s="26">
        <v>3600</v>
      </c>
      <c r="M140" s="23"/>
      <c r="N140" s="26">
        <f>ROUND((J140-L140),5)</f>
        <v>3204.69</v>
      </c>
      <c r="O140" s="23"/>
      <c r="P140" s="25">
        <f>ROUND(IF(L140=0, IF(J140=0, 0, 1), J140/L140),5)</f>
        <v>1.89019</v>
      </c>
    </row>
    <row r="141" spans="1:16" x14ac:dyDescent="0.4">
      <c r="A141" s="20"/>
      <c r="B141" s="20"/>
      <c r="C141" s="20"/>
      <c r="D141" s="20"/>
      <c r="E141" s="20"/>
      <c r="F141" s="20" t="s">
        <v>132</v>
      </c>
      <c r="G141" s="20"/>
      <c r="H141" s="20"/>
      <c r="I141" s="20"/>
      <c r="J141" s="26"/>
      <c r="K141" s="23"/>
      <c r="L141" s="26"/>
      <c r="M141" s="23"/>
      <c r="N141" s="26"/>
      <c r="O141" s="23"/>
      <c r="P141" s="25"/>
    </row>
    <row r="142" spans="1:16" x14ac:dyDescent="0.4">
      <c r="A142" s="20"/>
      <c r="B142" s="20"/>
      <c r="C142" s="20"/>
      <c r="D142" s="20"/>
      <c r="E142" s="20"/>
      <c r="F142" s="20"/>
      <c r="G142" s="20" t="s">
        <v>131</v>
      </c>
      <c r="H142" s="20"/>
      <c r="I142" s="20"/>
      <c r="J142" s="26">
        <v>0</v>
      </c>
      <c r="K142" s="23"/>
      <c r="L142" s="26">
        <v>5000</v>
      </c>
      <c r="M142" s="23"/>
      <c r="N142" s="26">
        <f>ROUND((J142-L142),5)</f>
        <v>-5000</v>
      </c>
      <c r="O142" s="23"/>
      <c r="P142" s="25">
        <f>ROUND(IF(L142=0, IF(J142=0, 0, 1), J142/L142),5)</f>
        <v>0</v>
      </c>
    </row>
    <row r="143" spans="1:16" x14ac:dyDescent="0.4">
      <c r="A143" s="20"/>
      <c r="B143" s="20"/>
      <c r="C143" s="20"/>
      <c r="D143" s="20"/>
      <c r="E143" s="20"/>
      <c r="F143" s="20"/>
      <c r="G143" s="20" t="s">
        <v>130</v>
      </c>
      <c r="H143" s="20"/>
      <c r="I143" s="20"/>
      <c r="J143" s="26">
        <v>2836</v>
      </c>
      <c r="K143" s="23"/>
      <c r="L143" s="26">
        <v>6660</v>
      </c>
      <c r="M143" s="23"/>
      <c r="N143" s="26">
        <f>ROUND((J143-L143),5)</f>
        <v>-3824</v>
      </c>
      <c r="O143" s="23"/>
      <c r="P143" s="25">
        <f>ROUND(IF(L143=0, IF(J143=0, 0, 1), J143/L143),5)</f>
        <v>0.42582999999999999</v>
      </c>
    </row>
    <row r="144" spans="1:16" x14ac:dyDescent="0.4">
      <c r="A144" s="20"/>
      <c r="B144" s="20"/>
      <c r="C144" s="20"/>
      <c r="D144" s="20"/>
      <c r="E144" s="20"/>
      <c r="F144" s="20"/>
      <c r="G144" s="20" t="s">
        <v>129</v>
      </c>
      <c r="H144" s="20"/>
      <c r="I144" s="20"/>
      <c r="J144" s="26">
        <v>4664</v>
      </c>
      <c r="K144" s="23"/>
      <c r="L144" s="26">
        <v>16666.68</v>
      </c>
      <c r="M144" s="23"/>
      <c r="N144" s="26">
        <f>ROUND((J144-L144),5)</f>
        <v>-12002.68</v>
      </c>
      <c r="O144" s="23"/>
      <c r="P144" s="25">
        <f>ROUND(IF(L144=0, IF(J144=0, 0, 1), J144/L144),5)</f>
        <v>0.27983999999999998</v>
      </c>
    </row>
    <row r="145" spans="1:16" x14ac:dyDescent="0.4">
      <c r="A145" s="20"/>
      <c r="B145" s="20"/>
      <c r="C145" s="20"/>
      <c r="D145" s="20"/>
      <c r="E145" s="20"/>
      <c r="F145" s="20"/>
      <c r="G145" s="20" t="s">
        <v>128</v>
      </c>
      <c r="H145" s="20"/>
      <c r="I145" s="20"/>
      <c r="J145" s="26">
        <v>0</v>
      </c>
      <c r="K145" s="23"/>
      <c r="L145" s="26">
        <v>3000</v>
      </c>
      <c r="M145" s="23"/>
      <c r="N145" s="26">
        <f>ROUND((J145-L145),5)</f>
        <v>-3000</v>
      </c>
      <c r="O145" s="23"/>
      <c r="P145" s="25">
        <f>ROUND(IF(L145=0, IF(J145=0, 0, 1), J145/L145),5)</f>
        <v>0</v>
      </c>
    </row>
    <row r="146" spans="1:16" x14ac:dyDescent="0.4">
      <c r="A146" s="20"/>
      <c r="B146" s="20"/>
      <c r="C146" s="20"/>
      <c r="D146" s="20"/>
      <c r="E146" s="20"/>
      <c r="F146" s="20"/>
      <c r="G146" s="20" t="s">
        <v>127</v>
      </c>
      <c r="H146" s="20"/>
      <c r="I146" s="20"/>
      <c r="J146" s="26">
        <v>306.37</v>
      </c>
      <c r="K146" s="23"/>
      <c r="L146" s="26">
        <v>1600</v>
      </c>
      <c r="M146" s="23"/>
      <c r="N146" s="26">
        <f>ROUND((J146-L146),5)</f>
        <v>-1293.6300000000001</v>
      </c>
      <c r="O146" s="23"/>
      <c r="P146" s="25">
        <f>ROUND(IF(L146=0, IF(J146=0, 0, 1), J146/L146),5)</f>
        <v>0.19148000000000001</v>
      </c>
    </row>
    <row r="147" spans="1:16" x14ac:dyDescent="0.4">
      <c r="A147" s="20"/>
      <c r="B147" s="20"/>
      <c r="C147" s="20"/>
      <c r="D147" s="20"/>
      <c r="E147" s="20"/>
      <c r="F147" s="20"/>
      <c r="G147" s="20" t="s">
        <v>126</v>
      </c>
      <c r="H147" s="20"/>
      <c r="I147" s="20"/>
      <c r="J147" s="26">
        <v>5990.94</v>
      </c>
      <c r="K147" s="23"/>
      <c r="L147" s="26">
        <v>4800</v>
      </c>
      <c r="M147" s="23"/>
      <c r="N147" s="26">
        <f>ROUND((J147-L147),5)</f>
        <v>1190.94</v>
      </c>
      <c r="O147" s="23"/>
      <c r="P147" s="25">
        <f>ROUND(IF(L147=0, IF(J147=0, 0, 1), J147/L147),5)</f>
        <v>1.2481100000000001</v>
      </c>
    </row>
    <row r="148" spans="1:16" x14ac:dyDescent="0.4">
      <c r="A148" s="20"/>
      <c r="B148" s="20"/>
      <c r="C148" s="20"/>
      <c r="D148" s="20"/>
      <c r="E148" s="20"/>
      <c r="F148" s="20"/>
      <c r="G148" s="20" t="s">
        <v>125</v>
      </c>
      <c r="H148" s="20"/>
      <c r="I148" s="20"/>
      <c r="J148" s="26">
        <v>100</v>
      </c>
      <c r="K148" s="23"/>
      <c r="L148" s="26">
        <v>3340</v>
      </c>
      <c r="M148" s="23"/>
      <c r="N148" s="26">
        <f>ROUND((J148-L148),5)</f>
        <v>-3240</v>
      </c>
      <c r="O148" s="23"/>
      <c r="P148" s="25">
        <f>ROUND(IF(L148=0, IF(J148=0, 0, 1), J148/L148),5)</f>
        <v>2.9940000000000001E-2</v>
      </c>
    </row>
    <row r="149" spans="1:16" x14ac:dyDescent="0.4">
      <c r="A149" s="20"/>
      <c r="B149" s="20"/>
      <c r="C149" s="20"/>
      <c r="D149" s="20"/>
      <c r="E149" s="20"/>
      <c r="F149" s="20"/>
      <c r="G149" s="20" t="s">
        <v>302</v>
      </c>
      <c r="H149" s="20"/>
      <c r="I149" s="20"/>
      <c r="J149" s="26">
        <v>1670</v>
      </c>
      <c r="K149" s="23"/>
      <c r="L149" s="26"/>
      <c r="M149" s="23"/>
      <c r="N149" s="26"/>
      <c r="O149" s="23"/>
      <c r="P149" s="25"/>
    </row>
    <row r="150" spans="1:16" ht="15" thickBot="1" x14ac:dyDescent="0.45">
      <c r="A150" s="20"/>
      <c r="B150" s="20"/>
      <c r="C150" s="20"/>
      <c r="D150" s="20"/>
      <c r="E150" s="20"/>
      <c r="F150" s="20"/>
      <c r="G150" s="20" t="s">
        <v>124</v>
      </c>
      <c r="H150" s="20"/>
      <c r="I150" s="20"/>
      <c r="J150" s="30">
        <v>1310.81</v>
      </c>
      <c r="K150" s="23"/>
      <c r="L150" s="30">
        <v>4000</v>
      </c>
      <c r="M150" s="23"/>
      <c r="N150" s="30">
        <f>ROUND((J150-L150),5)</f>
        <v>-2689.19</v>
      </c>
      <c r="O150" s="23"/>
      <c r="P150" s="29">
        <f>ROUND(IF(L150=0, IF(J150=0, 0, 1), J150/L150),5)</f>
        <v>0.32769999999999999</v>
      </c>
    </row>
    <row r="151" spans="1:16" x14ac:dyDescent="0.4">
      <c r="A151" s="20"/>
      <c r="B151" s="20"/>
      <c r="C151" s="20"/>
      <c r="D151" s="20"/>
      <c r="E151" s="20"/>
      <c r="F151" s="20" t="s">
        <v>123</v>
      </c>
      <c r="G151" s="20"/>
      <c r="H151" s="20"/>
      <c r="I151" s="20"/>
      <c r="J151" s="26">
        <f>ROUND(SUM(J141:J150),5)</f>
        <v>16878.12</v>
      </c>
      <c r="K151" s="23"/>
      <c r="L151" s="26">
        <f>ROUND(SUM(L141:L150),5)</f>
        <v>45066.68</v>
      </c>
      <c r="M151" s="23"/>
      <c r="N151" s="26">
        <f>ROUND((J151-L151),5)</f>
        <v>-28188.560000000001</v>
      </c>
      <c r="O151" s="23"/>
      <c r="P151" s="25">
        <f>ROUND(IF(L151=0, IF(J151=0, 0, 1), J151/L151),5)</f>
        <v>0.37451000000000001</v>
      </c>
    </row>
    <row r="152" spans="1:16" x14ac:dyDescent="0.4">
      <c r="A152" s="20"/>
      <c r="B152" s="20"/>
      <c r="C152" s="20"/>
      <c r="D152" s="20"/>
      <c r="E152" s="20"/>
      <c r="F152" s="20" t="s">
        <v>122</v>
      </c>
      <c r="G152" s="20"/>
      <c r="H152" s="20"/>
      <c r="I152" s="20"/>
      <c r="J152" s="26"/>
      <c r="K152" s="23"/>
      <c r="L152" s="26"/>
      <c r="M152" s="23"/>
      <c r="N152" s="26"/>
      <c r="O152" s="23"/>
      <c r="P152" s="25"/>
    </row>
    <row r="153" spans="1:16" x14ac:dyDescent="0.4">
      <c r="A153" s="20"/>
      <c r="B153" s="20"/>
      <c r="C153" s="20"/>
      <c r="D153" s="20"/>
      <c r="E153" s="20"/>
      <c r="F153" s="20"/>
      <c r="G153" s="20" t="s">
        <v>121</v>
      </c>
      <c r="H153" s="20"/>
      <c r="I153" s="20"/>
      <c r="J153" s="26">
        <v>10352.77</v>
      </c>
      <c r="K153" s="23"/>
      <c r="L153" s="26"/>
      <c r="M153" s="23"/>
      <c r="N153" s="26"/>
      <c r="O153" s="23"/>
      <c r="P153" s="25"/>
    </row>
    <row r="154" spans="1:16" x14ac:dyDescent="0.4">
      <c r="A154" s="20"/>
      <c r="B154" s="20"/>
      <c r="C154" s="20"/>
      <c r="D154" s="20"/>
      <c r="E154" s="20"/>
      <c r="F154" s="20"/>
      <c r="G154" s="20" t="s">
        <v>301</v>
      </c>
      <c r="H154" s="20"/>
      <c r="I154" s="20"/>
      <c r="J154" s="26">
        <v>33.65</v>
      </c>
      <c r="K154" s="23"/>
      <c r="L154" s="26"/>
      <c r="M154" s="23"/>
      <c r="N154" s="26"/>
      <c r="O154" s="23"/>
      <c r="P154" s="25"/>
    </row>
    <row r="155" spans="1:16" x14ac:dyDescent="0.4">
      <c r="A155" s="20"/>
      <c r="B155" s="20"/>
      <c r="C155" s="20"/>
      <c r="D155" s="20"/>
      <c r="E155" s="20"/>
      <c r="F155" s="20"/>
      <c r="G155" s="20" t="s">
        <v>300</v>
      </c>
      <c r="H155" s="20"/>
      <c r="I155" s="20"/>
      <c r="J155" s="26">
        <v>5373.46</v>
      </c>
      <c r="K155" s="23"/>
      <c r="L155" s="26"/>
      <c r="M155" s="23"/>
      <c r="N155" s="26"/>
      <c r="O155" s="23"/>
      <c r="P155" s="25"/>
    </row>
    <row r="156" spans="1:16" x14ac:dyDescent="0.4">
      <c r="A156" s="20"/>
      <c r="B156" s="20"/>
      <c r="C156" s="20"/>
      <c r="D156" s="20"/>
      <c r="E156" s="20"/>
      <c r="F156" s="20"/>
      <c r="G156" s="20" t="s">
        <v>299</v>
      </c>
      <c r="H156" s="20"/>
      <c r="I156" s="20"/>
      <c r="J156" s="26">
        <v>165</v>
      </c>
      <c r="K156" s="23"/>
      <c r="L156" s="26"/>
      <c r="M156" s="23"/>
      <c r="N156" s="26"/>
      <c r="O156" s="23"/>
      <c r="P156" s="25"/>
    </row>
    <row r="157" spans="1:16" x14ac:dyDescent="0.4">
      <c r="A157" s="20"/>
      <c r="B157" s="20"/>
      <c r="C157" s="20"/>
      <c r="D157" s="20"/>
      <c r="E157" s="20"/>
      <c r="F157" s="20"/>
      <c r="G157" s="20" t="s">
        <v>298</v>
      </c>
      <c r="H157" s="20"/>
      <c r="I157" s="20"/>
      <c r="J157" s="26">
        <v>2756.97</v>
      </c>
      <c r="K157" s="23"/>
      <c r="L157" s="26"/>
      <c r="M157" s="23"/>
      <c r="N157" s="26"/>
      <c r="O157" s="23"/>
      <c r="P157" s="25"/>
    </row>
    <row r="158" spans="1:16" x14ac:dyDescent="0.4">
      <c r="A158" s="20"/>
      <c r="B158" s="20"/>
      <c r="C158" s="20"/>
      <c r="D158" s="20"/>
      <c r="E158" s="20"/>
      <c r="F158" s="20"/>
      <c r="G158" s="20" t="s">
        <v>297</v>
      </c>
      <c r="H158" s="20"/>
      <c r="I158" s="20"/>
      <c r="J158" s="26">
        <v>125</v>
      </c>
      <c r="K158" s="23"/>
      <c r="L158" s="26"/>
      <c r="M158" s="23"/>
      <c r="N158" s="26"/>
      <c r="O158" s="23"/>
      <c r="P158" s="25"/>
    </row>
    <row r="159" spans="1:16" x14ac:dyDescent="0.4">
      <c r="A159" s="20"/>
      <c r="B159" s="20"/>
      <c r="C159" s="20"/>
      <c r="D159" s="20"/>
      <c r="E159" s="20"/>
      <c r="F159" s="20"/>
      <c r="G159" s="20" t="s">
        <v>120</v>
      </c>
      <c r="H159" s="20"/>
      <c r="I159" s="20"/>
      <c r="J159" s="26">
        <v>1466.82</v>
      </c>
      <c r="K159" s="23"/>
      <c r="L159" s="26"/>
      <c r="M159" s="23"/>
      <c r="N159" s="26"/>
      <c r="O159" s="23"/>
      <c r="P159" s="25"/>
    </row>
    <row r="160" spans="1:16" x14ac:dyDescent="0.4">
      <c r="A160" s="20"/>
      <c r="B160" s="20"/>
      <c r="C160" s="20"/>
      <c r="D160" s="20"/>
      <c r="E160" s="20"/>
      <c r="F160" s="20"/>
      <c r="G160" s="20" t="s">
        <v>296</v>
      </c>
      <c r="H160" s="20"/>
      <c r="I160" s="20"/>
      <c r="J160" s="26">
        <v>636.04</v>
      </c>
      <c r="K160" s="23"/>
      <c r="L160" s="26"/>
      <c r="M160" s="23"/>
      <c r="N160" s="26"/>
      <c r="O160" s="23"/>
      <c r="P160" s="25"/>
    </row>
    <row r="161" spans="1:16" x14ac:dyDescent="0.4">
      <c r="A161" s="20"/>
      <c r="B161" s="20"/>
      <c r="C161" s="20"/>
      <c r="D161" s="20"/>
      <c r="E161" s="20"/>
      <c r="F161" s="20"/>
      <c r="G161" s="20" t="s">
        <v>119</v>
      </c>
      <c r="H161" s="20"/>
      <c r="I161" s="20"/>
      <c r="J161" s="26">
        <v>4331.62</v>
      </c>
      <c r="K161" s="23"/>
      <c r="L161" s="26"/>
      <c r="M161" s="23"/>
      <c r="N161" s="26"/>
      <c r="O161" s="23"/>
      <c r="P161" s="25"/>
    </row>
    <row r="162" spans="1:16" x14ac:dyDescent="0.4">
      <c r="A162" s="20"/>
      <c r="B162" s="20"/>
      <c r="C162" s="20"/>
      <c r="D162" s="20"/>
      <c r="E162" s="20"/>
      <c r="F162" s="20"/>
      <c r="G162" s="20" t="s">
        <v>118</v>
      </c>
      <c r="H162" s="20"/>
      <c r="I162" s="20"/>
      <c r="J162" s="26">
        <v>300</v>
      </c>
      <c r="K162" s="23"/>
      <c r="L162" s="26"/>
      <c r="M162" s="23"/>
      <c r="N162" s="26"/>
      <c r="O162" s="23"/>
      <c r="P162" s="25"/>
    </row>
    <row r="163" spans="1:16" x14ac:dyDescent="0.4">
      <c r="A163" s="20"/>
      <c r="B163" s="20"/>
      <c r="C163" s="20"/>
      <c r="D163" s="20"/>
      <c r="E163" s="20"/>
      <c r="F163" s="20"/>
      <c r="G163" s="20" t="s">
        <v>117</v>
      </c>
      <c r="H163" s="20"/>
      <c r="I163" s="20"/>
      <c r="J163" s="26">
        <v>227.8</v>
      </c>
      <c r="K163" s="23"/>
      <c r="L163" s="26"/>
      <c r="M163" s="23"/>
      <c r="N163" s="26"/>
      <c r="O163" s="23"/>
      <c r="P163" s="25"/>
    </row>
    <row r="164" spans="1:16" x14ac:dyDescent="0.4">
      <c r="A164" s="20"/>
      <c r="B164" s="20"/>
      <c r="C164" s="20"/>
      <c r="D164" s="20"/>
      <c r="E164" s="20"/>
      <c r="F164" s="20"/>
      <c r="G164" s="20" t="s">
        <v>295</v>
      </c>
      <c r="H164" s="20"/>
      <c r="I164" s="20"/>
      <c r="J164" s="26">
        <v>1233.6300000000001</v>
      </c>
      <c r="K164" s="23"/>
      <c r="L164" s="26"/>
      <c r="M164" s="23"/>
      <c r="N164" s="26"/>
      <c r="O164" s="23"/>
      <c r="P164" s="25"/>
    </row>
    <row r="165" spans="1:16" x14ac:dyDescent="0.4">
      <c r="A165" s="20"/>
      <c r="B165" s="20"/>
      <c r="C165" s="20"/>
      <c r="D165" s="20"/>
      <c r="E165" s="20"/>
      <c r="F165" s="20"/>
      <c r="G165" s="20" t="s">
        <v>294</v>
      </c>
      <c r="H165" s="20"/>
      <c r="I165" s="20"/>
      <c r="J165" s="26">
        <v>64.709999999999994</v>
      </c>
      <c r="K165" s="23"/>
      <c r="L165" s="26"/>
      <c r="M165" s="23"/>
      <c r="N165" s="26"/>
      <c r="O165" s="23"/>
      <c r="P165" s="25"/>
    </row>
    <row r="166" spans="1:16" x14ac:dyDescent="0.4">
      <c r="A166" s="20"/>
      <c r="B166" s="20"/>
      <c r="C166" s="20"/>
      <c r="D166" s="20"/>
      <c r="E166" s="20"/>
      <c r="F166" s="20"/>
      <c r="G166" s="20" t="s">
        <v>293</v>
      </c>
      <c r="H166" s="20"/>
      <c r="I166" s="20"/>
      <c r="J166" s="26">
        <v>954.65</v>
      </c>
      <c r="K166" s="23"/>
      <c r="L166" s="26"/>
      <c r="M166" s="23"/>
      <c r="N166" s="26"/>
      <c r="O166" s="23"/>
      <c r="P166" s="25"/>
    </row>
    <row r="167" spans="1:16" x14ac:dyDescent="0.4">
      <c r="A167" s="20"/>
      <c r="B167" s="20"/>
      <c r="C167" s="20"/>
      <c r="D167" s="20"/>
      <c r="E167" s="20"/>
      <c r="F167" s="20"/>
      <c r="G167" s="20" t="s">
        <v>292</v>
      </c>
      <c r="H167" s="20"/>
      <c r="I167" s="20"/>
      <c r="J167" s="26">
        <v>4587.26</v>
      </c>
      <c r="K167" s="23"/>
      <c r="L167" s="26"/>
      <c r="M167" s="23"/>
      <c r="N167" s="26"/>
      <c r="O167" s="23"/>
      <c r="P167" s="25"/>
    </row>
    <row r="168" spans="1:16" x14ac:dyDescent="0.4">
      <c r="A168" s="20"/>
      <c r="B168" s="20"/>
      <c r="C168" s="20"/>
      <c r="D168" s="20"/>
      <c r="E168" s="20"/>
      <c r="F168" s="20"/>
      <c r="G168" s="20" t="s">
        <v>291</v>
      </c>
      <c r="H168" s="20"/>
      <c r="I168" s="20"/>
      <c r="J168" s="26">
        <v>683.44</v>
      </c>
      <c r="K168" s="23"/>
      <c r="L168" s="26"/>
      <c r="M168" s="23"/>
      <c r="N168" s="26"/>
      <c r="O168" s="23"/>
      <c r="P168" s="25"/>
    </row>
    <row r="169" spans="1:16" ht="15" thickBot="1" x14ac:dyDescent="0.45">
      <c r="A169" s="20"/>
      <c r="B169" s="20"/>
      <c r="C169" s="20"/>
      <c r="D169" s="20"/>
      <c r="E169" s="20"/>
      <c r="F169" s="20"/>
      <c r="G169" s="20" t="s">
        <v>116</v>
      </c>
      <c r="H169" s="20"/>
      <c r="I169" s="20"/>
      <c r="J169" s="26">
        <v>572.80999999999995</v>
      </c>
      <c r="K169" s="23"/>
      <c r="L169" s="26">
        <v>26668</v>
      </c>
      <c r="M169" s="23"/>
      <c r="N169" s="26">
        <f>ROUND((J169-L169),5)</f>
        <v>-26095.19</v>
      </c>
      <c r="O169" s="23"/>
      <c r="P169" s="25">
        <f>ROUND(IF(L169=0, IF(J169=0, 0, 1), J169/L169),5)</f>
        <v>2.1479999999999999E-2</v>
      </c>
    </row>
    <row r="170" spans="1:16" ht="15" thickBot="1" x14ac:dyDescent="0.45">
      <c r="A170" s="20"/>
      <c r="B170" s="20"/>
      <c r="C170" s="20"/>
      <c r="D170" s="20"/>
      <c r="E170" s="20"/>
      <c r="F170" s="20" t="s">
        <v>115</v>
      </c>
      <c r="G170" s="20"/>
      <c r="H170" s="20"/>
      <c r="I170" s="20"/>
      <c r="J170" s="27">
        <f>ROUND(SUM(J152:J169),5)</f>
        <v>33865.629999999997</v>
      </c>
      <c r="K170" s="23"/>
      <c r="L170" s="27">
        <f>ROUND(SUM(L152:L169),5)</f>
        <v>26668</v>
      </c>
      <c r="M170" s="23"/>
      <c r="N170" s="27">
        <f>ROUND((J170-L170),5)</f>
        <v>7197.63</v>
      </c>
      <c r="O170" s="23"/>
      <c r="P170" s="28">
        <f>ROUND(IF(L170=0, IF(J170=0, 0, 1), J170/L170),5)</f>
        <v>1.2699</v>
      </c>
    </row>
    <row r="171" spans="1:16" x14ac:dyDescent="0.4">
      <c r="A171" s="20"/>
      <c r="B171" s="20"/>
      <c r="C171" s="20"/>
      <c r="D171" s="20"/>
      <c r="E171" s="20" t="s">
        <v>114</v>
      </c>
      <c r="F171" s="20"/>
      <c r="G171" s="20"/>
      <c r="H171" s="20"/>
      <c r="I171" s="20"/>
      <c r="J171" s="26">
        <f>ROUND(SUM(J138:J140)+J151+J170,5)</f>
        <v>57697.440000000002</v>
      </c>
      <c r="K171" s="23"/>
      <c r="L171" s="26">
        <f>ROUND(SUM(L138:L140)+L151+L170,5)</f>
        <v>76934.679999999993</v>
      </c>
      <c r="M171" s="23"/>
      <c r="N171" s="26">
        <f>ROUND((J171-L171),5)</f>
        <v>-19237.240000000002</v>
      </c>
      <c r="O171" s="23"/>
      <c r="P171" s="25">
        <f>ROUND(IF(L171=0, IF(J171=0, 0, 1), J171/L171),5)</f>
        <v>0.74995000000000001</v>
      </c>
    </row>
    <row r="172" spans="1:16" x14ac:dyDescent="0.4">
      <c r="A172" s="20"/>
      <c r="B172" s="20"/>
      <c r="C172" s="20"/>
      <c r="D172" s="20"/>
      <c r="E172" s="20" t="s">
        <v>113</v>
      </c>
      <c r="F172" s="20"/>
      <c r="G172" s="20"/>
      <c r="H172" s="20"/>
      <c r="I172" s="20"/>
      <c r="J172" s="26"/>
      <c r="K172" s="23"/>
      <c r="L172" s="26"/>
      <c r="M172" s="23"/>
      <c r="N172" s="26"/>
      <c r="O172" s="23"/>
      <c r="P172" s="25"/>
    </row>
    <row r="173" spans="1:16" x14ac:dyDescent="0.4">
      <c r="A173" s="20"/>
      <c r="B173" s="20"/>
      <c r="C173" s="20"/>
      <c r="D173" s="20"/>
      <c r="E173" s="20"/>
      <c r="F173" s="20" t="s">
        <v>112</v>
      </c>
      <c r="G173" s="20"/>
      <c r="H173" s="20"/>
      <c r="I173" s="20"/>
      <c r="J173" s="26">
        <v>0</v>
      </c>
      <c r="K173" s="23"/>
      <c r="L173" s="26">
        <v>660</v>
      </c>
      <c r="M173" s="23"/>
      <c r="N173" s="26">
        <f>ROUND((J173-L173),5)</f>
        <v>-660</v>
      </c>
      <c r="O173" s="23"/>
      <c r="P173" s="25">
        <f>ROUND(IF(L173=0, IF(J173=0, 0, 1), J173/L173),5)</f>
        <v>0</v>
      </c>
    </row>
    <row r="174" spans="1:16" ht="15" thickBot="1" x14ac:dyDescent="0.45">
      <c r="A174" s="20"/>
      <c r="B174" s="20"/>
      <c r="C174" s="20"/>
      <c r="D174" s="20"/>
      <c r="E174" s="20"/>
      <c r="F174" s="20" t="s">
        <v>290</v>
      </c>
      <c r="G174" s="20"/>
      <c r="H174" s="20"/>
      <c r="I174" s="20"/>
      <c r="J174" s="30">
        <v>437.93</v>
      </c>
      <c r="K174" s="23"/>
      <c r="L174" s="30"/>
      <c r="M174" s="23"/>
      <c r="N174" s="30"/>
      <c r="O174" s="23"/>
      <c r="P174" s="29"/>
    </row>
    <row r="175" spans="1:16" x14ac:dyDescent="0.4">
      <c r="A175" s="20"/>
      <c r="B175" s="20"/>
      <c r="C175" s="20"/>
      <c r="D175" s="20"/>
      <c r="E175" s="20" t="s">
        <v>111</v>
      </c>
      <c r="F175" s="20"/>
      <c r="G175" s="20"/>
      <c r="H175" s="20"/>
      <c r="I175" s="20"/>
      <c r="J175" s="26">
        <f>ROUND(SUM(J172:J174),5)</f>
        <v>437.93</v>
      </c>
      <c r="K175" s="23"/>
      <c r="L175" s="26">
        <f>ROUND(SUM(L172:L174),5)</f>
        <v>660</v>
      </c>
      <c r="M175" s="23"/>
      <c r="N175" s="26">
        <f>ROUND((J175-L175),5)</f>
        <v>-222.07</v>
      </c>
      <c r="O175" s="23"/>
      <c r="P175" s="25">
        <f>ROUND(IF(L175=0, IF(J175=0, 0, 1), J175/L175),5)</f>
        <v>0.66352999999999995</v>
      </c>
    </row>
    <row r="176" spans="1:16" x14ac:dyDescent="0.4">
      <c r="A176" s="20"/>
      <c r="B176" s="20"/>
      <c r="C176" s="20"/>
      <c r="D176" s="20"/>
      <c r="E176" s="20" t="s">
        <v>110</v>
      </c>
      <c r="F176" s="20"/>
      <c r="G176" s="20"/>
      <c r="H176" s="20"/>
      <c r="I176" s="20"/>
      <c r="J176" s="26"/>
      <c r="K176" s="23"/>
      <c r="L176" s="26"/>
      <c r="M176" s="23"/>
      <c r="N176" s="26"/>
      <c r="O176" s="23"/>
      <c r="P176" s="25"/>
    </row>
    <row r="177" spans="1:16" x14ac:dyDescent="0.4">
      <c r="A177" s="20"/>
      <c r="B177" s="20"/>
      <c r="C177" s="20"/>
      <c r="D177" s="20"/>
      <c r="E177" s="20"/>
      <c r="F177" s="20" t="s">
        <v>109</v>
      </c>
      <c r="G177" s="20"/>
      <c r="H177" s="20"/>
      <c r="I177" s="20"/>
      <c r="J177" s="26">
        <v>743.71</v>
      </c>
      <c r="K177" s="23"/>
      <c r="L177" s="26">
        <v>0</v>
      </c>
      <c r="M177" s="23"/>
      <c r="N177" s="26">
        <f>ROUND((J177-L177),5)</f>
        <v>743.71</v>
      </c>
      <c r="O177" s="23"/>
      <c r="P177" s="25">
        <f>ROUND(IF(L177=0, IF(J177=0, 0, 1), J177/L177),5)</f>
        <v>1</v>
      </c>
    </row>
    <row r="178" spans="1:16" x14ac:dyDescent="0.4">
      <c r="A178" s="20"/>
      <c r="B178" s="20"/>
      <c r="C178" s="20"/>
      <c r="D178" s="20"/>
      <c r="E178" s="20"/>
      <c r="F178" s="20" t="s">
        <v>108</v>
      </c>
      <c r="G178" s="20"/>
      <c r="H178" s="20"/>
      <c r="I178" s="20"/>
      <c r="J178" s="26"/>
      <c r="K178" s="23"/>
      <c r="L178" s="26"/>
      <c r="M178" s="23"/>
      <c r="N178" s="26"/>
      <c r="O178" s="23"/>
      <c r="P178" s="25"/>
    </row>
    <row r="179" spans="1:16" x14ac:dyDescent="0.4">
      <c r="A179" s="20"/>
      <c r="B179" s="20"/>
      <c r="C179" s="20"/>
      <c r="D179" s="20"/>
      <c r="E179" s="20"/>
      <c r="F179" s="20"/>
      <c r="G179" s="20" t="s">
        <v>107</v>
      </c>
      <c r="H179" s="20"/>
      <c r="I179" s="20"/>
      <c r="J179" s="26">
        <v>0</v>
      </c>
      <c r="K179" s="23"/>
      <c r="L179" s="26">
        <v>0</v>
      </c>
      <c r="M179" s="23"/>
      <c r="N179" s="26">
        <f>ROUND((J179-L179),5)</f>
        <v>0</v>
      </c>
      <c r="O179" s="23"/>
      <c r="P179" s="25">
        <f>ROUND(IF(L179=0, IF(J179=0, 0, 1), J179/L179),5)</f>
        <v>0</v>
      </c>
    </row>
    <row r="180" spans="1:16" ht="15" thickBot="1" x14ac:dyDescent="0.45">
      <c r="A180" s="20"/>
      <c r="B180" s="20"/>
      <c r="C180" s="20"/>
      <c r="D180" s="20"/>
      <c r="E180" s="20"/>
      <c r="F180" s="20"/>
      <c r="G180" s="20" t="s">
        <v>106</v>
      </c>
      <c r="H180" s="20"/>
      <c r="I180" s="20"/>
      <c r="J180" s="30">
        <v>1480.67</v>
      </c>
      <c r="K180" s="23"/>
      <c r="L180" s="30">
        <v>4000</v>
      </c>
      <c r="M180" s="23"/>
      <c r="N180" s="30">
        <f>ROUND((J180-L180),5)</f>
        <v>-2519.33</v>
      </c>
      <c r="O180" s="23"/>
      <c r="P180" s="29">
        <f>ROUND(IF(L180=0, IF(J180=0, 0, 1), J180/L180),5)</f>
        <v>0.37017</v>
      </c>
    </row>
    <row r="181" spans="1:16" x14ac:dyDescent="0.4">
      <c r="A181" s="20"/>
      <c r="B181" s="20"/>
      <c r="C181" s="20"/>
      <c r="D181" s="20"/>
      <c r="E181" s="20"/>
      <c r="F181" s="20" t="s">
        <v>105</v>
      </c>
      <c r="G181" s="20"/>
      <c r="H181" s="20"/>
      <c r="I181" s="20"/>
      <c r="J181" s="26">
        <f>ROUND(SUM(J178:J180),5)</f>
        <v>1480.67</v>
      </c>
      <c r="K181" s="23"/>
      <c r="L181" s="26">
        <f>ROUND(SUM(L178:L180),5)</f>
        <v>4000</v>
      </c>
      <c r="M181" s="23"/>
      <c r="N181" s="26">
        <f>ROUND((J181-L181),5)</f>
        <v>-2519.33</v>
      </c>
      <c r="O181" s="23"/>
      <c r="P181" s="25">
        <f>ROUND(IF(L181=0, IF(J181=0, 0, 1), J181/L181),5)</f>
        <v>0.37017</v>
      </c>
    </row>
    <row r="182" spans="1:16" x14ac:dyDescent="0.4">
      <c r="A182" s="20"/>
      <c r="B182" s="20"/>
      <c r="C182" s="20"/>
      <c r="D182" s="20"/>
      <c r="E182" s="20"/>
      <c r="F182" s="20" t="s">
        <v>104</v>
      </c>
      <c r="G182" s="20"/>
      <c r="H182" s="20"/>
      <c r="I182" s="20"/>
      <c r="J182" s="26">
        <v>254.5</v>
      </c>
      <c r="K182" s="23"/>
      <c r="L182" s="26">
        <v>1020</v>
      </c>
      <c r="M182" s="23"/>
      <c r="N182" s="26">
        <f>ROUND((J182-L182),5)</f>
        <v>-765.5</v>
      </c>
      <c r="O182" s="23"/>
      <c r="P182" s="25">
        <f>ROUND(IF(L182=0, IF(J182=0, 0, 1), J182/L182),5)</f>
        <v>0.24951000000000001</v>
      </c>
    </row>
    <row r="183" spans="1:16" x14ac:dyDescent="0.4">
      <c r="A183" s="20"/>
      <c r="B183" s="20"/>
      <c r="C183" s="20"/>
      <c r="D183" s="20"/>
      <c r="E183" s="20"/>
      <c r="F183" s="20" t="s">
        <v>103</v>
      </c>
      <c r="G183" s="20"/>
      <c r="H183" s="20"/>
      <c r="I183" s="20"/>
      <c r="J183" s="26">
        <v>0</v>
      </c>
      <c r="K183" s="23"/>
      <c r="L183" s="26">
        <v>0</v>
      </c>
      <c r="M183" s="23"/>
      <c r="N183" s="26">
        <f>ROUND((J183-L183),5)</f>
        <v>0</v>
      </c>
      <c r="O183" s="23"/>
      <c r="P183" s="25">
        <f>ROUND(IF(L183=0, IF(J183=0, 0, 1), J183/L183),5)</f>
        <v>0</v>
      </c>
    </row>
    <row r="184" spans="1:16" x14ac:dyDescent="0.4">
      <c r="A184" s="20"/>
      <c r="B184" s="20"/>
      <c r="C184" s="20"/>
      <c r="D184" s="20"/>
      <c r="E184" s="20"/>
      <c r="F184" s="20" t="s">
        <v>102</v>
      </c>
      <c r="G184" s="20"/>
      <c r="H184" s="20"/>
      <c r="I184" s="20"/>
      <c r="J184" s="26">
        <v>0</v>
      </c>
      <c r="K184" s="23"/>
      <c r="L184" s="26">
        <v>0</v>
      </c>
      <c r="M184" s="23"/>
      <c r="N184" s="26">
        <f>ROUND((J184-L184),5)</f>
        <v>0</v>
      </c>
      <c r="O184" s="23"/>
      <c r="P184" s="25">
        <f>ROUND(IF(L184=0, IF(J184=0, 0, 1), J184/L184),5)</f>
        <v>0</v>
      </c>
    </row>
    <row r="185" spans="1:16" x14ac:dyDescent="0.4">
      <c r="A185" s="20"/>
      <c r="B185" s="20"/>
      <c r="C185" s="20"/>
      <c r="D185" s="20"/>
      <c r="E185" s="20"/>
      <c r="F185" s="20" t="s">
        <v>101</v>
      </c>
      <c r="G185" s="20"/>
      <c r="H185" s="20"/>
      <c r="I185" s="20"/>
      <c r="J185" s="26"/>
      <c r="K185" s="23"/>
      <c r="L185" s="26"/>
      <c r="M185" s="23"/>
      <c r="N185" s="26"/>
      <c r="O185" s="23"/>
      <c r="P185" s="25"/>
    </row>
    <row r="186" spans="1:16" x14ac:dyDescent="0.4">
      <c r="A186" s="20"/>
      <c r="B186" s="20"/>
      <c r="C186" s="20"/>
      <c r="D186" s="20"/>
      <c r="E186" s="20"/>
      <c r="F186" s="20"/>
      <c r="G186" s="20" t="s">
        <v>100</v>
      </c>
      <c r="H186" s="20"/>
      <c r="I186" s="20"/>
      <c r="J186" s="26">
        <v>1063.5</v>
      </c>
      <c r="K186" s="23"/>
      <c r="L186" s="26">
        <v>2000</v>
      </c>
      <c r="M186" s="23"/>
      <c r="N186" s="26">
        <f>ROUND((J186-L186),5)</f>
        <v>-936.5</v>
      </c>
      <c r="O186" s="23"/>
      <c r="P186" s="25">
        <f>ROUND(IF(L186=0, IF(J186=0, 0, 1), J186/L186),5)</f>
        <v>0.53174999999999994</v>
      </c>
    </row>
    <row r="187" spans="1:16" x14ac:dyDescent="0.4">
      <c r="A187" s="20"/>
      <c r="B187" s="20"/>
      <c r="C187" s="20"/>
      <c r="D187" s="20"/>
      <c r="E187" s="20"/>
      <c r="F187" s="20"/>
      <c r="G187" s="20" t="s">
        <v>99</v>
      </c>
      <c r="H187" s="20"/>
      <c r="I187" s="20"/>
      <c r="J187" s="26">
        <v>266</v>
      </c>
      <c r="K187" s="23"/>
      <c r="L187" s="26"/>
      <c r="M187" s="23"/>
      <c r="N187" s="26"/>
      <c r="O187" s="23"/>
      <c r="P187" s="25"/>
    </row>
    <row r="188" spans="1:16" ht="15" thickBot="1" x14ac:dyDescent="0.45">
      <c r="A188" s="20"/>
      <c r="B188" s="20"/>
      <c r="C188" s="20"/>
      <c r="D188" s="20"/>
      <c r="E188" s="20"/>
      <c r="F188" s="20"/>
      <c r="G188" s="20" t="s">
        <v>289</v>
      </c>
      <c r="H188" s="20"/>
      <c r="I188" s="20"/>
      <c r="J188" s="26">
        <v>286.64999999999998</v>
      </c>
      <c r="K188" s="23"/>
      <c r="L188" s="26"/>
      <c r="M188" s="23"/>
      <c r="N188" s="26"/>
      <c r="O188" s="23"/>
      <c r="P188" s="25"/>
    </row>
    <row r="189" spans="1:16" ht="15" thickBot="1" x14ac:dyDescent="0.45">
      <c r="A189" s="20"/>
      <c r="B189" s="20"/>
      <c r="C189" s="20"/>
      <c r="D189" s="20"/>
      <c r="E189" s="20"/>
      <c r="F189" s="20" t="s">
        <v>98</v>
      </c>
      <c r="G189" s="20"/>
      <c r="H189" s="20"/>
      <c r="I189" s="20"/>
      <c r="J189" s="27">
        <f>ROUND(SUM(J185:J188),5)</f>
        <v>1616.15</v>
      </c>
      <c r="K189" s="23"/>
      <c r="L189" s="27">
        <f>ROUND(SUM(L185:L188),5)</f>
        <v>2000</v>
      </c>
      <c r="M189" s="23"/>
      <c r="N189" s="27">
        <f>ROUND((J189-L189),5)</f>
        <v>-383.85</v>
      </c>
      <c r="O189" s="23"/>
      <c r="P189" s="28">
        <f>ROUND(IF(L189=0, IF(J189=0, 0, 1), J189/L189),5)</f>
        <v>0.80808000000000002</v>
      </c>
    </row>
    <row r="190" spans="1:16" x14ac:dyDescent="0.4">
      <c r="A190" s="20"/>
      <c r="B190" s="20"/>
      <c r="C190" s="20"/>
      <c r="D190" s="20"/>
      <c r="E190" s="20" t="s">
        <v>97</v>
      </c>
      <c r="F190" s="20"/>
      <c r="G190" s="20"/>
      <c r="H190" s="20"/>
      <c r="I190" s="20"/>
      <c r="J190" s="26">
        <f>ROUND(SUM(J176:J177)+SUM(J181:J184)+J189,5)</f>
        <v>4095.03</v>
      </c>
      <c r="K190" s="23"/>
      <c r="L190" s="26">
        <f>ROUND(SUM(L176:L177)+SUM(L181:L184)+L189,5)</f>
        <v>7020</v>
      </c>
      <c r="M190" s="23"/>
      <c r="N190" s="26">
        <f>ROUND((J190-L190),5)</f>
        <v>-2924.97</v>
      </c>
      <c r="O190" s="23"/>
      <c r="P190" s="25">
        <f>ROUND(IF(L190=0, IF(J190=0, 0, 1), J190/L190),5)</f>
        <v>0.58333999999999997</v>
      </c>
    </row>
    <row r="191" spans="1:16" x14ac:dyDescent="0.4">
      <c r="A191" s="20"/>
      <c r="B191" s="20"/>
      <c r="C191" s="20"/>
      <c r="D191" s="20"/>
      <c r="E191" s="20" t="s">
        <v>96</v>
      </c>
      <c r="F191" s="20"/>
      <c r="G191" s="20"/>
      <c r="H191" s="20"/>
      <c r="I191" s="20"/>
      <c r="J191" s="26"/>
      <c r="K191" s="23"/>
      <c r="L191" s="26"/>
      <c r="M191" s="23"/>
      <c r="N191" s="26"/>
      <c r="O191" s="23"/>
      <c r="P191" s="25"/>
    </row>
    <row r="192" spans="1:16" x14ac:dyDescent="0.4">
      <c r="A192" s="20"/>
      <c r="B192" s="20"/>
      <c r="C192" s="20"/>
      <c r="D192" s="20"/>
      <c r="E192" s="20"/>
      <c r="F192" s="20" t="s">
        <v>95</v>
      </c>
      <c r="G192" s="20"/>
      <c r="H192" s="20"/>
      <c r="I192" s="20"/>
      <c r="J192" s="26">
        <v>1639.89</v>
      </c>
      <c r="K192" s="23"/>
      <c r="L192" s="26">
        <v>6668</v>
      </c>
      <c r="M192" s="23"/>
      <c r="N192" s="26">
        <f>ROUND((J192-L192),5)</f>
        <v>-5028.1099999999997</v>
      </c>
      <c r="O192" s="23"/>
      <c r="P192" s="25">
        <f>ROUND(IF(L192=0, IF(J192=0, 0, 1), J192/L192),5)</f>
        <v>0.24593000000000001</v>
      </c>
    </row>
    <row r="193" spans="1:16" x14ac:dyDescent="0.4">
      <c r="A193" s="20"/>
      <c r="B193" s="20"/>
      <c r="C193" s="20"/>
      <c r="D193" s="20"/>
      <c r="E193" s="20"/>
      <c r="F193" s="20" t="s">
        <v>94</v>
      </c>
      <c r="G193" s="20"/>
      <c r="H193" s="20"/>
      <c r="I193" s="20"/>
      <c r="J193" s="26"/>
      <c r="K193" s="23"/>
      <c r="L193" s="26"/>
      <c r="M193" s="23"/>
      <c r="N193" s="26"/>
      <c r="O193" s="23"/>
      <c r="P193" s="25"/>
    </row>
    <row r="194" spans="1:16" x14ac:dyDescent="0.4">
      <c r="A194" s="20"/>
      <c r="B194" s="20"/>
      <c r="C194" s="20"/>
      <c r="D194" s="20"/>
      <c r="E194" s="20"/>
      <c r="F194" s="20"/>
      <c r="G194" s="20" t="s">
        <v>288</v>
      </c>
      <c r="H194" s="20"/>
      <c r="I194" s="20"/>
      <c r="J194" s="26">
        <v>3672.28</v>
      </c>
      <c r="K194" s="23"/>
      <c r="L194" s="26"/>
      <c r="M194" s="23"/>
      <c r="N194" s="26"/>
      <c r="O194" s="23"/>
      <c r="P194" s="25"/>
    </row>
    <row r="195" spans="1:16" x14ac:dyDescent="0.4">
      <c r="A195" s="20"/>
      <c r="B195" s="20"/>
      <c r="C195" s="20"/>
      <c r="D195" s="20"/>
      <c r="E195" s="20"/>
      <c r="F195" s="20"/>
      <c r="G195" s="20" t="s">
        <v>93</v>
      </c>
      <c r="H195" s="20"/>
      <c r="I195" s="20"/>
      <c r="J195" s="26">
        <v>550</v>
      </c>
      <c r="K195" s="23"/>
      <c r="L195" s="26">
        <v>550</v>
      </c>
      <c r="M195" s="23"/>
      <c r="N195" s="26">
        <f>ROUND((J195-L195),5)</f>
        <v>0</v>
      </c>
      <c r="O195" s="23"/>
      <c r="P195" s="25">
        <f>ROUND(IF(L195=0, IF(J195=0, 0, 1), J195/L195),5)</f>
        <v>1</v>
      </c>
    </row>
    <row r="196" spans="1:16" ht="15" thickBot="1" x14ac:dyDescent="0.45">
      <c r="A196" s="20"/>
      <c r="B196" s="20"/>
      <c r="C196" s="20"/>
      <c r="D196" s="20"/>
      <c r="E196" s="20"/>
      <c r="F196" s="20"/>
      <c r="G196" s="20" t="s">
        <v>92</v>
      </c>
      <c r="H196" s="20"/>
      <c r="I196" s="20"/>
      <c r="J196" s="30">
        <v>11204.11</v>
      </c>
      <c r="K196" s="23"/>
      <c r="L196" s="30">
        <v>10000</v>
      </c>
      <c r="M196" s="23"/>
      <c r="N196" s="30">
        <f>ROUND((J196-L196),5)</f>
        <v>1204.1099999999999</v>
      </c>
      <c r="O196" s="23"/>
      <c r="P196" s="29">
        <f>ROUND(IF(L196=0, IF(J196=0, 0, 1), J196/L196),5)</f>
        <v>1.1204099999999999</v>
      </c>
    </row>
    <row r="197" spans="1:16" x14ac:dyDescent="0.4">
      <c r="A197" s="20"/>
      <c r="B197" s="20"/>
      <c r="C197" s="20"/>
      <c r="D197" s="20"/>
      <c r="E197" s="20"/>
      <c r="F197" s="20" t="s">
        <v>91</v>
      </c>
      <c r="G197" s="20"/>
      <c r="H197" s="20"/>
      <c r="I197" s="20"/>
      <c r="J197" s="26">
        <f>ROUND(SUM(J193:J196),5)</f>
        <v>15426.39</v>
      </c>
      <c r="K197" s="23"/>
      <c r="L197" s="26">
        <f>ROUND(SUM(L193:L196),5)</f>
        <v>10550</v>
      </c>
      <c r="M197" s="23"/>
      <c r="N197" s="26">
        <f>ROUND((J197-L197),5)</f>
        <v>4876.3900000000003</v>
      </c>
      <c r="O197" s="23"/>
      <c r="P197" s="25">
        <f>ROUND(IF(L197=0, IF(J197=0, 0, 1), J197/L197),5)</f>
        <v>1.4622200000000001</v>
      </c>
    </row>
    <row r="198" spans="1:16" ht="15" thickBot="1" x14ac:dyDescent="0.45">
      <c r="A198" s="20"/>
      <c r="B198" s="20"/>
      <c r="C198" s="20"/>
      <c r="D198" s="20"/>
      <c r="E198" s="20"/>
      <c r="F198" s="20" t="s">
        <v>90</v>
      </c>
      <c r="G198" s="20"/>
      <c r="H198" s="20"/>
      <c r="I198" s="20"/>
      <c r="J198" s="30">
        <v>570</v>
      </c>
      <c r="K198" s="23"/>
      <c r="L198" s="30"/>
      <c r="M198" s="23"/>
      <c r="N198" s="30"/>
      <c r="O198" s="23"/>
      <c r="P198" s="29"/>
    </row>
    <row r="199" spans="1:16" x14ac:dyDescent="0.4">
      <c r="A199" s="20"/>
      <c r="B199" s="20"/>
      <c r="C199" s="20"/>
      <c r="D199" s="20"/>
      <c r="E199" s="20" t="s">
        <v>89</v>
      </c>
      <c r="F199" s="20"/>
      <c r="G199" s="20"/>
      <c r="H199" s="20"/>
      <c r="I199" s="20"/>
      <c r="J199" s="26">
        <f>ROUND(SUM(J191:J192)+SUM(J197:J198),5)</f>
        <v>17636.28</v>
      </c>
      <c r="K199" s="23"/>
      <c r="L199" s="26">
        <f>ROUND(SUM(L191:L192)+SUM(L197:L198),5)</f>
        <v>17218</v>
      </c>
      <c r="M199" s="23"/>
      <c r="N199" s="26">
        <f>ROUND((J199-L199),5)</f>
        <v>418.28</v>
      </c>
      <c r="O199" s="23"/>
      <c r="P199" s="25">
        <f>ROUND(IF(L199=0, IF(J199=0, 0, 1), J199/L199),5)</f>
        <v>1.0242899999999999</v>
      </c>
    </row>
    <row r="200" spans="1:16" ht="15" thickBot="1" x14ac:dyDescent="0.45">
      <c r="A200" s="20"/>
      <c r="B200" s="20"/>
      <c r="C200" s="20"/>
      <c r="D200" s="20"/>
      <c r="E200" s="20" t="s">
        <v>287</v>
      </c>
      <c r="F200" s="20"/>
      <c r="G200" s="20"/>
      <c r="H200" s="20"/>
      <c r="I200" s="20"/>
      <c r="J200" s="26">
        <v>725.3</v>
      </c>
      <c r="K200" s="23"/>
      <c r="L200" s="26"/>
      <c r="M200" s="23"/>
      <c r="N200" s="26"/>
      <c r="O200" s="23"/>
      <c r="P200" s="25"/>
    </row>
    <row r="201" spans="1:16" ht="15" thickBot="1" x14ac:dyDescent="0.45">
      <c r="A201" s="20"/>
      <c r="B201" s="20"/>
      <c r="C201" s="20"/>
      <c r="D201" s="20" t="s">
        <v>88</v>
      </c>
      <c r="E201" s="20"/>
      <c r="F201" s="20"/>
      <c r="G201" s="20"/>
      <c r="H201" s="20"/>
      <c r="I201" s="20"/>
      <c r="J201" s="27">
        <f>ROUND(J24+J126+J130+J137+J171+J175+J190+SUM(J199:J200),5)</f>
        <v>781470.54</v>
      </c>
      <c r="K201" s="23"/>
      <c r="L201" s="27">
        <f>ROUND(L24+L126+L130+L137+L171+L175+L190+SUM(L199:L200),5)</f>
        <v>771411.32</v>
      </c>
      <c r="M201" s="23"/>
      <c r="N201" s="27">
        <f>ROUND((J201-L201),5)</f>
        <v>10059.219999999999</v>
      </c>
      <c r="O201" s="23"/>
      <c r="P201" s="28">
        <f>ROUND(IF(L201=0, IF(J201=0, 0, 1), J201/L201),5)</f>
        <v>1.0130399999999999</v>
      </c>
    </row>
    <row r="202" spans="1:16" x14ac:dyDescent="0.4">
      <c r="A202" s="20"/>
      <c r="B202" s="20" t="s">
        <v>87</v>
      </c>
      <c r="C202" s="20"/>
      <c r="D202" s="20"/>
      <c r="E202" s="20"/>
      <c r="F202" s="20"/>
      <c r="G202" s="20"/>
      <c r="H202" s="20"/>
      <c r="I202" s="20"/>
      <c r="J202" s="26">
        <f>ROUND(J3+J23-J201,5)</f>
        <v>319041.61</v>
      </c>
      <c r="K202" s="23"/>
      <c r="L202" s="26">
        <f>ROUND(L3+L23-L201,5)</f>
        <v>372127.68</v>
      </c>
      <c r="M202" s="23"/>
      <c r="N202" s="26">
        <f>ROUND((J202-L202),5)</f>
        <v>-53086.07</v>
      </c>
      <c r="O202" s="23"/>
      <c r="P202" s="25">
        <f>ROUND(IF(L202=0, IF(J202=0, 0, 1), J202/L202),5)</f>
        <v>0.85733999999999999</v>
      </c>
    </row>
    <row r="203" spans="1:16" x14ac:dyDescent="0.4">
      <c r="A203" s="20"/>
      <c r="B203" s="20" t="s">
        <v>86</v>
      </c>
      <c r="C203" s="20"/>
      <c r="D203" s="20"/>
      <c r="E203" s="20"/>
      <c r="F203" s="20"/>
      <c r="G203" s="20"/>
      <c r="H203" s="20"/>
      <c r="I203" s="20"/>
      <c r="J203" s="26"/>
      <c r="K203" s="23"/>
      <c r="L203" s="26"/>
      <c r="M203" s="23"/>
      <c r="N203" s="26"/>
      <c r="O203" s="23"/>
      <c r="P203" s="25"/>
    </row>
    <row r="204" spans="1:16" x14ac:dyDescent="0.4">
      <c r="A204" s="20"/>
      <c r="B204" s="20"/>
      <c r="C204" s="20" t="s">
        <v>286</v>
      </c>
      <c r="D204" s="20"/>
      <c r="E204" s="20"/>
      <c r="F204" s="20"/>
      <c r="G204" s="20"/>
      <c r="H204" s="20"/>
      <c r="I204" s="20"/>
      <c r="J204" s="26"/>
      <c r="K204" s="23"/>
      <c r="L204" s="26"/>
      <c r="M204" s="23"/>
      <c r="N204" s="26"/>
      <c r="O204" s="23"/>
      <c r="P204" s="25"/>
    </row>
    <row r="205" spans="1:16" x14ac:dyDescent="0.4">
      <c r="A205" s="20"/>
      <c r="B205" s="20"/>
      <c r="C205" s="20"/>
      <c r="D205" s="20" t="s">
        <v>285</v>
      </c>
      <c r="E205" s="20"/>
      <c r="F205" s="20"/>
      <c r="G205" s="20"/>
      <c r="H205" s="20"/>
      <c r="I205" s="20"/>
      <c r="J205" s="26"/>
      <c r="K205" s="23"/>
      <c r="L205" s="26"/>
      <c r="M205" s="23"/>
      <c r="N205" s="26"/>
      <c r="O205" s="23"/>
      <c r="P205" s="25"/>
    </row>
    <row r="206" spans="1:16" x14ac:dyDescent="0.4">
      <c r="A206" s="20"/>
      <c r="B206" s="20"/>
      <c r="C206" s="20"/>
      <c r="D206" s="20"/>
      <c r="E206" s="20" t="s">
        <v>284</v>
      </c>
      <c r="F206" s="20"/>
      <c r="G206" s="20"/>
      <c r="H206" s="20"/>
      <c r="I206" s="20"/>
      <c r="J206" s="26">
        <v>1157.58</v>
      </c>
      <c r="K206" s="23"/>
      <c r="L206" s="26"/>
      <c r="M206" s="23"/>
      <c r="N206" s="26"/>
      <c r="O206" s="23"/>
      <c r="P206" s="25"/>
    </row>
    <row r="207" spans="1:16" ht="15" thickBot="1" x14ac:dyDescent="0.45">
      <c r="A207" s="20"/>
      <c r="B207" s="20"/>
      <c r="C207" s="20"/>
      <c r="D207" s="20"/>
      <c r="E207" s="20" t="s">
        <v>283</v>
      </c>
      <c r="F207" s="20"/>
      <c r="G207" s="20"/>
      <c r="H207" s="20"/>
      <c r="I207" s="20"/>
      <c r="J207" s="30">
        <v>7367.8</v>
      </c>
      <c r="K207" s="23"/>
      <c r="L207" s="26"/>
      <c r="M207" s="23"/>
      <c r="N207" s="26"/>
      <c r="O207" s="23"/>
      <c r="P207" s="25"/>
    </row>
    <row r="208" spans="1:16" x14ac:dyDescent="0.4">
      <c r="A208" s="20"/>
      <c r="B208" s="20"/>
      <c r="C208" s="20"/>
      <c r="D208" s="20" t="s">
        <v>282</v>
      </c>
      <c r="E208" s="20"/>
      <c r="F208" s="20"/>
      <c r="G208" s="20"/>
      <c r="H208" s="20"/>
      <c r="I208" s="20"/>
      <c r="J208" s="26">
        <f>ROUND(SUM(J205:J207),5)</f>
        <v>8525.3799999999992</v>
      </c>
      <c r="K208" s="23"/>
      <c r="L208" s="26"/>
      <c r="M208" s="23"/>
      <c r="N208" s="26"/>
      <c r="O208" s="23"/>
      <c r="P208" s="25"/>
    </row>
    <row r="209" spans="1:16" x14ac:dyDescent="0.4">
      <c r="A209" s="20"/>
      <c r="B209" s="20"/>
      <c r="C209" s="20"/>
      <c r="D209" s="20" t="s">
        <v>281</v>
      </c>
      <c r="E209" s="20"/>
      <c r="F209" s="20"/>
      <c r="G209" s="20"/>
      <c r="H209" s="20"/>
      <c r="I209" s="20"/>
      <c r="J209" s="26"/>
      <c r="K209" s="23"/>
      <c r="L209" s="26"/>
      <c r="M209" s="23"/>
      <c r="N209" s="26"/>
      <c r="O209" s="23"/>
      <c r="P209" s="25"/>
    </row>
    <row r="210" spans="1:16" x14ac:dyDescent="0.4">
      <c r="A210" s="20"/>
      <c r="B210" s="20"/>
      <c r="C210" s="20"/>
      <c r="D210" s="20"/>
      <c r="E210" s="20" t="s">
        <v>280</v>
      </c>
      <c r="F210" s="20"/>
      <c r="G210" s="20"/>
      <c r="H210" s="20"/>
      <c r="I210" s="20"/>
      <c r="J210" s="26">
        <v>980</v>
      </c>
      <c r="K210" s="23"/>
      <c r="L210" s="26"/>
      <c r="M210" s="23"/>
      <c r="N210" s="26"/>
      <c r="O210" s="23"/>
      <c r="P210" s="25"/>
    </row>
    <row r="211" spans="1:16" x14ac:dyDescent="0.4">
      <c r="A211" s="20"/>
      <c r="B211" s="20"/>
      <c r="C211" s="20"/>
      <c r="D211" s="20"/>
      <c r="E211" s="20" t="s">
        <v>279</v>
      </c>
      <c r="F211" s="20"/>
      <c r="G211" s="20"/>
      <c r="H211" s="20"/>
      <c r="I211" s="20"/>
      <c r="J211" s="26"/>
      <c r="K211" s="23"/>
      <c r="L211" s="26"/>
      <c r="M211" s="23"/>
      <c r="N211" s="26"/>
      <c r="O211" s="23"/>
      <c r="P211" s="25"/>
    </row>
    <row r="212" spans="1:16" x14ac:dyDescent="0.4">
      <c r="A212" s="20"/>
      <c r="B212" s="20"/>
      <c r="C212" s="20"/>
      <c r="D212" s="20"/>
      <c r="E212" s="20"/>
      <c r="F212" s="20" t="s">
        <v>278</v>
      </c>
      <c r="G212" s="20"/>
      <c r="H212" s="20"/>
      <c r="I212" s="20"/>
      <c r="J212" s="26">
        <v>4881.8900000000003</v>
      </c>
      <c r="K212" s="23"/>
      <c r="L212" s="26"/>
      <c r="M212" s="23"/>
      <c r="N212" s="26"/>
      <c r="O212" s="23"/>
      <c r="P212" s="25"/>
    </row>
    <row r="213" spans="1:16" x14ac:dyDescent="0.4">
      <c r="A213" s="20"/>
      <c r="B213" s="20"/>
      <c r="C213" s="20"/>
      <c r="D213" s="20"/>
      <c r="E213" s="20"/>
      <c r="F213" s="20" t="s">
        <v>277</v>
      </c>
      <c r="G213" s="20"/>
      <c r="H213" s="20"/>
      <c r="I213" s="20"/>
      <c r="J213" s="26">
        <v>3112.74</v>
      </c>
      <c r="K213" s="23"/>
      <c r="L213" s="26"/>
      <c r="M213" s="23"/>
      <c r="N213" s="26"/>
      <c r="O213" s="23"/>
      <c r="P213" s="25"/>
    </row>
    <row r="214" spans="1:16" x14ac:dyDescent="0.4">
      <c r="A214" s="20"/>
      <c r="B214" s="20"/>
      <c r="C214" s="20"/>
      <c r="D214" s="20"/>
      <c r="E214" s="20"/>
      <c r="F214" s="20" t="s">
        <v>276</v>
      </c>
      <c r="G214" s="20"/>
      <c r="H214" s="20"/>
      <c r="I214" s="20"/>
      <c r="J214" s="26">
        <v>493.96</v>
      </c>
      <c r="K214" s="23"/>
      <c r="L214" s="26"/>
      <c r="M214" s="23"/>
      <c r="N214" s="26"/>
      <c r="O214" s="23"/>
      <c r="P214" s="25"/>
    </row>
    <row r="215" spans="1:16" x14ac:dyDescent="0.4">
      <c r="A215" s="20"/>
      <c r="B215" s="20"/>
      <c r="C215" s="20"/>
      <c r="D215" s="20"/>
      <c r="E215" s="20"/>
      <c r="F215" s="20" t="s">
        <v>275</v>
      </c>
      <c r="G215" s="20"/>
      <c r="H215" s="20"/>
      <c r="I215" s="20"/>
      <c r="J215" s="26">
        <v>5814</v>
      </c>
      <c r="K215" s="23"/>
      <c r="L215" s="26"/>
      <c r="M215" s="23"/>
      <c r="N215" s="26"/>
      <c r="O215" s="23"/>
      <c r="P215" s="25"/>
    </row>
    <row r="216" spans="1:16" ht="15" thickBot="1" x14ac:dyDescent="0.45">
      <c r="A216" s="20"/>
      <c r="B216" s="20"/>
      <c r="C216" s="20"/>
      <c r="D216" s="20"/>
      <c r="E216" s="20"/>
      <c r="F216" s="20" t="s">
        <v>274</v>
      </c>
      <c r="G216" s="20"/>
      <c r="H216" s="20"/>
      <c r="I216" s="20"/>
      <c r="J216" s="30">
        <v>143.03</v>
      </c>
      <c r="K216" s="23"/>
      <c r="L216" s="26"/>
      <c r="M216" s="23"/>
      <c r="N216" s="26"/>
      <c r="O216" s="23"/>
      <c r="P216" s="25"/>
    </row>
    <row r="217" spans="1:16" x14ac:dyDescent="0.4">
      <c r="A217" s="20"/>
      <c r="B217" s="20"/>
      <c r="C217" s="20"/>
      <c r="D217" s="20"/>
      <c r="E217" s="20" t="s">
        <v>273</v>
      </c>
      <c r="F217" s="20"/>
      <c r="G217" s="20"/>
      <c r="H217" s="20"/>
      <c r="I217" s="20"/>
      <c r="J217" s="26">
        <f>ROUND(SUM(J211:J216),5)</f>
        <v>14445.62</v>
      </c>
      <c r="K217" s="23"/>
      <c r="L217" s="26"/>
      <c r="M217" s="23"/>
      <c r="N217" s="26"/>
      <c r="O217" s="23"/>
      <c r="P217" s="25"/>
    </row>
    <row r="218" spans="1:16" ht="15" thickBot="1" x14ac:dyDescent="0.45">
      <c r="A218" s="20"/>
      <c r="B218" s="20"/>
      <c r="C218" s="20"/>
      <c r="D218" s="20"/>
      <c r="E218" s="20" t="s">
        <v>272</v>
      </c>
      <c r="F218" s="20"/>
      <c r="G218" s="20"/>
      <c r="H218" s="20"/>
      <c r="I218" s="20"/>
      <c r="J218" s="26">
        <v>2520</v>
      </c>
      <c r="K218" s="23"/>
      <c r="L218" s="26"/>
      <c r="M218" s="23"/>
      <c r="N218" s="26"/>
      <c r="O218" s="23"/>
      <c r="P218" s="25"/>
    </row>
    <row r="219" spans="1:16" ht="15" thickBot="1" x14ac:dyDescent="0.45">
      <c r="A219" s="20"/>
      <c r="B219" s="20"/>
      <c r="C219" s="20"/>
      <c r="D219" s="20" t="s">
        <v>271</v>
      </c>
      <c r="E219" s="20"/>
      <c r="F219" s="20"/>
      <c r="G219" s="20"/>
      <c r="H219" s="20"/>
      <c r="I219" s="20"/>
      <c r="J219" s="27">
        <f>ROUND(SUM(J209:J210)+SUM(J217:J218),5)</f>
        <v>17945.62</v>
      </c>
      <c r="K219" s="23"/>
      <c r="L219" s="26"/>
      <c r="M219" s="23"/>
      <c r="N219" s="26"/>
      <c r="O219" s="23"/>
      <c r="P219" s="25"/>
    </row>
    <row r="220" spans="1:16" x14ac:dyDescent="0.4">
      <c r="A220" s="20"/>
      <c r="B220" s="20"/>
      <c r="C220" s="20" t="s">
        <v>270</v>
      </c>
      <c r="D220" s="20"/>
      <c r="E220" s="20"/>
      <c r="F220" s="20"/>
      <c r="G220" s="20"/>
      <c r="H220" s="20"/>
      <c r="I220" s="20"/>
      <c r="J220" s="26">
        <f>ROUND(J204+J208+J219,5)</f>
        <v>26471</v>
      </c>
      <c r="K220" s="23"/>
      <c r="L220" s="26"/>
      <c r="M220" s="23"/>
      <c r="N220" s="26"/>
      <c r="O220" s="23"/>
      <c r="P220" s="25"/>
    </row>
    <row r="221" spans="1:16" x14ac:dyDescent="0.4">
      <c r="A221" s="20"/>
      <c r="B221" s="20"/>
      <c r="C221" s="20" t="s">
        <v>85</v>
      </c>
      <c r="D221" s="20"/>
      <c r="E221" s="20"/>
      <c r="F221" s="20"/>
      <c r="G221" s="20"/>
      <c r="H221" s="20"/>
      <c r="I221" s="20"/>
      <c r="J221" s="26"/>
      <c r="K221" s="23"/>
      <c r="L221" s="26"/>
      <c r="M221" s="23"/>
      <c r="N221" s="26"/>
      <c r="O221" s="23"/>
      <c r="P221" s="25"/>
    </row>
    <row r="222" spans="1:16" x14ac:dyDescent="0.4">
      <c r="A222" s="20"/>
      <c r="B222" s="20"/>
      <c r="C222" s="20"/>
      <c r="D222" s="20" t="s">
        <v>269</v>
      </c>
      <c r="E222" s="20"/>
      <c r="F222" s="20"/>
      <c r="G222" s="20"/>
      <c r="H222" s="20"/>
      <c r="I222" s="20"/>
      <c r="J222" s="26"/>
      <c r="K222" s="23"/>
      <c r="L222" s="26"/>
      <c r="M222" s="23"/>
      <c r="N222" s="26"/>
      <c r="O222" s="23"/>
      <c r="P222" s="25"/>
    </row>
    <row r="223" spans="1:16" x14ac:dyDescent="0.4">
      <c r="A223" s="20"/>
      <c r="B223" s="20"/>
      <c r="C223" s="20"/>
      <c r="D223" s="20"/>
      <c r="E223" s="20" t="s">
        <v>268</v>
      </c>
      <c r="F223" s="20"/>
      <c r="G223" s="20"/>
      <c r="H223" s="20"/>
      <c r="I223" s="20"/>
      <c r="J223" s="26"/>
      <c r="K223" s="23"/>
      <c r="L223" s="26"/>
      <c r="M223" s="23"/>
      <c r="N223" s="26"/>
      <c r="O223" s="23"/>
      <c r="P223" s="25"/>
    </row>
    <row r="224" spans="1:16" ht="15" thickBot="1" x14ac:dyDescent="0.45">
      <c r="A224" s="20"/>
      <c r="B224" s="20"/>
      <c r="C224" s="20"/>
      <c r="D224" s="20"/>
      <c r="E224" s="20"/>
      <c r="F224" s="20" t="s">
        <v>267</v>
      </c>
      <c r="G224" s="20"/>
      <c r="H224" s="20"/>
      <c r="I224" s="20"/>
      <c r="J224" s="26">
        <v>207.94</v>
      </c>
      <c r="K224" s="23"/>
      <c r="L224" s="26"/>
      <c r="M224" s="23"/>
      <c r="N224" s="26"/>
      <c r="O224" s="23"/>
      <c r="P224" s="25"/>
    </row>
    <row r="225" spans="1:16" ht="15" thickBot="1" x14ac:dyDescent="0.45">
      <c r="A225" s="20"/>
      <c r="B225" s="20"/>
      <c r="C225" s="20"/>
      <c r="D225" s="20"/>
      <c r="E225" s="20" t="s">
        <v>266</v>
      </c>
      <c r="F225" s="20"/>
      <c r="G225" s="20"/>
      <c r="H225" s="20"/>
      <c r="I225" s="20"/>
      <c r="J225" s="27">
        <f>ROUND(SUM(J223:J224),5)</f>
        <v>207.94</v>
      </c>
      <c r="K225" s="23"/>
      <c r="L225" s="26"/>
      <c r="M225" s="23"/>
      <c r="N225" s="26"/>
      <c r="O225" s="23"/>
      <c r="P225" s="25"/>
    </row>
    <row r="226" spans="1:16" x14ac:dyDescent="0.4">
      <c r="A226" s="20"/>
      <c r="B226" s="20"/>
      <c r="C226" s="20"/>
      <c r="D226" s="20" t="s">
        <v>265</v>
      </c>
      <c r="E226" s="20"/>
      <c r="F226" s="20"/>
      <c r="G226" s="20"/>
      <c r="H226" s="20"/>
      <c r="I226" s="20"/>
      <c r="J226" s="26">
        <f>ROUND(J222+J225,5)</f>
        <v>207.94</v>
      </c>
      <c r="K226" s="23"/>
      <c r="L226" s="26"/>
      <c r="M226" s="23"/>
      <c r="N226" s="26"/>
      <c r="O226" s="23"/>
      <c r="P226" s="25"/>
    </row>
    <row r="227" spans="1:16" x14ac:dyDescent="0.4">
      <c r="A227" s="20"/>
      <c r="B227" s="20"/>
      <c r="C227" s="20"/>
      <c r="D227" s="20" t="s">
        <v>84</v>
      </c>
      <c r="E227" s="20"/>
      <c r="F227" s="20"/>
      <c r="G227" s="20"/>
      <c r="H227" s="20"/>
      <c r="I227" s="20"/>
      <c r="J227" s="26"/>
      <c r="K227" s="23"/>
      <c r="L227" s="26"/>
      <c r="M227" s="23"/>
      <c r="N227" s="26"/>
      <c r="O227" s="23"/>
      <c r="P227" s="25"/>
    </row>
    <row r="228" spans="1:16" x14ac:dyDescent="0.4">
      <c r="A228" s="20"/>
      <c r="B228" s="20"/>
      <c r="C228" s="20"/>
      <c r="D228" s="20"/>
      <c r="E228" s="20" t="s">
        <v>264</v>
      </c>
      <c r="F228" s="20"/>
      <c r="G228" s="20"/>
      <c r="H228" s="20"/>
      <c r="I228" s="20"/>
      <c r="J228" s="26">
        <v>13073.99</v>
      </c>
      <c r="K228" s="23"/>
      <c r="L228" s="26"/>
      <c r="M228" s="23"/>
      <c r="N228" s="26"/>
      <c r="O228" s="23"/>
      <c r="P228" s="25"/>
    </row>
    <row r="229" spans="1:16" x14ac:dyDescent="0.4">
      <c r="A229" s="20"/>
      <c r="B229" s="20"/>
      <c r="C229" s="20"/>
      <c r="D229" s="20"/>
      <c r="E229" s="20" t="s">
        <v>263</v>
      </c>
      <c r="F229" s="20"/>
      <c r="G229" s="20"/>
      <c r="H229" s="20"/>
      <c r="I229" s="20"/>
      <c r="J229" s="26">
        <v>15000</v>
      </c>
      <c r="K229" s="23"/>
      <c r="L229" s="26"/>
      <c r="M229" s="23"/>
      <c r="N229" s="26"/>
      <c r="O229" s="23"/>
      <c r="P229" s="25"/>
    </row>
    <row r="230" spans="1:16" x14ac:dyDescent="0.4">
      <c r="A230" s="20"/>
      <c r="B230" s="20"/>
      <c r="C230" s="20"/>
      <c r="D230" s="20"/>
      <c r="E230" s="20" t="s">
        <v>83</v>
      </c>
      <c r="F230" s="20"/>
      <c r="G230" s="20"/>
      <c r="H230" s="20"/>
      <c r="I230" s="20"/>
      <c r="J230" s="26"/>
      <c r="K230" s="23"/>
      <c r="L230" s="26"/>
      <c r="M230" s="23"/>
      <c r="N230" s="26"/>
      <c r="O230" s="23"/>
      <c r="P230" s="25"/>
    </row>
    <row r="231" spans="1:16" x14ac:dyDescent="0.4">
      <c r="A231" s="20"/>
      <c r="B231" s="20"/>
      <c r="C231" s="20"/>
      <c r="D231" s="20"/>
      <c r="E231" s="20"/>
      <c r="F231" s="20" t="s">
        <v>262</v>
      </c>
      <c r="G231" s="20"/>
      <c r="H231" s="20"/>
      <c r="I231" s="20"/>
      <c r="J231" s="26">
        <v>3403.44</v>
      </c>
      <c r="K231" s="23"/>
      <c r="L231" s="26"/>
      <c r="M231" s="23"/>
      <c r="N231" s="26"/>
      <c r="O231" s="23"/>
      <c r="P231" s="25"/>
    </row>
    <row r="232" spans="1:16" x14ac:dyDescent="0.4">
      <c r="A232" s="20"/>
      <c r="B232" s="20"/>
      <c r="C232" s="20"/>
      <c r="D232" s="20"/>
      <c r="E232" s="20"/>
      <c r="F232" s="20" t="s">
        <v>82</v>
      </c>
      <c r="G232" s="20"/>
      <c r="H232" s="20"/>
      <c r="I232" s="20"/>
      <c r="J232" s="26">
        <v>28800.27</v>
      </c>
      <c r="K232" s="23"/>
      <c r="L232" s="26"/>
      <c r="M232" s="23"/>
      <c r="N232" s="26"/>
      <c r="O232" s="23"/>
      <c r="P232" s="25"/>
    </row>
    <row r="233" spans="1:16" x14ac:dyDescent="0.4">
      <c r="A233" s="20"/>
      <c r="B233" s="20"/>
      <c r="C233" s="20"/>
      <c r="D233" s="20"/>
      <c r="E233" s="20"/>
      <c r="F233" s="20" t="s">
        <v>81</v>
      </c>
      <c r="G233" s="20"/>
      <c r="H233" s="20"/>
      <c r="I233" s="20"/>
      <c r="J233" s="26">
        <v>1341</v>
      </c>
      <c r="K233" s="23"/>
      <c r="L233" s="26"/>
      <c r="M233" s="23"/>
      <c r="N233" s="26"/>
      <c r="O233" s="23"/>
      <c r="P233" s="25"/>
    </row>
    <row r="234" spans="1:16" ht="15" thickBot="1" x14ac:dyDescent="0.45">
      <c r="A234" s="20"/>
      <c r="B234" s="20"/>
      <c r="C234" s="20"/>
      <c r="D234" s="20"/>
      <c r="E234" s="20"/>
      <c r="F234" s="20" t="s">
        <v>80</v>
      </c>
      <c r="G234" s="20"/>
      <c r="H234" s="20"/>
      <c r="I234" s="20"/>
      <c r="J234" s="26">
        <v>469.4</v>
      </c>
      <c r="K234" s="23"/>
      <c r="L234" s="26"/>
      <c r="M234" s="23"/>
      <c r="N234" s="26"/>
      <c r="O234" s="23"/>
      <c r="P234" s="25"/>
    </row>
    <row r="235" spans="1:16" ht="15" thickBot="1" x14ac:dyDescent="0.45">
      <c r="A235" s="20"/>
      <c r="B235" s="20"/>
      <c r="C235" s="20"/>
      <c r="D235" s="20"/>
      <c r="E235" s="20" t="s">
        <v>79</v>
      </c>
      <c r="F235" s="20"/>
      <c r="G235" s="20"/>
      <c r="H235" s="20"/>
      <c r="I235" s="20"/>
      <c r="J235" s="27">
        <f>ROUND(SUM(J230:J234),5)</f>
        <v>34014.11</v>
      </c>
      <c r="K235" s="23"/>
      <c r="L235" s="26"/>
      <c r="M235" s="23"/>
      <c r="N235" s="26"/>
      <c r="O235" s="23"/>
      <c r="P235" s="25"/>
    </row>
    <row r="236" spans="1:16" x14ac:dyDescent="0.4">
      <c r="A236" s="20"/>
      <c r="B236" s="20"/>
      <c r="C236" s="20"/>
      <c r="D236" s="20" t="s">
        <v>78</v>
      </c>
      <c r="E236" s="20"/>
      <c r="F236" s="20"/>
      <c r="G236" s="20"/>
      <c r="H236" s="20"/>
      <c r="I236" s="20"/>
      <c r="J236" s="26">
        <f>ROUND(SUM(J227:J229)+J235,5)</f>
        <v>62088.1</v>
      </c>
      <c r="K236" s="23"/>
      <c r="L236" s="26"/>
      <c r="M236" s="23"/>
      <c r="N236" s="26"/>
      <c r="O236" s="23"/>
      <c r="P236" s="25"/>
    </row>
    <row r="237" spans="1:16" x14ac:dyDescent="0.4">
      <c r="A237" s="20"/>
      <c r="B237" s="20"/>
      <c r="C237" s="20"/>
      <c r="D237" s="20" t="s">
        <v>77</v>
      </c>
      <c r="E237" s="20"/>
      <c r="F237" s="20"/>
      <c r="G237" s="20"/>
      <c r="H237" s="20"/>
      <c r="I237" s="20"/>
      <c r="J237" s="26"/>
      <c r="K237" s="23"/>
      <c r="L237" s="26"/>
      <c r="M237" s="23"/>
      <c r="N237" s="26"/>
      <c r="O237" s="23"/>
      <c r="P237" s="25"/>
    </row>
    <row r="238" spans="1:16" x14ac:dyDescent="0.4">
      <c r="A238" s="20"/>
      <c r="B238" s="20"/>
      <c r="C238" s="20"/>
      <c r="D238" s="20"/>
      <c r="E238" s="20" t="s">
        <v>76</v>
      </c>
      <c r="F238" s="20"/>
      <c r="G238" s="20"/>
      <c r="H238" s="20"/>
      <c r="I238" s="20"/>
      <c r="J238" s="26">
        <v>0</v>
      </c>
      <c r="K238" s="23"/>
      <c r="L238" s="26">
        <v>4084.62</v>
      </c>
      <c r="M238" s="23"/>
      <c r="N238" s="26">
        <f>ROUND((J238-L238),5)</f>
        <v>-4084.62</v>
      </c>
      <c r="O238" s="23"/>
      <c r="P238" s="25">
        <f>ROUND(IF(L238=0, IF(J238=0, 0, 1), J238/L238),5)</f>
        <v>0</v>
      </c>
    </row>
    <row r="239" spans="1:16" x14ac:dyDescent="0.4">
      <c r="A239" s="20"/>
      <c r="B239" s="20"/>
      <c r="C239" s="20"/>
      <c r="D239" s="20"/>
      <c r="E239" s="20" t="s">
        <v>75</v>
      </c>
      <c r="F239" s="20"/>
      <c r="G239" s="20"/>
      <c r="H239" s="20"/>
      <c r="I239" s="20"/>
      <c r="J239" s="26">
        <v>0</v>
      </c>
      <c r="K239" s="23"/>
      <c r="L239" s="26">
        <v>0</v>
      </c>
      <c r="M239" s="23"/>
      <c r="N239" s="26">
        <f>ROUND((J239-L239),5)</f>
        <v>0</v>
      </c>
      <c r="O239" s="23"/>
      <c r="P239" s="25">
        <f>ROUND(IF(L239=0, IF(J239=0, 0, 1), J239/L239),5)</f>
        <v>0</v>
      </c>
    </row>
    <row r="240" spans="1:16" x14ac:dyDescent="0.4">
      <c r="A240" s="20"/>
      <c r="B240" s="20"/>
      <c r="C240" s="20"/>
      <c r="D240" s="20"/>
      <c r="E240" s="20" t="s">
        <v>74</v>
      </c>
      <c r="F240" s="20"/>
      <c r="G240" s="20"/>
      <c r="H240" s="20"/>
      <c r="I240" s="20"/>
      <c r="J240" s="26">
        <v>0</v>
      </c>
      <c r="K240" s="23"/>
      <c r="L240" s="26">
        <v>0</v>
      </c>
      <c r="M240" s="23"/>
      <c r="N240" s="26">
        <f>ROUND((J240-L240),5)</f>
        <v>0</v>
      </c>
      <c r="O240" s="23"/>
      <c r="P240" s="25">
        <f>ROUND(IF(L240=0, IF(J240=0, 0, 1), J240/L240),5)</f>
        <v>0</v>
      </c>
    </row>
    <row r="241" spans="1:16" x14ac:dyDescent="0.4">
      <c r="A241" s="20"/>
      <c r="B241" s="20"/>
      <c r="C241" s="20"/>
      <c r="D241" s="20"/>
      <c r="E241" s="20" t="s">
        <v>73</v>
      </c>
      <c r="F241" s="20"/>
      <c r="G241" s="20"/>
      <c r="H241" s="20"/>
      <c r="I241" s="20"/>
      <c r="J241" s="26">
        <v>0</v>
      </c>
      <c r="K241" s="23"/>
      <c r="L241" s="26">
        <v>0</v>
      </c>
      <c r="M241" s="23"/>
      <c r="N241" s="26">
        <f>ROUND((J241-L241),5)</f>
        <v>0</v>
      </c>
      <c r="O241" s="23"/>
      <c r="P241" s="25">
        <f>ROUND(IF(L241=0, IF(J241=0, 0, 1), J241/L241),5)</f>
        <v>0</v>
      </c>
    </row>
    <row r="242" spans="1:16" x14ac:dyDescent="0.4">
      <c r="A242" s="20"/>
      <c r="B242" s="20"/>
      <c r="C242" s="20"/>
      <c r="D242" s="20"/>
      <c r="E242" s="20" t="s">
        <v>72</v>
      </c>
      <c r="F242" s="20"/>
      <c r="G242" s="20"/>
      <c r="H242" s="20"/>
      <c r="I242" s="20"/>
      <c r="J242" s="26">
        <v>0</v>
      </c>
      <c r="K242" s="23"/>
      <c r="L242" s="26">
        <v>0</v>
      </c>
      <c r="M242" s="23"/>
      <c r="N242" s="26">
        <f>ROUND((J242-L242),5)</f>
        <v>0</v>
      </c>
      <c r="O242" s="23"/>
      <c r="P242" s="25">
        <f>ROUND(IF(L242=0, IF(J242=0, 0, 1), J242/L242),5)</f>
        <v>0</v>
      </c>
    </row>
    <row r="243" spans="1:16" x14ac:dyDescent="0.4">
      <c r="A243" s="20"/>
      <c r="B243" s="20"/>
      <c r="C243" s="20"/>
      <c r="D243" s="20"/>
      <c r="E243" s="20" t="s">
        <v>71</v>
      </c>
      <c r="F243" s="20"/>
      <c r="G243" s="20"/>
      <c r="H243" s="20"/>
      <c r="I243" s="20"/>
      <c r="J243" s="26">
        <v>0</v>
      </c>
      <c r="K243" s="23"/>
      <c r="L243" s="26">
        <v>0</v>
      </c>
      <c r="M243" s="23"/>
      <c r="N243" s="26">
        <f>ROUND((J243-L243),5)</f>
        <v>0</v>
      </c>
      <c r="O243" s="23"/>
      <c r="P243" s="25">
        <f>ROUND(IF(L243=0, IF(J243=0, 0, 1), J243/L243),5)</f>
        <v>0</v>
      </c>
    </row>
    <row r="244" spans="1:16" ht="15" thickBot="1" x14ac:dyDescent="0.45">
      <c r="A244" s="20"/>
      <c r="B244" s="20"/>
      <c r="C244" s="20"/>
      <c r="D244" s="20"/>
      <c r="E244" s="20" t="s">
        <v>70</v>
      </c>
      <c r="F244" s="20"/>
      <c r="G244" s="20"/>
      <c r="H244" s="20"/>
      <c r="I244" s="20"/>
      <c r="J244" s="26">
        <v>0</v>
      </c>
      <c r="K244" s="23"/>
      <c r="L244" s="26">
        <v>16000</v>
      </c>
      <c r="M244" s="23"/>
      <c r="N244" s="26">
        <f>ROUND((J244-L244),5)</f>
        <v>-16000</v>
      </c>
      <c r="O244" s="23"/>
      <c r="P244" s="25">
        <f>ROUND(IF(L244=0, IF(J244=0, 0, 1), J244/L244),5)</f>
        <v>0</v>
      </c>
    </row>
    <row r="245" spans="1:16" ht="15" thickBot="1" x14ac:dyDescent="0.45">
      <c r="A245" s="20"/>
      <c r="B245" s="20"/>
      <c r="C245" s="20"/>
      <c r="D245" s="20" t="s">
        <v>69</v>
      </c>
      <c r="E245" s="20"/>
      <c r="F245" s="20"/>
      <c r="G245" s="20"/>
      <c r="H245" s="20"/>
      <c r="I245" s="20"/>
      <c r="J245" s="24">
        <f>ROUND(SUM(J237:J244),5)</f>
        <v>0</v>
      </c>
      <c r="K245" s="23"/>
      <c r="L245" s="24">
        <f>ROUND(SUM(L237:L244),5)</f>
        <v>20084.62</v>
      </c>
      <c r="M245" s="23"/>
      <c r="N245" s="24">
        <f>ROUND((J245-L245),5)</f>
        <v>-20084.62</v>
      </c>
      <c r="O245" s="23"/>
      <c r="P245" s="22">
        <f>ROUND(IF(L245=0, IF(J245=0, 0, 1), J245/L245),5)</f>
        <v>0</v>
      </c>
    </row>
    <row r="246" spans="1:16" ht="15" thickBot="1" x14ac:dyDescent="0.45">
      <c r="A246" s="20"/>
      <c r="B246" s="20"/>
      <c r="C246" s="20" t="s">
        <v>68</v>
      </c>
      <c r="D246" s="20"/>
      <c r="E246" s="20"/>
      <c r="F246" s="20"/>
      <c r="G246" s="20"/>
      <c r="H246" s="20"/>
      <c r="I246" s="20"/>
      <c r="J246" s="24">
        <f>ROUND(J221+J226+J236+J245,5)</f>
        <v>62296.04</v>
      </c>
      <c r="K246" s="23"/>
      <c r="L246" s="24">
        <f>ROUND(L221+L226+L236+L245,5)</f>
        <v>20084.62</v>
      </c>
      <c r="M246" s="23"/>
      <c r="N246" s="24">
        <f>ROUND((J246-L246),5)</f>
        <v>42211.42</v>
      </c>
      <c r="O246" s="23"/>
      <c r="P246" s="22">
        <f>ROUND(IF(L246=0, IF(J246=0, 0, 1), J246/L246),5)</f>
        <v>3.10168</v>
      </c>
    </row>
    <row r="247" spans="1:16" ht="15" thickBot="1" x14ac:dyDescent="0.45">
      <c r="A247" s="20"/>
      <c r="B247" s="20" t="s">
        <v>67</v>
      </c>
      <c r="C247" s="20"/>
      <c r="D247" s="20"/>
      <c r="E247" s="20"/>
      <c r="F247" s="20"/>
      <c r="G247" s="20"/>
      <c r="H247" s="20"/>
      <c r="I247" s="20"/>
      <c r="J247" s="24">
        <f>ROUND(J203+J220-J246,5)</f>
        <v>-35825.040000000001</v>
      </c>
      <c r="K247" s="23"/>
      <c r="L247" s="24">
        <f>ROUND(L203+L220-L246,5)</f>
        <v>-20084.62</v>
      </c>
      <c r="M247" s="23"/>
      <c r="N247" s="24">
        <f>ROUND((J247-L247),5)</f>
        <v>-15740.42</v>
      </c>
      <c r="O247" s="23"/>
      <c r="P247" s="22">
        <f>ROUND(IF(L247=0, IF(J247=0, 0, 1), J247/L247),5)</f>
        <v>1.7837099999999999</v>
      </c>
    </row>
    <row r="248" spans="1:16" s="18" customFormat="1" ht="9.4499999999999993" thickBot="1" x14ac:dyDescent="0.3">
      <c r="A248" s="20" t="s">
        <v>64</v>
      </c>
      <c r="B248" s="20"/>
      <c r="C248" s="20"/>
      <c r="D248" s="20"/>
      <c r="E248" s="20"/>
      <c r="F248" s="20"/>
      <c r="G248" s="20"/>
      <c r="H248" s="20"/>
      <c r="I248" s="20"/>
      <c r="J248" s="21">
        <f>ROUND(J202+J247,5)</f>
        <v>283216.57</v>
      </c>
      <c r="K248" s="20"/>
      <c r="L248" s="21">
        <f>ROUND(L202+L247,5)</f>
        <v>352043.06</v>
      </c>
      <c r="M248" s="20"/>
      <c r="N248" s="21">
        <f>ROUND((J248-L248),5)</f>
        <v>-68826.490000000005</v>
      </c>
      <c r="O248" s="20"/>
      <c r="P248" s="19">
        <f>ROUND(IF(L248=0, IF(J248=0, 0, 1), J248/L248),5)</f>
        <v>0.80449000000000004</v>
      </c>
    </row>
    <row r="249" spans="1:16" ht="15" thickTop="1" x14ac:dyDescent="0.4"/>
  </sheetData>
  <pageMargins left="0.7" right="0.7" top="0.75" bottom="0.75" header="0.1" footer="0.3"/>
  <pageSetup orientation="portrait" r:id="rId1"/>
  <headerFooter>
    <oddHeader>&amp;L&amp;"Arial,Bold"&amp;7 2:19 PM
&amp;"Arial,Bold"&amp;7 09/09/22
&amp;"Arial,Bold"&amp;7 Accrual Basis&amp;C&amp;"Arial,Bold"&amp;12 Nederland Fire Protection District
&amp;"Arial,Bold"&amp;14 Income &amp;&amp; Expense General  Budget vs. Actual
&amp;"Arial,Bold"&amp;10 January through August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3074" r:id="rId4" name="HEADER"/>
      </mc:Fallback>
    </mc:AlternateContent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3073" r:id="rId6" name="FILT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7A354-269C-4DAC-99C0-C0FB5602429A}">
  <sheetPr codeName="Sheet5"/>
  <dimension ref="A1:P249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6" x14ac:dyDescent="0.4"/>
  <cols>
    <col min="1" max="8" width="2.921875" style="18" customWidth="1"/>
    <col min="9" max="9" width="23.3828125" style="18" customWidth="1"/>
    <col min="10" max="10" width="7.84375" bestFit="1" customWidth="1"/>
    <col min="11" max="11" width="2.23046875" customWidth="1"/>
    <col min="12" max="12" width="7.84375" bestFit="1" customWidth="1"/>
    <col min="13" max="13" width="2.23046875" customWidth="1"/>
    <col min="14" max="14" width="9.07421875" bestFit="1" customWidth="1"/>
    <col min="15" max="15" width="2.23046875" customWidth="1"/>
    <col min="16" max="16" width="8" bestFit="1" customWidth="1"/>
  </cols>
  <sheetData>
    <row r="1" spans="1:16" ht="15" thickBot="1" x14ac:dyDescent="0.45">
      <c r="A1" s="20"/>
      <c r="B1" s="20"/>
      <c r="C1" s="20"/>
      <c r="D1" s="20"/>
      <c r="E1" s="20"/>
      <c r="F1" s="20"/>
      <c r="G1" s="20"/>
      <c r="H1" s="20"/>
      <c r="I1" s="20"/>
      <c r="J1" s="34"/>
      <c r="K1" s="35"/>
      <c r="L1" s="34"/>
      <c r="M1" s="35"/>
      <c r="N1" s="34"/>
      <c r="O1" s="35"/>
      <c r="P1" s="34"/>
    </row>
    <row r="2" spans="1:16" s="15" customFormat="1" ht="15.45" thickTop="1" thickBot="1" x14ac:dyDescent="0.45">
      <c r="A2" s="33"/>
      <c r="B2" s="33"/>
      <c r="C2" s="33"/>
      <c r="D2" s="33"/>
      <c r="E2" s="33"/>
      <c r="F2" s="33"/>
      <c r="G2" s="33"/>
      <c r="H2" s="33"/>
      <c r="I2" s="33"/>
      <c r="J2" s="31" t="s">
        <v>586</v>
      </c>
      <c r="K2" s="32"/>
      <c r="L2" s="31" t="s">
        <v>260</v>
      </c>
      <c r="M2" s="32"/>
      <c r="N2" s="31" t="s">
        <v>259</v>
      </c>
      <c r="O2" s="32"/>
      <c r="P2" s="31" t="s">
        <v>258</v>
      </c>
    </row>
    <row r="3" spans="1:16" ht="15" thickTop="1" x14ac:dyDescent="0.4">
      <c r="A3" s="20"/>
      <c r="B3" s="20" t="s">
        <v>257</v>
      </c>
      <c r="C3" s="20"/>
      <c r="D3" s="20"/>
      <c r="E3" s="20"/>
      <c r="F3" s="20"/>
      <c r="G3" s="20"/>
      <c r="H3" s="20"/>
      <c r="I3" s="20"/>
      <c r="J3" s="26"/>
      <c r="K3" s="23"/>
      <c r="L3" s="26"/>
      <c r="M3" s="23"/>
      <c r="N3" s="26"/>
      <c r="O3" s="23"/>
      <c r="P3" s="25"/>
    </row>
    <row r="4" spans="1:16" x14ac:dyDescent="0.4">
      <c r="A4" s="20"/>
      <c r="B4" s="20"/>
      <c r="C4" s="20"/>
      <c r="D4" s="20" t="s">
        <v>256</v>
      </c>
      <c r="E4" s="20"/>
      <c r="F4" s="20"/>
      <c r="G4" s="20"/>
      <c r="H4" s="20"/>
      <c r="I4" s="20"/>
      <c r="J4" s="26"/>
      <c r="K4" s="23"/>
      <c r="L4" s="26"/>
      <c r="M4" s="23"/>
      <c r="N4" s="26"/>
      <c r="O4" s="23"/>
      <c r="P4" s="25"/>
    </row>
    <row r="5" spans="1:16" x14ac:dyDescent="0.4">
      <c r="A5" s="20"/>
      <c r="B5" s="20"/>
      <c r="C5" s="20"/>
      <c r="D5" s="20"/>
      <c r="E5" s="20" t="s">
        <v>255</v>
      </c>
      <c r="F5" s="20"/>
      <c r="G5" s="20"/>
      <c r="H5" s="20"/>
      <c r="I5" s="20"/>
      <c r="J5" s="26">
        <v>12020</v>
      </c>
      <c r="K5" s="23"/>
      <c r="L5" s="26"/>
      <c r="M5" s="23"/>
      <c r="N5" s="26"/>
      <c r="O5" s="23"/>
      <c r="P5" s="25"/>
    </row>
    <row r="6" spans="1:16" x14ac:dyDescent="0.4">
      <c r="A6" s="20"/>
      <c r="B6" s="20"/>
      <c r="C6" s="20"/>
      <c r="D6" s="20"/>
      <c r="E6" s="20" t="s">
        <v>254</v>
      </c>
      <c r="F6" s="20"/>
      <c r="G6" s="20"/>
      <c r="H6" s="20"/>
      <c r="I6" s="20"/>
      <c r="J6" s="26">
        <v>0</v>
      </c>
      <c r="K6" s="23"/>
      <c r="L6" s="26">
        <v>25000</v>
      </c>
      <c r="M6" s="23"/>
      <c r="N6" s="26">
        <f>ROUND((J6-L6),5)</f>
        <v>-25000</v>
      </c>
      <c r="O6" s="23"/>
      <c r="P6" s="25">
        <f>ROUND(IF(L6=0, IF(J6=0, 0, 1), J6/L6),5)</f>
        <v>0</v>
      </c>
    </row>
    <row r="7" spans="1:16" x14ac:dyDescent="0.4">
      <c r="A7" s="20"/>
      <c r="B7" s="20"/>
      <c r="C7" s="20"/>
      <c r="D7" s="20"/>
      <c r="E7" s="20" t="s">
        <v>253</v>
      </c>
      <c r="F7" s="20"/>
      <c r="G7" s="20"/>
      <c r="H7" s="20"/>
      <c r="I7" s="20"/>
      <c r="J7" s="26">
        <v>2391.7600000000002</v>
      </c>
      <c r="K7" s="23"/>
      <c r="L7" s="26">
        <v>500</v>
      </c>
      <c r="M7" s="23"/>
      <c r="N7" s="26">
        <f>ROUND((J7-L7),5)</f>
        <v>1891.76</v>
      </c>
      <c r="O7" s="23"/>
      <c r="P7" s="25">
        <f>ROUND(IF(L7=0, IF(J7=0, 0, 1), J7/L7),5)</f>
        <v>4.7835200000000002</v>
      </c>
    </row>
    <row r="8" spans="1:16" x14ac:dyDescent="0.4">
      <c r="A8" s="20"/>
      <c r="B8" s="20"/>
      <c r="C8" s="20"/>
      <c r="D8" s="20"/>
      <c r="E8" s="20" t="s">
        <v>252</v>
      </c>
      <c r="F8" s="20"/>
      <c r="G8" s="20"/>
      <c r="H8" s="20"/>
      <c r="I8" s="20"/>
      <c r="J8" s="26">
        <v>42.34</v>
      </c>
      <c r="K8" s="23"/>
      <c r="L8" s="26">
        <v>150</v>
      </c>
      <c r="M8" s="23"/>
      <c r="N8" s="26">
        <f>ROUND((J8-L8),5)</f>
        <v>-107.66</v>
      </c>
      <c r="O8" s="23"/>
      <c r="P8" s="25">
        <f>ROUND(IF(L8=0, IF(J8=0, 0, 1), J8/L8),5)</f>
        <v>0.28227000000000002</v>
      </c>
    </row>
    <row r="9" spans="1:16" x14ac:dyDescent="0.4">
      <c r="A9" s="20"/>
      <c r="B9" s="20"/>
      <c r="C9" s="20"/>
      <c r="D9" s="20"/>
      <c r="E9" s="20" t="s">
        <v>251</v>
      </c>
      <c r="F9" s="20"/>
      <c r="G9" s="20"/>
      <c r="H9" s="20"/>
      <c r="I9" s="20"/>
      <c r="J9" s="26"/>
      <c r="K9" s="23"/>
      <c r="L9" s="26"/>
      <c r="M9" s="23"/>
      <c r="N9" s="26"/>
      <c r="O9" s="23"/>
      <c r="P9" s="25"/>
    </row>
    <row r="10" spans="1:16" x14ac:dyDescent="0.4">
      <c r="A10" s="20"/>
      <c r="B10" s="20"/>
      <c r="C10" s="20"/>
      <c r="D10" s="20"/>
      <c r="E10" s="20"/>
      <c r="F10" s="20" t="s">
        <v>250</v>
      </c>
      <c r="G10" s="20"/>
      <c r="H10" s="20"/>
      <c r="I10" s="20"/>
      <c r="J10" s="26">
        <v>1099125.1399999999</v>
      </c>
      <c r="K10" s="23"/>
      <c r="L10" s="26">
        <v>1065857</v>
      </c>
      <c r="M10" s="23"/>
      <c r="N10" s="26">
        <f>ROUND((J10-L10),5)</f>
        <v>33268.14</v>
      </c>
      <c r="O10" s="23"/>
      <c r="P10" s="25">
        <f>ROUND(IF(L10=0, IF(J10=0, 0, 1), J10/L10),5)</f>
        <v>1.03121</v>
      </c>
    </row>
    <row r="11" spans="1:16" x14ac:dyDescent="0.4">
      <c r="A11" s="20"/>
      <c r="B11" s="20"/>
      <c r="C11" s="20"/>
      <c r="D11" s="20"/>
      <c r="E11" s="20"/>
      <c r="F11" s="20" t="s">
        <v>249</v>
      </c>
      <c r="G11" s="20"/>
      <c r="H11" s="20"/>
      <c r="I11" s="20"/>
      <c r="J11" s="26">
        <v>24357.53</v>
      </c>
      <c r="K11" s="23"/>
      <c r="L11" s="26">
        <v>53293</v>
      </c>
      <c r="M11" s="23"/>
      <c r="N11" s="26">
        <f>ROUND((J11-L11),5)</f>
        <v>-28935.47</v>
      </c>
      <c r="O11" s="23"/>
      <c r="P11" s="25">
        <f>ROUND(IF(L11=0, IF(J11=0, 0, 1), J11/L11),5)</f>
        <v>0.45705000000000001</v>
      </c>
    </row>
    <row r="12" spans="1:16" x14ac:dyDescent="0.4">
      <c r="A12" s="20"/>
      <c r="B12" s="20"/>
      <c r="C12" s="20"/>
      <c r="D12" s="20"/>
      <c r="E12" s="20"/>
      <c r="F12" s="20" t="s">
        <v>248</v>
      </c>
      <c r="G12" s="20"/>
      <c r="H12" s="20"/>
      <c r="I12" s="20"/>
      <c r="J12" s="26">
        <v>0</v>
      </c>
      <c r="K12" s="23"/>
      <c r="L12" s="26">
        <v>37302</v>
      </c>
      <c r="M12" s="23"/>
      <c r="N12" s="26">
        <f>ROUND((J12-L12),5)</f>
        <v>-37302</v>
      </c>
      <c r="O12" s="23"/>
      <c r="P12" s="25">
        <f>ROUND(IF(L12=0, IF(J12=0, 0, 1), J12/L12),5)</f>
        <v>0</v>
      </c>
    </row>
    <row r="13" spans="1:16" x14ac:dyDescent="0.4">
      <c r="A13" s="20"/>
      <c r="B13" s="20"/>
      <c r="C13" s="20"/>
      <c r="D13" s="20"/>
      <c r="E13" s="20"/>
      <c r="F13" s="20" t="s">
        <v>247</v>
      </c>
      <c r="G13" s="20"/>
      <c r="H13" s="20"/>
      <c r="I13" s="20"/>
      <c r="J13" s="26">
        <v>0</v>
      </c>
      <c r="K13" s="23"/>
      <c r="L13" s="26">
        <v>1865</v>
      </c>
      <c r="M13" s="23"/>
      <c r="N13" s="26">
        <f>ROUND((J13-L13),5)</f>
        <v>-1865</v>
      </c>
      <c r="O13" s="23"/>
      <c r="P13" s="25">
        <f>ROUND(IF(L13=0, IF(J13=0, 0, 1), J13/L13),5)</f>
        <v>0</v>
      </c>
    </row>
    <row r="14" spans="1:16" x14ac:dyDescent="0.4">
      <c r="A14" s="20"/>
      <c r="B14" s="20"/>
      <c r="C14" s="20"/>
      <c r="D14" s="20"/>
      <c r="E14" s="20"/>
      <c r="F14" s="20" t="s">
        <v>315</v>
      </c>
      <c r="G14" s="20"/>
      <c r="H14" s="20"/>
      <c r="I14" s="20"/>
      <c r="J14" s="26">
        <v>875.9</v>
      </c>
      <c r="K14" s="23"/>
      <c r="L14" s="26"/>
      <c r="M14" s="23"/>
      <c r="N14" s="26"/>
      <c r="O14" s="23"/>
      <c r="P14" s="25"/>
    </row>
    <row r="15" spans="1:16" x14ac:dyDescent="0.4">
      <c r="A15" s="20"/>
      <c r="B15" s="20"/>
      <c r="C15" s="20"/>
      <c r="D15" s="20"/>
      <c r="E15" s="20"/>
      <c r="F15" s="20" t="s">
        <v>314</v>
      </c>
      <c r="G15" s="20"/>
      <c r="H15" s="20"/>
      <c r="I15" s="20"/>
      <c r="J15" s="26">
        <v>4.74</v>
      </c>
      <c r="K15" s="23"/>
      <c r="L15" s="26"/>
      <c r="M15" s="23"/>
      <c r="N15" s="26"/>
      <c r="O15" s="23"/>
      <c r="P15" s="25"/>
    </row>
    <row r="16" spans="1:16" x14ac:dyDescent="0.4">
      <c r="A16" s="20"/>
      <c r="B16" s="20"/>
      <c r="C16" s="20"/>
      <c r="D16" s="20"/>
      <c r="E16" s="20"/>
      <c r="F16" s="20" t="s">
        <v>313</v>
      </c>
      <c r="G16" s="20"/>
      <c r="H16" s="20"/>
      <c r="I16" s="20"/>
      <c r="J16" s="26">
        <v>1.32</v>
      </c>
      <c r="K16" s="23"/>
      <c r="L16" s="26"/>
      <c r="M16" s="23"/>
      <c r="N16" s="26"/>
      <c r="O16" s="23"/>
      <c r="P16" s="25"/>
    </row>
    <row r="17" spans="1:16" x14ac:dyDescent="0.4">
      <c r="A17" s="20"/>
      <c r="B17" s="20"/>
      <c r="C17" s="20"/>
      <c r="D17" s="20"/>
      <c r="E17" s="20"/>
      <c r="F17" s="20" t="s">
        <v>246</v>
      </c>
      <c r="G17" s="20"/>
      <c r="H17" s="20"/>
      <c r="I17" s="20"/>
      <c r="J17" s="26">
        <v>4947.62</v>
      </c>
      <c r="K17" s="23"/>
      <c r="L17" s="26">
        <v>5164</v>
      </c>
      <c r="M17" s="23"/>
      <c r="N17" s="26">
        <f>ROUND((J17-L17),5)</f>
        <v>-216.38</v>
      </c>
      <c r="O17" s="23"/>
      <c r="P17" s="25">
        <f>ROUND(IF(L17=0, IF(J17=0, 0, 1), J17/L17),5)</f>
        <v>0.95809999999999995</v>
      </c>
    </row>
    <row r="18" spans="1:16" x14ac:dyDescent="0.4">
      <c r="A18" s="20"/>
      <c r="B18" s="20"/>
      <c r="C18" s="20"/>
      <c r="D18" s="20"/>
      <c r="E18" s="20"/>
      <c r="F18" s="20" t="s">
        <v>245</v>
      </c>
      <c r="G18" s="20"/>
      <c r="H18" s="20"/>
      <c r="I18" s="20"/>
      <c r="J18" s="26">
        <v>0</v>
      </c>
      <c r="K18" s="23"/>
      <c r="L18" s="26">
        <v>5164</v>
      </c>
      <c r="M18" s="23"/>
      <c r="N18" s="26">
        <f>ROUND((J18-L18),5)</f>
        <v>-5164</v>
      </c>
      <c r="O18" s="23"/>
      <c r="P18" s="25">
        <f>ROUND(IF(L18=0, IF(J18=0, 0, 1), J18/L18),5)</f>
        <v>0</v>
      </c>
    </row>
    <row r="19" spans="1:16" x14ac:dyDescent="0.4">
      <c r="A19" s="20"/>
      <c r="B19" s="20"/>
      <c r="C19" s="20"/>
      <c r="D19" s="20"/>
      <c r="E19" s="20"/>
      <c r="F19" s="20" t="s">
        <v>312</v>
      </c>
      <c r="G19" s="20"/>
      <c r="H19" s="20"/>
      <c r="I19" s="20"/>
      <c r="J19" s="26">
        <v>-43254.14</v>
      </c>
      <c r="K19" s="23"/>
      <c r="L19" s="26"/>
      <c r="M19" s="23"/>
      <c r="N19" s="26"/>
      <c r="O19" s="23"/>
      <c r="P19" s="25"/>
    </row>
    <row r="20" spans="1:16" ht="15" thickBot="1" x14ac:dyDescent="0.45">
      <c r="A20" s="20"/>
      <c r="B20" s="20"/>
      <c r="C20" s="20"/>
      <c r="D20" s="20"/>
      <c r="E20" s="20"/>
      <c r="F20" s="20" t="s">
        <v>311</v>
      </c>
      <c r="G20" s="20"/>
      <c r="H20" s="20"/>
      <c r="I20" s="20"/>
      <c r="J20" s="26">
        <v>-0.06</v>
      </c>
      <c r="K20" s="23"/>
      <c r="L20" s="26"/>
      <c r="M20" s="23"/>
      <c r="N20" s="26"/>
      <c r="O20" s="23"/>
      <c r="P20" s="25"/>
    </row>
    <row r="21" spans="1:16" ht="15" thickBot="1" x14ac:dyDescent="0.45">
      <c r="A21" s="20"/>
      <c r="B21" s="20"/>
      <c r="C21" s="20"/>
      <c r="D21" s="20"/>
      <c r="E21" s="20" t="s">
        <v>244</v>
      </c>
      <c r="F21" s="20"/>
      <c r="G21" s="20"/>
      <c r="H21" s="20"/>
      <c r="I21" s="20"/>
      <c r="J21" s="24">
        <f>ROUND(SUM(J9:J20),5)</f>
        <v>1086058.05</v>
      </c>
      <c r="K21" s="23"/>
      <c r="L21" s="24">
        <f>ROUND(SUM(L9:L20),5)</f>
        <v>1168645</v>
      </c>
      <c r="M21" s="23"/>
      <c r="N21" s="24">
        <f>ROUND((J21-L21),5)</f>
        <v>-82586.95</v>
      </c>
      <c r="O21" s="23"/>
      <c r="P21" s="22">
        <f>ROUND(IF(L21=0, IF(J21=0, 0, 1), J21/L21),5)</f>
        <v>0.92932999999999999</v>
      </c>
    </row>
    <row r="22" spans="1:16" ht="15" thickBot="1" x14ac:dyDescent="0.45">
      <c r="A22" s="20"/>
      <c r="B22" s="20"/>
      <c r="C22" s="20"/>
      <c r="D22" s="20" t="s">
        <v>243</v>
      </c>
      <c r="E22" s="20"/>
      <c r="F22" s="20"/>
      <c r="G22" s="20"/>
      <c r="H22" s="20"/>
      <c r="I22" s="20"/>
      <c r="J22" s="27">
        <f>ROUND(SUM(J4:J8)+J21,5)</f>
        <v>1100512.1499999999</v>
      </c>
      <c r="K22" s="23"/>
      <c r="L22" s="27">
        <f>ROUND(SUM(L4:L8)+L21,5)</f>
        <v>1194295</v>
      </c>
      <c r="M22" s="23"/>
      <c r="N22" s="27">
        <f>ROUND((J22-L22),5)</f>
        <v>-93782.85</v>
      </c>
      <c r="O22" s="23"/>
      <c r="P22" s="28">
        <f>ROUND(IF(L22=0, IF(J22=0, 0, 1), J22/L22),5)</f>
        <v>0.92147000000000001</v>
      </c>
    </row>
    <row r="23" spans="1:16" x14ac:dyDescent="0.4">
      <c r="A23" s="20"/>
      <c r="B23" s="20"/>
      <c r="C23" s="20" t="s">
        <v>242</v>
      </c>
      <c r="D23" s="20"/>
      <c r="E23" s="20"/>
      <c r="F23" s="20"/>
      <c r="G23" s="20"/>
      <c r="H23" s="20"/>
      <c r="I23" s="20"/>
      <c r="J23" s="26">
        <f>J22</f>
        <v>1100512.1499999999</v>
      </c>
      <c r="K23" s="23"/>
      <c r="L23" s="26">
        <f>L22</f>
        <v>1194295</v>
      </c>
      <c r="M23" s="23"/>
      <c r="N23" s="26">
        <f>ROUND((J23-L23),5)</f>
        <v>-93782.85</v>
      </c>
      <c r="O23" s="23"/>
      <c r="P23" s="25">
        <f>ROUND(IF(L23=0, IF(J23=0, 0, 1), J23/L23),5)</f>
        <v>0.92147000000000001</v>
      </c>
    </row>
    <row r="24" spans="1:16" x14ac:dyDescent="0.4">
      <c r="A24" s="20"/>
      <c r="B24" s="20"/>
      <c r="C24" s="20"/>
      <c r="D24" s="20" t="s">
        <v>241</v>
      </c>
      <c r="E24" s="20"/>
      <c r="F24" s="20"/>
      <c r="G24" s="20"/>
      <c r="H24" s="20"/>
      <c r="I24" s="20"/>
      <c r="J24" s="26"/>
      <c r="K24" s="23"/>
      <c r="L24" s="26"/>
      <c r="M24" s="23"/>
      <c r="N24" s="26"/>
      <c r="O24" s="23"/>
      <c r="P24" s="25"/>
    </row>
    <row r="25" spans="1:16" x14ac:dyDescent="0.4">
      <c r="A25" s="20"/>
      <c r="B25" s="20"/>
      <c r="C25" s="20"/>
      <c r="D25" s="20"/>
      <c r="E25" s="20" t="s">
        <v>240</v>
      </c>
      <c r="F25" s="20"/>
      <c r="G25" s="20"/>
      <c r="H25" s="20"/>
      <c r="I25" s="20"/>
      <c r="J25" s="26"/>
      <c r="K25" s="23"/>
      <c r="L25" s="26"/>
      <c r="M25" s="23"/>
      <c r="N25" s="26"/>
      <c r="O25" s="23"/>
      <c r="P25" s="25"/>
    </row>
    <row r="26" spans="1:16" x14ac:dyDescent="0.4">
      <c r="A26" s="20"/>
      <c r="B26" s="20"/>
      <c r="C26" s="20"/>
      <c r="D26" s="20"/>
      <c r="E26" s="20"/>
      <c r="F26" s="20" t="s">
        <v>239</v>
      </c>
      <c r="G26" s="20"/>
      <c r="H26" s="20"/>
      <c r="I26" s="20"/>
      <c r="J26" s="26">
        <v>2194.19</v>
      </c>
      <c r="K26" s="23"/>
      <c r="L26" s="26">
        <v>4200</v>
      </c>
      <c r="M26" s="23"/>
      <c r="N26" s="26">
        <f>ROUND((J26-L26),5)</f>
        <v>-2005.81</v>
      </c>
      <c r="O26" s="23"/>
      <c r="P26" s="25">
        <f>ROUND(IF(L26=0, IF(J26=0, 0, 1), J26/L26),5)</f>
        <v>0.52242999999999995</v>
      </c>
    </row>
    <row r="27" spans="1:16" x14ac:dyDescent="0.4">
      <c r="A27" s="20"/>
      <c r="B27" s="20"/>
      <c r="C27" s="20"/>
      <c r="D27" s="20"/>
      <c r="E27" s="20"/>
      <c r="F27" s="20" t="s">
        <v>238</v>
      </c>
      <c r="G27" s="20"/>
      <c r="H27" s="20"/>
      <c r="I27" s="20"/>
      <c r="J27" s="26">
        <v>8442.3799999999992</v>
      </c>
      <c r="K27" s="23"/>
      <c r="L27" s="26">
        <v>10000</v>
      </c>
      <c r="M27" s="23"/>
      <c r="N27" s="26">
        <f>ROUND((J27-L27),5)</f>
        <v>-1557.62</v>
      </c>
      <c r="O27" s="23"/>
      <c r="P27" s="25">
        <f>ROUND(IF(L27=0, IF(J27=0, 0, 1), J27/L27),5)</f>
        <v>0.84423999999999999</v>
      </c>
    </row>
    <row r="28" spans="1:16" x14ac:dyDescent="0.4">
      <c r="A28" s="20"/>
      <c r="B28" s="20"/>
      <c r="C28" s="20"/>
      <c r="D28" s="20"/>
      <c r="E28" s="20"/>
      <c r="F28" s="20" t="s">
        <v>237</v>
      </c>
      <c r="G28" s="20"/>
      <c r="H28" s="20"/>
      <c r="I28" s="20"/>
      <c r="J28" s="26">
        <v>173.51</v>
      </c>
      <c r="K28" s="23"/>
      <c r="L28" s="26">
        <v>500</v>
      </c>
      <c r="M28" s="23"/>
      <c r="N28" s="26">
        <f>ROUND((J28-L28),5)</f>
        <v>-326.49</v>
      </c>
      <c r="O28" s="23"/>
      <c r="P28" s="25">
        <f>ROUND(IF(L28=0, IF(J28=0, 0, 1), J28/L28),5)</f>
        <v>0.34702</v>
      </c>
    </row>
    <row r="29" spans="1:16" x14ac:dyDescent="0.4">
      <c r="A29" s="20"/>
      <c r="B29" s="20"/>
      <c r="C29" s="20"/>
      <c r="D29" s="20"/>
      <c r="E29" s="20"/>
      <c r="F29" s="20" t="s">
        <v>236</v>
      </c>
      <c r="G29" s="20"/>
      <c r="H29" s="20"/>
      <c r="I29" s="20"/>
      <c r="J29" s="26">
        <v>369.85</v>
      </c>
      <c r="K29" s="23"/>
      <c r="L29" s="26">
        <v>600</v>
      </c>
      <c r="M29" s="23"/>
      <c r="N29" s="26">
        <f>ROUND((J29-L29),5)</f>
        <v>-230.15</v>
      </c>
      <c r="O29" s="23"/>
      <c r="P29" s="25">
        <f>ROUND(IF(L29=0, IF(J29=0, 0, 1), J29/L29),5)</f>
        <v>0.61641999999999997</v>
      </c>
    </row>
    <row r="30" spans="1:16" x14ac:dyDescent="0.4">
      <c r="A30" s="20"/>
      <c r="B30" s="20"/>
      <c r="C30" s="20"/>
      <c r="D30" s="20"/>
      <c r="E30" s="20"/>
      <c r="F30" s="20" t="s">
        <v>235</v>
      </c>
      <c r="G30" s="20"/>
      <c r="H30" s="20"/>
      <c r="I30" s="20"/>
      <c r="J30" s="26"/>
      <c r="K30" s="23"/>
      <c r="L30" s="26"/>
      <c r="M30" s="23"/>
      <c r="N30" s="26"/>
      <c r="O30" s="23"/>
      <c r="P30" s="25"/>
    </row>
    <row r="31" spans="1:16" x14ac:dyDescent="0.4">
      <c r="A31" s="20"/>
      <c r="B31" s="20"/>
      <c r="C31" s="20"/>
      <c r="D31" s="20"/>
      <c r="E31" s="20"/>
      <c r="F31" s="20"/>
      <c r="G31" s="20" t="s">
        <v>310</v>
      </c>
      <c r="H31" s="20"/>
      <c r="I31" s="20"/>
      <c r="J31" s="26">
        <v>56</v>
      </c>
      <c r="K31" s="23"/>
      <c r="L31" s="26"/>
      <c r="M31" s="23"/>
      <c r="N31" s="26"/>
      <c r="O31" s="23"/>
      <c r="P31" s="25"/>
    </row>
    <row r="32" spans="1:16" ht="15" thickBot="1" x14ac:dyDescent="0.45">
      <c r="A32" s="20"/>
      <c r="B32" s="20"/>
      <c r="C32" s="20"/>
      <c r="D32" s="20"/>
      <c r="E32" s="20"/>
      <c r="F32" s="20"/>
      <c r="G32" s="20" t="s">
        <v>309</v>
      </c>
      <c r="H32" s="20"/>
      <c r="I32" s="20"/>
      <c r="J32" s="30">
        <v>240</v>
      </c>
      <c r="K32" s="23"/>
      <c r="L32" s="30">
        <v>500</v>
      </c>
      <c r="M32" s="23"/>
      <c r="N32" s="30">
        <f>ROUND((J32-L32),5)</f>
        <v>-260</v>
      </c>
      <c r="O32" s="23"/>
      <c r="P32" s="29">
        <f>ROUND(IF(L32=0, IF(J32=0, 0, 1), J32/L32),5)</f>
        <v>0.48</v>
      </c>
    </row>
    <row r="33" spans="1:16" x14ac:dyDescent="0.4">
      <c r="A33" s="20"/>
      <c r="B33" s="20"/>
      <c r="C33" s="20"/>
      <c r="D33" s="20"/>
      <c r="E33" s="20"/>
      <c r="F33" s="20" t="s">
        <v>308</v>
      </c>
      <c r="G33" s="20"/>
      <c r="H33" s="20"/>
      <c r="I33" s="20"/>
      <c r="J33" s="26">
        <f>ROUND(SUM(J30:J32),5)</f>
        <v>296</v>
      </c>
      <c r="K33" s="23"/>
      <c r="L33" s="26">
        <f>ROUND(SUM(L30:L32),5)</f>
        <v>500</v>
      </c>
      <c r="M33" s="23"/>
      <c r="N33" s="26">
        <f>ROUND((J33-L33),5)</f>
        <v>-204</v>
      </c>
      <c r="O33" s="23"/>
      <c r="P33" s="25">
        <f>ROUND(IF(L33=0, IF(J33=0, 0, 1), J33/L33),5)</f>
        <v>0.59199999999999997</v>
      </c>
    </row>
    <row r="34" spans="1:16" x14ac:dyDescent="0.4">
      <c r="A34" s="20"/>
      <c r="B34" s="20"/>
      <c r="C34" s="20"/>
      <c r="D34" s="20"/>
      <c r="E34" s="20"/>
      <c r="F34" s="20" t="s">
        <v>234</v>
      </c>
      <c r="G34" s="20"/>
      <c r="H34" s="20"/>
      <c r="I34" s="20"/>
      <c r="J34" s="26">
        <v>7769.72</v>
      </c>
      <c r="K34" s="23"/>
      <c r="L34" s="26">
        <v>1500</v>
      </c>
      <c r="M34" s="23"/>
      <c r="N34" s="26">
        <f>ROUND((J34-L34),5)</f>
        <v>6269.72</v>
      </c>
      <c r="O34" s="23"/>
      <c r="P34" s="25">
        <f>ROUND(IF(L34=0, IF(J34=0, 0, 1), J34/L34),5)</f>
        <v>5.1798099999999998</v>
      </c>
    </row>
    <row r="35" spans="1:16" x14ac:dyDescent="0.4">
      <c r="A35" s="20"/>
      <c r="B35" s="20"/>
      <c r="C35" s="20"/>
      <c r="D35" s="20"/>
      <c r="E35" s="20"/>
      <c r="F35" s="20" t="s">
        <v>233</v>
      </c>
      <c r="G35" s="20"/>
      <c r="H35" s="20"/>
      <c r="I35" s="20"/>
      <c r="J35" s="26"/>
      <c r="K35" s="23"/>
      <c r="L35" s="26"/>
      <c r="M35" s="23"/>
      <c r="N35" s="26"/>
      <c r="O35" s="23"/>
      <c r="P35" s="25"/>
    </row>
    <row r="36" spans="1:16" x14ac:dyDescent="0.4">
      <c r="A36" s="20"/>
      <c r="B36" s="20"/>
      <c r="C36" s="20"/>
      <c r="D36" s="20"/>
      <c r="E36" s="20"/>
      <c r="F36" s="20"/>
      <c r="G36" s="20" t="s">
        <v>232</v>
      </c>
      <c r="H36" s="20"/>
      <c r="I36" s="20"/>
      <c r="J36" s="26">
        <v>15851.25</v>
      </c>
      <c r="K36" s="23"/>
      <c r="L36" s="26">
        <v>18565.12</v>
      </c>
      <c r="M36" s="23"/>
      <c r="N36" s="26">
        <f>ROUND((J36-L36),5)</f>
        <v>-2713.87</v>
      </c>
      <c r="O36" s="23"/>
      <c r="P36" s="25">
        <f>ROUND(IF(L36=0, IF(J36=0, 0, 1), J36/L36),5)</f>
        <v>0.85382000000000002</v>
      </c>
    </row>
    <row r="37" spans="1:16" x14ac:dyDescent="0.4">
      <c r="A37" s="20"/>
      <c r="B37" s="20"/>
      <c r="C37" s="20"/>
      <c r="D37" s="20"/>
      <c r="E37" s="20"/>
      <c r="F37" s="20"/>
      <c r="G37" s="20" t="s">
        <v>231</v>
      </c>
      <c r="H37" s="20"/>
      <c r="I37" s="20"/>
      <c r="J37" s="26">
        <v>0</v>
      </c>
      <c r="K37" s="23"/>
      <c r="L37" s="26">
        <v>501</v>
      </c>
      <c r="M37" s="23"/>
      <c r="N37" s="26">
        <f>ROUND((J37-L37),5)</f>
        <v>-501</v>
      </c>
      <c r="O37" s="23"/>
      <c r="P37" s="25">
        <f>ROUND(IF(L37=0, IF(J37=0, 0, 1), J37/L37),5)</f>
        <v>0</v>
      </c>
    </row>
    <row r="38" spans="1:16" ht="15" thickBot="1" x14ac:dyDescent="0.45">
      <c r="A38" s="20"/>
      <c r="B38" s="20"/>
      <c r="C38" s="20"/>
      <c r="D38" s="20"/>
      <c r="E38" s="20"/>
      <c r="F38" s="20"/>
      <c r="G38" s="20" t="s">
        <v>307</v>
      </c>
      <c r="H38" s="20"/>
      <c r="I38" s="20"/>
      <c r="J38" s="30">
        <v>84.1</v>
      </c>
      <c r="K38" s="23"/>
      <c r="L38" s="30"/>
      <c r="M38" s="23"/>
      <c r="N38" s="30"/>
      <c r="O38" s="23"/>
      <c r="P38" s="29"/>
    </row>
    <row r="39" spans="1:16" x14ac:dyDescent="0.4">
      <c r="A39" s="20"/>
      <c r="B39" s="20"/>
      <c r="C39" s="20"/>
      <c r="D39" s="20"/>
      <c r="E39" s="20"/>
      <c r="F39" s="20" t="s">
        <v>230</v>
      </c>
      <c r="G39" s="20"/>
      <c r="H39" s="20"/>
      <c r="I39" s="20"/>
      <c r="J39" s="26">
        <f>ROUND(SUM(J35:J38),5)</f>
        <v>15935.35</v>
      </c>
      <c r="K39" s="23"/>
      <c r="L39" s="26">
        <f>ROUND(SUM(L35:L38),5)</f>
        <v>19066.12</v>
      </c>
      <c r="M39" s="23"/>
      <c r="N39" s="26">
        <f>ROUND((J39-L39),5)</f>
        <v>-3130.77</v>
      </c>
      <c r="O39" s="23"/>
      <c r="P39" s="25">
        <f>ROUND(IF(L39=0, IF(J39=0, 0, 1), J39/L39),5)</f>
        <v>0.83579000000000003</v>
      </c>
    </row>
    <row r="40" spans="1:16" x14ac:dyDescent="0.4">
      <c r="A40" s="20"/>
      <c r="B40" s="20"/>
      <c r="C40" s="20"/>
      <c r="D40" s="20"/>
      <c r="E40" s="20"/>
      <c r="F40" s="20" t="s">
        <v>229</v>
      </c>
      <c r="G40" s="20"/>
      <c r="H40" s="20"/>
      <c r="I40" s="20"/>
      <c r="J40" s="26"/>
      <c r="K40" s="23"/>
      <c r="L40" s="26"/>
      <c r="M40" s="23"/>
      <c r="N40" s="26"/>
      <c r="O40" s="23"/>
      <c r="P40" s="25"/>
    </row>
    <row r="41" spans="1:16" x14ac:dyDescent="0.4">
      <c r="A41" s="20"/>
      <c r="B41" s="20"/>
      <c r="C41" s="20"/>
      <c r="D41" s="20"/>
      <c r="E41" s="20"/>
      <c r="F41" s="20"/>
      <c r="G41" s="20" t="s">
        <v>228</v>
      </c>
      <c r="H41" s="20"/>
      <c r="I41" s="20"/>
      <c r="J41" s="26">
        <v>100</v>
      </c>
      <c r="K41" s="23"/>
      <c r="L41" s="26">
        <v>3000</v>
      </c>
      <c r="M41" s="23"/>
      <c r="N41" s="26">
        <f>ROUND((J41-L41),5)</f>
        <v>-2900</v>
      </c>
      <c r="O41" s="23"/>
      <c r="P41" s="25">
        <f>ROUND(IF(L41=0, IF(J41=0, 0, 1), J41/L41),5)</f>
        <v>3.3329999999999999E-2</v>
      </c>
    </row>
    <row r="42" spans="1:16" x14ac:dyDescent="0.4">
      <c r="A42" s="20"/>
      <c r="B42" s="20"/>
      <c r="C42" s="20"/>
      <c r="D42" s="20"/>
      <c r="E42" s="20"/>
      <c r="F42" s="20"/>
      <c r="G42" s="20" t="s">
        <v>227</v>
      </c>
      <c r="H42" s="20"/>
      <c r="I42" s="20"/>
      <c r="J42" s="26">
        <v>1993.61</v>
      </c>
      <c r="K42" s="23"/>
      <c r="L42" s="26">
        <v>2250</v>
      </c>
      <c r="M42" s="23"/>
      <c r="N42" s="26">
        <f>ROUND((J42-L42),5)</f>
        <v>-256.39</v>
      </c>
      <c r="O42" s="23"/>
      <c r="P42" s="25">
        <f>ROUND(IF(L42=0, IF(J42=0, 0, 1), J42/L42),5)</f>
        <v>0.88605</v>
      </c>
    </row>
    <row r="43" spans="1:16" x14ac:dyDescent="0.4">
      <c r="A43" s="20"/>
      <c r="B43" s="20"/>
      <c r="C43" s="20"/>
      <c r="D43" s="20"/>
      <c r="E43" s="20"/>
      <c r="F43" s="20"/>
      <c r="G43" s="20" t="s">
        <v>226</v>
      </c>
      <c r="H43" s="20"/>
      <c r="I43" s="20"/>
      <c r="J43" s="26">
        <v>21544</v>
      </c>
      <c r="K43" s="23"/>
      <c r="L43" s="26">
        <v>20000</v>
      </c>
      <c r="M43" s="23"/>
      <c r="N43" s="26">
        <f>ROUND((J43-L43),5)</f>
        <v>1544</v>
      </c>
      <c r="O43" s="23"/>
      <c r="P43" s="25">
        <f>ROUND(IF(L43=0, IF(J43=0, 0, 1), J43/L43),5)</f>
        <v>1.0771999999999999</v>
      </c>
    </row>
    <row r="44" spans="1:16" ht="15" thickBot="1" x14ac:dyDescent="0.45">
      <c r="A44" s="20"/>
      <c r="B44" s="20"/>
      <c r="C44" s="20"/>
      <c r="D44" s="20"/>
      <c r="E44" s="20"/>
      <c r="F44" s="20"/>
      <c r="G44" s="20" t="s">
        <v>225</v>
      </c>
      <c r="H44" s="20"/>
      <c r="I44" s="20"/>
      <c r="J44" s="30">
        <v>20866</v>
      </c>
      <c r="K44" s="23"/>
      <c r="L44" s="30">
        <v>20000</v>
      </c>
      <c r="M44" s="23"/>
      <c r="N44" s="30">
        <f>ROUND((J44-L44),5)</f>
        <v>866</v>
      </c>
      <c r="O44" s="23"/>
      <c r="P44" s="29">
        <f>ROUND(IF(L44=0, IF(J44=0, 0, 1), J44/L44),5)</f>
        <v>1.0432999999999999</v>
      </c>
    </row>
    <row r="45" spans="1:16" x14ac:dyDescent="0.4">
      <c r="A45" s="20"/>
      <c r="B45" s="20"/>
      <c r="C45" s="20"/>
      <c r="D45" s="20"/>
      <c r="E45" s="20"/>
      <c r="F45" s="20" t="s">
        <v>224</v>
      </c>
      <c r="G45" s="20"/>
      <c r="H45" s="20"/>
      <c r="I45" s="20"/>
      <c r="J45" s="26">
        <f>ROUND(SUM(J40:J44),5)</f>
        <v>44503.61</v>
      </c>
      <c r="K45" s="23"/>
      <c r="L45" s="26">
        <f>ROUND(SUM(L40:L44),5)</f>
        <v>45250</v>
      </c>
      <c r="M45" s="23"/>
      <c r="N45" s="26">
        <f>ROUND((J45-L45),5)</f>
        <v>-746.39</v>
      </c>
      <c r="O45" s="23"/>
      <c r="P45" s="25">
        <f>ROUND(IF(L45=0, IF(J45=0, 0, 1), J45/L45),5)</f>
        <v>0.98351</v>
      </c>
    </row>
    <row r="46" spans="1:16" x14ac:dyDescent="0.4">
      <c r="A46" s="20"/>
      <c r="B46" s="20"/>
      <c r="C46" s="20"/>
      <c r="D46" s="20"/>
      <c r="E46" s="20"/>
      <c r="F46" s="20" t="s">
        <v>223</v>
      </c>
      <c r="G46" s="20"/>
      <c r="H46" s="20"/>
      <c r="I46" s="20"/>
      <c r="J46" s="26"/>
      <c r="K46" s="23"/>
      <c r="L46" s="26"/>
      <c r="M46" s="23"/>
      <c r="N46" s="26"/>
      <c r="O46" s="23"/>
      <c r="P46" s="25"/>
    </row>
    <row r="47" spans="1:16" x14ac:dyDescent="0.4">
      <c r="A47" s="20"/>
      <c r="B47" s="20"/>
      <c r="C47" s="20"/>
      <c r="D47" s="20"/>
      <c r="E47" s="20"/>
      <c r="F47" s="20"/>
      <c r="G47" s="20" t="s">
        <v>222</v>
      </c>
      <c r="H47" s="20"/>
      <c r="I47" s="20"/>
      <c r="J47" s="26">
        <v>3144.62</v>
      </c>
      <c r="K47" s="23"/>
      <c r="L47" s="26">
        <v>1800</v>
      </c>
      <c r="M47" s="23"/>
      <c r="N47" s="26">
        <f>ROUND((J47-L47),5)</f>
        <v>1344.62</v>
      </c>
      <c r="O47" s="23"/>
      <c r="P47" s="25">
        <f>ROUND(IF(L47=0, IF(J47=0, 0, 1), J47/L47),5)</f>
        <v>1.74701</v>
      </c>
    </row>
    <row r="48" spans="1:16" x14ac:dyDescent="0.4">
      <c r="A48" s="20"/>
      <c r="B48" s="20"/>
      <c r="C48" s="20"/>
      <c r="D48" s="20"/>
      <c r="E48" s="20"/>
      <c r="F48" s="20"/>
      <c r="G48" s="20" t="s">
        <v>221</v>
      </c>
      <c r="H48" s="20"/>
      <c r="I48" s="20"/>
      <c r="J48" s="26">
        <v>0</v>
      </c>
      <c r="K48" s="23"/>
      <c r="L48" s="26">
        <v>1800</v>
      </c>
      <c r="M48" s="23"/>
      <c r="N48" s="26">
        <f>ROUND((J48-L48),5)</f>
        <v>-1800</v>
      </c>
      <c r="O48" s="23"/>
      <c r="P48" s="25">
        <f>ROUND(IF(L48=0, IF(J48=0, 0, 1), J48/L48),5)</f>
        <v>0</v>
      </c>
    </row>
    <row r="49" spans="1:16" x14ac:dyDescent="0.4">
      <c r="A49" s="20"/>
      <c r="B49" s="20"/>
      <c r="C49" s="20"/>
      <c r="D49" s="20"/>
      <c r="E49" s="20"/>
      <c r="F49" s="20"/>
      <c r="G49" s="20" t="s">
        <v>220</v>
      </c>
      <c r="H49" s="20"/>
      <c r="I49" s="20"/>
      <c r="J49" s="26">
        <v>7720</v>
      </c>
      <c r="K49" s="23"/>
      <c r="L49" s="26">
        <v>15000</v>
      </c>
      <c r="M49" s="23"/>
      <c r="N49" s="26">
        <f>ROUND((J49-L49),5)</f>
        <v>-7280</v>
      </c>
      <c r="O49" s="23"/>
      <c r="P49" s="25">
        <f>ROUND(IF(L49=0, IF(J49=0, 0, 1), J49/L49),5)</f>
        <v>0.51466999999999996</v>
      </c>
    </row>
    <row r="50" spans="1:16" x14ac:dyDescent="0.4">
      <c r="A50" s="20"/>
      <c r="B50" s="20"/>
      <c r="C50" s="20"/>
      <c r="D50" s="20"/>
      <c r="E50" s="20"/>
      <c r="F50" s="20"/>
      <c r="G50" s="20" t="s">
        <v>219</v>
      </c>
      <c r="H50" s="20"/>
      <c r="I50" s="20"/>
      <c r="J50" s="26">
        <v>0</v>
      </c>
      <c r="K50" s="23"/>
      <c r="L50" s="26">
        <v>1500</v>
      </c>
      <c r="M50" s="23"/>
      <c r="N50" s="26">
        <f>ROUND((J50-L50),5)</f>
        <v>-1500</v>
      </c>
      <c r="O50" s="23"/>
      <c r="P50" s="25">
        <f>ROUND(IF(L50=0, IF(J50=0, 0, 1), J50/L50),5)</f>
        <v>0</v>
      </c>
    </row>
    <row r="51" spans="1:16" x14ac:dyDescent="0.4">
      <c r="A51" s="20"/>
      <c r="B51" s="20"/>
      <c r="C51" s="20"/>
      <c r="D51" s="20"/>
      <c r="E51" s="20"/>
      <c r="F51" s="20"/>
      <c r="G51" s="20" t="s">
        <v>218</v>
      </c>
      <c r="H51" s="20"/>
      <c r="I51" s="20"/>
      <c r="J51" s="26">
        <v>0</v>
      </c>
      <c r="K51" s="23"/>
      <c r="L51" s="26">
        <v>500</v>
      </c>
      <c r="M51" s="23"/>
      <c r="N51" s="26">
        <f>ROUND((J51-L51),5)</f>
        <v>-500</v>
      </c>
      <c r="O51" s="23"/>
      <c r="P51" s="25">
        <f>ROUND(IF(L51=0, IF(J51=0, 0, 1), J51/L51),5)</f>
        <v>0</v>
      </c>
    </row>
    <row r="52" spans="1:16" ht="15" thickBot="1" x14ac:dyDescent="0.45">
      <c r="A52" s="20"/>
      <c r="B52" s="20"/>
      <c r="C52" s="20"/>
      <c r="D52" s="20"/>
      <c r="E52" s="20"/>
      <c r="F52" s="20"/>
      <c r="G52" s="20" t="s">
        <v>217</v>
      </c>
      <c r="H52" s="20"/>
      <c r="I52" s="20"/>
      <c r="J52" s="30">
        <v>2902.05</v>
      </c>
      <c r="K52" s="23"/>
      <c r="L52" s="30">
        <v>1500</v>
      </c>
      <c r="M52" s="23"/>
      <c r="N52" s="30">
        <f>ROUND((J52-L52),5)</f>
        <v>1402.05</v>
      </c>
      <c r="O52" s="23"/>
      <c r="P52" s="29">
        <f>ROUND(IF(L52=0, IF(J52=0, 0, 1), J52/L52),5)</f>
        <v>1.9347000000000001</v>
      </c>
    </row>
    <row r="53" spans="1:16" x14ac:dyDescent="0.4">
      <c r="A53" s="20"/>
      <c r="B53" s="20"/>
      <c r="C53" s="20"/>
      <c r="D53" s="20"/>
      <c r="E53" s="20"/>
      <c r="F53" s="20" t="s">
        <v>216</v>
      </c>
      <c r="G53" s="20"/>
      <c r="H53" s="20"/>
      <c r="I53" s="20"/>
      <c r="J53" s="26">
        <f>ROUND(SUM(J46:J52),5)</f>
        <v>13766.67</v>
      </c>
      <c r="K53" s="23"/>
      <c r="L53" s="26">
        <f>ROUND(SUM(L46:L52),5)</f>
        <v>22100</v>
      </c>
      <c r="M53" s="23"/>
      <c r="N53" s="26">
        <f>ROUND((J53-L53),5)</f>
        <v>-8333.33</v>
      </c>
      <c r="O53" s="23"/>
      <c r="P53" s="25">
        <f>ROUND(IF(L53=0, IF(J53=0, 0, 1), J53/L53),5)</f>
        <v>0.62292999999999998</v>
      </c>
    </row>
    <row r="54" spans="1:16" x14ac:dyDescent="0.4">
      <c r="A54" s="20"/>
      <c r="B54" s="20"/>
      <c r="C54" s="20"/>
      <c r="D54" s="20"/>
      <c r="E54" s="20"/>
      <c r="F54" s="20" t="s">
        <v>215</v>
      </c>
      <c r="G54" s="20"/>
      <c r="H54" s="20"/>
      <c r="I54" s="20"/>
      <c r="J54" s="26"/>
      <c r="K54" s="23"/>
      <c r="L54" s="26"/>
      <c r="M54" s="23"/>
      <c r="N54" s="26"/>
      <c r="O54" s="23"/>
      <c r="P54" s="25"/>
    </row>
    <row r="55" spans="1:16" x14ac:dyDescent="0.4">
      <c r="A55" s="20"/>
      <c r="B55" s="20"/>
      <c r="C55" s="20"/>
      <c r="D55" s="20"/>
      <c r="E55" s="20"/>
      <c r="F55" s="20"/>
      <c r="G55" s="20" t="s">
        <v>214</v>
      </c>
      <c r="H55" s="20"/>
      <c r="I55" s="20"/>
      <c r="J55" s="26"/>
      <c r="K55" s="23"/>
      <c r="L55" s="26"/>
      <c r="M55" s="23"/>
      <c r="N55" s="26"/>
      <c r="O55" s="23"/>
      <c r="P55" s="25"/>
    </row>
    <row r="56" spans="1:16" x14ac:dyDescent="0.4">
      <c r="A56" s="20"/>
      <c r="B56" s="20"/>
      <c r="C56" s="20"/>
      <c r="D56" s="20"/>
      <c r="E56" s="20"/>
      <c r="F56" s="20"/>
      <c r="G56" s="20"/>
      <c r="H56" s="20" t="s">
        <v>213</v>
      </c>
      <c r="I56" s="20"/>
      <c r="J56" s="26"/>
      <c r="K56" s="23"/>
      <c r="L56" s="26"/>
      <c r="M56" s="23"/>
      <c r="N56" s="26"/>
      <c r="O56" s="23"/>
      <c r="P56" s="25"/>
    </row>
    <row r="57" spans="1:16" x14ac:dyDescent="0.4">
      <c r="A57" s="20"/>
      <c r="B57" s="20"/>
      <c r="C57" s="20"/>
      <c r="D57" s="20"/>
      <c r="E57" s="20"/>
      <c r="F57" s="20"/>
      <c r="G57" s="20"/>
      <c r="H57" s="20"/>
      <c r="I57" s="20" t="s">
        <v>212</v>
      </c>
      <c r="J57" s="26">
        <v>85454.25</v>
      </c>
      <c r="K57" s="23"/>
      <c r="L57" s="26">
        <v>126000</v>
      </c>
      <c r="M57" s="23"/>
      <c r="N57" s="26">
        <f>ROUND((J57-L57),5)</f>
        <v>-40545.75</v>
      </c>
      <c r="O57" s="23"/>
      <c r="P57" s="25">
        <f>ROUND(IF(L57=0, IF(J57=0, 0, 1), J57/L57),5)</f>
        <v>0.67820999999999998</v>
      </c>
    </row>
    <row r="58" spans="1:16" x14ac:dyDescent="0.4">
      <c r="A58" s="20"/>
      <c r="B58" s="20"/>
      <c r="C58" s="20"/>
      <c r="D58" s="20"/>
      <c r="E58" s="20"/>
      <c r="F58" s="20"/>
      <c r="G58" s="20"/>
      <c r="H58" s="20"/>
      <c r="I58" s="20" t="s">
        <v>211</v>
      </c>
      <c r="J58" s="26">
        <v>7560</v>
      </c>
      <c r="K58" s="23"/>
      <c r="L58" s="26">
        <v>11340</v>
      </c>
      <c r="M58" s="23"/>
      <c r="N58" s="26">
        <f>ROUND((J58-L58),5)</f>
        <v>-3780</v>
      </c>
      <c r="O58" s="23"/>
      <c r="P58" s="25">
        <f>ROUND(IF(L58=0, IF(J58=0, 0, 1), J58/L58),5)</f>
        <v>0.66666999999999998</v>
      </c>
    </row>
    <row r="59" spans="1:16" x14ac:dyDescent="0.4">
      <c r="A59" s="20"/>
      <c r="B59" s="20"/>
      <c r="C59" s="20"/>
      <c r="D59" s="20"/>
      <c r="E59" s="20"/>
      <c r="F59" s="20"/>
      <c r="G59" s="20"/>
      <c r="H59" s="20"/>
      <c r="I59" s="20" t="s">
        <v>210</v>
      </c>
      <c r="J59" s="26">
        <v>2688</v>
      </c>
      <c r="K59" s="23"/>
      <c r="L59" s="26">
        <v>4032</v>
      </c>
      <c r="M59" s="23"/>
      <c r="N59" s="26">
        <f>ROUND((J59-L59),5)</f>
        <v>-1344</v>
      </c>
      <c r="O59" s="23"/>
      <c r="P59" s="25">
        <f>ROUND(IF(L59=0, IF(J59=0, 0, 1), J59/L59),5)</f>
        <v>0.66666999999999998</v>
      </c>
    </row>
    <row r="60" spans="1:16" x14ac:dyDescent="0.4">
      <c r="A60" s="20"/>
      <c r="B60" s="20"/>
      <c r="C60" s="20"/>
      <c r="D60" s="20"/>
      <c r="E60" s="20"/>
      <c r="F60" s="20"/>
      <c r="G60" s="20"/>
      <c r="H60" s="20"/>
      <c r="I60" s="20" t="s">
        <v>209</v>
      </c>
      <c r="J60" s="26">
        <v>0</v>
      </c>
      <c r="K60" s="23"/>
      <c r="L60" s="26">
        <v>0</v>
      </c>
      <c r="M60" s="23"/>
      <c r="N60" s="26">
        <f>ROUND((J60-L60),5)</f>
        <v>0</v>
      </c>
      <c r="O60" s="23"/>
      <c r="P60" s="25">
        <f>ROUND(IF(L60=0, IF(J60=0, 0, 1), J60/L60),5)</f>
        <v>0</v>
      </c>
    </row>
    <row r="61" spans="1:16" x14ac:dyDescent="0.4">
      <c r="A61" s="20"/>
      <c r="B61" s="20"/>
      <c r="C61" s="20"/>
      <c r="D61" s="20"/>
      <c r="E61" s="20"/>
      <c r="F61" s="20"/>
      <c r="G61" s="20"/>
      <c r="H61" s="20"/>
      <c r="I61" s="20" t="s">
        <v>306</v>
      </c>
      <c r="J61" s="26">
        <v>1544.42</v>
      </c>
      <c r="K61" s="23"/>
      <c r="L61" s="26"/>
      <c r="M61" s="23"/>
      <c r="N61" s="26"/>
      <c r="O61" s="23"/>
      <c r="P61" s="25"/>
    </row>
    <row r="62" spans="1:16" x14ac:dyDescent="0.4">
      <c r="A62" s="20"/>
      <c r="B62" s="20"/>
      <c r="C62" s="20"/>
      <c r="D62" s="20"/>
      <c r="E62" s="20"/>
      <c r="F62" s="20"/>
      <c r="G62" s="20"/>
      <c r="H62" s="20"/>
      <c r="I62" s="20" t="s">
        <v>305</v>
      </c>
      <c r="J62" s="26">
        <v>2786.68</v>
      </c>
      <c r="K62" s="23"/>
      <c r="L62" s="26"/>
      <c r="M62" s="23"/>
      <c r="N62" s="26"/>
      <c r="O62" s="23"/>
      <c r="P62" s="25"/>
    </row>
    <row r="63" spans="1:16" ht="15" thickBot="1" x14ac:dyDescent="0.45">
      <c r="A63" s="20"/>
      <c r="B63" s="20"/>
      <c r="C63" s="20"/>
      <c r="D63" s="20"/>
      <c r="E63" s="20"/>
      <c r="F63" s="20"/>
      <c r="G63" s="20"/>
      <c r="H63" s="20"/>
      <c r="I63" s="20" t="s">
        <v>208</v>
      </c>
      <c r="J63" s="30">
        <v>0</v>
      </c>
      <c r="K63" s="23"/>
      <c r="L63" s="30">
        <v>360</v>
      </c>
      <c r="M63" s="23"/>
      <c r="N63" s="30">
        <f>ROUND((J63-L63),5)</f>
        <v>-360</v>
      </c>
      <c r="O63" s="23"/>
      <c r="P63" s="29">
        <f>ROUND(IF(L63=0, IF(J63=0, 0, 1), J63/L63),5)</f>
        <v>0</v>
      </c>
    </row>
    <row r="64" spans="1:16" x14ac:dyDescent="0.4">
      <c r="A64" s="20"/>
      <c r="B64" s="20"/>
      <c r="C64" s="20"/>
      <c r="D64" s="20"/>
      <c r="E64" s="20"/>
      <c r="F64" s="20"/>
      <c r="G64" s="20"/>
      <c r="H64" s="20" t="s">
        <v>207</v>
      </c>
      <c r="I64" s="20"/>
      <c r="J64" s="26">
        <f>ROUND(SUM(J56:J63),5)</f>
        <v>100033.35</v>
      </c>
      <c r="K64" s="23"/>
      <c r="L64" s="26">
        <f>ROUND(SUM(L56:L63),5)</f>
        <v>141732</v>
      </c>
      <c r="M64" s="23"/>
      <c r="N64" s="26">
        <f>ROUND((J64-L64),5)</f>
        <v>-41698.65</v>
      </c>
      <c r="O64" s="23"/>
      <c r="P64" s="25">
        <f>ROUND(IF(L64=0, IF(J64=0, 0, 1), J64/L64),5)</f>
        <v>0.70579000000000003</v>
      </c>
    </row>
    <row r="65" spans="1:16" x14ac:dyDescent="0.4">
      <c r="A65" s="20"/>
      <c r="B65" s="20"/>
      <c r="C65" s="20"/>
      <c r="D65" s="20"/>
      <c r="E65" s="20"/>
      <c r="F65" s="20"/>
      <c r="G65" s="20"/>
      <c r="H65" s="20" t="s">
        <v>206</v>
      </c>
      <c r="I65" s="20"/>
      <c r="J65" s="26">
        <v>213824.18</v>
      </c>
      <c r="K65" s="23"/>
      <c r="L65" s="26">
        <v>284133</v>
      </c>
      <c r="M65" s="23"/>
      <c r="N65" s="26">
        <f>ROUND((J65-L65),5)</f>
        <v>-70308.820000000007</v>
      </c>
      <c r="O65" s="23"/>
      <c r="P65" s="25">
        <f>ROUND(IF(L65=0, IF(J65=0, 0, 1), J65/L65),5)</f>
        <v>0.75255000000000005</v>
      </c>
    </row>
    <row r="66" spans="1:16" x14ac:dyDescent="0.4">
      <c r="A66" s="20"/>
      <c r="B66" s="20"/>
      <c r="C66" s="20"/>
      <c r="D66" s="20"/>
      <c r="E66" s="20"/>
      <c r="F66" s="20"/>
      <c r="G66" s="20"/>
      <c r="H66" s="20" t="s">
        <v>304</v>
      </c>
      <c r="I66" s="20"/>
      <c r="J66" s="26">
        <v>1318.53</v>
      </c>
      <c r="K66" s="23"/>
      <c r="L66" s="26"/>
      <c r="M66" s="23"/>
      <c r="N66" s="26"/>
      <c r="O66" s="23"/>
      <c r="P66" s="25"/>
    </row>
    <row r="67" spans="1:16" x14ac:dyDescent="0.4">
      <c r="A67" s="20"/>
      <c r="B67" s="20"/>
      <c r="C67" s="20"/>
      <c r="D67" s="20"/>
      <c r="E67" s="20"/>
      <c r="F67" s="20"/>
      <c r="G67" s="20"/>
      <c r="H67" s="20" t="s">
        <v>205</v>
      </c>
      <c r="I67" s="20"/>
      <c r="J67" s="26">
        <v>0</v>
      </c>
      <c r="K67" s="23"/>
      <c r="L67" s="26"/>
      <c r="M67" s="23"/>
      <c r="N67" s="26"/>
      <c r="O67" s="23"/>
      <c r="P67" s="25"/>
    </row>
    <row r="68" spans="1:16" x14ac:dyDescent="0.4">
      <c r="A68" s="20"/>
      <c r="B68" s="20"/>
      <c r="C68" s="20"/>
      <c r="D68" s="20"/>
      <c r="E68" s="20"/>
      <c r="F68" s="20"/>
      <c r="G68" s="20"/>
      <c r="H68" s="20" t="s">
        <v>204</v>
      </c>
      <c r="I68" s="20"/>
      <c r="J68" s="26">
        <v>32978.730000000003</v>
      </c>
      <c r="K68" s="23"/>
      <c r="L68" s="26">
        <v>44910</v>
      </c>
      <c r="M68" s="23"/>
      <c r="N68" s="26">
        <f>ROUND((J68-L68),5)</f>
        <v>-11931.27</v>
      </c>
      <c r="O68" s="23"/>
      <c r="P68" s="25">
        <f>ROUND(IF(L68=0, IF(J68=0, 0, 1), J68/L68),5)</f>
        <v>0.73433000000000004</v>
      </c>
    </row>
    <row r="69" spans="1:16" x14ac:dyDescent="0.4">
      <c r="A69" s="20"/>
      <c r="B69" s="20"/>
      <c r="C69" s="20"/>
      <c r="D69" s="20"/>
      <c r="E69" s="20"/>
      <c r="F69" s="20"/>
      <c r="G69" s="20"/>
      <c r="H69" s="20" t="s">
        <v>203</v>
      </c>
      <c r="I69" s="20"/>
      <c r="J69" s="26">
        <v>9951.08</v>
      </c>
      <c r="K69" s="23"/>
      <c r="L69" s="26">
        <v>33807</v>
      </c>
      <c r="M69" s="23"/>
      <c r="N69" s="26">
        <f>ROUND((J69-L69),5)</f>
        <v>-23855.919999999998</v>
      </c>
      <c r="O69" s="23"/>
      <c r="P69" s="25">
        <f>ROUND(IF(L69=0, IF(J69=0, 0, 1), J69/L69),5)</f>
        <v>0.29435</v>
      </c>
    </row>
    <row r="70" spans="1:16" x14ac:dyDescent="0.4">
      <c r="A70" s="20"/>
      <c r="B70" s="20"/>
      <c r="C70" s="20"/>
      <c r="D70" s="20"/>
      <c r="E70" s="20"/>
      <c r="F70" s="20"/>
      <c r="G70" s="20"/>
      <c r="H70" s="20" t="s">
        <v>202</v>
      </c>
      <c r="I70" s="20"/>
      <c r="J70" s="26">
        <v>17939.38</v>
      </c>
      <c r="K70" s="23"/>
      <c r="L70" s="26">
        <v>15120</v>
      </c>
      <c r="M70" s="23"/>
      <c r="N70" s="26">
        <f>ROUND((J70-L70),5)</f>
        <v>2819.38</v>
      </c>
      <c r="O70" s="23"/>
      <c r="P70" s="25">
        <f>ROUND(IF(L70=0, IF(J70=0, 0, 1), J70/L70),5)</f>
        <v>1.1864699999999999</v>
      </c>
    </row>
    <row r="71" spans="1:16" ht="15" thickBot="1" x14ac:dyDescent="0.45">
      <c r="A71" s="20"/>
      <c r="B71" s="20"/>
      <c r="C71" s="20"/>
      <c r="D71" s="20"/>
      <c r="E71" s="20"/>
      <c r="F71" s="20"/>
      <c r="G71" s="20"/>
      <c r="H71" s="20" t="s">
        <v>201</v>
      </c>
      <c r="I71" s="20"/>
      <c r="J71" s="30">
        <v>48795.31</v>
      </c>
      <c r="K71" s="23"/>
      <c r="L71" s="30">
        <v>67875</v>
      </c>
      <c r="M71" s="23"/>
      <c r="N71" s="30">
        <f>ROUND((J71-L71),5)</f>
        <v>-19079.689999999999</v>
      </c>
      <c r="O71" s="23"/>
      <c r="P71" s="29">
        <f>ROUND(IF(L71=0, IF(J71=0, 0, 1), J71/L71),5)</f>
        <v>0.71889999999999998</v>
      </c>
    </row>
    <row r="72" spans="1:16" x14ac:dyDescent="0.4">
      <c r="A72" s="20"/>
      <c r="B72" s="20"/>
      <c r="C72" s="20"/>
      <c r="D72" s="20"/>
      <c r="E72" s="20"/>
      <c r="F72" s="20"/>
      <c r="G72" s="20" t="s">
        <v>200</v>
      </c>
      <c r="H72" s="20"/>
      <c r="I72" s="20"/>
      <c r="J72" s="26">
        <f>ROUND(J55+SUM(J64:J71),5)</f>
        <v>424840.56</v>
      </c>
      <c r="K72" s="23"/>
      <c r="L72" s="26">
        <f>ROUND(L55+SUM(L64:L71),5)</f>
        <v>587577</v>
      </c>
      <c r="M72" s="23"/>
      <c r="N72" s="26">
        <f>ROUND((J72-L72),5)</f>
        <v>-162736.44</v>
      </c>
      <c r="O72" s="23"/>
      <c r="P72" s="25">
        <f>ROUND(IF(L72=0, IF(J72=0, 0, 1), J72/L72),5)</f>
        <v>0.72304000000000002</v>
      </c>
    </row>
    <row r="73" spans="1:16" x14ac:dyDescent="0.4">
      <c r="A73" s="20"/>
      <c r="B73" s="20"/>
      <c r="C73" s="20"/>
      <c r="D73" s="20"/>
      <c r="E73" s="20"/>
      <c r="F73" s="20"/>
      <c r="G73" s="20" t="s">
        <v>199</v>
      </c>
      <c r="H73" s="20"/>
      <c r="I73" s="20"/>
      <c r="J73" s="26">
        <v>4402</v>
      </c>
      <c r="K73" s="23"/>
      <c r="L73" s="26"/>
      <c r="M73" s="23"/>
      <c r="N73" s="26"/>
      <c r="O73" s="23"/>
      <c r="P73" s="25"/>
    </row>
    <row r="74" spans="1:16" x14ac:dyDescent="0.4">
      <c r="A74" s="20"/>
      <c r="B74" s="20"/>
      <c r="C74" s="20"/>
      <c r="D74" s="20"/>
      <c r="E74" s="20"/>
      <c r="F74" s="20"/>
      <c r="G74" s="20" t="s">
        <v>198</v>
      </c>
      <c r="H74" s="20"/>
      <c r="I74" s="20"/>
      <c r="J74" s="26"/>
      <c r="K74" s="23"/>
      <c r="L74" s="26"/>
      <c r="M74" s="23"/>
      <c r="N74" s="26"/>
      <c r="O74" s="23"/>
      <c r="P74" s="25"/>
    </row>
    <row r="75" spans="1:16" x14ac:dyDescent="0.4">
      <c r="A75" s="20"/>
      <c r="B75" s="20"/>
      <c r="C75" s="20"/>
      <c r="D75" s="20"/>
      <c r="E75" s="20"/>
      <c r="F75" s="20"/>
      <c r="G75" s="20"/>
      <c r="H75" s="20" t="s">
        <v>197</v>
      </c>
      <c r="I75" s="20"/>
      <c r="J75" s="26">
        <v>20643.740000000002</v>
      </c>
      <c r="K75" s="23"/>
      <c r="L75" s="26">
        <v>31680.720000000001</v>
      </c>
      <c r="M75" s="23"/>
      <c r="N75" s="26">
        <f>ROUND((J75-L75),5)</f>
        <v>-11036.98</v>
      </c>
      <c r="O75" s="23"/>
      <c r="P75" s="25">
        <f>ROUND(IF(L75=0, IF(J75=0, 0, 1), J75/L75),5)</f>
        <v>0.65161999999999998</v>
      </c>
    </row>
    <row r="76" spans="1:16" x14ac:dyDescent="0.4">
      <c r="A76" s="20"/>
      <c r="B76" s="20"/>
      <c r="C76" s="20"/>
      <c r="D76" s="20"/>
      <c r="E76" s="20"/>
      <c r="F76" s="20"/>
      <c r="G76" s="20"/>
      <c r="H76" s="20" t="s">
        <v>196</v>
      </c>
      <c r="I76" s="20"/>
      <c r="J76" s="26">
        <v>7339.95</v>
      </c>
      <c r="K76" s="23"/>
      <c r="L76" s="26">
        <v>11264.28</v>
      </c>
      <c r="M76" s="23"/>
      <c r="N76" s="26">
        <f>ROUND((J76-L76),5)</f>
        <v>-3924.33</v>
      </c>
      <c r="O76" s="23"/>
      <c r="P76" s="25">
        <f>ROUND(IF(L76=0, IF(J76=0, 0, 1), J76/L76),5)</f>
        <v>0.65161000000000002</v>
      </c>
    </row>
    <row r="77" spans="1:16" x14ac:dyDescent="0.4">
      <c r="A77" s="20"/>
      <c r="B77" s="20"/>
      <c r="C77" s="20"/>
      <c r="D77" s="20"/>
      <c r="E77" s="20"/>
      <c r="F77" s="20"/>
      <c r="G77" s="20"/>
      <c r="H77" s="20" t="s">
        <v>195</v>
      </c>
      <c r="I77" s="20"/>
      <c r="J77" s="26">
        <v>46776.54</v>
      </c>
      <c r="K77" s="23"/>
      <c r="L77" s="26">
        <v>80571</v>
      </c>
      <c r="M77" s="23"/>
      <c r="N77" s="26">
        <f>ROUND((J77-L77),5)</f>
        <v>-33794.46</v>
      </c>
      <c r="O77" s="23"/>
      <c r="P77" s="25">
        <f>ROUND(IF(L77=0, IF(J77=0, 0, 1), J77/L77),5)</f>
        <v>0.58055999999999996</v>
      </c>
    </row>
    <row r="78" spans="1:16" x14ac:dyDescent="0.4">
      <c r="A78" s="20"/>
      <c r="B78" s="20"/>
      <c r="C78" s="20"/>
      <c r="D78" s="20"/>
      <c r="E78" s="20"/>
      <c r="F78" s="20"/>
      <c r="G78" s="20"/>
      <c r="H78" s="20" t="s">
        <v>194</v>
      </c>
      <c r="I78" s="20"/>
      <c r="J78" s="26">
        <v>0</v>
      </c>
      <c r="K78" s="23"/>
      <c r="L78" s="26">
        <v>44409</v>
      </c>
      <c r="M78" s="23"/>
      <c r="N78" s="26">
        <f>ROUND((J78-L78),5)</f>
        <v>-44409</v>
      </c>
      <c r="O78" s="23"/>
      <c r="P78" s="25">
        <f>ROUND(IF(L78=0, IF(J78=0, 0, 1), J78/L78),5)</f>
        <v>0</v>
      </c>
    </row>
    <row r="79" spans="1:16" x14ac:dyDescent="0.4">
      <c r="A79" s="20"/>
      <c r="B79" s="20"/>
      <c r="C79" s="20"/>
      <c r="D79" s="20"/>
      <c r="E79" s="20"/>
      <c r="F79" s="20"/>
      <c r="G79" s="20"/>
      <c r="H79" s="20" t="s">
        <v>193</v>
      </c>
      <c r="I79" s="20"/>
      <c r="J79" s="26">
        <v>0</v>
      </c>
      <c r="K79" s="23"/>
      <c r="L79" s="26">
        <v>0</v>
      </c>
      <c r="M79" s="23"/>
      <c r="N79" s="26">
        <f>ROUND((J79-L79),5)</f>
        <v>0</v>
      </c>
      <c r="O79" s="23"/>
      <c r="P79" s="25">
        <f>ROUND(IF(L79=0, IF(J79=0, 0, 1), J79/L79),5)</f>
        <v>0</v>
      </c>
    </row>
    <row r="80" spans="1:16" x14ac:dyDescent="0.4">
      <c r="A80" s="20"/>
      <c r="B80" s="20"/>
      <c r="C80" s="20"/>
      <c r="D80" s="20"/>
      <c r="E80" s="20"/>
      <c r="F80" s="20"/>
      <c r="G80" s="20"/>
      <c r="H80" s="20" t="s">
        <v>192</v>
      </c>
      <c r="I80" s="20"/>
      <c r="J80" s="26">
        <v>0</v>
      </c>
      <c r="K80" s="23"/>
      <c r="L80" s="26">
        <v>8000</v>
      </c>
      <c r="M80" s="23"/>
      <c r="N80" s="26">
        <f>ROUND((J80-L80),5)</f>
        <v>-8000</v>
      </c>
      <c r="O80" s="23"/>
      <c r="P80" s="25">
        <f>ROUND(IF(L80=0, IF(J80=0, 0, 1), J80/L80),5)</f>
        <v>0</v>
      </c>
    </row>
    <row r="81" spans="1:16" x14ac:dyDescent="0.4">
      <c r="A81" s="20"/>
      <c r="B81" s="20"/>
      <c r="C81" s="20"/>
      <c r="D81" s="20"/>
      <c r="E81" s="20"/>
      <c r="F81" s="20"/>
      <c r="G81" s="20"/>
      <c r="H81" s="20" t="s">
        <v>191</v>
      </c>
      <c r="I81" s="20"/>
      <c r="J81" s="26">
        <v>0</v>
      </c>
      <c r="K81" s="23"/>
      <c r="L81" s="26">
        <v>0</v>
      </c>
      <c r="M81" s="23"/>
      <c r="N81" s="26">
        <f>ROUND((J81-L81),5)</f>
        <v>0</v>
      </c>
      <c r="O81" s="23"/>
      <c r="P81" s="25">
        <f>ROUND(IF(L81=0, IF(J81=0, 0, 1), J81/L81),5)</f>
        <v>0</v>
      </c>
    </row>
    <row r="82" spans="1:16" ht="15" thickBot="1" x14ac:dyDescent="0.45">
      <c r="A82" s="20"/>
      <c r="B82" s="20"/>
      <c r="C82" s="20"/>
      <c r="D82" s="20"/>
      <c r="E82" s="20"/>
      <c r="F82" s="20"/>
      <c r="G82" s="20"/>
      <c r="H82" s="20" t="s">
        <v>190</v>
      </c>
      <c r="I82" s="20"/>
      <c r="J82" s="30">
        <v>106.75</v>
      </c>
      <c r="K82" s="23"/>
      <c r="L82" s="30">
        <v>150</v>
      </c>
      <c r="M82" s="23"/>
      <c r="N82" s="30">
        <f>ROUND((J82-L82),5)</f>
        <v>-43.25</v>
      </c>
      <c r="O82" s="23"/>
      <c r="P82" s="29">
        <f>ROUND(IF(L82=0, IF(J82=0, 0, 1), J82/L82),5)</f>
        <v>0.71167000000000002</v>
      </c>
    </row>
    <row r="83" spans="1:16" x14ac:dyDescent="0.4">
      <c r="A83" s="20"/>
      <c r="B83" s="20"/>
      <c r="C83" s="20"/>
      <c r="D83" s="20"/>
      <c r="E83" s="20"/>
      <c r="F83" s="20"/>
      <c r="G83" s="20" t="s">
        <v>189</v>
      </c>
      <c r="H83" s="20"/>
      <c r="I83" s="20"/>
      <c r="J83" s="26">
        <f>ROUND(SUM(J74:J82),5)</f>
        <v>74866.98</v>
      </c>
      <c r="K83" s="23"/>
      <c r="L83" s="26">
        <f>ROUND(SUM(L74:L82),5)</f>
        <v>176075</v>
      </c>
      <c r="M83" s="23"/>
      <c r="N83" s="26">
        <f>ROUND((J83-L83),5)</f>
        <v>-101208.02</v>
      </c>
      <c r="O83" s="23"/>
      <c r="P83" s="25">
        <f>ROUND(IF(L83=0, IF(J83=0, 0, 1), J83/L83),5)</f>
        <v>0.42520000000000002</v>
      </c>
    </row>
    <row r="84" spans="1:16" x14ac:dyDescent="0.4">
      <c r="A84" s="20"/>
      <c r="B84" s="20"/>
      <c r="C84" s="20"/>
      <c r="D84" s="20"/>
      <c r="E84" s="20"/>
      <c r="F84" s="20"/>
      <c r="G84" s="20" t="s">
        <v>188</v>
      </c>
      <c r="H84" s="20"/>
      <c r="I84" s="20"/>
      <c r="J84" s="26"/>
      <c r="K84" s="23"/>
      <c r="L84" s="26"/>
      <c r="M84" s="23"/>
      <c r="N84" s="26"/>
      <c r="O84" s="23"/>
      <c r="P84" s="25"/>
    </row>
    <row r="85" spans="1:16" x14ac:dyDescent="0.4">
      <c r="A85" s="20"/>
      <c r="B85" s="20"/>
      <c r="C85" s="20"/>
      <c r="D85" s="20"/>
      <c r="E85" s="20"/>
      <c r="F85" s="20"/>
      <c r="G85" s="20"/>
      <c r="H85" s="20" t="s">
        <v>187</v>
      </c>
      <c r="I85" s="20"/>
      <c r="J85" s="26">
        <v>3659.93</v>
      </c>
      <c r="K85" s="23"/>
      <c r="L85" s="26">
        <v>5817.96</v>
      </c>
      <c r="M85" s="23"/>
      <c r="N85" s="26">
        <f>ROUND((J85-L85),5)</f>
        <v>-2158.0300000000002</v>
      </c>
      <c r="O85" s="23"/>
      <c r="P85" s="25">
        <f>ROUND(IF(L85=0, IF(J85=0, 0, 1), J85/L85),5)</f>
        <v>0.62907000000000002</v>
      </c>
    </row>
    <row r="86" spans="1:16" x14ac:dyDescent="0.4">
      <c r="A86" s="20"/>
      <c r="B86" s="20"/>
      <c r="C86" s="20"/>
      <c r="D86" s="20"/>
      <c r="E86" s="20"/>
      <c r="F86" s="20"/>
      <c r="G86" s="20"/>
      <c r="H86" s="20" t="s">
        <v>186</v>
      </c>
      <c r="I86" s="20"/>
      <c r="J86" s="26">
        <v>6165.38</v>
      </c>
      <c r="K86" s="23"/>
      <c r="L86" s="26">
        <v>9456</v>
      </c>
      <c r="M86" s="23"/>
      <c r="N86" s="26">
        <f>ROUND((J86-L86),5)</f>
        <v>-3290.62</v>
      </c>
      <c r="O86" s="23"/>
      <c r="P86" s="25">
        <f>ROUND(IF(L86=0, IF(J86=0, 0, 1), J86/L86),5)</f>
        <v>0.65200999999999998</v>
      </c>
    </row>
    <row r="87" spans="1:16" ht="15" thickBot="1" x14ac:dyDescent="0.45">
      <c r="A87" s="20"/>
      <c r="B87" s="20"/>
      <c r="C87" s="20"/>
      <c r="D87" s="20"/>
      <c r="E87" s="20"/>
      <c r="F87" s="20"/>
      <c r="G87" s="20"/>
      <c r="H87" s="20" t="s">
        <v>185</v>
      </c>
      <c r="I87" s="20"/>
      <c r="J87" s="26">
        <v>634.23</v>
      </c>
      <c r="K87" s="23"/>
      <c r="L87" s="26">
        <v>1944</v>
      </c>
      <c r="M87" s="23"/>
      <c r="N87" s="26">
        <f>ROUND((J87-L87),5)</f>
        <v>-1309.77</v>
      </c>
      <c r="O87" s="23"/>
      <c r="P87" s="25">
        <f>ROUND(IF(L87=0, IF(J87=0, 0, 1), J87/L87),5)</f>
        <v>0.32624999999999998</v>
      </c>
    </row>
    <row r="88" spans="1:16" ht="15" thickBot="1" x14ac:dyDescent="0.45">
      <c r="A88" s="20"/>
      <c r="B88" s="20"/>
      <c r="C88" s="20"/>
      <c r="D88" s="20"/>
      <c r="E88" s="20"/>
      <c r="F88" s="20"/>
      <c r="G88" s="20" t="s">
        <v>184</v>
      </c>
      <c r="H88" s="20"/>
      <c r="I88" s="20"/>
      <c r="J88" s="27">
        <f>ROUND(SUM(J84:J87),5)</f>
        <v>10459.540000000001</v>
      </c>
      <c r="K88" s="23"/>
      <c r="L88" s="27">
        <f>ROUND(SUM(L84:L87),5)</f>
        <v>17217.96</v>
      </c>
      <c r="M88" s="23"/>
      <c r="N88" s="27">
        <f>ROUND((J88-L88),5)</f>
        <v>-6758.42</v>
      </c>
      <c r="O88" s="23"/>
      <c r="P88" s="28">
        <f>ROUND(IF(L88=0, IF(J88=0, 0, 1), J88/L88),5)</f>
        <v>0.60748000000000002</v>
      </c>
    </row>
    <row r="89" spans="1:16" x14ac:dyDescent="0.4">
      <c r="A89" s="20"/>
      <c r="B89" s="20"/>
      <c r="C89" s="20"/>
      <c r="D89" s="20"/>
      <c r="E89" s="20"/>
      <c r="F89" s="20" t="s">
        <v>183</v>
      </c>
      <c r="G89" s="20"/>
      <c r="H89" s="20"/>
      <c r="I89" s="20"/>
      <c r="J89" s="26">
        <f>ROUND(J54+SUM(J72:J73)+J83+J88,5)</f>
        <v>514569.08</v>
      </c>
      <c r="K89" s="23"/>
      <c r="L89" s="26">
        <f>ROUND(L54+SUM(L72:L73)+L83+L88,5)</f>
        <v>780869.96</v>
      </c>
      <c r="M89" s="23"/>
      <c r="N89" s="26">
        <f>ROUND((J89-L89),5)</f>
        <v>-266300.88</v>
      </c>
      <c r="O89" s="23"/>
      <c r="P89" s="25">
        <f>ROUND(IF(L89=0, IF(J89=0, 0, 1), J89/L89),5)</f>
        <v>0.65896999999999994</v>
      </c>
    </row>
    <row r="90" spans="1:16" x14ac:dyDescent="0.4">
      <c r="A90" s="20"/>
      <c r="B90" s="20"/>
      <c r="C90" s="20"/>
      <c r="D90" s="20"/>
      <c r="E90" s="20"/>
      <c r="F90" s="20" t="s">
        <v>182</v>
      </c>
      <c r="G90" s="20"/>
      <c r="H90" s="20"/>
      <c r="I90" s="20"/>
      <c r="J90" s="26"/>
      <c r="K90" s="23"/>
      <c r="L90" s="26"/>
      <c r="M90" s="23"/>
      <c r="N90" s="26"/>
      <c r="O90" s="23"/>
      <c r="P90" s="25"/>
    </row>
    <row r="91" spans="1:16" x14ac:dyDescent="0.4">
      <c r="A91" s="20"/>
      <c r="B91" s="20"/>
      <c r="C91" s="20"/>
      <c r="D91" s="20"/>
      <c r="E91" s="20"/>
      <c r="F91" s="20"/>
      <c r="G91" s="20" t="s">
        <v>181</v>
      </c>
      <c r="H91" s="20"/>
      <c r="I91" s="20"/>
      <c r="J91" s="26">
        <v>4089.2</v>
      </c>
      <c r="K91" s="23"/>
      <c r="L91" s="26">
        <v>5000</v>
      </c>
      <c r="M91" s="23"/>
      <c r="N91" s="26">
        <f>ROUND((J91-L91),5)</f>
        <v>-910.8</v>
      </c>
      <c r="O91" s="23"/>
      <c r="P91" s="25">
        <f>ROUND(IF(L91=0, IF(J91=0, 0, 1), J91/L91),5)</f>
        <v>0.81784000000000001</v>
      </c>
    </row>
    <row r="92" spans="1:16" x14ac:dyDescent="0.4">
      <c r="A92" s="20"/>
      <c r="B92" s="20"/>
      <c r="C92" s="20"/>
      <c r="D92" s="20"/>
      <c r="E92" s="20"/>
      <c r="F92" s="20"/>
      <c r="G92" s="20" t="s">
        <v>180</v>
      </c>
      <c r="H92" s="20"/>
      <c r="I92" s="20"/>
      <c r="J92" s="26">
        <v>12650.08</v>
      </c>
      <c r="K92" s="23"/>
      <c r="L92" s="26">
        <v>18500</v>
      </c>
      <c r="M92" s="23"/>
      <c r="N92" s="26">
        <f>ROUND((J92-L92),5)</f>
        <v>-5849.92</v>
      </c>
      <c r="O92" s="23"/>
      <c r="P92" s="25">
        <f>ROUND(IF(L92=0, IF(J92=0, 0, 1), J92/L92),5)</f>
        <v>0.68379000000000001</v>
      </c>
    </row>
    <row r="93" spans="1:16" x14ac:dyDescent="0.4">
      <c r="A93" s="20"/>
      <c r="B93" s="20"/>
      <c r="C93" s="20"/>
      <c r="D93" s="20"/>
      <c r="E93" s="20"/>
      <c r="F93" s="20"/>
      <c r="G93" s="20" t="s">
        <v>179</v>
      </c>
      <c r="H93" s="20"/>
      <c r="I93" s="20"/>
      <c r="J93" s="26">
        <v>0</v>
      </c>
      <c r="K93" s="23"/>
      <c r="L93" s="26">
        <v>2500</v>
      </c>
      <c r="M93" s="23"/>
      <c r="N93" s="26">
        <f>ROUND((J93-L93),5)</f>
        <v>-2500</v>
      </c>
      <c r="O93" s="23"/>
      <c r="P93" s="25">
        <f>ROUND(IF(L93=0, IF(J93=0, 0, 1), J93/L93),5)</f>
        <v>0</v>
      </c>
    </row>
    <row r="94" spans="1:16" ht="15" thickBot="1" x14ac:dyDescent="0.45">
      <c r="A94" s="20"/>
      <c r="B94" s="20"/>
      <c r="C94" s="20"/>
      <c r="D94" s="20"/>
      <c r="E94" s="20"/>
      <c r="F94" s="20"/>
      <c r="G94" s="20" t="s">
        <v>178</v>
      </c>
      <c r="H94" s="20"/>
      <c r="I94" s="20"/>
      <c r="J94" s="30">
        <v>5575</v>
      </c>
      <c r="K94" s="23"/>
      <c r="L94" s="30"/>
      <c r="M94" s="23"/>
      <c r="N94" s="30"/>
      <c r="O94" s="23"/>
      <c r="P94" s="29"/>
    </row>
    <row r="95" spans="1:16" x14ac:dyDescent="0.4">
      <c r="A95" s="20"/>
      <c r="B95" s="20"/>
      <c r="C95" s="20"/>
      <c r="D95" s="20"/>
      <c r="E95" s="20"/>
      <c r="F95" s="20" t="s">
        <v>177</v>
      </c>
      <c r="G95" s="20"/>
      <c r="H95" s="20"/>
      <c r="I95" s="20"/>
      <c r="J95" s="26">
        <f>ROUND(SUM(J90:J94),5)</f>
        <v>22314.28</v>
      </c>
      <c r="K95" s="23"/>
      <c r="L95" s="26">
        <f>ROUND(SUM(L90:L94),5)</f>
        <v>26000</v>
      </c>
      <c r="M95" s="23"/>
      <c r="N95" s="26">
        <f>ROUND((J95-L95),5)</f>
        <v>-3685.72</v>
      </c>
      <c r="O95" s="23"/>
      <c r="P95" s="25">
        <f>ROUND(IF(L95=0, IF(J95=0, 0, 1), J95/L95),5)</f>
        <v>0.85824</v>
      </c>
    </row>
    <row r="96" spans="1:16" x14ac:dyDescent="0.4">
      <c r="A96" s="20"/>
      <c r="B96" s="20"/>
      <c r="C96" s="20"/>
      <c r="D96" s="20"/>
      <c r="E96" s="20"/>
      <c r="F96" s="20" t="s">
        <v>176</v>
      </c>
      <c r="G96" s="20"/>
      <c r="H96" s="20"/>
      <c r="I96" s="20"/>
      <c r="J96" s="26"/>
      <c r="K96" s="23"/>
      <c r="L96" s="26"/>
      <c r="M96" s="23"/>
      <c r="N96" s="26"/>
      <c r="O96" s="23"/>
      <c r="P96" s="25"/>
    </row>
    <row r="97" spans="1:16" x14ac:dyDescent="0.4">
      <c r="A97" s="20"/>
      <c r="B97" s="20"/>
      <c r="C97" s="20"/>
      <c r="D97" s="20"/>
      <c r="E97" s="20"/>
      <c r="F97" s="20"/>
      <c r="G97" s="20" t="s">
        <v>175</v>
      </c>
      <c r="H97" s="20"/>
      <c r="I97" s="20"/>
      <c r="J97" s="26"/>
      <c r="K97" s="23"/>
      <c r="L97" s="26"/>
      <c r="M97" s="23"/>
      <c r="N97" s="26"/>
      <c r="O97" s="23"/>
      <c r="P97" s="25"/>
    </row>
    <row r="98" spans="1:16" x14ac:dyDescent="0.4">
      <c r="A98" s="20"/>
      <c r="B98" s="20"/>
      <c r="C98" s="20"/>
      <c r="D98" s="20"/>
      <c r="E98" s="20"/>
      <c r="F98" s="20"/>
      <c r="G98" s="20"/>
      <c r="H98" s="20" t="s">
        <v>174</v>
      </c>
      <c r="I98" s="20"/>
      <c r="J98" s="26"/>
      <c r="K98" s="23"/>
      <c r="L98" s="26"/>
      <c r="M98" s="23"/>
      <c r="N98" s="26"/>
      <c r="O98" s="23"/>
      <c r="P98" s="25"/>
    </row>
    <row r="99" spans="1:16" x14ac:dyDescent="0.4">
      <c r="A99" s="20"/>
      <c r="B99" s="20"/>
      <c r="C99" s="20"/>
      <c r="D99" s="20"/>
      <c r="E99" s="20"/>
      <c r="F99" s="20"/>
      <c r="G99" s="20"/>
      <c r="H99" s="20"/>
      <c r="I99" s="20" t="s">
        <v>173</v>
      </c>
      <c r="J99" s="26">
        <v>179.35</v>
      </c>
      <c r="K99" s="23"/>
      <c r="L99" s="26"/>
      <c r="M99" s="23"/>
      <c r="N99" s="26"/>
      <c r="O99" s="23"/>
      <c r="P99" s="25"/>
    </row>
    <row r="100" spans="1:16" ht="15" thickBot="1" x14ac:dyDescent="0.45">
      <c r="A100" s="20"/>
      <c r="B100" s="20"/>
      <c r="C100" s="20"/>
      <c r="D100" s="20"/>
      <c r="E100" s="20"/>
      <c r="F100" s="20"/>
      <c r="G100" s="20"/>
      <c r="H100" s="20"/>
      <c r="I100" s="20" t="s">
        <v>172</v>
      </c>
      <c r="J100" s="30">
        <v>29872.14</v>
      </c>
      <c r="K100" s="23"/>
      <c r="L100" s="30">
        <v>12000</v>
      </c>
      <c r="M100" s="23"/>
      <c r="N100" s="30">
        <f>ROUND((J100-L100),5)</f>
        <v>17872.14</v>
      </c>
      <c r="O100" s="23"/>
      <c r="P100" s="29">
        <f>ROUND(IF(L100=0, IF(J100=0, 0, 1), J100/L100),5)</f>
        <v>2.48935</v>
      </c>
    </row>
    <row r="101" spans="1:16" x14ac:dyDescent="0.4">
      <c r="A101" s="20"/>
      <c r="B101" s="20"/>
      <c r="C101" s="20"/>
      <c r="D101" s="20"/>
      <c r="E101" s="20"/>
      <c r="F101" s="20"/>
      <c r="G101" s="20"/>
      <c r="H101" s="20" t="s">
        <v>171</v>
      </c>
      <c r="I101" s="20"/>
      <c r="J101" s="26">
        <f>ROUND(SUM(J98:J100),5)</f>
        <v>30051.49</v>
      </c>
      <c r="K101" s="23"/>
      <c r="L101" s="26">
        <f>ROUND(SUM(L98:L100),5)</f>
        <v>12000</v>
      </c>
      <c r="M101" s="23"/>
      <c r="N101" s="26">
        <f>ROUND((J101-L101),5)</f>
        <v>18051.490000000002</v>
      </c>
      <c r="O101" s="23"/>
      <c r="P101" s="25">
        <f>ROUND(IF(L101=0, IF(J101=0, 0, 1), J101/L101),5)</f>
        <v>2.5042900000000001</v>
      </c>
    </row>
    <row r="102" spans="1:16" x14ac:dyDescent="0.4">
      <c r="A102" s="20"/>
      <c r="B102" s="20"/>
      <c r="C102" s="20"/>
      <c r="D102" s="20"/>
      <c r="E102" s="20"/>
      <c r="F102" s="20"/>
      <c r="G102" s="20"/>
      <c r="H102" s="20" t="s">
        <v>170</v>
      </c>
      <c r="I102" s="20"/>
      <c r="J102" s="26">
        <v>2120</v>
      </c>
      <c r="K102" s="23"/>
      <c r="L102" s="26">
        <v>1200</v>
      </c>
      <c r="M102" s="23"/>
      <c r="N102" s="26">
        <f>ROUND((J102-L102),5)</f>
        <v>920</v>
      </c>
      <c r="O102" s="23"/>
      <c r="P102" s="25">
        <f>ROUND(IF(L102=0, IF(J102=0, 0, 1), J102/L102),5)</f>
        <v>1.76667</v>
      </c>
    </row>
    <row r="103" spans="1:16" x14ac:dyDescent="0.4">
      <c r="A103" s="20"/>
      <c r="B103" s="20"/>
      <c r="C103" s="20"/>
      <c r="D103" s="20"/>
      <c r="E103" s="20"/>
      <c r="F103" s="20"/>
      <c r="G103" s="20"/>
      <c r="H103" s="20" t="s">
        <v>169</v>
      </c>
      <c r="I103" s="20"/>
      <c r="J103" s="26">
        <v>1335</v>
      </c>
      <c r="K103" s="23"/>
      <c r="L103" s="26">
        <v>1200</v>
      </c>
      <c r="M103" s="23"/>
      <c r="N103" s="26">
        <f>ROUND((J103-L103),5)</f>
        <v>135</v>
      </c>
      <c r="O103" s="23"/>
      <c r="P103" s="25">
        <f>ROUND(IF(L103=0, IF(J103=0, 0, 1), J103/L103),5)</f>
        <v>1.1125</v>
      </c>
    </row>
    <row r="104" spans="1:16" ht="15" thickBot="1" x14ac:dyDescent="0.45">
      <c r="A104" s="20"/>
      <c r="B104" s="20"/>
      <c r="C104" s="20"/>
      <c r="D104" s="20"/>
      <c r="E104" s="20"/>
      <c r="F104" s="20"/>
      <c r="G104" s="20"/>
      <c r="H104" s="20" t="s">
        <v>168</v>
      </c>
      <c r="I104" s="20"/>
      <c r="J104" s="30">
        <v>2253.4299999999998</v>
      </c>
      <c r="K104" s="23"/>
      <c r="L104" s="30">
        <v>1500</v>
      </c>
      <c r="M104" s="23"/>
      <c r="N104" s="30">
        <f>ROUND((J104-L104),5)</f>
        <v>753.43</v>
      </c>
      <c r="O104" s="23"/>
      <c r="P104" s="29">
        <f>ROUND(IF(L104=0, IF(J104=0, 0, 1), J104/L104),5)</f>
        <v>1.5022899999999999</v>
      </c>
    </row>
    <row r="105" spans="1:16" x14ac:dyDescent="0.4">
      <c r="A105" s="20"/>
      <c r="B105" s="20"/>
      <c r="C105" s="20"/>
      <c r="D105" s="20"/>
      <c r="E105" s="20"/>
      <c r="F105" s="20"/>
      <c r="G105" s="20" t="s">
        <v>167</v>
      </c>
      <c r="H105" s="20"/>
      <c r="I105" s="20"/>
      <c r="J105" s="26">
        <f>ROUND(J97+SUM(J101:J104),5)</f>
        <v>35759.919999999998</v>
      </c>
      <c r="K105" s="23"/>
      <c r="L105" s="26">
        <f>ROUND(L97+SUM(L101:L104),5)</f>
        <v>15900</v>
      </c>
      <c r="M105" s="23"/>
      <c r="N105" s="26">
        <f>ROUND((J105-L105),5)</f>
        <v>19859.919999999998</v>
      </c>
      <c r="O105" s="23"/>
      <c r="P105" s="25">
        <f>ROUND(IF(L105=0, IF(J105=0, 0, 1), J105/L105),5)</f>
        <v>2.24905</v>
      </c>
    </row>
    <row r="106" spans="1:16" x14ac:dyDescent="0.4">
      <c r="A106" s="20"/>
      <c r="B106" s="20"/>
      <c r="C106" s="20"/>
      <c r="D106" s="20"/>
      <c r="E106" s="20"/>
      <c r="F106" s="20"/>
      <c r="G106" s="20" t="s">
        <v>303</v>
      </c>
      <c r="H106" s="20"/>
      <c r="I106" s="20"/>
      <c r="J106" s="26">
        <v>2369.56</v>
      </c>
      <c r="K106" s="23"/>
      <c r="L106" s="26"/>
      <c r="M106" s="23"/>
      <c r="N106" s="26"/>
      <c r="O106" s="23"/>
      <c r="P106" s="25"/>
    </row>
    <row r="107" spans="1:16" x14ac:dyDescent="0.4">
      <c r="A107" s="20"/>
      <c r="B107" s="20"/>
      <c r="C107" s="20"/>
      <c r="D107" s="20"/>
      <c r="E107" s="20"/>
      <c r="F107" s="20"/>
      <c r="G107" s="20" t="s">
        <v>166</v>
      </c>
      <c r="H107" s="20"/>
      <c r="I107" s="20"/>
      <c r="J107" s="26"/>
      <c r="K107" s="23"/>
      <c r="L107" s="26"/>
      <c r="M107" s="23"/>
      <c r="N107" s="26"/>
      <c r="O107" s="23"/>
      <c r="P107" s="25"/>
    </row>
    <row r="108" spans="1:16" x14ac:dyDescent="0.4">
      <c r="A108" s="20"/>
      <c r="B108" s="20"/>
      <c r="C108" s="20"/>
      <c r="D108" s="20"/>
      <c r="E108" s="20"/>
      <c r="F108" s="20"/>
      <c r="G108" s="20"/>
      <c r="H108" s="20" t="s">
        <v>165</v>
      </c>
      <c r="I108" s="20"/>
      <c r="J108" s="26">
        <v>737.18</v>
      </c>
      <c r="K108" s="23"/>
      <c r="L108" s="26">
        <v>720</v>
      </c>
      <c r="M108" s="23"/>
      <c r="N108" s="26">
        <f>ROUND((J108-L108),5)</f>
        <v>17.18</v>
      </c>
      <c r="O108" s="23"/>
      <c r="P108" s="25">
        <f>ROUND(IF(L108=0, IF(J108=0, 0, 1), J108/L108),5)</f>
        <v>1.02386</v>
      </c>
    </row>
    <row r="109" spans="1:16" x14ac:dyDescent="0.4">
      <c r="A109" s="20"/>
      <c r="B109" s="20"/>
      <c r="C109" s="20"/>
      <c r="D109" s="20"/>
      <c r="E109" s="20"/>
      <c r="F109" s="20"/>
      <c r="G109" s="20"/>
      <c r="H109" s="20" t="s">
        <v>164</v>
      </c>
      <c r="I109" s="20"/>
      <c r="J109" s="26">
        <v>930.49</v>
      </c>
      <c r="K109" s="23"/>
      <c r="L109" s="26">
        <v>2000</v>
      </c>
      <c r="M109" s="23"/>
      <c r="N109" s="26">
        <f>ROUND((J109-L109),5)</f>
        <v>-1069.51</v>
      </c>
      <c r="O109" s="23"/>
      <c r="P109" s="25">
        <f>ROUND(IF(L109=0, IF(J109=0, 0, 1), J109/L109),5)</f>
        <v>0.46525</v>
      </c>
    </row>
    <row r="110" spans="1:16" x14ac:dyDescent="0.4">
      <c r="A110" s="20"/>
      <c r="B110" s="20"/>
      <c r="C110" s="20"/>
      <c r="D110" s="20"/>
      <c r="E110" s="20"/>
      <c r="F110" s="20"/>
      <c r="G110" s="20"/>
      <c r="H110" s="20" t="s">
        <v>163</v>
      </c>
      <c r="I110" s="20"/>
      <c r="J110" s="26">
        <v>2732</v>
      </c>
      <c r="K110" s="23"/>
      <c r="L110" s="26">
        <v>5100</v>
      </c>
      <c r="M110" s="23"/>
      <c r="N110" s="26">
        <f>ROUND((J110-L110),5)</f>
        <v>-2368</v>
      </c>
      <c r="O110" s="23"/>
      <c r="P110" s="25">
        <f>ROUND(IF(L110=0, IF(J110=0, 0, 1), J110/L110),5)</f>
        <v>0.53569</v>
      </c>
    </row>
    <row r="111" spans="1:16" x14ac:dyDescent="0.4">
      <c r="A111" s="20"/>
      <c r="B111" s="20"/>
      <c r="C111" s="20"/>
      <c r="D111" s="20"/>
      <c r="E111" s="20"/>
      <c r="F111" s="20"/>
      <c r="G111" s="20"/>
      <c r="H111" s="20" t="s">
        <v>162</v>
      </c>
      <c r="I111" s="20"/>
      <c r="J111" s="26">
        <v>647.72</v>
      </c>
      <c r="K111" s="23"/>
      <c r="L111" s="26">
        <v>900</v>
      </c>
      <c r="M111" s="23"/>
      <c r="N111" s="26">
        <f>ROUND((J111-L111),5)</f>
        <v>-252.28</v>
      </c>
      <c r="O111" s="23"/>
      <c r="P111" s="25">
        <f>ROUND(IF(L111=0, IF(J111=0, 0, 1), J111/L111),5)</f>
        <v>0.71969000000000005</v>
      </c>
    </row>
    <row r="112" spans="1:16" x14ac:dyDescent="0.4">
      <c r="A112" s="20"/>
      <c r="B112" s="20"/>
      <c r="C112" s="20"/>
      <c r="D112" s="20"/>
      <c r="E112" s="20"/>
      <c r="F112" s="20"/>
      <c r="G112" s="20"/>
      <c r="H112" s="20" t="s">
        <v>161</v>
      </c>
      <c r="I112" s="20"/>
      <c r="J112" s="26">
        <v>647.72</v>
      </c>
      <c r="K112" s="23"/>
      <c r="L112" s="26">
        <v>900</v>
      </c>
      <c r="M112" s="23"/>
      <c r="N112" s="26">
        <f>ROUND((J112-L112),5)</f>
        <v>-252.28</v>
      </c>
      <c r="O112" s="23"/>
      <c r="P112" s="25">
        <f>ROUND(IF(L112=0, IF(J112=0, 0, 1), J112/L112),5)</f>
        <v>0.71969000000000005</v>
      </c>
    </row>
    <row r="113" spans="1:16" ht="15" thickBot="1" x14ac:dyDescent="0.45">
      <c r="A113" s="20"/>
      <c r="B113" s="20"/>
      <c r="C113" s="20"/>
      <c r="D113" s="20"/>
      <c r="E113" s="20"/>
      <c r="F113" s="20"/>
      <c r="G113" s="20"/>
      <c r="H113" s="20" t="s">
        <v>160</v>
      </c>
      <c r="I113" s="20"/>
      <c r="J113" s="30">
        <v>4354</v>
      </c>
      <c r="K113" s="23"/>
      <c r="L113" s="30"/>
      <c r="M113" s="23"/>
      <c r="N113" s="30"/>
      <c r="O113" s="23"/>
      <c r="P113" s="29"/>
    </row>
    <row r="114" spans="1:16" x14ac:dyDescent="0.4">
      <c r="A114" s="20"/>
      <c r="B114" s="20"/>
      <c r="C114" s="20"/>
      <c r="D114" s="20"/>
      <c r="E114" s="20"/>
      <c r="F114" s="20"/>
      <c r="G114" s="20" t="s">
        <v>159</v>
      </c>
      <c r="H114" s="20"/>
      <c r="I114" s="20"/>
      <c r="J114" s="26">
        <f>ROUND(SUM(J107:J113),5)</f>
        <v>10049.11</v>
      </c>
      <c r="K114" s="23"/>
      <c r="L114" s="26">
        <f>ROUND(SUM(L107:L113),5)</f>
        <v>9620</v>
      </c>
      <c r="M114" s="23"/>
      <c r="N114" s="26">
        <f>ROUND((J114-L114),5)</f>
        <v>429.11</v>
      </c>
      <c r="O114" s="23"/>
      <c r="P114" s="25">
        <f>ROUND(IF(L114=0, IF(J114=0, 0, 1), J114/L114),5)</f>
        <v>1.04461</v>
      </c>
    </row>
    <row r="115" spans="1:16" x14ac:dyDescent="0.4">
      <c r="A115" s="20"/>
      <c r="B115" s="20"/>
      <c r="C115" s="20"/>
      <c r="D115" s="20"/>
      <c r="E115" s="20"/>
      <c r="F115" s="20"/>
      <c r="G115" s="20" t="s">
        <v>158</v>
      </c>
      <c r="H115" s="20"/>
      <c r="I115" s="20"/>
      <c r="J115" s="26"/>
      <c r="K115" s="23"/>
      <c r="L115" s="26"/>
      <c r="M115" s="23"/>
      <c r="N115" s="26"/>
      <c r="O115" s="23"/>
      <c r="P115" s="25"/>
    </row>
    <row r="116" spans="1:16" x14ac:dyDescent="0.4">
      <c r="A116" s="20"/>
      <c r="B116" s="20"/>
      <c r="C116" s="20"/>
      <c r="D116" s="20"/>
      <c r="E116" s="20"/>
      <c r="F116" s="20"/>
      <c r="G116" s="20"/>
      <c r="H116" s="20" t="s">
        <v>157</v>
      </c>
      <c r="I116" s="20"/>
      <c r="J116" s="26"/>
      <c r="K116" s="23"/>
      <c r="L116" s="26"/>
      <c r="M116" s="23"/>
      <c r="N116" s="26"/>
      <c r="O116" s="23"/>
      <c r="P116" s="25"/>
    </row>
    <row r="117" spans="1:16" x14ac:dyDescent="0.4">
      <c r="A117" s="20"/>
      <c r="B117" s="20"/>
      <c r="C117" s="20"/>
      <c r="D117" s="20"/>
      <c r="E117" s="20"/>
      <c r="F117" s="20"/>
      <c r="G117" s="20"/>
      <c r="H117" s="20"/>
      <c r="I117" s="20" t="s">
        <v>156</v>
      </c>
      <c r="J117" s="26">
        <v>9085.69</v>
      </c>
      <c r="K117" s="23"/>
      <c r="L117" s="26">
        <v>12016</v>
      </c>
      <c r="M117" s="23"/>
      <c r="N117" s="26">
        <f>ROUND((J117-L117),5)</f>
        <v>-2930.31</v>
      </c>
      <c r="O117" s="23"/>
      <c r="P117" s="25">
        <f>ROUND(IF(L117=0, IF(J117=0, 0, 1), J117/L117),5)</f>
        <v>0.75612999999999997</v>
      </c>
    </row>
    <row r="118" spans="1:16" x14ac:dyDescent="0.4">
      <c r="A118" s="20"/>
      <c r="B118" s="20"/>
      <c r="C118" s="20"/>
      <c r="D118" s="20"/>
      <c r="E118" s="20"/>
      <c r="F118" s="20"/>
      <c r="G118" s="20"/>
      <c r="H118" s="20"/>
      <c r="I118" s="20" t="s">
        <v>155</v>
      </c>
      <c r="J118" s="26">
        <v>2009.8</v>
      </c>
      <c r="K118" s="23"/>
      <c r="L118" s="26">
        <v>2400</v>
      </c>
      <c r="M118" s="23"/>
      <c r="N118" s="26">
        <f>ROUND((J118-L118),5)</f>
        <v>-390.2</v>
      </c>
      <c r="O118" s="23"/>
      <c r="P118" s="25">
        <f>ROUND(IF(L118=0, IF(J118=0, 0, 1), J118/L118),5)</f>
        <v>0.83742000000000005</v>
      </c>
    </row>
    <row r="119" spans="1:16" ht="15" thickBot="1" x14ac:dyDescent="0.45">
      <c r="A119" s="20"/>
      <c r="B119" s="20"/>
      <c r="C119" s="20"/>
      <c r="D119" s="20"/>
      <c r="E119" s="20"/>
      <c r="F119" s="20"/>
      <c r="G119" s="20"/>
      <c r="H119" s="20"/>
      <c r="I119" s="20" t="s">
        <v>154</v>
      </c>
      <c r="J119" s="30">
        <v>986.77</v>
      </c>
      <c r="K119" s="23"/>
      <c r="L119" s="30">
        <v>2400</v>
      </c>
      <c r="M119" s="23"/>
      <c r="N119" s="30">
        <f>ROUND((J119-L119),5)</f>
        <v>-1413.23</v>
      </c>
      <c r="O119" s="23"/>
      <c r="P119" s="29">
        <f>ROUND(IF(L119=0, IF(J119=0, 0, 1), J119/L119),5)</f>
        <v>0.41115000000000002</v>
      </c>
    </row>
    <row r="120" spans="1:16" x14ac:dyDescent="0.4">
      <c r="A120" s="20"/>
      <c r="B120" s="20"/>
      <c r="C120" s="20"/>
      <c r="D120" s="20"/>
      <c r="E120" s="20"/>
      <c r="F120" s="20"/>
      <c r="G120" s="20"/>
      <c r="H120" s="20" t="s">
        <v>153</v>
      </c>
      <c r="I120" s="20"/>
      <c r="J120" s="26">
        <f>ROUND(SUM(J116:J119),5)</f>
        <v>12082.26</v>
      </c>
      <c r="K120" s="23"/>
      <c r="L120" s="26">
        <f>ROUND(SUM(L116:L119),5)</f>
        <v>16816</v>
      </c>
      <c r="M120" s="23"/>
      <c r="N120" s="26">
        <f>ROUND((J120-L120),5)</f>
        <v>-4733.74</v>
      </c>
      <c r="O120" s="23"/>
      <c r="P120" s="25">
        <f>ROUND(IF(L120=0, IF(J120=0, 0, 1), J120/L120),5)</f>
        <v>0.71850000000000003</v>
      </c>
    </row>
    <row r="121" spans="1:16" x14ac:dyDescent="0.4">
      <c r="A121" s="20"/>
      <c r="B121" s="20"/>
      <c r="C121" s="20"/>
      <c r="D121" s="20"/>
      <c r="E121" s="20"/>
      <c r="F121" s="20"/>
      <c r="G121" s="20"/>
      <c r="H121" s="20" t="s">
        <v>152</v>
      </c>
      <c r="I121" s="20"/>
      <c r="J121" s="26">
        <v>1194.77</v>
      </c>
      <c r="K121" s="23"/>
      <c r="L121" s="26">
        <v>1560</v>
      </c>
      <c r="M121" s="23"/>
      <c r="N121" s="26">
        <f>ROUND((J121-L121),5)</f>
        <v>-365.23</v>
      </c>
      <c r="O121" s="23"/>
      <c r="P121" s="25">
        <f>ROUND(IF(L121=0, IF(J121=0, 0, 1), J121/L121),5)</f>
        <v>0.76588000000000001</v>
      </c>
    </row>
    <row r="122" spans="1:16" ht="15" thickBot="1" x14ac:dyDescent="0.45">
      <c r="A122" s="20"/>
      <c r="B122" s="20"/>
      <c r="C122" s="20"/>
      <c r="D122" s="20"/>
      <c r="E122" s="20"/>
      <c r="F122" s="20"/>
      <c r="G122" s="20"/>
      <c r="H122" s="20" t="s">
        <v>151</v>
      </c>
      <c r="I122" s="20"/>
      <c r="J122" s="30">
        <v>959.9</v>
      </c>
      <c r="K122" s="23"/>
      <c r="L122" s="30">
        <v>1560</v>
      </c>
      <c r="M122" s="23"/>
      <c r="N122" s="30">
        <f>ROUND((J122-L122),5)</f>
        <v>-600.1</v>
      </c>
      <c r="O122" s="23"/>
      <c r="P122" s="29">
        <f>ROUND(IF(L122=0, IF(J122=0, 0, 1), J122/L122),5)</f>
        <v>0.61531999999999998</v>
      </c>
    </row>
    <row r="123" spans="1:16" x14ac:dyDescent="0.4">
      <c r="A123" s="20"/>
      <c r="B123" s="20"/>
      <c r="C123" s="20"/>
      <c r="D123" s="20"/>
      <c r="E123" s="20"/>
      <c r="F123" s="20"/>
      <c r="G123" s="20" t="s">
        <v>150</v>
      </c>
      <c r="H123" s="20"/>
      <c r="I123" s="20"/>
      <c r="J123" s="26">
        <f>ROUND(J115+SUM(J120:J122),5)</f>
        <v>14236.93</v>
      </c>
      <c r="K123" s="23"/>
      <c r="L123" s="26">
        <f>ROUND(L115+SUM(L120:L122),5)</f>
        <v>19936</v>
      </c>
      <c r="M123" s="23"/>
      <c r="N123" s="26">
        <f>ROUND((J123-L123),5)</f>
        <v>-5699.07</v>
      </c>
      <c r="O123" s="23"/>
      <c r="P123" s="25">
        <f>ROUND(IF(L123=0, IF(J123=0, 0, 1), J123/L123),5)</f>
        <v>0.71413000000000004</v>
      </c>
    </row>
    <row r="124" spans="1:16" ht="15" thickBot="1" x14ac:dyDescent="0.45">
      <c r="A124" s="20"/>
      <c r="B124" s="20"/>
      <c r="C124" s="20"/>
      <c r="D124" s="20"/>
      <c r="E124" s="20"/>
      <c r="F124" s="20"/>
      <c r="G124" s="20" t="s">
        <v>149</v>
      </c>
      <c r="H124" s="20"/>
      <c r="I124" s="20"/>
      <c r="J124" s="26">
        <v>1175.29</v>
      </c>
      <c r="K124" s="23"/>
      <c r="L124" s="26">
        <v>1000</v>
      </c>
      <c r="M124" s="23"/>
      <c r="N124" s="26">
        <f>ROUND((J124-L124),5)</f>
        <v>175.29</v>
      </c>
      <c r="O124" s="23"/>
      <c r="P124" s="25">
        <f>ROUND(IF(L124=0, IF(J124=0, 0, 1), J124/L124),5)</f>
        <v>1.1752899999999999</v>
      </c>
    </row>
    <row r="125" spans="1:16" ht="15" thickBot="1" x14ac:dyDescent="0.45">
      <c r="A125" s="20"/>
      <c r="B125" s="20"/>
      <c r="C125" s="20"/>
      <c r="D125" s="20"/>
      <c r="E125" s="20"/>
      <c r="F125" s="20" t="s">
        <v>148</v>
      </c>
      <c r="G125" s="20"/>
      <c r="H125" s="20"/>
      <c r="I125" s="20"/>
      <c r="J125" s="27">
        <f>ROUND(J96+SUM(J105:J106)+J114+SUM(J123:J124),5)</f>
        <v>63590.81</v>
      </c>
      <c r="K125" s="23"/>
      <c r="L125" s="27">
        <f>ROUND(L96+SUM(L105:L106)+L114+SUM(L123:L124),5)</f>
        <v>46456</v>
      </c>
      <c r="M125" s="23"/>
      <c r="N125" s="27">
        <f>ROUND((J125-L125),5)</f>
        <v>17134.810000000001</v>
      </c>
      <c r="O125" s="23"/>
      <c r="P125" s="28">
        <f>ROUND(IF(L125=0, IF(J125=0, 0, 1), J125/L125),5)</f>
        <v>1.3688400000000001</v>
      </c>
    </row>
    <row r="126" spans="1:16" x14ac:dyDescent="0.4">
      <c r="A126" s="20"/>
      <c r="B126" s="20"/>
      <c r="C126" s="20"/>
      <c r="D126" s="20"/>
      <c r="E126" s="20" t="s">
        <v>147</v>
      </c>
      <c r="F126" s="20"/>
      <c r="G126" s="20"/>
      <c r="H126" s="20"/>
      <c r="I126" s="20"/>
      <c r="J126" s="26">
        <f>ROUND(SUM(J25:J29)+SUM(J33:J34)+J39+J45+J53+J89+J95+J125,5)</f>
        <v>693925.45</v>
      </c>
      <c r="K126" s="23"/>
      <c r="L126" s="26">
        <f>ROUND(SUM(L25:L29)+SUM(L33:L34)+L39+L45+L53+L89+L95+L125,5)</f>
        <v>957042.08</v>
      </c>
      <c r="M126" s="23"/>
      <c r="N126" s="26">
        <f>ROUND((J126-L126),5)</f>
        <v>-263116.63</v>
      </c>
      <c r="O126" s="23"/>
      <c r="P126" s="25">
        <f>ROUND(IF(L126=0, IF(J126=0, 0, 1), J126/L126),5)</f>
        <v>0.72506999999999999</v>
      </c>
    </row>
    <row r="127" spans="1:16" x14ac:dyDescent="0.4">
      <c r="A127" s="20"/>
      <c r="B127" s="20"/>
      <c r="C127" s="20"/>
      <c r="D127" s="20"/>
      <c r="E127" s="20" t="s">
        <v>146</v>
      </c>
      <c r="F127" s="20"/>
      <c r="G127" s="20"/>
      <c r="H127" s="20"/>
      <c r="I127" s="20"/>
      <c r="J127" s="26"/>
      <c r="K127" s="23"/>
      <c r="L127" s="26"/>
      <c r="M127" s="23"/>
      <c r="N127" s="26"/>
      <c r="O127" s="23"/>
      <c r="P127" s="25"/>
    </row>
    <row r="128" spans="1:16" x14ac:dyDescent="0.4">
      <c r="A128" s="20"/>
      <c r="B128" s="20"/>
      <c r="C128" s="20"/>
      <c r="D128" s="20"/>
      <c r="E128" s="20"/>
      <c r="F128" s="20" t="s">
        <v>145</v>
      </c>
      <c r="G128" s="20"/>
      <c r="H128" s="20"/>
      <c r="I128" s="20"/>
      <c r="J128" s="26">
        <v>215.94</v>
      </c>
      <c r="K128" s="23"/>
      <c r="L128" s="26">
        <v>5000</v>
      </c>
      <c r="M128" s="23"/>
      <c r="N128" s="26">
        <f>ROUND((J128-L128),5)</f>
        <v>-4784.0600000000004</v>
      </c>
      <c r="O128" s="23"/>
      <c r="P128" s="25">
        <f>ROUND(IF(L128=0, IF(J128=0, 0, 1), J128/L128),5)</f>
        <v>4.3189999999999999E-2</v>
      </c>
    </row>
    <row r="129" spans="1:16" ht="15" thickBot="1" x14ac:dyDescent="0.45">
      <c r="A129" s="20"/>
      <c r="B129" s="20"/>
      <c r="C129" s="20"/>
      <c r="D129" s="20"/>
      <c r="E129" s="20"/>
      <c r="F129" s="20" t="s">
        <v>144</v>
      </c>
      <c r="G129" s="20"/>
      <c r="H129" s="20"/>
      <c r="I129" s="20"/>
      <c r="J129" s="30">
        <v>23.82</v>
      </c>
      <c r="K129" s="23"/>
      <c r="L129" s="30">
        <v>1000</v>
      </c>
      <c r="M129" s="23"/>
      <c r="N129" s="30">
        <f>ROUND((J129-L129),5)</f>
        <v>-976.18</v>
      </c>
      <c r="O129" s="23"/>
      <c r="P129" s="29">
        <f>ROUND(IF(L129=0, IF(J129=0, 0, 1), J129/L129),5)</f>
        <v>2.3820000000000001E-2</v>
      </c>
    </row>
    <row r="130" spans="1:16" x14ac:dyDescent="0.4">
      <c r="A130" s="20"/>
      <c r="B130" s="20"/>
      <c r="C130" s="20"/>
      <c r="D130" s="20"/>
      <c r="E130" s="20" t="s">
        <v>143</v>
      </c>
      <c r="F130" s="20"/>
      <c r="G130" s="20"/>
      <c r="H130" s="20"/>
      <c r="I130" s="20"/>
      <c r="J130" s="26">
        <f>ROUND(SUM(J127:J129),5)</f>
        <v>239.76</v>
      </c>
      <c r="K130" s="23"/>
      <c r="L130" s="26">
        <f>ROUND(SUM(L127:L129),5)</f>
        <v>6000</v>
      </c>
      <c r="M130" s="23"/>
      <c r="N130" s="26">
        <f>ROUND((J130-L130),5)</f>
        <v>-5760.24</v>
      </c>
      <c r="O130" s="23"/>
      <c r="P130" s="25">
        <f>ROUND(IF(L130=0, IF(J130=0, 0, 1), J130/L130),5)</f>
        <v>3.9960000000000002E-2</v>
      </c>
    </row>
    <row r="131" spans="1:16" x14ac:dyDescent="0.4">
      <c r="A131" s="20"/>
      <c r="B131" s="20"/>
      <c r="C131" s="20"/>
      <c r="D131" s="20"/>
      <c r="E131" s="20" t="s">
        <v>142</v>
      </c>
      <c r="F131" s="20"/>
      <c r="G131" s="20"/>
      <c r="H131" s="20"/>
      <c r="I131" s="20"/>
      <c r="J131" s="26"/>
      <c r="K131" s="23"/>
      <c r="L131" s="26"/>
      <c r="M131" s="23"/>
      <c r="N131" s="26"/>
      <c r="O131" s="23"/>
      <c r="P131" s="25"/>
    </row>
    <row r="132" spans="1:16" x14ac:dyDescent="0.4">
      <c r="A132" s="20"/>
      <c r="B132" s="20"/>
      <c r="C132" s="20"/>
      <c r="D132" s="20"/>
      <c r="E132" s="20"/>
      <c r="F132" s="20" t="s">
        <v>141</v>
      </c>
      <c r="G132" s="20"/>
      <c r="H132" s="20"/>
      <c r="I132" s="20"/>
      <c r="J132" s="26">
        <v>7170</v>
      </c>
      <c r="K132" s="23"/>
      <c r="L132" s="26">
        <v>6000</v>
      </c>
      <c r="M132" s="23"/>
      <c r="N132" s="26">
        <f>ROUND((J132-L132),5)</f>
        <v>1170</v>
      </c>
      <c r="O132" s="23"/>
      <c r="P132" s="25">
        <f>ROUND(IF(L132=0, IF(J132=0, 0, 1), J132/L132),5)</f>
        <v>1.1950000000000001</v>
      </c>
    </row>
    <row r="133" spans="1:16" x14ac:dyDescent="0.4">
      <c r="A133" s="20"/>
      <c r="B133" s="20"/>
      <c r="C133" s="20"/>
      <c r="D133" s="20"/>
      <c r="E133" s="20"/>
      <c r="F133" s="20" t="s">
        <v>140</v>
      </c>
      <c r="G133" s="20"/>
      <c r="H133" s="20"/>
      <c r="I133" s="20"/>
      <c r="J133" s="26">
        <v>315.48</v>
      </c>
      <c r="K133" s="23"/>
      <c r="L133" s="26">
        <v>2000</v>
      </c>
      <c r="M133" s="23"/>
      <c r="N133" s="26">
        <f>ROUND((J133-L133),5)</f>
        <v>-1684.52</v>
      </c>
      <c r="O133" s="23"/>
      <c r="P133" s="25">
        <f>ROUND(IF(L133=0, IF(J133=0, 0, 1), J133/L133),5)</f>
        <v>0.15773999999999999</v>
      </c>
    </row>
    <row r="134" spans="1:16" x14ac:dyDescent="0.4">
      <c r="A134" s="20"/>
      <c r="B134" s="20"/>
      <c r="C134" s="20"/>
      <c r="D134" s="20"/>
      <c r="E134" s="20"/>
      <c r="F134" s="20" t="s">
        <v>139</v>
      </c>
      <c r="G134" s="20"/>
      <c r="H134" s="20"/>
      <c r="I134" s="20"/>
      <c r="J134" s="26">
        <v>4300.3599999999997</v>
      </c>
      <c r="K134" s="23"/>
      <c r="L134" s="26">
        <v>6000</v>
      </c>
      <c r="M134" s="23"/>
      <c r="N134" s="26">
        <f>ROUND((J134-L134),5)</f>
        <v>-1699.64</v>
      </c>
      <c r="O134" s="23"/>
      <c r="P134" s="25">
        <f>ROUND(IF(L134=0, IF(J134=0, 0, 1), J134/L134),5)</f>
        <v>0.71672999999999998</v>
      </c>
    </row>
    <row r="135" spans="1:16" x14ac:dyDescent="0.4">
      <c r="A135" s="20"/>
      <c r="B135" s="20"/>
      <c r="C135" s="20"/>
      <c r="D135" s="20"/>
      <c r="E135" s="20"/>
      <c r="F135" s="20" t="s">
        <v>138</v>
      </c>
      <c r="G135" s="20"/>
      <c r="H135" s="20"/>
      <c r="I135" s="20"/>
      <c r="J135" s="26">
        <v>961.36</v>
      </c>
      <c r="K135" s="23"/>
      <c r="L135" s="26">
        <v>1800</v>
      </c>
      <c r="M135" s="23"/>
      <c r="N135" s="26">
        <f>ROUND((J135-L135),5)</f>
        <v>-838.64</v>
      </c>
      <c r="O135" s="23"/>
      <c r="P135" s="25">
        <f>ROUND(IF(L135=0, IF(J135=0, 0, 1), J135/L135),5)</f>
        <v>0.53408999999999995</v>
      </c>
    </row>
    <row r="136" spans="1:16" ht="15" thickBot="1" x14ac:dyDescent="0.45">
      <c r="A136" s="20"/>
      <c r="B136" s="20"/>
      <c r="C136" s="20"/>
      <c r="D136" s="20"/>
      <c r="E136" s="20"/>
      <c r="F136" s="20" t="s">
        <v>137</v>
      </c>
      <c r="G136" s="20"/>
      <c r="H136" s="20"/>
      <c r="I136" s="20"/>
      <c r="J136" s="30">
        <v>0</v>
      </c>
      <c r="K136" s="23"/>
      <c r="L136" s="30">
        <v>4751.6000000000004</v>
      </c>
      <c r="M136" s="23"/>
      <c r="N136" s="30">
        <f>ROUND((J136-L136),5)</f>
        <v>-4751.6000000000004</v>
      </c>
      <c r="O136" s="23"/>
      <c r="P136" s="29">
        <f>ROUND(IF(L136=0, IF(J136=0, 0, 1), J136/L136),5)</f>
        <v>0</v>
      </c>
    </row>
    <row r="137" spans="1:16" x14ac:dyDescent="0.4">
      <c r="A137" s="20"/>
      <c r="B137" s="20"/>
      <c r="C137" s="20"/>
      <c r="D137" s="20"/>
      <c r="E137" s="20" t="s">
        <v>136</v>
      </c>
      <c r="F137" s="20"/>
      <c r="G137" s="20"/>
      <c r="H137" s="20"/>
      <c r="I137" s="20"/>
      <c r="J137" s="26">
        <f>ROUND(SUM(J131:J136),5)</f>
        <v>12747.2</v>
      </c>
      <c r="K137" s="23"/>
      <c r="L137" s="26">
        <f>ROUND(SUM(L131:L136),5)</f>
        <v>20551.599999999999</v>
      </c>
      <c r="M137" s="23"/>
      <c r="N137" s="26">
        <f>ROUND((J137-L137),5)</f>
        <v>-7804.4</v>
      </c>
      <c r="O137" s="23"/>
      <c r="P137" s="25">
        <f>ROUND(IF(L137=0, IF(J137=0, 0, 1), J137/L137),5)</f>
        <v>0.62024999999999997</v>
      </c>
    </row>
    <row r="138" spans="1:16" x14ac:dyDescent="0.4">
      <c r="A138" s="20"/>
      <c r="B138" s="20"/>
      <c r="C138" s="20"/>
      <c r="D138" s="20"/>
      <c r="E138" s="20" t="s">
        <v>135</v>
      </c>
      <c r="F138" s="20"/>
      <c r="G138" s="20"/>
      <c r="H138" s="20"/>
      <c r="I138" s="20"/>
      <c r="J138" s="26"/>
      <c r="K138" s="23"/>
      <c r="L138" s="26"/>
      <c r="M138" s="23"/>
      <c r="N138" s="26"/>
      <c r="O138" s="23"/>
      <c r="P138" s="25"/>
    </row>
    <row r="139" spans="1:16" x14ac:dyDescent="0.4">
      <c r="A139" s="20"/>
      <c r="B139" s="20"/>
      <c r="C139" s="20"/>
      <c r="D139" s="20"/>
      <c r="E139" s="20"/>
      <c r="F139" s="20" t="s">
        <v>134</v>
      </c>
      <c r="G139" s="20"/>
      <c r="H139" s="20"/>
      <c r="I139" s="20"/>
      <c r="J139" s="26">
        <v>149</v>
      </c>
      <c r="K139" s="23"/>
      <c r="L139" s="26">
        <v>2400</v>
      </c>
      <c r="M139" s="23"/>
      <c r="N139" s="26">
        <f>ROUND((J139-L139),5)</f>
        <v>-2251</v>
      </c>
      <c r="O139" s="23"/>
      <c r="P139" s="25">
        <f>ROUND(IF(L139=0, IF(J139=0, 0, 1), J139/L139),5)</f>
        <v>6.2080000000000003E-2</v>
      </c>
    </row>
    <row r="140" spans="1:16" x14ac:dyDescent="0.4">
      <c r="A140" s="20"/>
      <c r="B140" s="20"/>
      <c r="C140" s="20"/>
      <c r="D140" s="20"/>
      <c r="E140" s="20"/>
      <c r="F140" s="20" t="s">
        <v>133</v>
      </c>
      <c r="G140" s="20"/>
      <c r="H140" s="20"/>
      <c r="I140" s="20"/>
      <c r="J140" s="26">
        <v>6876.62</v>
      </c>
      <c r="K140" s="23"/>
      <c r="L140" s="26">
        <v>5400</v>
      </c>
      <c r="M140" s="23"/>
      <c r="N140" s="26">
        <f>ROUND((J140-L140),5)</f>
        <v>1476.62</v>
      </c>
      <c r="O140" s="23"/>
      <c r="P140" s="25">
        <f>ROUND(IF(L140=0, IF(J140=0, 0, 1), J140/L140),5)</f>
        <v>1.27345</v>
      </c>
    </row>
    <row r="141" spans="1:16" x14ac:dyDescent="0.4">
      <c r="A141" s="20"/>
      <c r="B141" s="20"/>
      <c r="C141" s="20"/>
      <c r="D141" s="20"/>
      <c r="E141" s="20"/>
      <c r="F141" s="20" t="s">
        <v>132</v>
      </c>
      <c r="G141" s="20"/>
      <c r="H141" s="20"/>
      <c r="I141" s="20"/>
      <c r="J141" s="26"/>
      <c r="K141" s="23"/>
      <c r="L141" s="26"/>
      <c r="M141" s="23"/>
      <c r="N141" s="26"/>
      <c r="O141" s="23"/>
      <c r="P141" s="25"/>
    </row>
    <row r="142" spans="1:16" x14ac:dyDescent="0.4">
      <c r="A142" s="20"/>
      <c r="B142" s="20"/>
      <c r="C142" s="20"/>
      <c r="D142" s="20"/>
      <c r="E142" s="20"/>
      <c r="F142" s="20"/>
      <c r="G142" s="20" t="s">
        <v>131</v>
      </c>
      <c r="H142" s="20"/>
      <c r="I142" s="20"/>
      <c r="J142" s="26">
        <v>0</v>
      </c>
      <c r="K142" s="23"/>
      <c r="L142" s="26">
        <v>5000</v>
      </c>
      <c r="M142" s="23"/>
      <c r="N142" s="26">
        <f>ROUND((J142-L142),5)</f>
        <v>-5000</v>
      </c>
      <c r="O142" s="23"/>
      <c r="P142" s="25">
        <f>ROUND(IF(L142=0, IF(J142=0, 0, 1), J142/L142),5)</f>
        <v>0</v>
      </c>
    </row>
    <row r="143" spans="1:16" x14ac:dyDescent="0.4">
      <c r="A143" s="20"/>
      <c r="B143" s="20"/>
      <c r="C143" s="20"/>
      <c r="D143" s="20"/>
      <c r="E143" s="20"/>
      <c r="F143" s="20"/>
      <c r="G143" s="20" t="s">
        <v>130</v>
      </c>
      <c r="H143" s="20"/>
      <c r="I143" s="20"/>
      <c r="J143" s="26">
        <v>2836</v>
      </c>
      <c r="K143" s="23"/>
      <c r="L143" s="26">
        <v>10000</v>
      </c>
      <c r="M143" s="23"/>
      <c r="N143" s="26">
        <f>ROUND((J143-L143),5)</f>
        <v>-7164</v>
      </c>
      <c r="O143" s="23"/>
      <c r="P143" s="25">
        <f>ROUND(IF(L143=0, IF(J143=0, 0, 1), J143/L143),5)</f>
        <v>0.28360000000000002</v>
      </c>
    </row>
    <row r="144" spans="1:16" x14ac:dyDescent="0.4">
      <c r="A144" s="20"/>
      <c r="B144" s="20"/>
      <c r="C144" s="20"/>
      <c r="D144" s="20"/>
      <c r="E144" s="20"/>
      <c r="F144" s="20"/>
      <c r="G144" s="20" t="s">
        <v>129</v>
      </c>
      <c r="H144" s="20"/>
      <c r="I144" s="20"/>
      <c r="J144" s="26">
        <v>4664</v>
      </c>
      <c r="K144" s="23"/>
      <c r="L144" s="26">
        <v>25000</v>
      </c>
      <c r="M144" s="23"/>
      <c r="N144" s="26">
        <f>ROUND((J144-L144),5)</f>
        <v>-20336</v>
      </c>
      <c r="O144" s="23"/>
      <c r="P144" s="25">
        <f>ROUND(IF(L144=0, IF(J144=0, 0, 1), J144/L144),5)</f>
        <v>0.18656</v>
      </c>
    </row>
    <row r="145" spans="1:16" x14ac:dyDescent="0.4">
      <c r="A145" s="20"/>
      <c r="B145" s="20"/>
      <c r="C145" s="20"/>
      <c r="D145" s="20"/>
      <c r="E145" s="20"/>
      <c r="F145" s="20"/>
      <c r="G145" s="20" t="s">
        <v>128</v>
      </c>
      <c r="H145" s="20"/>
      <c r="I145" s="20"/>
      <c r="J145" s="26">
        <v>0</v>
      </c>
      <c r="K145" s="23"/>
      <c r="L145" s="26">
        <v>3000</v>
      </c>
      <c r="M145" s="23"/>
      <c r="N145" s="26">
        <f>ROUND((J145-L145),5)</f>
        <v>-3000</v>
      </c>
      <c r="O145" s="23"/>
      <c r="P145" s="25">
        <f>ROUND(IF(L145=0, IF(J145=0, 0, 1), J145/L145),5)</f>
        <v>0</v>
      </c>
    </row>
    <row r="146" spans="1:16" x14ac:dyDescent="0.4">
      <c r="A146" s="20"/>
      <c r="B146" s="20"/>
      <c r="C146" s="20"/>
      <c r="D146" s="20"/>
      <c r="E146" s="20"/>
      <c r="F146" s="20"/>
      <c r="G146" s="20" t="s">
        <v>127</v>
      </c>
      <c r="H146" s="20"/>
      <c r="I146" s="20"/>
      <c r="J146" s="26">
        <v>306.37</v>
      </c>
      <c r="K146" s="23"/>
      <c r="L146" s="26">
        <v>2400</v>
      </c>
      <c r="M146" s="23"/>
      <c r="N146" s="26">
        <f>ROUND((J146-L146),5)</f>
        <v>-2093.63</v>
      </c>
      <c r="O146" s="23"/>
      <c r="P146" s="25">
        <f>ROUND(IF(L146=0, IF(J146=0, 0, 1), J146/L146),5)</f>
        <v>0.12765000000000001</v>
      </c>
    </row>
    <row r="147" spans="1:16" x14ac:dyDescent="0.4">
      <c r="A147" s="20"/>
      <c r="B147" s="20"/>
      <c r="C147" s="20"/>
      <c r="D147" s="20"/>
      <c r="E147" s="20"/>
      <c r="F147" s="20"/>
      <c r="G147" s="20" t="s">
        <v>126</v>
      </c>
      <c r="H147" s="20"/>
      <c r="I147" s="20"/>
      <c r="J147" s="26">
        <v>5990.94</v>
      </c>
      <c r="K147" s="23"/>
      <c r="L147" s="26">
        <v>7200</v>
      </c>
      <c r="M147" s="23"/>
      <c r="N147" s="26">
        <f>ROUND((J147-L147),5)</f>
        <v>-1209.06</v>
      </c>
      <c r="O147" s="23"/>
      <c r="P147" s="25">
        <f>ROUND(IF(L147=0, IF(J147=0, 0, 1), J147/L147),5)</f>
        <v>0.83208000000000004</v>
      </c>
    </row>
    <row r="148" spans="1:16" x14ac:dyDescent="0.4">
      <c r="A148" s="20"/>
      <c r="B148" s="20"/>
      <c r="C148" s="20"/>
      <c r="D148" s="20"/>
      <c r="E148" s="20"/>
      <c r="F148" s="20"/>
      <c r="G148" s="20" t="s">
        <v>125</v>
      </c>
      <c r="H148" s="20"/>
      <c r="I148" s="20"/>
      <c r="J148" s="26">
        <v>100</v>
      </c>
      <c r="K148" s="23"/>
      <c r="L148" s="26">
        <v>5000</v>
      </c>
      <c r="M148" s="23"/>
      <c r="N148" s="26">
        <f>ROUND((J148-L148),5)</f>
        <v>-4900</v>
      </c>
      <c r="O148" s="23"/>
      <c r="P148" s="25">
        <f>ROUND(IF(L148=0, IF(J148=0, 0, 1), J148/L148),5)</f>
        <v>0.02</v>
      </c>
    </row>
    <row r="149" spans="1:16" x14ac:dyDescent="0.4">
      <c r="A149" s="20"/>
      <c r="B149" s="20"/>
      <c r="C149" s="20"/>
      <c r="D149" s="20"/>
      <c r="E149" s="20"/>
      <c r="F149" s="20"/>
      <c r="G149" s="20" t="s">
        <v>302</v>
      </c>
      <c r="H149" s="20"/>
      <c r="I149" s="20"/>
      <c r="J149" s="26">
        <v>1670</v>
      </c>
      <c r="K149" s="23"/>
      <c r="L149" s="26"/>
      <c r="M149" s="23"/>
      <c r="N149" s="26"/>
      <c r="O149" s="23"/>
      <c r="P149" s="25"/>
    </row>
    <row r="150" spans="1:16" ht="15" thickBot="1" x14ac:dyDescent="0.45">
      <c r="A150" s="20"/>
      <c r="B150" s="20"/>
      <c r="C150" s="20"/>
      <c r="D150" s="20"/>
      <c r="E150" s="20"/>
      <c r="F150" s="20"/>
      <c r="G150" s="20" t="s">
        <v>124</v>
      </c>
      <c r="H150" s="20"/>
      <c r="I150" s="20"/>
      <c r="J150" s="30">
        <v>1310.81</v>
      </c>
      <c r="K150" s="23"/>
      <c r="L150" s="30">
        <v>6000</v>
      </c>
      <c r="M150" s="23"/>
      <c r="N150" s="30">
        <f>ROUND((J150-L150),5)</f>
        <v>-4689.1899999999996</v>
      </c>
      <c r="O150" s="23"/>
      <c r="P150" s="29">
        <f>ROUND(IF(L150=0, IF(J150=0, 0, 1), J150/L150),5)</f>
        <v>0.21847</v>
      </c>
    </row>
    <row r="151" spans="1:16" x14ac:dyDescent="0.4">
      <c r="A151" s="20"/>
      <c r="B151" s="20"/>
      <c r="C151" s="20"/>
      <c r="D151" s="20"/>
      <c r="E151" s="20"/>
      <c r="F151" s="20" t="s">
        <v>123</v>
      </c>
      <c r="G151" s="20"/>
      <c r="H151" s="20"/>
      <c r="I151" s="20"/>
      <c r="J151" s="26">
        <f>ROUND(SUM(J141:J150),5)</f>
        <v>16878.12</v>
      </c>
      <c r="K151" s="23"/>
      <c r="L151" s="26">
        <f>ROUND(SUM(L141:L150),5)</f>
        <v>63600</v>
      </c>
      <c r="M151" s="23"/>
      <c r="N151" s="26">
        <f>ROUND((J151-L151),5)</f>
        <v>-46721.88</v>
      </c>
      <c r="O151" s="23"/>
      <c r="P151" s="25">
        <f>ROUND(IF(L151=0, IF(J151=0, 0, 1), J151/L151),5)</f>
        <v>0.26538</v>
      </c>
    </row>
    <row r="152" spans="1:16" x14ac:dyDescent="0.4">
      <c r="A152" s="20"/>
      <c r="B152" s="20"/>
      <c r="C152" s="20"/>
      <c r="D152" s="20"/>
      <c r="E152" s="20"/>
      <c r="F152" s="20" t="s">
        <v>122</v>
      </c>
      <c r="G152" s="20"/>
      <c r="H152" s="20"/>
      <c r="I152" s="20"/>
      <c r="J152" s="26"/>
      <c r="K152" s="23"/>
      <c r="L152" s="26"/>
      <c r="M152" s="23"/>
      <c r="N152" s="26"/>
      <c r="O152" s="23"/>
      <c r="P152" s="25"/>
    </row>
    <row r="153" spans="1:16" x14ac:dyDescent="0.4">
      <c r="A153" s="20"/>
      <c r="B153" s="20"/>
      <c r="C153" s="20"/>
      <c r="D153" s="20"/>
      <c r="E153" s="20"/>
      <c r="F153" s="20"/>
      <c r="G153" s="20" t="s">
        <v>121</v>
      </c>
      <c r="H153" s="20"/>
      <c r="I153" s="20"/>
      <c r="J153" s="26">
        <v>10352.77</v>
      </c>
      <c r="K153" s="23"/>
      <c r="L153" s="26"/>
      <c r="M153" s="23"/>
      <c r="N153" s="26"/>
      <c r="O153" s="23"/>
      <c r="P153" s="25"/>
    </row>
    <row r="154" spans="1:16" x14ac:dyDescent="0.4">
      <c r="A154" s="20"/>
      <c r="B154" s="20"/>
      <c r="C154" s="20"/>
      <c r="D154" s="20"/>
      <c r="E154" s="20"/>
      <c r="F154" s="20"/>
      <c r="G154" s="20" t="s">
        <v>301</v>
      </c>
      <c r="H154" s="20"/>
      <c r="I154" s="20"/>
      <c r="J154" s="26">
        <v>33.65</v>
      </c>
      <c r="K154" s="23"/>
      <c r="L154" s="26"/>
      <c r="M154" s="23"/>
      <c r="N154" s="26"/>
      <c r="O154" s="23"/>
      <c r="P154" s="25"/>
    </row>
    <row r="155" spans="1:16" x14ac:dyDescent="0.4">
      <c r="A155" s="20"/>
      <c r="B155" s="20"/>
      <c r="C155" s="20"/>
      <c r="D155" s="20"/>
      <c r="E155" s="20"/>
      <c r="F155" s="20"/>
      <c r="G155" s="20" t="s">
        <v>300</v>
      </c>
      <c r="H155" s="20"/>
      <c r="I155" s="20"/>
      <c r="J155" s="26">
        <v>5373.46</v>
      </c>
      <c r="K155" s="23"/>
      <c r="L155" s="26"/>
      <c r="M155" s="23"/>
      <c r="N155" s="26"/>
      <c r="O155" s="23"/>
      <c r="P155" s="25"/>
    </row>
    <row r="156" spans="1:16" x14ac:dyDescent="0.4">
      <c r="A156" s="20"/>
      <c r="B156" s="20"/>
      <c r="C156" s="20"/>
      <c r="D156" s="20"/>
      <c r="E156" s="20"/>
      <c r="F156" s="20"/>
      <c r="G156" s="20" t="s">
        <v>299</v>
      </c>
      <c r="H156" s="20"/>
      <c r="I156" s="20"/>
      <c r="J156" s="26">
        <v>165</v>
      </c>
      <c r="K156" s="23"/>
      <c r="L156" s="26"/>
      <c r="M156" s="23"/>
      <c r="N156" s="26"/>
      <c r="O156" s="23"/>
      <c r="P156" s="25"/>
    </row>
    <row r="157" spans="1:16" x14ac:dyDescent="0.4">
      <c r="A157" s="20"/>
      <c r="B157" s="20"/>
      <c r="C157" s="20"/>
      <c r="D157" s="20"/>
      <c r="E157" s="20"/>
      <c r="F157" s="20"/>
      <c r="G157" s="20" t="s">
        <v>298</v>
      </c>
      <c r="H157" s="20"/>
      <c r="I157" s="20"/>
      <c r="J157" s="26">
        <v>2756.97</v>
      </c>
      <c r="K157" s="23"/>
      <c r="L157" s="26"/>
      <c r="M157" s="23"/>
      <c r="N157" s="26"/>
      <c r="O157" s="23"/>
      <c r="P157" s="25"/>
    </row>
    <row r="158" spans="1:16" x14ac:dyDescent="0.4">
      <c r="A158" s="20"/>
      <c r="B158" s="20"/>
      <c r="C158" s="20"/>
      <c r="D158" s="20"/>
      <c r="E158" s="20"/>
      <c r="F158" s="20"/>
      <c r="G158" s="20" t="s">
        <v>297</v>
      </c>
      <c r="H158" s="20"/>
      <c r="I158" s="20"/>
      <c r="J158" s="26">
        <v>125</v>
      </c>
      <c r="K158" s="23"/>
      <c r="L158" s="26"/>
      <c r="M158" s="23"/>
      <c r="N158" s="26"/>
      <c r="O158" s="23"/>
      <c r="P158" s="25"/>
    </row>
    <row r="159" spans="1:16" x14ac:dyDescent="0.4">
      <c r="A159" s="20"/>
      <c r="B159" s="20"/>
      <c r="C159" s="20"/>
      <c r="D159" s="20"/>
      <c r="E159" s="20"/>
      <c r="F159" s="20"/>
      <c r="G159" s="20" t="s">
        <v>120</v>
      </c>
      <c r="H159" s="20"/>
      <c r="I159" s="20"/>
      <c r="J159" s="26">
        <v>1466.82</v>
      </c>
      <c r="K159" s="23"/>
      <c r="L159" s="26"/>
      <c r="M159" s="23"/>
      <c r="N159" s="26"/>
      <c r="O159" s="23"/>
      <c r="P159" s="25"/>
    </row>
    <row r="160" spans="1:16" x14ac:dyDescent="0.4">
      <c r="A160" s="20"/>
      <c r="B160" s="20"/>
      <c r="C160" s="20"/>
      <c r="D160" s="20"/>
      <c r="E160" s="20"/>
      <c r="F160" s="20"/>
      <c r="G160" s="20" t="s">
        <v>296</v>
      </c>
      <c r="H160" s="20"/>
      <c r="I160" s="20"/>
      <c r="J160" s="26">
        <v>636.04</v>
      </c>
      <c r="K160" s="23"/>
      <c r="L160" s="26"/>
      <c r="M160" s="23"/>
      <c r="N160" s="26"/>
      <c r="O160" s="23"/>
      <c r="P160" s="25"/>
    </row>
    <row r="161" spans="1:16" x14ac:dyDescent="0.4">
      <c r="A161" s="20"/>
      <c r="B161" s="20"/>
      <c r="C161" s="20"/>
      <c r="D161" s="20"/>
      <c r="E161" s="20"/>
      <c r="F161" s="20"/>
      <c r="G161" s="20" t="s">
        <v>119</v>
      </c>
      <c r="H161" s="20"/>
      <c r="I161" s="20"/>
      <c r="J161" s="26">
        <v>4331.62</v>
      </c>
      <c r="K161" s="23"/>
      <c r="L161" s="26"/>
      <c r="M161" s="23"/>
      <c r="N161" s="26"/>
      <c r="O161" s="23"/>
      <c r="P161" s="25"/>
    </row>
    <row r="162" spans="1:16" x14ac:dyDescent="0.4">
      <c r="A162" s="20"/>
      <c r="B162" s="20"/>
      <c r="C162" s="20"/>
      <c r="D162" s="20"/>
      <c r="E162" s="20"/>
      <c r="F162" s="20"/>
      <c r="G162" s="20" t="s">
        <v>118</v>
      </c>
      <c r="H162" s="20"/>
      <c r="I162" s="20"/>
      <c r="J162" s="26">
        <v>300</v>
      </c>
      <c r="K162" s="23"/>
      <c r="L162" s="26"/>
      <c r="M162" s="23"/>
      <c r="N162" s="26"/>
      <c r="O162" s="23"/>
      <c r="P162" s="25"/>
    </row>
    <row r="163" spans="1:16" x14ac:dyDescent="0.4">
      <c r="A163" s="20"/>
      <c r="B163" s="20"/>
      <c r="C163" s="20"/>
      <c r="D163" s="20"/>
      <c r="E163" s="20"/>
      <c r="F163" s="20"/>
      <c r="G163" s="20" t="s">
        <v>117</v>
      </c>
      <c r="H163" s="20"/>
      <c r="I163" s="20"/>
      <c r="J163" s="26">
        <v>227.8</v>
      </c>
      <c r="K163" s="23"/>
      <c r="L163" s="26"/>
      <c r="M163" s="23"/>
      <c r="N163" s="26"/>
      <c r="O163" s="23"/>
      <c r="P163" s="25"/>
    </row>
    <row r="164" spans="1:16" x14ac:dyDescent="0.4">
      <c r="A164" s="20"/>
      <c r="B164" s="20"/>
      <c r="C164" s="20"/>
      <c r="D164" s="20"/>
      <c r="E164" s="20"/>
      <c r="F164" s="20"/>
      <c r="G164" s="20" t="s">
        <v>295</v>
      </c>
      <c r="H164" s="20"/>
      <c r="I164" s="20"/>
      <c r="J164" s="26">
        <v>1233.6300000000001</v>
      </c>
      <c r="K164" s="23"/>
      <c r="L164" s="26"/>
      <c r="M164" s="23"/>
      <c r="N164" s="26"/>
      <c r="O164" s="23"/>
      <c r="P164" s="25"/>
    </row>
    <row r="165" spans="1:16" x14ac:dyDescent="0.4">
      <c r="A165" s="20"/>
      <c r="B165" s="20"/>
      <c r="C165" s="20"/>
      <c r="D165" s="20"/>
      <c r="E165" s="20"/>
      <c r="F165" s="20"/>
      <c r="G165" s="20" t="s">
        <v>294</v>
      </c>
      <c r="H165" s="20"/>
      <c r="I165" s="20"/>
      <c r="J165" s="26">
        <v>64.709999999999994</v>
      </c>
      <c r="K165" s="23"/>
      <c r="L165" s="26"/>
      <c r="M165" s="23"/>
      <c r="N165" s="26"/>
      <c r="O165" s="23"/>
      <c r="P165" s="25"/>
    </row>
    <row r="166" spans="1:16" x14ac:dyDescent="0.4">
      <c r="A166" s="20"/>
      <c r="B166" s="20"/>
      <c r="C166" s="20"/>
      <c r="D166" s="20"/>
      <c r="E166" s="20"/>
      <c r="F166" s="20"/>
      <c r="G166" s="20" t="s">
        <v>293</v>
      </c>
      <c r="H166" s="20"/>
      <c r="I166" s="20"/>
      <c r="J166" s="26">
        <v>954.65</v>
      </c>
      <c r="K166" s="23"/>
      <c r="L166" s="26"/>
      <c r="M166" s="23"/>
      <c r="N166" s="26"/>
      <c r="O166" s="23"/>
      <c r="P166" s="25"/>
    </row>
    <row r="167" spans="1:16" x14ac:dyDescent="0.4">
      <c r="A167" s="20"/>
      <c r="B167" s="20"/>
      <c r="C167" s="20"/>
      <c r="D167" s="20"/>
      <c r="E167" s="20"/>
      <c r="F167" s="20"/>
      <c r="G167" s="20" t="s">
        <v>292</v>
      </c>
      <c r="H167" s="20"/>
      <c r="I167" s="20"/>
      <c r="J167" s="26">
        <v>4587.26</v>
      </c>
      <c r="K167" s="23"/>
      <c r="L167" s="26"/>
      <c r="M167" s="23"/>
      <c r="N167" s="26"/>
      <c r="O167" s="23"/>
      <c r="P167" s="25"/>
    </row>
    <row r="168" spans="1:16" x14ac:dyDescent="0.4">
      <c r="A168" s="20"/>
      <c r="B168" s="20"/>
      <c r="C168" s="20"/>
      <c r="D168" s="20"/>
      <c r="E168" s="20"/>
      <c r="F168" s="20"/>
      <c r="G168" s="20" t="s">
        <v>291</v>
      </c>
      <c r="H168" s="20"/>
      <c r="I168" s="20"/>
      <c r="J168" s="26">
        <v>683.44</v>
      </c>
      <c r="K168" s="23"/>
      <c r="L168" s="26"/>
      <c r="M168" s="23"/>
      <c r="N168" s="26"/>
      <c r="O168" s="23"/>
      <c r="P168" s="25"/>
    </row>
    <row r="169" spans="1:16" ht="15" thickBot="1" x14ac:dyDescent="0.45">
      <c r="A169" s="20"/>
      <c r="B169" s="20"/>
      <c r="C169" s="20"/>
      <c r="D169" s="20"/>
      <c r="E169" s="20"/>
      <c r="F169" s="20"/>
      <c r="G169" s="20" t="s">
        <v>116</v>
      </c>
      <c r="H169" s="20"/>
      <c r="I169" s="20"/>
      <c r="J169" s="26">
        <v>572.80999999999995</v>
      </c>
      <c r="K169" s="23"/>
      <c r="L169" s="26">
        <v>40000</v>
      </c>
      <c r="M169" s="23"/>
      <c r="N169" s="26">
        <f>ROUND((J169-L169),5)</f>
        <v>-39427.19</v>
      </c>
      <c r="O169" s="23"/>
      <c r="P169" s="25">
        <f>ROUND(IF(L169=0, IF(J169=0, 0, 1), J169/L169),5)</f>
        <v>1.4319999999999999E-2</v>
      </c>
    </row>
    <row r="170" spans="1:16" ht="15" thickBot="1" x14ac:dyDescent="0.45">
      <c r="A170" s="20"/>
      <c r="B170" s="20"/>
      <c r="C170" s="20"/>
      <c r="D170" s="20"/>
      <c r="E170" s="20"/>
      <c r="F170" s="20" t="s">
        <v>115</v>
      </c>
      <c r="G170" s="20"/>
      <c r="H170" s="20"/>
      <c r="I170" s="20"/>
      <c r="J170" s="27">
        <f>ROUND(SUM(J152:J169),5)</f>
        <v>33865.629999999997</v>
      </c>
      <c r="K170" s="23"/>
      <c r="L170" s="27">
        <f>ROUND(SUM(L152:L169),5)</f>
        <v>40000</v>
      </c>
      <c r="M170" s="23"/>
      <c r="N170" s="27">
        <f>ROUND((J170-L170),5)</f>
        <v>-6134.37</v>
      </c>
      <c r="O170" s="23"/>
      <c r="P170" s="28">
        <f>ROUND(IF(L170=0, IF(J170=0, 0, 1), J170/L170),5)</f>
        <v>0.84663999999999995</v>
      </c>
    </row>
    <row r="171" spans="1:16" x14ac:dyDescent="0.4">
      <c r="A171" s="20"/>
      <c r="B171" s="20"/>
      <c r="C171" s="20"/>
      <c r="D171" s="20"/>
      <c r="E171" s="20" t="s">
        <v>114</v>
      </c>
      <c r="F171" s="20"/>
      <c r="G171" s="20"/>
      <c r="H171" s="20"/>
      <c r="I171" s="20"/>
      <c r="J171" s="26">
        <f>ROUND(SUM(J138:J140)+J151+J170,5)</f>
        <v>57769.37</v>
      </c>
      <c r="K171" s="23"/>
      <c r="L171" s="26">
        <f>ROUND(SUM(L138:L140)+L151+L170,5)</f>
        <v>111400</v>
      </c>
      <c r="M171" s="23"/>
      <c r="N171" s="26">
        <f>ROUND((J171-L171),5)</f>
        <v>-53630.63</v>
      </c>
      <c r="O171" s="23"/>
      <c r="P171" s="25">
        <f>ROUND(IF(L171=0, IF(J171=0, 0, 1), J171/L171),5)</f>
        <v>0.51858000000000004</v>
      </c>
    </row>
    <row r="172" spans="1:16" x14ac:dyDescent="0.4">
      <c r="A172" s="20"/>
      <c r="B172" s="20"/>
      <c r="C172" s="20"/>
      <c r="D172" s="20"/>
      <c r="E172" s="20" t="s">
        <v>113</v>
      </c>
      <c r="F172" s="20"/>
      <c r="G172" s="20"/>
      <c r="H172" s="20"/>
      <c r="I172" s="20"/>
      <c r="J172" s="26"/>
      <c r="K172" s="23"/>
      <c r="L172" s="26"/>
      <c r="M172" s="23"/>
      <c r="N172" s="26"/>
      <c r="O172" s="23"/>
      <c r="P172" s="25"/>
    </row>
    <row r="173" spans="1:16" x14ac:dyDescent="0.4">
      <c r="A173" s="20"/>
      <c r="B173" s="20"/>
      <c r="C173" s="20"/>
      <c r="D173" s="20"/>
      <c r="E173" s="20"/>
      <c r="F173" s="20" t="s">
        <v>112</v>
      </c>
      <c r="G173" s="20"/>
      <c r="H173" s="20"/>
      <c r="I173" s="20"/>
      <c r="J173" s="26">
        <v>0</v>
      </c>
      <c r="K173" s="23"/>
      <c r="L173" s="26">
        <v>1000</v>
      </c>
      <c r="M173" s="23"/>
      <c r="N173" s="26">
        <f>ROUND((J173-L173),5)</f>
        <v>-1000</v>
      </c>
      <c r="O173" s="23"/>
      <c r="P173" s="25">
        <f>ROUND(IF(L173=0, IF(J173=0, 0, 1), J173/L173),5)</f>
        <v>0</v>
      </c>
    </row>
    <row r="174" spans="1:16" ht="15" thickBot="1" x14ac:dyDescent="0.45">
      <c r="A174" s="20"/>
      <c r="B174" s="20"/>
      <c r="C174" s="20"/>
      <c r="D174" s="20"/>
      <c r="E174" s="20"/>
      <c r="F174" s="20" t="s">
        <v>290</v>
      </c>
      <c r="G174" s="20"/>
      <c r="H174" s="20"/>
      <c r="I174" s="20"/>
      <c r="J174" s="30">
        <v>437.93</v>
      </c>
      <c r="K174" s="23"/>
      <c r="L174" s="30"/>
      <c r="M174" s="23"/>
      <c r="N174" s="30"/>
      <c r="O174" s="23"/>
      <c r="P174" s="29"/>
    </row>
    <row r="175" spans="1:16" x14ac:dyDescent="0.4">
      <c r="A175" s="20"/>
      <c r="B175" s="20"/>
      <c r="C175" s="20"/>
      <c r="D175" s="20"/>
      <c r="E175" s="20" t="s">
        <v>111</v>
      </c>
      <c r="F175" s="20"/>
      <c r="G175" s="20"/>
      <c r="H175" s="20"/>
      <c r="I175" s="20"/>
      <c r="J175" s="26">
        <f>ROUND(SUM(J172:J174),5)</f>
        <v>437.93</v>
      </c>
      <c r="K175" s="23"/>
      <c r="L175" s="26">
        <f>ROUND(SUM(L172:L174),5)</f>
        <v>1000</v>
      </c>
      <c r="M175" s="23"/>
      <c r="N175" s="26">
        <f>ROUND((J175-L175),5)</f>
        <v>-562.07000000000005</v>
      </c>
      <c r="O175" s="23"/>
      <c r="P175" s="25">
        <f>ROUND(IF(L175=0, IF(J175=0, 0, 1), J175/L175),5)</f>
        <v>0.43792999999999999</v>
      </c>
    </row>
    <row r="176" spans="1:16" x14ac:dyDescent="0.4">
      <c r="A176" s="20"/>
      <c r="B176" s="20"/>
      <c r="C176" s="20"/>
      <c r="D176" s="20"/>
      <c r="E176" s="20" t="s">
        <v>110</v>
      </c>
      <c r="F176" s="20"/>
      <c r="G176" s="20"/>
      <c r="H176" s="20"/>
      <c r="I176" s="20"/>
      <c r="J176" s="26"/>
      <c r="K176" s="23"/>
      <c r="L176" s="26"/>
      <c r="M176" s="23"/>
      <c r="N176" s="26"/>
      <c r="O176" s="23"/>
      <c r="P176" s="25"/>
    </row>
    <row r="177" spans="1:16" x14ac:dyDescent="0.4">
      <c r="A177" s="20"/>
      <c r="B177" s="20"/>
      <c r="C177" s="20"/>
      <c r="D177" s="20"/>
      <c r="E177" s="20"/>
      <c r="F177" s="20" t="s">
        <v>109</v>
      </c>
      <c r="G177" s="20"/>
      <c r="H177" s="20"/>
      <c r="I177" s="20"/>
      <c r="J177" s="26">
        <v>743.71</v>
      </c>
      <c r="K177" s="23"/>
      <c r="L177" s="26">
        <v>3000</v>
      </c>
      <c r="M177" s="23"/>
      <c r="N177" s="26">
        <f>ROUND((J177-L177),5)</f>
        <v>-2256.29</v>
      </c>
      <c r="O177" s="23"/>
      <c r="P177" s="25">
        <f>ROUND(IF(L177=0, IF(J177=0, 0, 1), J177/L177),5)</f>
        <v>0.24790000000000001</v>
      </c>
    </row>
    <row r="178" spans="1:16" x14ac:dyDescent="0.4">
      <c r="A178" s="20"/>
      <c r="B178" s="20"/>
      <c r="C178" s="20"/>
      <c r="D178" s="20"/>
      <c r="E178" s="20"/>
      <c r="F178" s="20" t="s">
        <v>108</v>
      </c>
      <c r="G178" s="20"/>
      <c r="H178" s="20"/>
      <c r="I178" s="20"/>
      <c r="J178" s="26"/>
      <c r="K178" s="23"/>
      <c r="L178" s="26"/>
      <c r="M178" s="23"/>
      <c r="N178" s="26"/>
      <c r="O178" s="23"/>
      <c r="P178" s="25"/>
    </row>
    <row r="179" spans="1:16" x14ac:dyDescent="0.4">
      <c r="A179" s="20"/>
      <c r="B179" s="20"/>
      <c r="C179" s="20"/>
      <c r="D179" s="20"/>
      <c r="E179" s="20"/>
      <c r="F179" s="20"/>
      <c r="G179" s="20" t="s">
        <v>107</v>
      </c>
      <c r="H179" s="20"/>
      <c r="I179" s="20"/>
      <c r="J179" s="26">
        <v>0</v>
      </c>
      <c r="K179" s="23"/>
      <c r="L179" s="26">
        <v>0</v>
      </c>
      <c r="M179" s="23"/>
      <c r="N179" s="26">
        <f>ROUND((J179-L179),5)</f>
        <v>0</v>
      </c>
      <c r="O179" s="23"/>
      <c r="P179" s="25">
        <f>ROUND(IF(L179=0, IF(J179=0, 0, 1), J179/L179),5)</f>
        <v>0</v>
      </c>
    </row>
    <row r="180" spans="1:16" ht="15" thickBot="1" x14ac:dyDescent="0.45">
      <c r="A180" s="20"/>
      <c r="B180" s="20"/>
      <c r="C180" s="20"/>
      <c r="D180" s="20"/>
      <c r="E180" s="20"/>
      <c r="F180" s="20"/>
      <c r="G180" s="20" t="s">
        <v>106</v>
      </c>
      <c r="H180" s="20"/>
      <c r="I180" s="20"/>
      <c r="J180" s="30">
        <v>1480.67</v>
      </c>
      <c r="K180" s="23"/>
      <c r="L180" s="30">
        <v>6000</v>
      </c>
      <c r="M180" s="23"/>
      <c r="N180" s="30">
        <f>ROUND((J180-L180),5)</f>
        <v>-4519.33</v>
      </c>
      <c r="O180" s="23"/>
      <c r="P180" s="29">
        <f>ROUND(IF(L180=0, IF(J180=0, 0, 1), J180/L180),5)</f>
        <v>0.24678</v>
      </c>
    </row>
    <row r="181" spans="1:16" x14ac:dyDescent="0.4">
      <c r="A181" s="20"/>
      <c r="B181" s="20"/>
      <c r="C181" s="20"/>
      <c r="D181" s="20"/>
      <c r="E181" s="20"/>
      <c r="F181" s="20" t="s">
        <v>105</v>
      </c>
      <c r="G181" s="20"/>
      <c r="H181" s="20"/>
      <c r="I181" s="20"/>
      <c r="J181" s="26">
        <f>ROUND(SUM(J178:J180),5)</f>
        <v>1480.67</v>
      </c>
      <c r="K181" s="23"/>
      <c r="L181" s="26">
        <f>ROUND(SUM(L178:L180),5)</f>
        <v>6000</v>
      </c>
      <c r="M181" s="23"/>
      <c r="N181" s="26">
        <f>ROUND((J181-L181),5)</f>
        <v>-4519.33</v>
      </c>
      <c r="O181" s="23"/>
      <c r="P181" s="25">
        <f>ROUND(IF(L181=0, IF(J181=0, 0, 1), J181/L181),5)</f>
        <v>0.24678</v>
      </c>
    </row>
    <row r="182" spans="1:16" x14ac:dyDescent="0.4">
      <c r="A182" s="20"/>
      <c r="B182" s="20"/>
      <c r="C182" s="20"/>
      <c r="D182" s="20"/>
      <c r="E182" s="20"/>
      <c r="F182" s="20" t="s">
        <v>104</v>
      </c>
      <c r="G182" s="20"/>
      <c r="H182" s="20"/>
      <c r="I182" s="20"/>
      <c r="J182" s="26">
        <v>254.5</v>
      </c>
      <c r="K182" s="23"/>
      <c r="L182" s="26">
        <v>1500</v>
      </c>
      <c r="M182" s="23"/>
      <c r="N182" s="26">
        <f>ROUND((J182-L182),5)</f>
        <v>-1245.5</v>
      </c>
      <c r="O182" s="23"/>
      <c r="P182" s="25">
        <f>ROUND(IF(L182=0, IF(J182=0, 0, 1), J182/L182),5)</f>
        <v>0.16966999999999999</v>
      </c>
    </row>
    <row r="183" spans="1:16" x14ac:dyDescent="0.4">
      <c r="A183" s="20"/>
      <c r="B183" s="20"/>
      <c r="C183" s="20"/>
      <c r="D183" s="20"/>
      <c r="E183" s="20"/>
      <c r="F183" s="20" t="s">
        <v>103</v>
      </c>
      <c r="G183" s="20"/>
      <c r="H183" s="20"/>
      <c r="I183" s="20"/>
      <c r="J183" s="26">
        <v>0</v>
      </c>
      <c r="K183" s="23"/>
      <c r="L183" s="26">
        <v>39166.699999999997</v>
      </c>
      <c r="M183" s="23"/>
      <c r="N183" s="26">
        <f>ROUND((J183-L183),5)</f>
        <v>-39166.699999999997</v>
      </c>
      <c r="O183" s="23"/>
      <c r="P183" s="25">
        <f>ROUND(IF(L183=0, IF(J183=0, 0, 1), J183/L183),5)</f>
        <v>0</v>
      </c>
    </row>
    <row r="184" spans="1:16" x14ac:dyDescent="0.4">
      <c r="A184" s="20"/>
      <c r="B184" s="20"/>
      <c r="C184" s="20"/>
      <c r="D184" s="20"/>
      <c r="E184" s="20"/>
      <c r="F184" s="20" t="s">
        <v>102</v>
      </c>
      <c r="G184" s="20"/>
      <c r="H184" s="20"/>
      <c r="I184" s="20"/>
      <c r="J184" s="26">
        <v>0</v>
      </c>
      <c r="K184" s="23"/>
      <c r="L184" s="26">
        <v>0</v>
      </c>
      <c r="M184" s="23"/>
      <c r="N184" s="26">
        <f>ROUND((J184-L184),5)</f>
        <v>0</v>
      </c>
      <c r="O184" s="23"/>
      <c r="P184" s="25">
        <f>ROUND(IF(L184=0, IF(J184=0, 0, 1), J184/L184),5)</f>
        <v>0</v>
      </c>
    </row>
    <row r="185" spans="1:16" x14ac:dyDescent="0.4">
      <c r="A185" s="20"/>
      <c r="B185" s="20"/>
      <c r="C185" s="20"/>
      <c r="D185" s="20"/>
      <c r="E185" s="20"/>
      <c r="F185" s="20" t="s">
        <v>101</v>
      </c>
      <c r="G185" s="20"/>
      <c r="H185" s="20"/>
      <c r="I185" s="20"/>
      <c r="J185" s="26"/>
      <c r="K185" s="23"/>
      <c r="L185" s="26"/>
      <c r="M185" s="23"/>
      <c r="N185" s="26"/>
      <c r="O185" s="23"/>
      <c r="P185" s="25"/>
    </row>
    <row r="186" spans="1:16" x14ac:dyDescent="0.4">
      <c r="A186" s="20"/>
      <c r="B186" s="20"/>
      <c r="C186" s="20"/>
      <c r="D186" s="20"/>
      <c r="E186" s="20"/>
      <c r="F186" s="20"/>
      <c r="G186" s="20" t="s">
        <v>100</v>
      </c>
      <c r="H186" s="20"/>
      <c r="I186" s="20"/>
      <c r="J186" s="26">
        <v>1063.5</v>
      </c>
      <c r="K186" s="23"/>
      <c r="L186" s="26">
        <v>3000</v>
      </c>
      <c r="M186" s="23"/>
      <c r="N186" s="26">
        <f>ROUND((J186-L186),5)</f>
        <v>-1936.5</v>
      </c>
      <c r="O186" s="23"/>
      <c r="P186" s="25">
        <f>ROUND(IF(L186=0, IF(J186=0, 0, 1), J186/L186),5)</f>
        <v>0.35449999999999998</v>
      </c>
    </row>
    <row r="187" spans="1:16" x14ac:dyDescent="0.4">
      <c r="A187" s="20"/>
      <c r="B187" s="20"/>
      <c r="C187" s="20"/>
      <c r="D187" s="20"/>
      <c r="E187" s="20"/>
      <c r="F187" s="20"/>
      <c r="G187" s="20" t="s">
        <v>99</v>
      </c>
      <c r="H187" s="20"/>
      <c r="I187" s="20"/>
      <c r="J187" s="26">
        <v>266</v>
      </c>
      <c r="K187" s="23"/>
      <c r="L187" s="26"/>
      <c r="M187" s="23"/>
      <c r="N187" s="26"/>
      <c r="O187" s="23"/>
      <c r="P187" s="25"/>
    </row>
    <row r="188" spans="1:16" ht="15" thickBot="1" x14ac:dyDescent="0.45">
      <c r="A188" s="20"/>
      <c r="B188" s="20"/>
      <c r="C188" s="20"/>
      <c r="D188" s="20"/>
      <c r="E188" s="20"/>
      <c r="F188" s="20"/>
      <c r="G188" s="20" t="s">
        <v>289</v>
      </c>
      <c r="H188" s="20"/>
      <c r="I188" s="20"/>
      <c r="J188" s="26">
        <v>286.64999999999998</v>
      </c>
      <c r="K188" s="23"/>
      <c r="L188" s="26"/>
      <c r="M188" s="23"/>
      <c r="N188" s="26"/>
      <c r="O188" s="23"/>
      <c r="P188" s="25"/>
    </row>
    <row r="189" spans="1:16" ht="15" thickBot="1" x14ac:dyDescent="0.45">
      <c r="A189" s="20"/>
      <c r="B189" s="20"/>
      <c r="C189" s="20"/>
      <c r="D189" s="20"/>
      <c r="E189" s="20"/>
      <c r="F189" s="20" t="s">
        <v>98</v>
      </c>
      <c r="G189" s="20"/>
      <c r="H189" s="20"/>
      <c r="I189" s="20"/>
      <c r="J189" s="27">
        <f>ROUND(SUM(J185:J188),5)</f>
        <v>1616.15</v>
      </c>
      <c r="K189" s="23"/>
      <c r="L189" s="27">
        <f>ROUND(SUM(L185:L188),5)</f>
        <v>3000</v>
      </c>
      <c r="M189" s="23"/>
      <c r="N189" s="27">
        <f>ROUND((J189-L189),5)</f>
        <v>-1383.85</v>
      </c>
      <c r="O189" s="23"/>
      <c r="P189" s="28">
        <f>ROUND(IF(L189=0, IF(J189=0, 0, 1), J189/L189),5)</f>
        <v>0.53871999999999998</v>
      </c>
    </row>
    <row r="190" spans="1:16" x14ac:dyDescent="0.4">
      <c r="A190" s="20"/>
      <c r="B190" s="20"/>
      <c r="C190" s="20"/>
      <c r="D190" s="20"/>
      <c r="E190" s="20" t="s">
        <v>97</v>
      </c>
      <c r="F190" s="20"/>
      <c r="G190" s="20"/>
      <c r="H190" s="20"/>
      <c r="I190" s="20"/>
      <c r="J190" s="26">
        <f>ROUND(SUM(J176:J177)+SUM(J181:J184)+J189,5)</f>
        <v>4095.03</v>
      </c>
      <c r="K190" s="23"/>
      <c r="L190" s="26">
        <f>ROUND(SUM(L176:L177)+SUM(L181:L184)+L189,5)</f>
        <v>52666.7</v>
      </c>
      <c r="M190" s="23"/>
      <c r="N190" s="26">
        <f>ROUND((J190-L190),5)</f>
        <v>-48571.67</v>
      </c>
      <c r="O190" s="23"/>
      <c r="P190" s="25">
        <f>ROUND(IF(L190=0, IF(J190=0, 0, 1), J190/L190),5)</f>
        <v>7.775E-2</v>
      </c>
    </row>
    <row r="191" spans="1:16" x14ac:dyDescent="0.4">
      <c r="A191" s="20"/>
      <c r="B191" s="20"/>
      <c r="C191" s="20"/>
      <c r="D191" s="20"/>
      <c r="E191" s="20" t="s">
        <v>96</v>
      </c>
      <c r="F191" s="20"/>
      <c r="G191" s="20"/>
      <c r="H191" s="20"/>
      <c r="I191" s="20"/>
      <c r="J191" s="26"/>
      <c r="K191" s="23"/>
      <c r="L191" s="26"/>
      <c r="M191" s="23"/>
      <c r="N191" s="26"/>
      <c r="O191" s="23"/>
      <c r="P191" s="25"/>
    </row>
    <row r="192" spans="1:16" x14ac:dyDescent="0.4">
      <c r="A192" s="20"/>
      <c r="B192" s="20"/>
      <c r="C192" s="20"/>
      <c r="D192" s="20"/>
      <c r="E192" s="20"/>
      <c r="F192" s="20" t="s">
        <v>95</v>
      </c>
      <c r="G192" s="20"/>
      <c r="H192" s="20"/>
      <c r="I192" s="20"/>
      <c r="J192" s="26">
        <v>1639.89</v>
      </c>
      <c r="K192" s="23"/>
      <c r="L192" s="26">
        <v>10000</v>
      </c>
      <c r="M192" s="23"/>
      <c r="N192" s="26">
        <f>ROUND((J192-L192),5)</f>
        <v>-8360.11</v>
      </c>
      <c r="O192" s="23"/>
      <c r="P192" s="25">
        <f>ROUND(IF(L192=0, IF(J192=0, 0, 1), J192/L192),5)</f>
        <v>0.16399</v>
      </c>
    </row>
    <row r="193" spans="1:16" x14ac:dyDescent="0.4">
      <c r="A193" s="20"/>
      <c r="B193" s="20"/>
      <c r="C193" s="20"/>
      <c r="D193" s="20"/>
      <c r="E193" s="20"/>
      <c r="F193" s="20" t="s">
        <v>94</v>
      </c>
      <c r="G193" s="20"/>
      <c r="H193" s="20"/>
      <c r="I193" s="20"/>
      <c r="J193" s="26"/>
      <c r="K193" s="23"/>
      <c r="L193" s="26"/>
      <c r="M193" s="23"/>
      <c r="N193" s="26"/>
      <c r="O193" s="23"/>
      <c r="P193" s="25"/>
    </row>
    <row r="194" spans="1:16" x14ac:dyDescent="0.4">
      <c r="A194" s="20"/>
      <c r="B194" s="20"/>
      <c r="C194" s="20"/>
      <c r="D194" s="20"/>
      <c r="E194" s="20"/>
      <c r="F194" s="20"/>
      <c r="G194" s="20" t="s">
        <v>288</v>
      </c>
      <c r="H194" s="20"/>
      <c r="I194" s="20"/>
      <c r="J194" s="26">
        <v>3672.28</v>
      </c>
      <c r="K194" s="23"/>
      <c r="L194" s="26"/>
      <c r="M194" s="23"/>
      <c r="N194" s="26"/>
      <c r="O194" s="23"/>
      <c r="P194" s="25"/>
    </row>
    <row r="195" spans="1:16" x14ac:dyDescent="0.4">
      <c r="A195" s="20"/>
      <c r="B195" s="20"/>
      <c r="C195" s="20"/>
      <c r="D195" s="20"/>
      <c r="E195" s="20"/>
      <c r="F195" s="20"/>
      <c r="G195" s="20" t="s">
        <v>93</v>
      </c>
      <c r="H195" s="20"/>
      <c r="I195" s="20"/>
      <c r="J195" s="26">
        <v>550</v>
      </c>
      <c r="K195" s="23"/>
      <c r="L195" s="26">
        <v>550</v>
      </c>
      <c r="M195" s="23"/>
      <c r="N195" s="26">
        <f>ROUND((J195-L195),5)</f>
        <v>0</v>
      </c>
      <c r="O195" s="23"/>
      <c r="P195" s="25">
        <f>ROUND(IF(L195=0, IF(J195=0, 0, 1), J195/L195),5)</f>
        <v>1</v>
      </c>
    </row>
    <row r="196" spans="1:16" ht="15" thickBot="1" x14ac:dyDescent="0.45">
      <c r="A196" s="20"/>
      <c r="B196" s="20"/>
      <c r="C196" s="20"/>
      <c r="D196" s="20"/>
      <c r="E196" s="20"/>
      <c r="F196" s="20"/>
      <c r="G196" s="20" t="s">
        <v>92</v>
      </c>
      <c r="H196" s="20"/>
      <c r="I196" s="20"/>
      <c r="J196" s="30">
        <v>11204.11</v>
      </c>
      <c r="K196" s="23"/>
      <c r="L196" s="30">
        <v>15000</v>
      </c>
      <c r="M196" s="23"/>
      <c r="N196" s="30">
        <f>ROUND((J196-L196),5)</f>
        <v>-3795.89</v>
      </c>
      <c r="O196" s="23"/>
      <c r="P196" s="29">
        <f>ROUND(IF(L196=0, IF(J196=0, 0, 1), J196/L196),5)</f>
        <v>0.74694000000000005</v>
      </c>
    </row>
    <row r="197" spans="1:16" x14ac:dyDescent="0.4">
      <c r="A197" s="20"/>
      <c r="B197" s="20"/>
      <c r="C197" s="20"/>
      <c r="D197" s="20"/>
      <c r="E197" s="20"/>
      <c r="F197" s="20" t="s">
        <v>91</v>
      </c>
      <c r="G197" s="20"/>
      <c r="H197" s="20"/>
      <c r="I197" s="20"/>
      <c r="J197" s="26">
        <f>ROUND(SUM(J193:J196),5)</f>
        <v>15426.39</v>
      </c>
      <c r="K197" s="23"/>
      <c r="L197" s="26">
        <f>ROUND(SUM(L193:L196),5)</f>
        <v>15550</v>
      </c>
      <c r="M197" s="23"/>
      <c r="N197" s="26">
        <f>ROUND((J197-L197),5)</f>
        <v>-123.61</v>
      </c>
      <c r="O197" s="23"/>
      <c r="P197" s="25">
        <f>ROUND(IF(L197=0, IF(J197=0, 0, 1), J197/L197),5)</f>
        <v>0.99204999999999999</v>
      </c>
    </row>
    <row r="198" spans="1:16" ht="15" thickBot="1" x14ac:dyDescent="0.45">
      <c r="A198" s="20"/>
      <c r="B198" s="20"/>
      <c r="C198" s="20"/>
      <c r="D198" s="20"/>
      <c r="E198" s="20"/>
      <c r="F198" s="20" t="s">
        <v>90</v>
      </c>
      <c r="G198" s="20"/>
      <c r="H198" s="20"/>
      <c r="I198" s="20"/>
      <c r="J198" s="30">
        <v>570</v>
      </c>
      <c r="K198" s="23"/>
      <c r="L198" s="30"/>
      <c r="M198" s="23"/>
      <c r="N198" s="30"/>
      <c r="O198" s="23"/>
      <c r="P198" s="29"/>
    </row>
    <row r="199" spans="1:16" x14ac:dyDescent="0.4">
      <c r="A199" s="20"/>
      <c r="B199" s="20"/>
      <c r="C199" s="20"/>
      <c r="D199" s="20"/>
      <c r="E199" s="20" t="s">
        <v>89</v>
      </c>
      <c r="F199" s="20"/>
      <c r="G199" s="20"/>
      <c r="H199" s="20"/>
      <c r="I199" s="20"/>
      <c r="J199" s="26">
        <f>ROUND(SUM(J191:J192)+SUM(J197:J198),5)</f>
        <v>17636.28</v>
      </c>
      <c r="K199" s="23"/>
      <c r="L199" s="26">
        <f>ROUND(SUM(L191:L192)+SUM(L197:L198),5)</f>
        <v>25550</v>
      </c>
      <c r="M199" s="23"/>
      <c r="N199" s="26">
        <f>ROUND((J199-L199),5)</f>
        <v>-7913.72</v>
      </c>
      <c r="O199" s="23"/>
      <c r="P199" s="25">
        <f>ROUND(IF(L199=0, IF(J199=0, 0, 1), J199/L199),5)</f>
        <v>0.69027000000000005</v>
      </c>
    </row>
    <row r="200" spans="1:16" ht="15" thickBot="1" x14ac:dyDescent="0.45">
      <c r="A200" s="20"/>
      <c r="B200" s="20"/>
      <c r="C200" s="20"/>
      <c r="D200" s="20"/>
      <c r="E200" s="20" t="s">
        <v>287</v>
      </c>
      <c r="F200" s="20"/>
      <c r="G200" s="20"/>
      <c r="H200" s="20"/>
      <c r="I200" s="20"/>
      <c r="J200" s="26">
        <v>725.3</v>
      </c>
      <c r="K200" s="23"/>
      <c r="L200" s="26"/>
      <c r="M200" s="23"/>
      <c r="N200" s="26"/>
      <c r="O200" s="23"/>
      <c r="P200" s="25"/>
    </row>
    <row r="201" spans="1:16" ht="15" thickBot="1" x14ac:dyDescent="0.45">
      <c r="A201" s="20"/>
      <c r="B201" s="20"/>
      <c r="C201" s="20"/>
      <c r="D201" s="20" t="s">
        <v>88</v>
      </c>
      <c r="E201" s="20"/>
      <c r="F201" s="20"/>
      <c r="G201" s="20"/>
      <c r="H201" s="20"/>
      <c r="I201" s="20"/>
      <c r="J201" s="27">
        <f>ROUND(J24+J126+J130+J137+J171+J175+J190+SUM(J199:J200),5)</f>
        <v>787576.31999999995</v>
      </c>
      <c r="K201" s="23"/>
      <c r="L201" s="27">
        <f>ROUND(L24+L126+L130+L137+L171+L175+L190+SUM(L199:L200),5)</f>
        <v>1174210.3799999999</v>
      </c>
      <c r="M201" s="23"/>
      <c r="N201" s="27">
        <f>ROUND((J201-L201),5)</f>
        <v>-386634.06</v>
      </c>
      <c r="O201" s="23"/>
      <c r="P201" s="28">
        <f>ROUND(IF(L201=0, IF(J201=0, 0, 1), J201/L201),5)</f>
        <v>0.67073000000000005</v>
      </c>
    </row>
    <row r="202" spans="1:16" x14ac:dyDescent="0.4">
      <c r="A202" s="20"/>
      <c r="B202" s="20" t="s">
        <v>87</v>
      </c>
      <c r="C202" s="20"/>
      <c r="D202" s="20"/>
      <c r="E202" s="20"/>
      <c r="F202" s="20"/>
      <c r="G202" s="20"/>
      <c r="H202" s="20"/>
      <c r="I202" s="20"/>
      <c r="J202" s="26">
        <f>ROUND(J3+J23-J201,5)</f>
        <v>312935.83</v>
      </c>
      <c r="K202" s="23"/>
      <c r="L202" s="26">
        <f>ROUND(L3+L23-L201,5)</f>
        <v>20084.62</v>
      </c>
      <c r="M202" s="23"/>
      <c r="N202" s="26">
        <f>ROUND((J202-L202),5)</f>
        <v>292851.21000000002</v>
      </c>
      <c r="O202" s="23"/>
      <c r="P202" s="25">
        <f>ROUND(IF(L202=0, IF(J202=0, 0, 1), J202/L202),5)</f>
        <v>15.580870000000001</v>
      </c>
    </row>
    <row r="203" spans="1:16" x14ac:dyDescent="0.4">
      <c r="A203" s="20"/>
      <c r="B203" s="20" t="s">
        <v>86</v>
      </c>
      <c r="C203" s="20"/>
      <c r="D203" s="20"/>
      <c r="E203" s="20"/>
      <c r="F203" s="20"/>
      <c r="G203" s="20"/>
      <c r="H203" s="20"/>
      <c r="I203" s="20"/>
      <c r="J203" s="26"/>
      <c r="K203" s="23"/>
      <c r="L203" s="26"/>
      <c r="M203" s="23"/>
      <c r="N203" s="26"/>
      <c r="O203" s="23"/>
      <c r="P203" s="25"/>
    </row>
    <row r="204" spans="1:16" x14ac:dyDescent="0.4">
      <c r="A204" s="20"/>
      <c r="B204" s="20"/>
      <c r="C204" s="20" t="s">
        <v>286</v>
      </c>
      <c r="D204" s="20"/>
      <c r="E204" s="20"/>
      <c r="F204" s="20"/>
      <c r="G204" s="20"/>
      <c r="H204" s="20"/>
      <c r="I204" s="20"/>
      <c r="J204" s="26"/>
      <c r="K204" s="23"/>
      <c r="L204" s="26"/>
      <c r="M204" s="23"/>
      <c r="N204" s="26"/>
      <c r="O204" s="23"/>
      <c r="P204" s="25"/>
    </row>
    <row r="205" spans="1:16" x14ac:dyDescent="0.4">
      <c r="A205" s="20"/>
      <c r="B205" s="20"/>
      <c r="C205" s="20"/>
      <c r="D205" s="20" t="s">
        <v>285</v>
      </c>
      <c r="E205" s="20"/>
      <c r="F205" s="20"/>
      <c r="G205" s="20"/>
      <c r="H205" s="20"/>
      <c r="I205" s="20"/>
      <c r="J205" s="26"/>
      <c r="K205" s="23"/>
      <c r="L205" s="26"/>
      <c r="M205" s="23"/>
      <c r="N205" s="26"/>
      <c r="O205" s="23"/>
      <c r="P205" s="25"/>
    </row>
    <row r="206" spans="1:16" x14ac:dyDescent="0.4">
      <c r="A206" s="20"/>
      <c r="B206" s="20"/>
      <c r="C206" s="20"/>
      <c r="D206" s="20"/>
      <c r="E206" s="20" t="s">
        <v>284</v>
      </c>
      <c r="F206" s="20"/>
      <c r="G206" s="20"/>
      <c r="H206" s="20"/>
      <c r="I206" s="20"/>
      <c r="J206" s="26">
        <v>1157.58</v>
      </c>
      <c r="K206" s="23"/>
      <c r="L206" s="26"/>
      <c r="M206" s="23"/>
      <c r="N206" s="26"/>
      <c r="O206" s="23"/>
      <c r="P206" s="25"/>
    </row>
    <row r="207" spans="1:16" ht="15" thickBot="1" x14ac:dyDescent="0.45">
      <c r="A207" s="20"/>
      <c r="B207" s="20"/>
      <c r="C207" s="20"/>
      <c r="D207" s="20"/>
      <c r="E207" s="20" t="s">
        <v>283</v>
      </c>
      <c r="F207" s="20"/>
      <c r="G207" s="20"/>
      <c r="H207" s="20"/>
      <c r="I207" s="20"/>
      <c r="J207" s="30">
        <v>7367.8</v>
      </c>
      <c r="K207" s="23"/>
      <c r="L207" s="26"/>
      <c r="M207" s="23"/>
      <c r="N207" s="26"/>
      <c r="O207" s="23"/>
      <c r="P207" s="25"/>
    </row>
    <row r="208" spans="1:16" x14ac:dyDescent="0.4">
      <c r="A208" s="20"/>
      <c r="B208" s="20"/>
      <c r="C208" s="20"/>
      <c r="D208" s="20" t="s">
        <v>282</v>
      </c>
      <c r="E208" s="20"/>
      <c r="F208" s="20"/>
      <c r="G208" s="20"/>
      <c r="H208" s="20"/>
      <c r="I208" s="20"/>
      <c r="J208" s="26">
        <f>ROUND(SUM(J205:J207),5)</f>
        <v>8525.3799999999992</v>
      </c>
      <c r="K208" s="23"/>
      <c r="L208" s="26"/>
      <c r="M208" s="23"/>
      <c r="N208" s="26"/>
      <c r="O208" s="23"/>
      <c r="P208" s="25"/>
    </row>
    <row r="209" spans="1:16" x14ac:dyDescent="0.4">
      <c r="A209" s="20"/>
      <c r="B209" s="20"/>
      <c r="C209" s="20"/>
      <c r="D209" s="20" t="s">
        <v>281</v>
      </c>
      <c r="E209" s="20"/>
      <c r="F209" s="20"/>
      <c r="G209" s="20"/>
      <c r="H209" s="20"/>
      <c r="I209" s="20"/>
      <c r="J209" s="26"/>
      <c r="K209" s="23"/>
      <c r="L209" s="26"/>
      <c r="M209" s="23"/>
      <c r="N209" s="26"/>
      <c r="O209" s="23"/>
      <c r="P209" s="25"/>
    </row>
    <row r="210" spans="1:16" x14ac:dyDescent="0.4">
      <c r="A210" s="20"/>
      <c r="B210" s="20"/>
      <c r="C210" s="20"/>
      <c r="D210" s="20"/>
      <c r="E210" s="20" t="s">
        <v>280</v>
      </c>
      <c r="F210" s="20"/>
      <c r="G210" s="20"/>
      <c r="H210" s="20"/>
      <c r="I210" s="20"/>
      <c r="J210" s="26">
        <v>980</v>
      </c>
      <c r="K210" s="23"/>
      <c r="L210" s="26"/>
      <c r="M210" s="23"/>
      <c r="N210" s="26"/>
      <c r="O210" s="23"/>
      <c r="P210" s="25"/>
    </row>
    <row r="211" spans="1:16" x14ac:dyDescent="0.4">
      <c r="A211" s="20"/>
      <c r="B211" s="20"/>
      <c r="C211" s="20"/>
      <c r="D211" s="20"/>
      <c r="E211" s="20" t="s">
        <v>279</v>
      </c>
      <c r="F211" s="20"/>
      <c r="G211" s="20"/>
      <c r="H211" s="20"/>
      <c r="I211" s="20"/>
      <c r="J211" s="26"/>
      <c r="K211" s="23"/>
      <c r="L211" s="26"/>
      <c r="M211" s="23"/>
      <c r="N211" s="26"/>
      <c r="O211" s="23"/>
      <c r="P211" s="25"/>
    </row>
    <row r="212" spans="1:16" x14ac:dyDescent="0.4">
      <c r="A212" s="20"/>
      <c r="B212" s="20"/>
      <c r="C212" s="20"/>
      <c r="D212" s="20"/>
      <c r="E212" s="20"/>
      <c r="F212" s="20" t="s">
        <v>278</v>
      </c>
      <c r="G212" s="20"/>
      <c r="H212" s="20"/>
      <c r="I212" s="20"/>
      <c r="J212" s="26">
        <v>4881.8900000000003</v>
      </c>
      <c r="K212" s="23"/>
      <c r="L212" s="26"/>
      <c r="M212" s="23"/>
      <c r="N212" s="26"/>
      <c r="O212" s="23"/>
      <c r="P212" s="25"/>
    </row>
    <row r="213" spans="1:16" x14ac:dyDescent="0.4">
      <c r="A213" s="20"/>
      <c r="B213" s="20"/>
      <c r="C213" s="20"/>
      <c r="D213" s="20"/>
      <c r="E213" s="20"/>
      <c r="F213" s="20" t="s">
        <v>277</v>
      </c>
      <c r="G213" s="20"/>
      <c r="H213" s="20"/>
      <c r="I213" s="20"/>
      <c r="J213" s="26">
        <v>3112.74</v>
      </c>
      <c r="K213" s="23"/>
      <c r="L213" s="26"/>
      <c r="M213" s="23"/>
      <c r="N213" s="26"/>
      <c r="O213" s="23"/>
      <c r="P213" s="25"/>
    </row>
    <row r="214" spans="1:16" x14ac:dyDescent="0.4">
      <c r="A214" s="20"/>
      <c r="B214" s="20"/>
      <c r="C214" s="20"/>
      <c r="D214" s="20"/>
      <c r="E214" s="20"/>
      <c r="F214" s="20" t="s">
        <v>276</v>
      </c>
      <c r="G214" s="20"/>
      <c r="H214" s="20"/>
      <c r="I214" s="20"/>
      <c r="J214" s="26">
        <v>493.96</v>
      </c>
      <c r="K214" s="23"/>
      <c r="L214" s="26"/>
      <c r="M214" s="23"/>
      <c r="N214" s="26"/>
      <c r="O214" s="23"/>
      <c r="P214" s="25"/>
    </row>
    <row r="215" spans="1:16" x14ac:dyDescent="0.4">
      <c r="A215" s="20"/>
      <c r="B215" s="20"/>
      <c r="C215" s="20"/>
      <c r="D215" s="20"/>
      <c r="E215" s="20"/>
      <c r="F215" s="20" t="s">
        <v>275</v>
      </c>
      <c r="G215" s="20"/>
      <c r="H215" s="20"/>
      <c r="I215" s="20"/>
      <c r="J215" s="26">
        <v>5814</v>
      </c>
      <c r="K215" s="23"/>
      <c r="L215" s="26"/>
      <c r="M215" s="23"/>
      <c r="N215" s="26"/>
      <c r="O215" s="23"/>
      <c r="P215" s="25"/>
    </row>
    <row r="216" spans="1:16" ht="15" thickBot="1" x14ac:dyDescent="0.45">
      <c r="A216" s="20"/>
      <c r="B216" s="20"/>
      <c r="C216" s="20"/>
      <c r="D216" s="20"/>
      <c r="E216" s="20"/>
      <c r="F216" s="20" t="s">
        <v>274</v>
      </c>
      <c r="G216" s="20"/>
      <c r="H216" s="20"/>
      <c r="I216" s="20"/>
      <c r="J216" s="30">
        <v>143.03</v>
      </c>
      <c r="K216" s="23"/>
      <c r="L216" s="26"/>
      <c r="M216" s="23"/>
      <c r="N216" s="26"/>
      <c r="O216" s="23"/>
      <c r="P216" s="25"/>
    </row>
    <row r="217" spans="1:16" x14ac:dyDescent="0.4">
      <c r="A217" s="20"/>
      <c r="B217" s="20"/>
      <c r="C217" s="20"/>
      <c r="D217" s="20"/>
      <c r="E217" s="20" t="s">
        <v>273</v>
      </c>
      <c r="F217" s="20"/>
      <c r="G217" s="20"/>
      <c r="H217" s="20"/>
      <c r="I217" s="20"/>
      <c r="J217" s="26">
        <f>ROUND(SUM(J211:J216),5)</f>
        <v>14445.62</v>
      </c>
      <c r="K217" s="23"/>
      <c r="L217" s="26"/>
      <c r="M217" s="23"/>
      <c r="N217" s="26"/>
      <c r="O217" s="23"/>
      <c r="P217" s="25"/>
    </row>
    <row r="218" spans="1:16" ht="15" thickBot="1" x14ac:dyDescent="0.45">
      <c r="A218" s="20"/>
      <c r="B218" s="20"/>
      <c r="C218" s="20"/>
      <c r="D218" s="20"/>
      <c r="E218" s="20" t="s">
        <v>272</v>
      </c>
      <c r="F218" s="20"/>
      <c r="G218" s="20"/>
      <c r="H218" s="20"/>
      <c r="I218" s="20"/>
      <c r="J218" s="26">
        <v>2520</v>
      </c>
      <c r="K218" s="23"/>
      <c r="L218" s="26"/>
      <c r="M218" s="23"/>
      <c r="N218" s="26"/>
      <c r="O218" s="23"/>
      <c r="P218" s="25"/>
    </row>
    <row r="219" spans="1:16" ht="15" thickBot="1" x14ac:dyDescent="0.45">
      <c r="A219" s="20"/>
      <c r="B219" s="20"/>
      <c r="C219" s="20"/>
      <c r="D219" s="20" t="s">
        <v>271</v>
      </c>
      <c r="E219" s="20"/>
      <c r="F219" s="20"/>
      <c r="G219" s="20"/>
      <c r="H219" s="20"/>
      <c r="I219" s="20"/>
      <c r="J219" s="27">
        <f>ROUND(SUM(J209:J210)+SUM(J217:J218),5)</f>
        <v>17945.62</v>
      </c>
      <c r="K219" s="23"/>
      <c r="L219" s="26"/>
      <c r="M219" s="23"/>
      <c r="N219" s="26"/>
      <c r="O219" s="23"/>
      <c r="P219" s="25"/>
    </row>
    <row r="220" spans="1:16" x14ac:dyDescent="0.4">
      <c r="A220" s="20"/>
      <c r="B220" s="20"/>
      <c r="C220" s="20" t="s">
        <v>270</v>
      </c>
      <c r="D220" s="20"/>
      <c r="E220" s="20"/>
      <c r="F220" s="20"/>
      <c r="G220" s="20"/>
      <c r="H220" s="20"/>
      <c r="I220" s="20"/>
      <c r="J220" s="26">
        <f>ROUND(J204+J208+J219,5)</f>
        <v>26471</v>
      </c>
      <c r="K220" s="23"/>
      <c r="L220" s="26"/>
      <c r="M220" s="23"/>
      <c r="N220" s="26"/>
      <c r="O220" s="23"/>
      <c r="P220" s="25"/>
    </row>
    <row r="221" spans="1:16" x14ac:dyDescent="0.4">
      <c r="A221" s="20"/>
      <c r="B221" s="20"/>
      <c r="C221" s="20" t="s">
        <v>85</v>
      </c>
      <c r="D221" s="20"/>
      <c r="E221" s="20"/>
      <c r="F221" s="20"/>
      <c r="G221" s="20"/>
      <c r="H221" s="20"/>
      <c r="I221" s="20"/>
      <c r="J221" s="26"/>
      <c r="K221" s="23"/>
      <c r="L221" s="26"/>
      <c r="M221" s="23"/>
      <c r="N221" s="26"/>
      <c r="O221" s="23"/>
      <c r="P221" s="25"/>
    </row>
    <row r="222" spans="1:16" x14ac:dyDescent="0.4">
      <c r="A222" s="20"/>
      <c r="B222" s="20"/>
      <c r="C222" s="20"/>
      <c r="D222" s="20" t="s">
        <v>269</v>
      </c>
      <c r="E222" s="20"/>
      <c r="F222" s="20"/>
      <c r="G222" s="20"/>
      <c r="H222" s="20"/>
      <c r="I222" s="20"/>
      <c r="J222" s="26"/>
      <c r="K222" s="23"/>
      <c r="L222" s="26"/>
      <c r="M222" s="23"/>
      <c r="N222" s="26"/>
      <c r="O222" s="23"/>
      <c r="P222" s="25"/>
    </row>
    <row r="223" spans="1:16" x14ac:dyDescent="0.4">
      <c r="A223" s="20"/>
      <c r="B223" s="20"/>
      <c r="C223" s="20"/>
      <c r="D223" s="20"/>
      <c r="E223" s="20" t="s">
        <v>268</v>
      </c>
      <c r="F223" s="20"/>
      <c r="G223" s="20"/>
      <c r="H223" s="20"/>
      <c r="I223" s="20"/>
      <c r="J223" s="26"/>
      <c r="K223" s="23"/>
      <c r="L223" s="26"/>
      <c r="M223" s="23"/>
      <c r="N223" s="26"/>
      <c r="O223" s="23"/>
      <c r="P223" s="25"/>
    </row>
    <row r="224" spans="1:16" ht="15" thickBot="1" x14ac:dyDescent="0.45">
      <c r="A224" s="20"/>
      <c r="B224" s="20"/>
      <c r="C224" s="20"/>
      <c r="D224" s="20"/>
      <c r="E224" s="20"/>
      <c r="F224" s="20" t="s">
        <v>267</v>
      </c>
      <c r="G224" s="20"/>
      <c r="H224" s="20"/>
      <c r="I224" s="20"/>
      <c r="J224" s="26">
        <v>207.94</v>
      </c>
      <c r="K224" s="23"/>
      <c r="L224" s="26"/>
      <c r="M224" s="23"/>
      <c r="N224" s="26"/>
      <c r="O224" s="23"/>
      <c r="P224" s="25"/>
    </row>
    <row r="225" spans="1:16" ht="15" thickBot="1" x14ac:dyDescent="0.45">
      <c r="A225" s="20"/>
      <c r="B225" s="20"/>
      <c r="C225" s="20"/>
      <c r="D225" s="20"/>
      <c r="E225" s="20" t="s">
        <v>266</v>
      </c>
      <c r="F225" s="20"/>
      <c r="G225" s="20"/>
      <c r="H225" s="20"/>
      <c r="I225" s="20"/>
      <c r="J225" s="27">
        <f>ROUND(SUM(J223:J224),5)</f>
        <v>207.94</v>
      </c>
      <c r="K225" s="23"/>
      <c r="L225" s="26"/>
      <c r="M225" s="23"/>
      <c r="N225" s="26"/>
      <c r="O225" s="23"/>
      <c r="P225" s="25"/>
    </row>
    <row r="226" spans="1:16" x14ac:dyDescent="0.4">
      <c r="A226" s="20"/>
      <c r="B226" s="20"/>
      <c r="C226" s="20"/>
      <c r="D226" s="20" t="s">
        <v>265</v>
      </c>
      <c r="E226" s="20"/>
      <c r="F226" s="20"/>
      <c r="G226" s="20"/>
      <c r="H226" s="20"/>
      <c r="I226" s="20"/>
      <c r="J226" s="26">
        <f>ROUND(J222+J225,5)</f>
        <v>207.94</v>
      </c>
      <c r="K226" s="23"/>
      <c r="L226" s="26"/>
      <c r="M226" s="23"/>
      <c r="N226" s="26"/>
      <c r="O226" s="23"/>
      <c r="P226" s="25"/>
    </row>
    <row r="227" spans="1:16" x14ac:dyDescent="0.4">
      <c r="A227" s="20"/>
      <c r="B227" s="20"/>
      <c r="C227" s="20"/>
      <c r="D227" s="20" t="s">
        <v>84</v>
      </c>
      <c r="E227" s="20"/>
      <c r="F227" s="20"/>
      <c r="G227" s="20"/>
      <c r="H227" s="20"/>
      <c r="I227" s="20"/>
      <c r="J227" s="26"/>
      <c r="K227" s="23"/>
      <c r="L227" s="26"/>
      <c r="M227" s="23"/>
      <c r="N227" s="26"/>
      <c r="O227" s="23"/>
      <c r="P227" s="25"/>
    </row>
    <row r="228" spans="1:16" x14ac:dyDescent="0.4">
      <c r="A228" s="20"/>
      <c r="B228" s="20"/>
      <c r="C228" s="20"/>
      <c r="D228" s="20"/>
      <c r="E228" s="20" t="s">
        <v>264</v>
      </c>
      <c r="F228" s="20"/>
      <c r="G228" s="20"/>
      <c r="H228" s="20"/>
      <c r="I228" s="20"/>
      <c r="J228" s="26">
        <v>13073.99</v>
      </c>
      <c r="K228" s="23"/>
      <c r="L228" s="26"/>
      <c r="M228" s="23"/>
      <c r="N228" s="26"/>
      <c r="O228" s="23"/>
      <c r="P228" s="25"/>
    </row>
    <row r="229" spans="1:16" x14ac:dyDescent="0.4">
      <c r="A229" s="20"/>
      <c r="B229" s="20"/>
      <c r="C229" s="20"/>
      <c r="D229" s="20"/>
      <c r="E229" s="20" t="s">
        <v>263</v>
      </c>
      <c r="F229" s="20"/>
      <c r="G229" s="20"/>
      <c r="H229" s="20"/>
      <c r="I229" s="20"/>
      <c r="J229" s="26">
        <v>15000</v>
      </c>
      <c r="K229" s="23"/>
      <c r="L229" s="26"/>
      <c r="M229" s="23"/>
      <c r="N229" s="26"/>
      <c r="O229" s="23"/>
      <c r="P229" s="25"/>
    </row>
    <row r="230" spans="1:16" x14ac:dyDescent="0.4">
      <c r="A230" s="20"/>
      <c r="B230" s="20"/>
      <c r="C230" s="20"/>
      <c r="D230" s="20"/>
      <c r="E230" s="20" t="s">
        <v>83</v>
      </c>
      <c r="F230" s="20"/>
      <c r="G230" s="20"/>
      <c r="H230" s="20"/>
      <c r="I230" s="20"/>
      <c r="J230" s="26"/>
      <c r="K230" s="23"/>
      <c r="L230" s="26"/>
      <c r="M230" s="23"/>
      <c r="N230" s="26"/>
      <c r="O230" s="23"/>
      <c r="P230" s="25"/>
    </row>
    <row r="231" spans="1:16" x14ac:dyDescent="0.4">
      <c r="A231" s="20"/>
      <c r="B231" s="20"/>
      <c r="C231" s="20"/>
      <c r="D231" s="20"/>
      <c r="E231" s="20"/>
      <c r="F231" s="20" t="s">
        <v>262</v>
      </c>
      <c r="G231" s="20"/>
      <c r="H231" s="20"/>
      <c r="I231" s="20"/>
      <c r="J231" s="26">
        <v>3403.44</v>
      </c>
      <c r="K231" s="23"/>
      <c r="L231" s="26"/>
      <c r="M231" s="23"/>
      <c r="N231" s="26"/>
      <c r="O231" s="23"/>
      <c r="P231" s="25"/>
    </row>
    <row r="232" spans="1:16" x14ac:dyDescent="0.4">
      <c r="A232" s="20"/>
      <c r="B232" s="20"/>
      <c r="C232" s="20"/>
      <c r="D232" s="20"/>
      <c r="E232" s="20"/>
      <c r="F232" s="20" t="s">
        <v>82</v>
      </c>
      <c r="G232" s="20"/>
      <c r="H232" s="20"/>
      <c r="I232" s="20"/>
      <c r="J232" s="26">
        <v>28800.27</v>
      </c>
      <c r="K232" s="23"/>
      <c r="L232" s="26"/>
      <c r="M232" s="23"/>
      <c r="N232" s="26"/>
      <c r="O232" s="23"/>
      <c r="P232" s="25"/>
    </row>
    <row r="233" spans="1:16" x14ac:dyDescent="0.4">
      <c r="A233" s="20"/>
      <c r="B233" s="20"/>
      <c r="C233" s="20"/>
      <c r="D233" s="20"/>
      <c r="E233" s="20"/>
      <c r="F233" s="20" t="s">
        <v>81</v>
      </c>
      <c r="G233" s="20"/>
      <c r="H233" s="20"/>
      <c r="I233" s="20"/>
      <c r="J233" s="26">
        <v>1341</v>
      </c>
      <c r="K233" s="23"/>
      <c r="L233" s="26"/>
      <c r="M233" s="23"/>
      <c r="N233" s="26"/>
      <c r="O233" s="23"/>
      <c r="P233" s="25"/>
    </row>
    <row r="234" spans="1:16" ht="15" thickBot="1" x14ac:dyDescent="0.45">
      <c r="A234" s="20"/>
      <c r="B234" s="20"/>
      <c r="C234" s="20"/>
      <c r="D234" s="20"/>
      <c r="E234" s="20"/>
      <c r="F234" s="20" t="s">
        <v>80</v>
      </c>
      <c r="G234" s="20"/>
      <c r="H234" s="20"/>
      <c r="I234" s="20"/>
      <c r="J234" s="26">
        <v>628.32000000000005</v>
      </c>
      <c r="K234" s="23"/>
      <c r="L234" s="26"/>
      <c r="M234" s="23"/>
      <c r="N234" s="26"/>
      <c r="O234" s="23"/>
      <c r="P234" s="25"/>
    </row>
    <row r="235" spans="1:16" ht="15" thickBot="1" x14ac:dyDescent="0.45">
      <c r="A235" s="20"/>
      <c r="B235" s="20"/>
      <c r="C235" s="20"/>
      <c r="D235" s="20"/>
      <c r="E235" s="20" t="s">
        <v>79</v>
      </c>
      <c r="F235" s="20"/>
      <c r="G235" s="20"/>
      <c r="H235" s="20"/>
      <c r="I235" s="20"/>
      <c r="J235" s="27">
        <f>ROUND(SUM(J230:J234),5)</f>
        <v>34173.03</v>
      </c>
      <c r="K235" s="23"/>
      <c r="L235" s="26"/>
      <c r="M235" s="23"/>
      <c r="N235" s="26"/>
      <c r="O235" s="23"/>
      <c r="P235" s="25"/>
    </row>
    <row r="236" spans="1:16" x14ac:dyDescent="0.4">
      <c r="A236" s="20"/>
      <c r="B236" s="20"/>
      <c r="C236" s="20"/>
      <c r="D236" s="20" t="s">
        <v>78</v>
      </c>
      <c r="E236" s="20"/>
      <c r="F236" s="20"/>
      <c r="G236" s="20"/>
      <c r="H236" s="20"/>
      <c r="I236" s="20"/>
      <c r="J236" s="26">
        <f>ROUND(SUM(J227:J229)+J235,5)</f>
        <v>62247.02</v>
      </c>
      <c r="K236" s="23"/>
      <c r="L236" s="26"/>
      <c r="M236" s="23"/>
      <c r="N236" s="26"/>
      <c r="O236" s="23"/>
      <c r="P236" s="25"/>
    </row>
    <row r="237" spans="1:16" x14ac:dyDescent="0.4">
      <c r="A237" s="20"/>
      <c r="B237" s="20"/>
      <c r="C237" s="20"/>
      <c r="D237" s="20" t="s">
        <v>77</v>
      </c>
      <c r="E237" s="20"/>
      <c r="F237" s="20"/>
      <c r="G237" s="20"/>
      <c r="H237" s="20"/>
      <c r="I237" s="20"/>
      <c r="J237" s="26"/>
      <c r="K237" s="23"/>
      <c r="L237" s="26"/>
      <c r="M237" s="23"/>
      <c r="N237" s="26"/>
      <c r="O237" s="23"/>
      <c r="P237" s="25"/>
    </row>
    <row r="238" spans="1:16" x14ac:dyDescent="0.4">
      <c r="A238" s="20"/>
      <c r="B238" s="20"/>
      <c r="C238" s="20"/>
      <c r="D238" s="20"/>
      <c r="E238" s="20" t="s">
        <v>76</v>
      </c>
      <c r="F238" s="20"/>
      <c r="G238" s="20"/>
      <c r="H238" s="20"/>
      <c r="I238" s="20"/>
      <c r="J238" s="26">
        <v>0</v>
      </c>
      <c r="K238" s="23"/>
      <c r="L238" s="26">
        <v>4084.62</v>
      </c>
      <c r="M238" s="23"/>
      <c r="N238" s="26">
        <f>ROUND((J238-L238),5)</f>
        <v>-4084.62</v>
      </c>
      <c r="O238" s="23"/>
      <c r="P238" s="25">
        <f>ROUND(IF(L238=0, IF(J238=0, 0, 1), J238/L238),5)</f>
        <v>0</v>
      </c>
    </row>
    <row r="239" spans="1:16" x14ac:dyDescent="0.4">
      <c r="A239" s="20"/>
      <c r="B239" s="20"/>
      <c r="C239" s="20"/>
      <c r="D239" s="20"/>
      <c r="E239" s="20" t="s">
        <v>75</v>
      </c>
      <c r="F239" s="20"/>
      <c r="G239" s="20"/>
      <c r="H239" s="20"/>
      <c r="I239" s="20"/>
      <c r="J239" s="26">
        <v>0</v>
      </c>
      <c r="K239" s="23"/>
      <c r="L239" s="26">
        <v>0</v>
      </c>
      <c r="M239" s="23"/>
      <c r="N239" s="26">
        <f>ROUND((J239-L239),5)</f>
        <v>0</v>
      </c>
      <c r="O239" s="23"/>
      <c r="P239" s="25">
        <f>ROUND(IF(L239=0, IF(J239=0, 0, 1), J239/L239),5)</f>
        <v>0</v>
      </c>
    </row>
    <row r="240" spans="1:16" x14ac:dyDescent="0.4">
      <c r="A240" s="20"/>
      <c r="B240" s="20"/>
      <c r="C240" s="20"/>
      <c r="D240" s="20"/>
      <c r="E240" s="20" t="s">
        <v>74</v>
      </c>
      <c r="F240" s="20"/>
      <c r="G240" s="20"/>
      <c r="H240" s="20"/>
      <c r="I240" s="20"/>
      <c r="J240" s="26">
        <v>0</v>
      </c>
      <c r="K240" s="23"/>
      <c r="L240" s="26">
        <v>0</v>
      </c>
      <c r="M240" s="23"/>
      <c r="N240" s="26">
        <f>ROUND((J240-L240),5)</f>
        <v>0</v>
      </c>
      <c r="O240" s="23"/>
      <c r="P240" s="25">
        <f>ROUND(IF(L240=0, IF(J240=0, 0, 1), J240/L240),5)</f>
        <v>0</v>
      </c>
    </row>
    <row r="241" spans="1:16" x14ac:dyDescent="0.4">
      <c r="A241" s="20"/>
      <c r="B241" s="20"/>
      <c r="C241" s="20"/>
      <c r="D241" s="20"/>
      <c r="E241" s="20" t="s">
        <v>73</v>
      </c>
      <c r="F241" s="20"/>
      <c r="G241" s="20"/>
      <c r="H241" s="20"/>
      <c r="I241" s="20"/>
      <c r="J241" s="26">
        <v>0</v>
      </c>
      <c r="K241" s="23"/>
      <c r="L241" s="26">
        <v>0</v>
      </c>
      <c r="M241" s="23"/>
      <c r="N241" s="26">
        <f>ROUND((J241-L241),5)</f>
        <v>0</v>
      </c>
      <c r="O241" s="23"/>
      <c r="P241" s="25">
        <f>ROUND(IF(L241=0, IF(J241=0, 0, 1), J241/L241),5)</f>
        <v>0</v>
      </c>
    </row>
    <row r="242" spans="1:16" x14ac:dyDescent="0.4">
      <c r="A242" s="20"/>
      <c r="B242" s="20"/>
      <c r="C242" s="20"/>
      <c r="D242" s="20"/>
      <c r="E242" s="20" t="s">
        <v>72</v>
      </c>
      <c r="F242" s="20"/>
      <c r="G242" s="20"/>
      <c r="H242" s="20"/>
      <c r="I242" s="20"/>
      <c r="J242" s="26">
        <v>0</v>
      </c>
      <c r="K242" s="23"/>
      <c r="L242" s="26">
        <v>0</v>
      </c>
      <c r="M242" s="23"/>
      <c r="N242" s="26">
        <f>ROUND((J242-L242),5)</f>
        <v>0</v>
      </c>
      <c r="O242" s="23"/>
      <c r="P242" s="25">
        <f>ROUND(IF(L242=0, IF(J242=0, 0, 1), J242/L242),5)</f>
        <v>0</v>
      </c>
    </row>
    <row r="243" spans="1:16" x14ac:dyDescent="0.4">
      <c r="A243" s="20"/>
      <c r="B243" s="20"/>
      <c r="C243" s="20"/>
      <c r="D243" s="20"/>
      <c r="E243" s="20" t="s">
        <v>71</v>
      </c>
      <c r="F243" s="20"/>
      <c r="G243" s="20"/>
      <c r="H243" s="20"/>
      <c r="I243" s="20"/>
      <c r="J243" s="26">
        <v>0</v>
      </c>
      <c r="K243" s="23"/>
      <c r="L243" s="26">
        <v>0</v>
      </c>
      <c r="M243" s="23"/>
      <c r="N243" s="26">
        <f>ROUND((J243-L243),5)</f>
        <v>0</v>
      </c>
      <c r="O243" s="23"/>
      <c r="P243" s="25">
        <f>ROUND(IF(L243=0, IF(J243=0, 0, 1), J243/L243),5)</f>
        <v>0</v>
      </c>
    </row>
    <row r="244" spans="1:16" ht="15" thickBot="1" x14ac:dyDescent="0.45">
      <c r="A244" s="20"/>
      <c r="B244" s="20"/>
      <c r="C244" s="20"/>
      <c r="D244" s="20"/>
      <c r="E244" s="20" t="s">
        <v>70</v>
      </c>
      <c r="F244" s="20"/>
      <c r="G244" s="20"/>
      <c r="H244" s="20"/>
      <c r="I244" s="20"/>
      <c r="J244" s="26">
        <v>0</v>
      </c>
      <c r="K244" s="23"/>
      <c r="L244" s="26">
        <v>16000</v>
      </c>
      <c r="M244" s="23"/>
      <c r="N244" s="26">
        <f>ROUND((J244-L244),5)</f>
        <v>-16000</v>
      </c>
      <c r="O244" s="23"/>
      <c r="P244" s="25">
        <f>ROUND(IF(L244=0, IF(J244=0, 0, 1), J244/L244),5)</f>
        <v>0</v>
      </c>
    </row>
    <row r="245" spans="1:16" ht="15" thickBot="1" x14ac:dyDescent="0.45">
      <c r="A245" s="20"/>
      <c r="B245" s="20"/>
      <c r="C245" s="20"/>
      <c r="D245" s="20" t="s">
        <v>69</v>
      </c>
      <c r="E245" s="20"/>
      <c r="F245" s="20"/>
      <c r="G245" s="20"/>
      <c r="H245" s="20"/>
      <c r="I245" s="20"/>
      <c r="J245" s="24">
        <f>ROUND(SUM(J237:J244),5)</f>
        <v>0</v>
      </c>
      <c r="K245" s="23"/>
      <c r="L245" s="24">
        <f>ROUND(SUM(L237:L244),5)</f>
        <v>20084.62</v>
      </c>
      <c r="M245" s="23"/>
      <c r="N245" s="24">
        <f>ROUND((J245-L245),5)</f>
        <v>-20084.62</v>
      </c>
      <c r="O245" s="23"/>
      <c r="P245" s="22">
        <f>ROUND(IF(L245=0, IF(J245=0, 0, 1), J245/L245),5)</f>
        <v>0</v>
      </c>
    </row>
    <row r="246" spans="1:16" ht="15" thickBot="1" x14ac:dyDescent="0.45">
      <c r="A246" s="20"/>
      <c r="B246" s="20"/>
      <c r="C246" s="20" t="s">
        <v>68</v>
      </c>
      <c r="D246" s="20"/>
      <c r="E246" s="20"/>
      <c r="F246" s="20"/>
      <c r="G246" s="20"/>
      <c r="H246" s="20"/>
      <c r="I246" s="20"/>
      <c r="J246" s="24">
        <f>ROUND(J221+J226+J236+J245,5)</f>
        <v>62454.96</v>
      </c>
      <c r="K246" s="23"/>
      <c r="L246" s="24">
        <f>ROUND(L221+L226+L236+L245,5)</f>
        <v>20084.62</v>
      </c>
      <c r="M246" s="23"/>
      <c r="N246" s="24">
        <f>ROUND((J246-L246),5)</f>
        <v>42370.34</v>
      </c>
      <c r="O246" s="23"/>
      <c r="P246" s="22">
        <f>ROUND(IF(L246=0, IF(J246=0, 0, 1), J246/L246),5)</f>
        <v>3.1095899999999999</v>
      </c>
    </row>
    <row r="247" spans="1:16" ht="15" thickBot="1" x14ac:dyDescent="0.45">
      <c r="A247" s="20"/>
      <c r="B247" s="20" t="s">
        <v>67</v>
      </c>
      <c r="C247" s="20"/>
      <c r="D247" s="20"/>
      <c r="E247" s="20"/>
      <c r="F247" s="20"/>
      <c r="G247" s="20"/>
      <c r="H247" s="20"/>
      <c r="I247" s="20"/>
      <c r="J247" s="24">
        <f>ROUND(J203+J220-J246,5)</f>
        <v>-35983.96</v>
      </c>
      <c r="K247" s="23"/>
      <c r="L247" s="24">
        <f>ROUND(L203+L220-L246,5)</f>
        <v>-20084.62</v>
      </c>
      <c r="M247" s="23"/>
      <c r="N247" s="24">
        <f>ROUND((J247-L247),5)</f>
        <v>-15899.34</v>
      </c>
      <c r="O247" s="23"/>
      <c r="P247" s="22">
        <f>ROUND(IF(L247=0, IF(J247=0, 0, 1), J247/L247),5)</f>
        <v>1.79162</v>
      </c>
    </row>
    <row r="248" spans="1:16" s="18" customFormat="1" ht="9.4499999999999993" thickBot="1" x14ac:dyDescent="0.3">
      <c r="A248" s="20" t="s">
        <v>64</v>
      </c>
      <c r="B248" s="20"/>
      <c r="C248" s="20"/>
      <c r="D248" s="20"/>
      <c r="E248" s="20"/>
      <c r="F248" s="20"/>
      <c r="G248" s="20"/>
      <c r="H248" s="20"/>
      <c r="I248" s="20"/>
      <c r="J248" s="21">
        <f>ROUND(J202+J247,5)</f>
        <v>276951.87</v>
      </c>
      <c r="K248" s="20"/>
      <c r="L248" s="21">
        <f>ROUND(L202+L247,5)</f>
        <v>0</v>
      </c>
      <c r="M248" s="20"/>
      <c r="N248" s="21">
        <f>ROUND((J248-L248),5)</f>
        <v>276951.87</v>
      </c>
      <c r="O248" s="20"/>
      <c r="P248" s="19">
        <f>ROUND(IF(L248=0, IF(J248=0, 0, 1), J248/L248),5)</f>
        <v>1</v>
      </c>
    </row>
    <row r="249" spans="1:16" ht="15" thickTop="1" x14ac:dyDescent="0.4"/>
  </sheetData>
  <pageMargins left="0.7" right="0.7" top="0.75" bottom="0.75" header="0.1" footer="0.3"/>
  <pageSetup orientation="portrait" r:id="rId1"/>
  <headerFooter>
    <oddHeader>&amp;L&amp;"Arial,Bold"&amp;7 2:31 PM
&amp;"Arial,Bold"&amp;7 09/09/22
&amp;"Arial,Bold"&amp;7 Accrual Basis&amp;C&amp;"Arial,Bold"&amp;12 Nederland Fire Protection District
&amp;"Arial,Bold"&amp;14 Income &amp;&amp; Expense General  Budget vs. Actual
&amp;"Arial,Bold"&amp;10 January through December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6146" r:id="rId4" name="HEADER"/>
      </mc:Fallback>
    </mc:AlternateContent>
    <mc:AlternateContent xmlns:mc="http://schemas.openxmlformats.org/markup-compatibility/2006">
      <mc:Choice Requires="x14">
        <control shapeId="614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6145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5" ma:contentTypeDescription="Create a new document." ma:contentTypeScope="" ma:versionID="316333fef504376e70e22e2ea6811bb9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73d113b2469ae60ca7ef57232326775a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18C589-A45F-4F1E-8D6A-679A0A41BA25}"/>
</file>

<file path=customXml/itemProps2.xml><?xml version="1.0" encoding="utf-8"?>
<ds:datastoreItem xmlns:ds="http://schemas.openxmlformats.org/officeDocument/2006/customXml" ds:itemID="{53CE88C4-8B42-4559-B8D2-92B8A8A8FC1B}"/>
</file>

<file path=customXml/itemProps3.xml><?xml version="1.0" encoding="utf-8"?>
<ds:datastoreItem xmlns:ds="http://schemas.openxmlformats.org/officeDocument/2006/customXml" ds:itemID="{65CF09A6-7244-4D6E-93B4-9B73872D84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Aug Ledger</vt:lpstr>
      <vt:lpstr>August Balance Sheet</vt:lpstr>
      <vt:lpstr>Fund Balance Sheet</vt:lpstr>
      <vt:lpstr>Aug I&amp;E</vt:lpstr>
      <vt:lpstr>Jan - Aug I&amp;E</vt:lpstr>
      <vt:lpstr>BVA</vt:lpstr>
      <vt:lpstr>'Aug I&amp;E'!Print_Titles</vt:lpstr>
      <vt:lpstr>'Aug Ledger'!Print_Titles</vt:lpstr>
      <vt:lpstr>'August Balance Sheet'!Print_Titles</vt:lpstr>
      <vt:lpstr>BVA!Print_Titles</vt:lpstr>
      <vt:lpstr>'Jan - Aug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Cooke</dc:creator>
  <cp:lastModifiedBy>Stephanie Cooke</cp:lastModifiedBy>
  <dcterms:created xsi:type="dcterms:W3CDTF">2022-09-09T20:15:49Z</dcterms:created>
  <dcterms:modified xsi:type="dcterms:W3CDTF">2022-09-09T20:32:03Z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