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11-November/15/"/>
    </mc:Choice>
  </mc:AlternateContent>
  <xr:revisionPtr revIDLastSave="0" documentId="8_{B1AF7225-2A32-4FF9-9969-366D2A3F374C}" xr6:coauthVersionLast="47" xr6:coauthVersionMax="47" xr10:uidLastSave="{00000000-0000-0000-0000-000000000000}"/>
  <bookViews>
    <workbookView xWindow="3830" yWindow="2980" windowWidth="28800" windowHeight="15370" activeTab="5" xr2:uid="{E4B6F97B-4470-4B57-8DB6-06AFD2B6760A}"/>
  </bookViews>
  <sheets>
    <sheet name="OCT 23 Balance Sheet" sheetId="1" r:id="rId1"/>
    <sheet name="OCT 23 I&amp;E" sheetId="2" r:id="rId2"/>
    <sheet name="Jan-Oct 23 I&amp;E" sheetId="3" r:id="rId3"/>
    <sheet name="OCT 23 Ledger" sheetId="4" r:id="rId4"/>
    <sheet name="Alert" sheetId="10" state="hidden" r:id="rId5"/>
    <sheet name="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5">BVA!$A:$I,BVA!$1:$2</definedName>
    <definedName name="_xlnm.Print_Titles" localSheetId="2">'Jan-Oct 23 I&amp;E'!$A:$I,'Jan-Oct 23 I&amp;E'!$1:$2</definedName>
    <definedName name="_xlnm.Print_Titles" localSheetId="0">'OCT 23 Balance Sheet'!$A:$F,'OCT 23 Balance Sheet'!$1:$1</definedName>
    <definedName name="_xlnm.Print_Titles" localSheetId="1">'OCT 23 I&amp;E'!$A:$I,'OCT 23 I&amp;E'!$1:$2</definedName>
    <definedName name="_xlnm.Print_Titles" localSheetId="3">'OCT 23 Ledger'!$A:$F,'OCT 23 Ledger'!$1:$1</definedName>
    <definedName name="QB_COLUMN_1" localSheetId="3" hidden="1">'OCT 23 Ledger'!$G$1</definedName>
    <definedName name="QB_COLUMN_17" localSheetId="3" hidden="1">'OCT 23 Ledger'!$M$1</definedName>
    <definedName name="QB_COLUMN_19" localSheetId="3" hidden="1">'OCT 23 Ledger'!$N$1</definedName>
    <definedName name="QB_COLUMN_20" localSheetId="3" hidden="1">'OCT 23 Ledger'!$O$1</definedName>
    <definedName name="QB_COLUMN_29" localSheetId="0" hidden="1">'OCT 23 Balance Sheet'!$G$1</definedName>
    <definedName name="QB_COLUMN_3" localSheetId="3" hidden="1">'OCT 23 Ledger'!$H$1</definedName>
    <definedName name="QB_COLUMN_30" localSheetId="3" hidden="1">'OCT 23 Ledger'!$P$1</definedName>
    <definedName name="QB_COLUMN_31" localSheetId="3" hidden="1">'OCT 23 Ledger'!$Q$1</definedName>
    <definedName name="QB_COLUMN_4" localSheetId="3" hidden="1">'OCT 23 Ledger'!$I$1</definedName>
    <definedName name="QB_COLUMN_5" localSheetId="3" hidden="1">'OCT 23 Ledger'!$J$1</definedName>
    <definedName name="QB_COLUMN_59200" localSheetId="5" hidden="1">BVA!$J$2</definedName>
    <definedName name="QB_COLUMN_59200" localSheetId="2" hidden="1">'Jan-Oct 23 I&amp;E'!$J$2</definedName>
    <definedName name="QB_COLUMN_59200" localSheetId="1" hidden="1">'OCT 23 I&amp;E'!$J$2</definedName>
    <definedName name="QB_COLUMN_63620" localSheetId="5" hidden="1">BVA!$L$2</definedName>
    <definedName name="QB_COLUMN_63620" localSheetId="2" hidden="1">'Jan-Oct 23 I&amp;E'!$L$2</definedName>
    <definedName name="QB_COLUMN_63620" localSheetId="1" hidden="1">'OCT 23 I&amp;E'!$L$2</definedName>
    <definedName name="QB_COLUMN_64430" localSheetId="5" hidden="1">BVA!$M$2</definedName>
    <definedName name="QB_COLUMN_64430" localSheetId="2" hidden="1">'Jan-Oct 23 I&amp;E'!$M$2</definedName>
    <definedName name="QB_COLUMN_64430" localSheetId="1" hidden="1">'OCT 23 I&amp;E'!$M$2</definedName>
    <definedName name="QB_COLUMN_7" localSheetId="3" hidden="1">'OCT 23 Ledger'!$K$1</definedName>
    <definedName name="QB_COLUMN_76210" localSheetId="5" hidden="1">BVA!$K$2</definedName>
    <definedName name="QB_COLUMN_76210" localSheetId="2" hidden="1">'Jan-Oct 23 I&amp;E'!$K$2</definedName>
    <definedName name="QB_COLUMN_76210" localSheetId="1" hidden="1">'OCT 23 I&amp;E'!$K$2</definedName>
    <definedName name="QB_COLUMN_8" localSheetId="3" hidden="1">'OCT 23 Ledger'!$L$1</definedName>
    <definedName name="QB_DATA_0" localSheetId="5" hidden="1">BVA!$5:$5,BVA!$6:$6,BVA!$7:$7,BVA!$8:$8,BVA!$10:$10,BVA!$11:$11,BVA!$12:$12,BVA!$13:$13,BVA!$14:$14,BVA!$15:$15,BVA!$16:$16,BVA!$17:$17,BVA!$18:$18,BVA!$19:$19,BVA!$20:$20,BVA!$21:$21</definedName>
    <definedName name="QB_DATA_0" localSheetId="2" hidden="1">'Jan-Oct 23 I&amp;E'!$5:$5,'Jan-Oct 23 I&amp;E'!$6:$6,'Jan-Oct 23 I&amp;E'!$7:$7,'Jan-Oct 23 I&amp;E'!$8:$8,'Jan-Oct 23 I&amp;E'!$10:$10,'Jan-Oct 23 I&amp;E'!$11:$11,'Jan-Oct 23 I&amp;E'!$12:$12,'Jan-Oct 23 I&amp;E'!$13:$13,'Jan-Oct 23 I&amp;E'!$14:$14,'Jan-Oct 23 I&amp;E'!$15:$15,'Jan-Oct 23 I&amp;E'!$16:$16,'Jan-Oct 23 I&amp;E'!$17:$17,'Jan-Oct 23 I&amp;E'!$18:$18,'Jan-Oct 23 I&amp;E'!$19:$19,'Jan-Oct 23 I&amp;E'!$20:$20,'Jan-Oct 23 I&amp;E'!$21:$21</definedName>
    <definedName name="QB_DATA_0" localSheetId="0" hidden="1">'OCT 23 Balance Sheet'!$6:$6,'OCT 23 Balance Sheet'!$7:$7,'OCT 23 Balance Sheet'!$8:$8,'OCT 23 Balance Sheet'!$9:$9,'OCT 23 Balance Sheet'!$10:$10,'OCT 23 Balance Sheet'!$11:$11,'OCT 23 Balance Sheet'!$15:$15,'OCT 23 Balance Sheet'!$16:$16,'OCT 23 Balance Sheet'!$17:$17,'OCT 23 Balance Sheet'!$21:$21,'OCT 23 Balance Sheet'!$22:$22,'OCT 23 Balance Sheet'!$23:$23,'OCT 23 Balance Sheet'!$24:$24,'OCT 23 Balance Sheet'!$25:$25,'OCT 23 Balance Sheet'!$26:$26,'OCT 23 Balance Sheet'!$27:$27</definedName>
    <definedName name="QB_DATA_0" localSheetId="1" hidden="1">'OCT 23 I&amp;E'!$5:$5,'OCT 23 I&amp;E'!$6:$6,'OCT 23 I&amp;E'!$7:$7,'OCT 23 I&amp;E'!$9:$9,'OCT 23 I&amp;E'!$10:$10,'OCT 23 I&amp;E'!$11:$11,'OCT 23 I&amp;E'!$12:$12,'OCT 23 I&amp;E'!$13:$13,'OCT 23 I&amp;E'!$14:$14,'OCT 23 I&amp;E'!$15:$15,'OCT 23 I&amp;E'!$16:$16,'OCT 23 I&amp;E'!$22:$22,'OCT 23 I&amp;E'!$23:$23,'OCT 23 I&amp;E'!$24:$24,'OCT 23 I&amp;E'!$27:$27,'OCT 23 I&amp;E'!$28:$28</definedName>
    <definedName name="QB_DATA_0" localSheetId="3" hidden="1">'OCT 23 Ledger'!$3:$3,'OCT 23 Ledger'!$4:$4,'OCT 23 Ledger'!$5:$5,'OCT 23 Ledger'!$8:$8,'OCT 23 Ledger'!$9:$9,'OCT 23 Ledger'!$10:$10,'OCT 23 Ledger'!$11:$11,'OCT 23 Ledger'!$12:$12,'OCT 23 Ledger'!$16:$16,'OCT 23 Ledger'!$19:$19,'OCT 23 Ledger'!$20:$20,'OCT 23 Ledger'!$21:$21,'OCT 23 Ledger'!$24:$24,'OCT 23 Ledger'!$27:$27,'OCT 23 Ledger'!$30:$30,'OCT 23 Ledger'!$31:$31</definedName>
    <definedName name="QB_DATA_1" localSheetId="5" hidden="1">BVA!$22:$22,BVA!$23:$23,BVA!$28:$28,BVA!$30:$30,BVA!$31:$31,BVA!$32:$32,BVA!$35:$35,BVA!$36:$36,BVA!$37:$37,BVA!$38:$38,BVA!$40:$40,BVA!$41:$41,BVA!$43:$43,BVA!$45:$45,BVA!$46:$46,BVA!$47:$47</definedName>
    <definedName name="QB_DATA_1" localSheetId="2" hidden="1">'Jan-Oct 23 I&amp;E'!$22:$22,'Jan-Oct 23 I&amp;E'!$23:$23,'Jan-Oct 23 I&amp;E'!$28:$28,'Jan-Oct 23 I&amp;E'!$30:$30,'Jan-Oct 23 I&amp;E'!$31:$31,'Jan-Oct 23 I&amp;E'!$32:$32,'Jan-Oct 23 I&amp;E'!$35:$35,'Jan-Oct 23 I&amp;E'!$36:$36,'Jan-Oct 23 I&amp;E'!$37:$37,'Jan-Oct 23 I&amp;E'!$38:$38,'Jan-Oct 23 I&amp;E'!$40:$40,'Jan-Oct 23 I&amp;E'!$41:$41,'Jan-Oct 23 I&amp;E'!$43:$43,'Jan-Oct 23 I&amp;E'!$45:$45,'Jan-Oct 23 I&amp;E'!$46:$46,'Jan-Oct 23 I&amp;E'!$47:$47</definedName>
    <definedName name="QB_DATA_1" localSheetId="0" hidden="1">'OCT 23 Balance Sheet'!$28:$28,'OCT 23 Balance Sheet'!$29:$29,'OCT 23 Balance Sheet'!$36:$36,'OCT 23 Balance Sheet'!$39:$39,'OCT 23 Balance Sheet'!$42:$42,'OCT 23 Balance Sheet'!$44:$44,'OCT 23 Balance Sheet'!$45:$45,'OCT 23 Balance Sheet'!$46:$46,'OCT 23 Balance Sheet'!$47:$47,'OCT 23 Balance Sheet'!$48:$48,'OCT 23 Balance Sheet'!$54:$54,'OCT 23 Balance Sheet'!$56:$56,'OCT 23 Balance Sheet'!$57:$57,'OCT 23 Balance Sheet'!$58:$58,'OCT 23 Balance Sheet'!$59:$59,'OCT 23 Balance Sheet'!$60:$60</definedName>
    <definedName name="QB_DATA_1" localSheetId="1" hidden="1">'OCT 23 I&amp;E'!$29:$29,'OCT 23 I&amp;E'!$30:$30,'OCT 23 I&amp;E'!$31:$31,'OCT 23 I&amp;E'!$32:$32,'OCT 23 I&amp;E'!$34:$34,'OCT 23 I&amp;E'!$35:$35,'OCT 23 I&amp;E'!$38:$38,'OCT 23 I&amp;E'!$39:$39,'OCT 23 I&amp;E'!$40:$40,'OCT 23 I&amp;E'!$41:$41,'OCT 23 I&amp;E'!$44:$44,'OCT 23 I&amp;E'!$45:$45,'OCT 23 I&amp;E'!$46:$46,'OCT 23 I&amp;E'!$47:$47,'OCT 23 I&amp;E'!$48:$48,'OCT 23 I&amp;E'!$49:$49</definedName>
    <definedName name="QB_DATA_1" localSheetId="3" hidden="1">'OCT 23 Ledger'!$32:$32,'OCT 23 Ledger'!$33:$33,'OCT 23 Ledger'!$36:$36,'OCT 23 Ledger'!$39:$39,'OCT 23 Ledger'!$43:$43,'OCT 23 Ledger'!$44:$44,'OCT 23 Ledger'!$45:$45,'OCT 23 Ledger'!$48:$48,'OCT 23 Ledger'!$49:$49,'OCT 23 Ledger'!$50:$50,'OCT 23 Ledger'!$51:$51,'OCT 23 Ledger'!$52:$52,'OCT 23 Ledger'!$53:$53,'OCT 23 Ledger'!$56:$56,'OCT 23 Ledger'!$57:$57,'OCT 23 Ledger'!$58:$58</definedName>
    <definedName name="QB_DATA_10" localSheetId="5" hidden="1">BVA!$241:$241,BVA!$242:$242,BVA!$246:$246,BVA!$247:$247,BVA!$248:$248,BVA!$250:$250,BVA!$253:$253,BVA!$254:$254,BVA!$255:$255</definedName>
    <definedName name="QB_DATA_10" localSheetId="2" hidden="1">'Jan-Oct 23 I&amp;E'!$241:$241,'Jan-Oct 23 I&amp;E'!$245:$245,'Jan-Oct 23 I&amp;E'!$246:$246,'Jan-Oct 23 I&amp;E'!$248:$248,'Jan-Oct 23 I&amp;E'!$251:$251,'Jan-Oct 23 I&amp;E'!$252:$252,'Jan-Oct 23 I&amp;E'!$253:$253</definedName>
    <definedName name="QB_DATA_10" localSheetId="3" hidden="1">'OCT 23 Ledger'!$312:$312,'OCT 23 Ledger'!$315:$315,'OCT 23 Ledger'!$316:$316,'OCT 23 Ledger'!$319:$319,'OCT 23 Ledger'!$320:$320,'OCT 23 Ledger'!$323:$323,'OCT 23 Ledger'!$324:$324,'OCT 23 Ledger'!$325:$325,'OCT 23 Ledger'!$328:$328,'OCT 23 Ledger'!$329:$329,'OCT 23 Ledger'!$330:$330,'OCT 23 Ledger'!$333:$333,'OCT 23 Ledger'!$339:$339,'OCT 23 Ledger'!$340:$340,'OCT 23 Ledger'!$341:$341,'OCT 23 Ledger'!$346:$346</definedName>
    <definedName name="QB_DATA_11" localSheetId="3" hidden="1">'OCT 23 Ledger'!$347:$347,'OCT 23 Ledger'!$350:$350,'OCT 23 Ledger'!$351:$351,'OCT 23 Ledger'!$352:$352,'OCT 23 Ledger'!$353:$353,'OCT 23 Ledger'!$355:$355,'OCT 23 Ledger'!$358:$358,'OCT 23 Ledger'!$362:$362,'OCT 23 Ledger'!$363:$363,'OCT 23 Ledger'!$364:$364,'OCT 23 Ledger'!$365:$365,'OCT 23 Ledger'!$366:$366,'OCT 23 Ledger'!$367:$367,'OCT 23 Ledger'!$368:$368,'OCT 23 Ledger'!$374:$374,'OCT 23 Ledger'!$375:$375</definedName>
    <definedName name="QB_DATA_12" localSheetId="3" hidden="1">'OCT 23 Ledger'!$376:$376,'OCT 23 Ledger'!$377:$377,'OCT 23 Ledger'!$378:$378,'OCT 23 Ledger'!$379:$379,'OCT 23 Ledger'!$380:$380,'OCT 23 Ledger'!$381:$381,'OCT 23 Ledger'!$384:$384,'OCT 23 Ledger'!$385:$385,'OCT 23 Ledger'!$386:$386,'OCT 23 Ledger'!$387:$387,'OCT 23 Ledger'!$390:$390,'OCT 23 Ledger'!$391:$391,'OCT 23 Ledger'!$393:$393,'OCT 23 Ledger'!$399:$399,'OCT 23 Ledger'!$402:$402,'OCT 23 Ledger'!$409:$409</definedName>
    <definedName name="QB_DATA_13" localSheetId="3" hidden="1">'OCT 23 Ledger'!$410:$410,'OCT 23 Ledger'!$414:$414</definedName>
    <definedName name="QB_DATA_2" localSheetId="5" hidden="1">BVA!$50:$50,BVA!$51:$51,BVA!$52:$52,BVA!$53:$53,BVA!$54:$54,BVA!$57:$57,BVA!$58:$58,BVA!$59:$59,BVA!$60:$60,BVA!$61:$61,BVA!$62:$62,BVA!$63:$63,BVA!$67:$67,BVA!$69:$69,BVA!$70:$70,BVA!$71:$71</definedName>
    <definedName name="QB_DATA_2" localSheetId="2" hidden="1">'Jan-Oct 23 I&amp;E'!$50:$50,'Jan-Oct 23 I&amp;E'!$51:$51,'Jan-Oct 23 I&amp;E'!$52:$52,'Jan-Oct 23 I&amp;E'!$53:$53,'Jan-Oct 23 I&amp;E'!$54:$54,'Jan-Oct 23 I&amp;E'!$57:$57,'Jan-Oct 23 I&amp;E'!$58:$58,'Jan-Oct 23 I&amp;E'!$59:$59,'Jan-Oct 23 I&amp;E'!$60:$60,'Jan-Oct 23 I&amp;E'!$61:$61,'Jan-Oct 23 I&amp;E'!$62:$62,'Jan-Oct 23 I&amp;E'!$63:$63,'Jan-Oct 23 I&amp;E'!$67:$67,'Jan-Oct 23 I&amp;E'!$69:$69,'Jan-Oct 23 I&amp;E'!$70:$70,'Jan-Oct 23 I&amp;E'!$71:$71</definedName>
    <definedName name="QB_DATA_2" localSheetId="0" hidden="1">'OCT 23 Balance Sheet'!$61:$61,'OCT 23 Balance Sheet'!$63:$63,'OCT 23 Balance Sheet'!$64:$64,'OCT 23 Balance Sheet'!$65:$65</definedName>
    <definedName name="QB_DATA_2" localSheetId="1" hidden="1">'OCT 23 I&amp;E'!$50:$50,'OCT 23 I&amp;E'!$54:$54,'OCT 23 I&amp;E'!$56:$56,'OCT 23 I&amp;E'!$57:$57,'OCT 23 I&amp;E'!$58:$58,'OCT 23 I&amp;E'!$59:$59,'OCT 23 I&amp;E'!$61:$61,'OCT 23 I&amp;E'!$62:$62,'OCT 23 I&amp;E'!$63:$63,'OCT 23 I&amp;E'!$64:$64,'OCT 23 I&amp;E'!$65:$65,'OCT 23 I&amp;E'!$67:$67,'OCT 23 I&amp;E'!$69:$69,'OCT 23 I&amp;E'!$70:$70,'OCT 23 I&amp;E'!$71:$71,'OCT 23 I&amp;E'!$72:$72</definedName>
    <definedName name="QB_DATA_2" localSheetId="3" hidden="1">'OCT 23 Ledger'!$61:$61,'OCT 23 Ledger'!$62:$62,'OCT 23 Ledger'!$66:$66,'OCT 23 Ledger'!$67:$67,'OCT 23 Ledger'!$68:$68,'OCT 23 Ledger'!$69:$69,'OCT 23 Ledger'!$72:$72,'OCT 23 Ledger'!$77:$77,'OCT 23 Ledger'!$78:$78,'OCT 23 Ledger'!$79:$79,'OCT 23 Ledger'!$82:$82,'OCT 23 Ledger'!$83:$83,'OCT 23 Ledger'!$84:$84,'OCT 23 Ledger'!$87:$87,'OCT 23 Ledger'!$93:$93,'OCT 23 Ledger'!$94:$94</definedName>
    <definedName name="QB_DATA_3" localSheetId="5" hidden="1">BVA!$72:$72,BVA!$73:$73,BVA!$74:$74,BVA!$76:$76,BVA!$77:$77,BVA!$78:$78,BVA!$79:$79,BVA!$80:$80,BVA!$81:$81,BVA!$83:$83,BVA!$85:$85,BVA!$86:$86,BVA!$87:$87,BVA!$88:$88,BVA!$89:$89,BVA!$90:$90</definedName>
    <definedName name="QB_DATA_3" localSheetId="2" hidden="1">'Jan-Oct 23 I&amp;E'!$72:$72,'Jan-Oct 23 I&amp;E'!$73:$73,'Jan-Oct 23 I&amp;E'!$74:$74,'Jan-Oct 23 I&amp;E'!$76:$76,'Jan-Oct 23 I&amp;E'!$77:$77,'Jan-Oct 23 I&amp;E'!$78:$78,'Jan-Oct 23 I&amp;E'!$79:$79,'Jan-Oct 23 I&amp;E'!$80:$80,'Jan-Oct 23 I&amp;E'!$81:$81,'Jan-Oct 23 I&amp;E'!$83:$83,'Jan-Oct 23 I&amp;E'!$85:$85,'Jan-Oct 23 I&amp;E'!$86:$86,'Jan-Oct 23 I&amp;E'!$87:$87,'Jan-Oct 23 I&amp;E'!$88:$88,'Jan-Oct 23 I&amp;E'!$89:$89,'Jan-Oct 23 I&amp;E'!$90:$90</definedName>
    <definedName name="QB_DATA_3" localSheetId="1" hidden="1">'OCT 23 I&amp;E'!$73:$73,'OCT 23 I&amp;E'!$74:$74,'OCT 23 I&amp;E'!$75:$75,'OCT 23 I&amp;E'!$78:$78,'OCT 23 I&amp;E'!$79:$79,'OCT 23 I&amp;E'!$80:$80,'OCT 23 I&amp;E'!$82:$82,'OCT 23 I&amp;E'!$85:$85,'OCT 23 I&amp;E'!$86:$86,'OCT 23 I&amp;E'!$87:$87,'OCT 23 I&amp;E'!$88:$88,'OCT 23 I&amp;E'!$93:$93,'OCT 23 I&amp;E'!$94:$94,'OCT 23 I&amp;E'!$96:$96,'OCT 23 I&amp;E'!$97:$97,'OCT 23 I&amp;E'!$98:$98</definedName>
    <definedName name="QB_DATA_3" localSheetId="3" hidden="1">'OCT 23 Ledger'!$95:$95,'OCT 23 Ledger'!$96:$96,'OCT 23 Ledger'!$97:$97,'OCT 23 Ledger'!$98:$98,'OCT 23 Ledger'!$102:$102,'OCT 23 Ledger'!$103:$103,'OCT 23 Ledger'!$104:$104,'OCT 23 Ledger'!$105:$105,'OCT 23 Ledger'!$109:$109,'OCT 23 Ledger'!$110:$110,'OCT 23 Ledger'!$111:$111,'OCT 23 Ledger'!$112:$112,'OCT 23 Ledger'!$113:$113,'OCT 23 Ledger'!$114:$114,'OCT 23 Ledger'!$115:$115,'OCT 23 Ledger'!$118:$118</definedName>
    <definedName name="QB_DATA_4" localSheetId="5" hidden="1">BVA!$91:$91,BVA!$94:$94,BVA!$95:$95,BVA!$96:$96,BVA!$98:$98,BVA!$101:$101,BVA!$102:$102,BVA!$103:$103,BVA!$104:$104,BVA!$109:$109,BVA!$110:$110,BVA!$112:$112,BVA!$113:$113,BVA!$114:$114,BVA!$116:$116,BVA!$118:$118</definedName>
    <definedName name="QB_DATA_4" localSheetId="2" hidden="1">'Jan-Oct 23 I&amp;E'!$91:$91,'Jan-Oct 23 I&amp;E'!$94:$94,'Jan-Oct 23 I&amp;E'!$95:$95,'Jan-Oct 23 I&amp;E'!$96:$96,'Jan-Oct 23 I&amp;E'!$98:$98,'Jan-Oct 23 I&amp;E'!$101:$101,'Jan-Oct 23 I&amp;E'!$102:$102,'Jan-Oct 23 I&amp;E'!$103:$103,'Jan-Oct 23 I&amp;E'!$104:$104,'Jan-Oct 23 I&amp;E'!$109:$109,'Jan-Oct 23 I&amp;E'!$110:$110,'Jan-Oct 23 I&amp;E'!$112:$112,'Jan-Oct 23 I&amp;E'!$113:$113,'Jan-Oct 23 I&amp;E'!$114:$114,'Jan-Oct 23 I&amp;E'!$116:$116,'Jan-Oct 23 I&amp;E'!$118:$118</definedName>
    <definedName name="QB_DATA_4" localSheetId="1" hidden="1">'OCT 23 I&amp;E'!$101:$101,'OCT 23 I&amp;E'!$102:$102,'OCT 23 I&amp;E'!$103:$103,'OCT 23 I&amp;E'!$104:$104,'OCT 23 I&amp;E'!$105:$105,'OCT 23 I&amp;E'!$109:$109,'OCT 23 I&amp;E'!$110:$110,'OCT 23 I&amp;E'!$111:$111,'OCT 23 I&amp;E'!$113:$113,'OCT 23 I&amp;E'!$114:$114,'OCT 23 I&amp;E'!$116:$116,'OCT 23 I&amp;E'!$120:$120,'OCT 23 I&amp;E'!$121:$121,'OCT 23 I&amp;E'!$124:$124,'OCT 23 I&amp;E'!$125:$125,'OCT 23 I&amp;E'!$126:$126</definedName>
    <definedName name="QB_DATA_4" localSheetId="3" hidden="1">'OCT 23 Ledger'!$121:$121,'OCT 23 Ledger'!$122:$122,'OCT 23 Ledger'!$123:$123,'OCT 23 Ledger'!$124:$124,'OCT 23 Ledger'!$125:$125,'OCT 23 Ledger'!$128:$128,'OCT 23 Ledger'!$131:$131,'OCT 23 Ledger'!$132:$132,'OCT 23 Ledger'!$133:$133,'OCT 23 Ledger'!$134:$134,'OCT 23 Ledger'!$138:$138,'OCT 23 Ledger'!$139:$139,'OCT 23 Ledger'!$143:$143,'OCT 23 Ledger'!$144:$144,'OCT 23 Ledger'!$145:$145,'OCT 23 Ledger'!$148:$148</definedName>
    <definedName name="QB_DATA_5" localSheetId="5" hidden="1">BVA!$119:$119,BVA!$120:$120,BVA!$121:$121,BVA!$122:$122,BVA!$126:$126,BVA!$127:$127,BVA!$128:$128,BVA!$129:$129,BVA!$131:$131,BVA!$132:$132,BVA!$134:$134,BVA!$138:$138,BVA!$139:$139,BVA!$142:$142,BVA!$143:$143,BVA!$144:$144</definedName>
    <definedName name="QB_DATA_5" localSheetId="2" hidden="1">'Jan-Oct 23 I&amp;E'!$119:$119,'Jan-Oct 23 I&amp;E'!$120:$120,'Jan-Oct 23 I&amp;E'!$121:$121,'Jan-Oct 23 I&amp;E'!$122:$122,'Jan-Oct 23 I&amp;E'!$126:$126,'Jan-Oct 23 I&amp;E'!$127:$127,'Jan-Oct 23 I&amp;E'!$128:$128,'Jan-Oct 23 I&amp;E'!$129:$129,'Jan-Oct 23 I&amp;E'!$131:$131,'Jan-Oct 23 I&amp;E'!$132:$132,'Jan-Oct 23 I&amp;E'!$134:$134,'Jan-Oct 23 I&amp;E'!$138:$138,'Jan-Oct 23 I&amp;E'!$139:$139,'Jan-Oct 23 I&amp;E'!$142:$142,'Jan-Oct 23 I&amp;E'!$143:$143,'Jan-Oct 23 I&amp;E'!$144:$144</definedName>
    <definedName name="QB_DATA_5" localSheetId="1" hidden="1">'OCT 23 I&amp;E'!$127:$127,'OCT 23 I&amp;E'!$128:$128,'OCT 23 I&amp;E'!$131:$131,'OCT 23 I&amp;E'!$132:$132,'OCT 23 I&amp;E'!$134:$134,'OCT 23 I&amp;E'!$135:$135,'OCT 23 I&amp;E'!$136:$136,'OCT 23 I&amp;E'!$137:$137,'OCT 23 I&amp;E'!$138:$138,'OCT 23 I&amp;E'!$139:$139,'OCT 23 I&amp;E'!$140:$140,'OCT 23 I&amp;E'!$141:$141,'OCT 23 I&amp;E'!$142:$142,'OCT 23 I&amp;E'!$143:$143,'OCT 23 I&amp;E'!$146:$146,'OCT 23 I&amp;E'!$147:$147</definedName>
    <definedName name="QB_DATA_5" localSheetId="3" hidden="1">'OCT 23 Ledger'!$149:$149,'OCT 23 Ledger'!$150:$150,'OCT 23 Ledger'!$151:$151,'OCT 23 Ledger'!$154:$154,'OCT 23 Ledger'!$155:$155,'OCT 23 Ledger'!$156:$156,'OCT 23 Ledger'!$159:$159,'OCT 23 Ledger'!$164:$164,'OCT 23 Ledger'!$165:$165,'OCT 23 Ledger'!$166:$166,'OCT 23 Ledger'!$167:$167,'OCT 23 Ledger'!$168:$168,'OCT 23 Ledger'!$169:$169,'OCT 23 Ledger'!$172:$172,'OCT 23 Ledger'!$173:$173,'OCT 23 Ledger'!$174:$174</definedName>
    <definedName name="QB_DATA_6" localSheetId="5" hidden="1">BVA!$145:$145,BVA!$146:$146,BVA!$149:$149,BVA!$150:$150,BVA!$152:$152,BVA!$153:$153,BVA!$154:$154,BVA!$155:$155,BVA!$156:$156,BVA!$157:$157,BVA!$158:$158,BVA!$159:$159,BVA!$160:$160,BVA!$161:$161,BVA!$162:$162,BVA!$165:$165</definedName>
    <definedName name="QB_DATA_6" localSheetId="2" hidden="1">'Jan-Oct 23 I&amp;E'!$145:$145,'Jan-Oct 23 I&amp;E'!$146:$146,'Jan-Oct 23 I&amp;E'!$149:$149,'Jan-Oct 23 I&amp;E'!$150:$150,'Jan-Oct 23 I&amp;E'!$152:$152,'Jan-Oct 23 I&amp;E'!$153:$153,'Jan-Oct 23 I&amp;E'!$154:$154,'Jan-Oct 23 I&amp;E'!$155:$155,'Jan-Oct 23 I&amp;E'!$156:$156,'Jan-Oct 23 I&amp;E'!$157:$157,'Jan-Oct 23 I&amp;E'!$158:$158,'Jan-Oct 23 I&amp;E'!$159:$159,'Jan-Oct 23 I&amp;E'!$160:$160,'Jan-Oct 23 I&amp;E'!$161:$161,'Jan-Oct 23 I&amp;E'!$162:$162,'Jan-Oct 23 I&amp;E'!$165:$165</definedName>
    <definedName name="QB_DATA_6" localSheetId="1" hidden="1">'OCT 23 I&amp;E'!$148:$148,'OCT 23 I&amp;E'!$149:$149,'OCT 23 I&amp;E'!$150:$150,'OCT 23 I&amp;E'!$151:$151,'OCT 23 I&amp;E'!$152:$152,'OCT 23 I&amp;E'!$153:$153,'OCT 23 I&amp;E'!$157:$157,'OCT 23 I&amp;E'!$160:$160,'OCT 23 I&amp;E'!$162:$162,'OCT 23 I&amp;E'!$163:$163,'OCT 23 I&amp;E'!$164:$164,'OCT 23 I&amp;E'!$165:$165,'OCT 23 I&amp;E'!$167:$167,'OCT 23 I&amp;E'!$168:$168,'OCT 23 I&amp;E'!$170:$170,'OCT 23 I&amp;E'!$174:$174</definedName>
    <definedName name="QB_DATA_6" localSheetId="3" hidden="1">'OCT 23 Ledger'!$175:$175,'OCT 23 Ledger'!$176:$176,'OCT 23 Ledger'!$177:$177,'OCT 23 Ledger'!$178:$178,'OCT 23 Ledger'!$179:$179,'OCT 23 Ledger'!$180:$180,'OCT 23 Ledger'!$181:$181,'OCT 23 Ledger'!$184:$184,'OCT 23 Ledger'!$185:$185,'OCT 23 Ledger'!$186:$186,'OCT 23 Ledger'!$187:$187,'OCT 23 Ledger'!$188:$188,'OCT 23 Ledger'!$189:$189,'OCT 23 Ledger'!$190:$190,'OCT 23 Ledger'!$191:$191,'OCT 23 Ledger'!$192:$192</definedName>
    <definedName name="QB_DATA_7" localSheetId="5" hidden="1">BVA!$166:$166,BVA!$167:$167,BVA!$168:$168,BVA!$169:$169,BVA!$170:$170,BVA!$171:$171,BVA!$172:$172,BVA!$173:$173,BVA!$174:$174,BVA!$175:$175,BVA!$176:$176,BVA!$177:$177,BVA!$178:$178,BVA!$179:$179,BVA!$180:$180,BVA!$181:$181</definedName>
    <definedName name="QB_DATA_7" localSheetId="2" hidden="1">'Jan-Oct 23 I&amp;E'!$166:$166,'Jan-Oct 23 I&amp;E'!$167:$167,'Jan-Oct 23 I&amp;E'!$168:$168,'Jan-Oct 23 I&amp;E'!$169:$169,'Jan-Oct 23 I&amp;E'!$170:$170,'Jan-Oct 23 I&amp;E'!$171:$171,'Jan-Oct 23 I&amp;E'!$172:$172,'Jan-Oct 23 I&amp;E'!$173:$173,'Jan-Oct 23 I&amp;E'!$174:$174,'Jan-Oct 23 I&amp;E'!$175:$175,'Jan-Oct 23 I&amp;E'!$176:$176,'Jan-Oct 23 I&amp;E'!$177:$177,'Jan-Oct 23 I&amp;E'!$178:$178,'Jan-Oct 23 I&amp;E'!$179:$179,'Jan-Oct 23 I&amp;E'!$180:$180,'Jan-Oct 23 I&amp;E'!$181:$181</definedName>
    <definedName name="QB_DATA_7" localSheetId="1" hidden="1">'OCT 23 I&amp;E'!$175:$175,'OCT 23 I&amp;E'!$176:$176,'OCT 23 I&amp;E'!$177:$177,'OCT 23 I&amp;E'!$178:$178,'OCT 23 I&amp;E'!$179:$179,'OCT 23 I&amp;E'!$181:$181,'OCT 23 I&amp;E'!$182:$182,'OCT 23 I&amp;E'!$184:$184,'OCT 23 I&amp;E'!$191:$191,'OCT 23 I&amp;E'!$193:$193,'OCT 23 I&amp;E'!$194:$194,'OCT 23 I&amp;E'!$201:$201,'OCT 23 I&amp;E'!$203:$203,'OCT 23 I&amp;E'!$206:$206,'OCT 23 I&amp;E'!$207:$207,'OCT 23 I&amp;E'!$208:$208</definedName>
    <definedName name="QB_DATA_7" localSheetId="3" hidden="1">'OCT 23 Ledger'!$193:$193,'OCT 23 Ledger'!$194:$194,'OCT 23 Ledger'!$198:$198,'OCT 23 Ledger'!$199:$199,'OCT 23 Ledger'!$204:$204,'OCT 23 Ledger'!$205:$205,'OCT 23 Ledger'!$208:$208,'OCT 23 Ledger'!$211:$211,'OCT 23 Ledger'!$218:$218,'OCT 23 Ledger'!$219:$219,'OCT 23 Ledger'!$220:$220,'OCT 23 Ledger'!$221:$221,'OCT 23 Ledger'!$224:$224,'OCT 23 Ledger'!$225:$225,'OCT 23 Ledger'!$226:$226,'OCT 23 Ledger'!$227:$227</definedName>
    <definedName name="QB_DATA_8" localSheetId="5" hidden="1">BVA!$182:$182,BVA!$186:$186,BVA!$187:$187,BVA!$190:$190,BVA!$192:$192,BVA!$193:$193,BVA!$194:$194,BVA!$195:$195,BVA!$196:$196,BVA!$198:$198,BVA!$199:$199,BVA!$201:$201,BVA!$202:$202,BVA!$203:$203,BVA!$207:$207,BVA!$208:$208</definedName>
    <definedName name="QB_DATA_8" localSheetId="2" hidden="1">'Jan-Oct 23 I&amp;E'!$182:$182,'Jan-Oct 23 I&amp;E'!$186:$186,'Jan-Oct 23 I&amp;E'!$187:$187,'Jan-Oct 23 I&amp;E'!$190:$190,'Jan-Oct 23 I&amp;E'!$192:$192,'Jan-Oct 23 I&amp;E'!$193:$193,'Jan-Oct 23 I&amp;E'!$194:$194,'Jan-Oct 23 I&amp;E'!$195:$195,'Jan-Oct 23 I&amp;E'!$196:$196,'Jan-Oct 23 I&amp;E'!$198:$198,'Jan-Oct 23 I&amp;E'!$199:$199,'Jan-Oct 23 I&amp;E'!$201:$201,'Jan-Oct 23 I&amp;E'!$202:$202,'Jan-Oct 23 I&amp;E'!$203:$203,'Jan-Oct 23 I&amp;E'!$207:$207,'Jan-Oct 23 I&amp;E'!$208:$208</definedName>
    <definedName name="QB_DATA_8" localSheetId="3" hidden="1">'OCT 23 Ledger'!$228:$228,'OCT 23 Ledger'!$229:$229,'OCT 23 Ledger'!$230:$230,'OCT 23 Ledger'!$231:$231,'OCT 23 Ledger'!$232:$232,'OCT 23 Ledger'!$233:$233,'OCT 23 Ledger'!$239:$239,'OCT 23 Ledger'!$242:$242,'OCT 23 Ledger'!$243:$243,'OCT 23 Ledger'!$246:$246,'OCT 23 Ledger'!$247:$247,'OCT 23 Ledger'!$250:$250,'OCT 23 Ledger'!$251:$251,'OCT 23 Ledger'!$257:$257,'OCT 23 Ledger'!$260:$260,'OCT 23 Ledger'!$263:$263</definedName>
    <definedName name="QB_DATA_9" localSheetId="5" hidden="1">BVA!$209:$209,BVA!$210:$210,BVA!$211:$211,BVA!$212:$212,BVA!$214:$214,BVA!$215:$215,BVA!$217:$217,BVA!$219:$219,BVA!$225:$225,BVA!$228:$228,BVA!$229:$229,BVA!$231:$231,BVA!$232:$232,BVA!$233:$233,BVA!$234:$234,BVA!$240:$240</definedName>
    <definedName name="QB_DATA_9" localSheetId="2" hidden="1">'Jan-Oct 23 I&amp;E'!$209:$209,'Jan-Oct 23 I&amp;E'!$210:$210,'Jan-Oct 23 I&amp;E'!$211:$211,'Jan-Oct 23 I&amp;E'!$212:$212,'Jan-Oct 23 I&amp;E'!$214:$214,'Jan-Oct 23 I&amp;E'!$215:$215,'Jan-Oct 23 I&amp;E'!$217:$217,'Jan-Oct 23 I&amp;E'!$219:$219,'Jan-Oct 23 I&amp;E'!$225:$225,'Jan-Oct 23 I&amp;E'!$228:$228,'Jan-Oct 23 I&amp;E'!$229:$229,'Jan-Oct 23 I&amp;E'!$231:$231,'Jan-Oct 23 I&amp;E'!$232:$232,'Jan-Oct 23 I&amp;E'!$233:$233,'Jan-Oct 23 I&amp;E'!$234:$234,'Jan-Oct 23 I&amp;E'!$240:$240</definedName>
    <definedName name="QB_DATA_9" localSheetId="3" hidden="1">'OCT 23 Ledger'!$267:$267,'OCT 23 Ledger'!$268:$268,'OCT 23 Ledger'!$271:$271,'OCT 23 Ledger'!$272:$272,'OCT 23 Ledger'!$273:$273,'OCT 23 Ledger'!$274:$274,'OCT 23 Ledger'!$275:$275,'OCT 23 Ledger'!$282:$282,'OCT 23 Ledger'!$283:$283,'OCT 23 Ledger'!$286:$286,'OCT 23 Ledger'!$291:$291,'OCT 23 Ledger'!$295:$295,'OCT 23 Ledger'!$298:$298,'OCT 23 Ledger'!$301:$301,'OCT 23 Ledger'!$306:$306,'OCT 23 Ledger'!$309:$309</definedName>
    <definedName name="QB_FORMULA_0" localSheetId="5" hidden="1">BVA!$L$6,BVA!$M$6,BVA!$L$7,BVA!$M$7,BVA!$L$8,BVA!$M$8,BVA!$L$12,BVA!$M$12,BVA!$L$13,BVA!$M$13,BVA!$L$14,BVA!$M$14,BVA!$L$15,BVA!$M$15,BVA!$L$16,BVA!$M$16</definedName>
    <definedName name="QB_FORMULA_0" localSheetId="2" hidden="1">'Jan-Oct 23 I&amp;E'!$L$6,'Jan-Oct 23 I&amp;E'!$M$6,'Jan-Oct 23 I&amp;E'!$L$7,'Jan-Oct 23 I&amp;E'!$M$7,'Jan-Oct 23 I&amp;E'!$L$8,'Jan-Oct 23 I&amp;E'!$M$8,'Jan-Oct 23 I&amp;E'!$L$12,'Jan-Oct 23 I&amp;E'!$M$12,'Jan-Oct 23 I&amp;E'!$L$13,'Jan-Oct 23 I&amp;E'!$M$13,'Jan-Oct 23 I&amp;E'!$L$14,'Jan-Oct 23 I&amp;E'!$M$14,'Jan-Oct 23 I&amp;E'!$L$15,'Jan-Oct 23 I&amp;E'!$M$15,'Jan-Oct 23 I&amp;E'!$L$16,'Jan-Oct 23 I&amp;E'!$M$16</definedName>
    <definedName name="QB_FORMULA_0" localSheetId="0" hidden="1">'OCT 23 Balance Sheet'!$G$12,'OCT 23 Balance Sheet'!$G$13,'OCT 23 Balance Sheet'!$G$18,'OCT 23 Balance Sheet'!$G$19,'OCT 23 Balance Sheet'!$G$30,'OCT 23 Balance Sheet'!$G$31,'OCT 23 Balance Sheet'!$G$37,'OCT 23 Balance Sheet'!$G$40,'OCT 23 Balance Sheet'!$G$49,'OCT 23 Balance Sheet'!$G$50,'OCT 23 Balance Sheet'!$G$51,'OCT 23 Balance Sheet'!$G$52,'OCT 23 Balance Sheet'!$G$62,'OCT 23 Balance Sheet'!$G$66,'OCT 23 Balance Sheet'!$G$67</definedName>
    <definedName name="QB_FORMULA_0" localSheetId="1" hidden="1">'OCT 23 I&amp;E'!$L$5,'OCT 23 I&amp;E'!$M$5,'OCT 23 I&amp;E'!$L$6,'OCT 23 I&amp;E'!$M$6,'OCT 23 I&amp;E'!$L$7,'OCT 23 I&amp;E'!$M$7,'OCT 23 I&amp;E'!$L$9,'OCT 23 I&amp;E'!$M$9,'OCT 23 I&amp;E'!$L$10,'OCT 23 I&amp;E'!$M$10,'OCT 23 I&amp;E'!$L$11,'OCT 23 I&amp;E'!$M$11,'OCT 23 I&amp;E'!$L$12,'OCT 23 I&amp;E'!$M$12,'OCT 23 I&amp;E'!$L$13,'OCT 23 I&amp;E'!$M$13</definedName>
    <definedName name="QB_FORMULA_0" localSheetId="3" hidden="1">'OCT 23 Ledger'!$Q$3,'OCT 23 Ledger'!$Q$4,'OCT 23 Ledger'!$Q$5,'OCT 23 Ledger'!$P$6,'OCT 23 Ledger'!$Q$6,'OCT 23 Ledger'!$Q$8,'OCT 23 Ledger'!$Q$9,'OCT 23 Ledger'!$Q$10,'OCT 23 Ledger'!$Q$11,'OCT 23 Ledger'!$Q$12,'OCT 23 Ledger'!$P$13,'OCT 23 Ledger'!$Q$13,'OCT 23 Ledger'!$Q$16,'OCT 23 Ledger'!$P$17,'OCT 23 Ledger'!$Q$17,'OCT 23 Ledger'!$Q$19</definedName>
    <definedName name="QB_FORMULA_1" localSheetId="5" hidden="1">BVA!$L$18,BVA!$M$18,BVA!$L$19,BVA!$M$19,BVA!$J$24,BVA!$K$24,BVA!$L$24,BVA!$M$24,BVA!$J$25,BVA!$K$25,BVA!$L$25,BVA!$M$25,BVA!$J$26,BVA!$K$26,BVA!$L$26,BVA!$M$26</definedName>
    <definedName name="QB_FORMULA_1" localSheetId="2" hidden="1">'Jan-Oct 23 I&amp;E'!$L$18,'Jan-Oct 23 I&amp;E'!$M$18,'Jan-Oct 23 I&amp;E'!$L$19,'Jan-Oct 23 I&amp;E'!$M$19,'Jan-Oct 23 I&amp;E'!$J$24,'Jan-Oct 23 I&amp;E'!$K$24,'Jan-Oct 23 I&amp;E'!$L$24,'Jan-Oct 23 I&amp;E'!$M$24,'Jan-Oct 23 I&amp;E'!$J$25,'Jan-Oct 23 I&amp;E'!$K$25,'Jan-Oct 23 I&amp;E'!$L$25,'Jan-Oct 23 I&amp;E'!$M$25,'Jan-Oct 23 I&amp;E'!$J$26,'Jan-Oct 23 I&amp;E'!$K$26,'Jan-Oct 23 I&amp;E'!$L$26,'Jan-Oct 23 I&amp;E'!$M$26</definedName>
    <definedName name="QB_FORMULA_1" localSheetId="1" hidden="1">'OCT 23 I&amp;E'!$L$15,'OCT 23 I&amp;E'!$M$15,'OCT 23 I&amp;E'!$L$16,'OCT 23 I&amp;E'!$M$16,'OCT 23 I&amp;E'!$J$17,'OCT 23 I&amp;E'!$K$17,'OCT 23 I&amp;E'!$L$17,'OCT 23 I&amp;E'!$M$17,'OCT 23 I&amp;E'!$J$18,'OCT 23 I&amp;E'!$K$18,'OCT 23 I&amp;E'!$L$18,'OCT 23 I&amp;E'!$M$18,'OCT 23 I&amp;E'!$J$19,'OCT 23 I&amp;E'!$K$19,'OCT 23 I&amp;E'!$L$19,'OCT 23 I&amp;E'!$M$19</definedName>
    <definedName name="QB_FORMULA_1" localSheetId="3" hidden="1">'OCT 23 Ledger'!$Q$20,'OCT 23 Ledger'!$Q$21,'OCT 23 Ledger'!$P$22,'OCT 23 Ledger'!$Q$22,'OCT 23 Ledger'!$Q$24,'OCT 23 Ledger'!$P$25,'OCT 23 Ledger'!$Q$25,'OCT 23 Ledger'!$Q$27,'OCT 23 Ledger'!$P$28,'OCT 23 Ledger'!$Q$28,'OCT 23 Ledger'!$Q$30,'OCT 23 Ledger'!$Q$31,'OCT 23 Ledger'!$Q$32,'OCT 23 Ledger'!$Q$33,'OCT 23 Ledger'!$P$34,'OCT 23 Ledger'!$Q$34</definedName>
    <definedName name="QB_FORMULA_10" localSheetId="5" hidden="1">BVA!$L$111,BVA!$M$111,BVA!$L$112,BVA!$M$112,BVA!$L$113,BVA!$M$113,BVA!$L$114,BVA!$M$114,BVA!$J$115,BVA!$K$115,BVA!$L$115,BVA!$M$115,BVA!$L$118,BVA!$M$118,BVA!$L$119,BVA!$M$119</definedName>
    <definedName name="QB_FORMULA_10" localSheetId="2" hidden="1">'Jan-Oct 23 I&amp;E'!$L$111,'Jan-Oct 23 I&amp;E'!$M$111,'Jan-Oct 23 I&amp;E'!$L$112,'Jan-Oct 23 I&amp;E'!$M$112,'Jan-Oct 23 I&amp;E'!$L$113,'Jan-Oct 23 I&amp;E'!$M$113,'Jan-Oct 23 I&amp;E'!$L$114,'Jan-Oct 23 I&amp;E'!$M$114,'Jan-Oct 23 I&amp;E'!$J$115,'Jan-Oct 23 I&amp;E'!$K$115,'Jan-Oct 23 I&amp;E'!$L$115,'Jan-Oct 23 I&amp;E'!$M$115,'Jan-Oct 23 I&amp;E'!$L$118,'Jan-Oct 23 I&amp;E'!$M$118,'Jan-Oct 23 I&amp;E'!$L$119,'Jan-Oct 23 I&amp;E'!$M$119</definedName>
    <definedName name="QB_FORMULA_10" localSheetId="1" hidden="1">'OCT 23 I&amp;E'!$L$97,'OCT 23 I&amp;E'!$M$97,'OCT 23 I&amp;E'!$L$98,'OCT 23 I&amp;E'!$M$98,'OCT 23 I&amp;E'!$J$99,'OCT 23 I&amp;E'!$K$99,'OCT 23 I&amp;E'!$L$99,'OCT 23 I&amp;E'!$M$99,'OCT 23 I&amp;E'!$L$101,'OCT 23 I&amp;E'!$M$101,'OCT 23 I&amp;E'!$L$102,'OCT 23 I&amp;E'!$M$102,'OCT 23 I&amp;E'!$L$103,'OCT 23 I&amp;E'!$M$103,'OCT 23 I&amp;E'!$L$104,'OCT 23 I&amp;E'!$M$104</definedName>
    <definedName name="QB_FORMULA_10" localSheetId="3" hidden="1">'OCT 23 Ledger'!$Q$168,'OCT 23 Ledger'!$Q$169,'OCT 23 Ledger'!$P$170,'OCT 23 Ledger'!$Q$170,'OCT 23 Ledger'!$Q$172,'OCT 23 Ledger'!$Q$173,'OCT 23 Ledger'!$Q$174,'OCT 23 Ledger'!$Q$175,'OCT 23 Ledger'!$Q$176,'OCT 23 Ledger'!$Q$177,'OCT 23 Ledger'!$Q$178,'OCT 23 Ledger'!$Q$179,'OCT 23 Ledger'!$Q$180,'OCT 23 Ledger'!$Q$181,'OCT 23 Ledger'!$P$182,'OCT 23 Ledger'!$Q$182</definedName>
    <definedName name="QB_FORMULA_11" localSheetId="5" hidden="1">BVA!$L$120,BVA!$M$120,BVA!$L$121,BVA!$M$121,BVA!$L$122,BVA!$M$122,BVA!$J$123,BVA!$K$123,BVA!$L$123,BVA!$M$123,BVA!$L$126,BVA!$M$126,BVA!$L$127,BVA!$M$127,BVA!$L$128,BVA!$M$128</definedName>
    <definedName name="QB_FORMULA_11" localSheetId="2" hidden="1">'Jan-Oct 23 I&amp;E'!$L$120,'Jan-Oct 23 I&amp;E'!$M$120,'Jan-Oct 23 I&amp;E'!$L$121,'Jan-Oct 23 I&amp;E'!$M$121,'Jan-Oct 23 I&amp;E'!$L$122,'Jan-Oct 23 I&amp;E'!$M$122,'Jan-Oct 23 I&amp;E'!$J$123,'Jan-Oct 23 I&amp;E'!$K$123,'Jan-Oct 23 I&amp;E'!$L$123,'Jan-Oct 23 I&amp;E'!$M$123,'Jan-Oct 23 I&amp;E'!$L$126,'Jan-Oct 23 I&amp;E'!$M$126,'Jan-Oct 23 I&amp;E'!$L$127,'Jan-Oct 23 I&amp;E'!$M$127,'Jan-Oct 23 I&amp;E'!$L$128,'Jan-Oct 23 I&amp;E'!$M$128</definedName>
    <definedName name="QB_FORMULA_11" localSheetId="1" hidden="1">'OCT 23 I&amp;E'!$L$105,'OCT 23 I&amp;E'!$M$105,'OCT 23 I&amp;E'!$J$106,'OCT 23 I&amp;E'!$K$106,'OCT 23 I&amp;E'!$L$106,'OCT 23 I&amp;E'!$M$106,'OCT 23 I&amp;E'!$L$109,'OCT 23 I&amp;E'!$M$109,'OCT 23 I&amp;E'!$L$110,'OCT 23 I&amp;E'!$M$110,'OCT 23 I&amp;E'!$L$111,'OCT 23 I&amp;E'!$M$111,'OCT 23 I&amp;E'!$J$112,'OCT 23 I&amp;E'!$K$112,'OCT 23 I&amp;E'!$L$112,'OCT 23 I&amp;E'!$M$112</definedName>
    <definedName name="QB_FORMULA_11" localSheetId="3" hidden="1">'OCT 23 Ledger'!$Q$184,'OCT 23 Ledger'!$Q$185,'OCT 23 Ledger'!$Q$186,'OCT 23 Ledger'!$Q$187,'OCT 23 Ledger'!$Q$188,'OCT 23 Ledger'!$Q$189,'OCT 23 Ledger'!$Q$190,'OCT 23 Ledger'!$Q$191,'OCT 23 Ledger'!$Q$192,'OCT 23 Ledger'!$Q$193,'OCT 23 Ledger'!$Q$194,'OCT 23 Ledger'!$P$195,'OCT 23 Ledger'!$Q$195,'OCT 23 Ledger'!$P$196,'OCT 23 Ledger'!$Q$196,'OCT 23 Ledger'!$Q$198</definedName>
    <definedName name="QB_FORMULA_12" localSheetId="5" hidden="1">BVA!$J$130,BVA!$K$130,BVA!$L$130,BVA!$M$130,BVA!$L$131,BVA!$M$131,BVA!$L$132,BVA!$M$132,BVA!$J$133,BVA!$K$133,BVA!$L$133,BVA!$M$133,BVA!$L$134,BVA!$M$134,BVA!$J$135,BVA!$K$135</definedName>
    <definedName name="QB_FORMULA_12" localSheetId="2" hidden="1">'Jan-Oct 23 I&amp;E'!$J$130,'Jan-Oct 23 I&amp;E'!$K$130,'Jan-Oct 23 I&amp;E'!$L$130,'Jan-Oct 23 I&amp;E'!$M$130,'Jan-Oct 23 I&amp;E'!$L$131,'Jan-Oct 23 I&amp;E'!$M$131,'Jan-Oct 23 I&amp;E'!$L$132,'Jan-Oct 23 I&amp;E'!$M$132,'Jan-Oct 23 I&amp;E'!$J$133,'Jan-Oct 23 I&amp;E'!$K$133,'Jan-Oct 23 I&amp;E'!$L$133,'Jan-Oct 23 I&amp;E'!$M$133,'Jan-Oct 23 I&amp;E'!$L$134,'Jan-Oct 23 I&amp;E'!$M$134,'Jan-Oct 23 I&amp;E'!$J$135,'Jan-Oct 23 I&amp;E'!$K$135</definedName>
    <definedName name="QB_FORMULA_12" localSheetId="1" hidden="1">'OCT 23 I&amp;E'!$L$113,'OCT 23 I&amp;E'!$M$113,'OCT 23 I&amp;E'!$L$114,'OCT 23 I&amp;E'!$M$114,'OCT 23 I&amp;E'!$J$115,'OCT 23 I&amp;E'!$K$115,'OCT 23 I&amp;E'!$L$115,'OCT 23 I&amp;E'!$M$115,'OCT 23 I&amp;E'!$L$116,'OCT 23 I&amp;E'!$M$116,'OCT 23 I&amp;E'!$J$117,'OCT 23 I&amp;E'!$K$117,'OCT 23 I&amp;E'!$L$117,'OCT 23 I&amp;E'!$M$117,'OCT 23 I&amp;E'!$J$118,'OCT 23 I&amp;E'!$K$118</definedName>
    <definedName name="QB_FORMULA_12" localSheetId="3" hidden="1">'OCT 23 Ledger'!$Q$199,'OCT 23 Ledger'!$P$200,'OCT 23 Ledger'!$Q$200,'OCT 23 Ledger'!$P$201,'OCT 23 Ledger'!$Q$201,'OCT 23 Ledger'!$Q$204,'OCT 23 Ledger'!$Q$205,'OCT 23 Ledger'!$P$206,'OCT 23 Ledger'!$Q$206,'OCT 23 Ledger'!$Q$208,'OCT 23 Ledger'!$P$209,'OCT 23 Ledger'!$Q$209,'OCT 23 Ledger'!$Q$211,'OCT 23 Ledger'!$P$212,'OCT 23 Ledger'!$Q$212,'OCT 23 Ledger'!$P$213</definedName>
    <definedName name="QB_FORMULA_13" localSheetId="5" hidden="1">BVA!$L$135,BVA!$M$135,BVA!$J$136,BVA!$K$136,BVA!$L$136,BVA!$M$136,BVA!$L$138,BVA!$M$138,BVA!$L$139,BVA!$M$139,BVA!$J$140,BVA!$K$140,BVA!$L$140,BVA!$M$140,BVA!$L$142,BVA!$M$142</definedName>
    <definedName name="QB_FORMULA_13" localSheetId="2" hidden="1">'Jan-Oct 23 I&amp;E'!$L$135,'Jan-Oct 23 I&amp;E'!$M$135,'Jan-Oct 23 I&amp;E'!$J$136,'Jan-Oct 23 I&amp;E'!$K$136,'Jan-Oct 23 I&amp;E'!$L$136,'Jan-Oct 23 I&amp;E'!$M$136,'Jan-Oct 23 I&amp;E'!$L$138,'Jan-Oct 23 I&amp;E'!$M$138,'Jan-Oct 23 I&amp;E'!$L$139,'Jan-Oct 23 I&amp;E'!$M$139,'Jan-Oct 23 I&amp;E'!$J$140,'Jan-Oct 23 I&amp;E'!$K$140,'Jan-Oct 23 I&amp;E'!$L$140,'Jan-Oct 23 I&amp;E'!$M$140,'Jan-Oct 23 I&amp;E'!$L$142,'Jan-Oct 23 I&amp;E'!$M$142</definedName>
    <definedName name="QB_FORMULA_13" localSheetId="1" hidden="1">'OCT 23 I&amp;E'!$L$118,'OCT 23 I&amp;E'!$M$118,'OCT 23 I&amp;E'!$L$120,'OCT 23 I&amp;E'!$M$120,'OCT 23 I&amp;E'!$L$121,'OCT 23 I&amp;E'!$M$121,'OCT 23 I&amp;E'!$J$122,'OCT 23 I&amp;E'!$K$122,'OCT 23 I&amp;E'!$L$122,'OCT 23 I&amp;E'!$M$122,'OCT 23 I&amp;E'!$L$124,'OCT 23 I&amp;E'!$M$124,'OCT 23 I&amp;E'!$L$125,'OCT 23 I&amp;E'!$M$125,'OCT 23 I&amp;E'!$L$126,'OCT 23 I&amp;E'!$M$126</definedName>
    <definedName name="QB_FORMULA_13" localSheetId="3" hidden="1">'OCT 23 Ledger'!$Q$213,'OCT 23 Ledger'!$Q$218,'OCT 23 Ledger'!$Q$219,'OCT 23 Ledger'!$Q$220,'OCT 23 Ledger'!$Q$221,'OCT 23 Ledger'!$P$222,'OCT 23 Ledger'!$Q$222,'OCT 23 Ledger'!$Q$224,'OCT 23 Ledger'!$Q$225,'OCT 23 Ledger'!$Q$226,'OCT 23 Ledger'!$Q$227,'OCT 23 Ledger'!$Q$228,'OCT 23 Ledger'!$Q$229,'OCT 23 Ledger'!$Q$230,'OCT 23 Ledger'!$Q$231,'OCT 23 Ledger'!$Q$232</definedName>
    <definedName name="QB_FORMULA_14" localSheetId="5" hidden="1">BVA!$L$143,BVA!$M$143,BVA!$L$144,BVA!$M$144,BVA!$L$145,BVA!$M$145,BVA!$L$146,BVA!$M$146,BVA!$J$147,BVA!$K$147,BVA!$L$147,BVA!$M$147,BVA!$L$149,BVA!$M$149,BVA!$L$150,BVA!$M$150</definedName>
    <definedName name="QB_FORMULA_14" localSheetId="2" hidden="1">'Jan-Oct 23 I&amp;E'!$L$143,'Jan-Oct 23 I&amp;E'!$M$143,'Jan-Oct 23 I&amp;E'!$L$144,'Jan-Oct 23 I&amp;E'!$M$144,'Jan-Oct 23 I&amp;E'!$L$145,'Jan-Oct 23 I&amp;E'!$M$145,'Jan-Oct 23 I&amp;E'!$L$146,'Jan-Oct 23 I&amp;E'!$M$146,'Jan-Oct 23 I&amp;E'!$J$147,'Jan-Oct 23 I&amp;E'!$K$147,'Jan-Oct 23 I&amp;E'!$L$147,'Jan-Oct 23 I&amp;E'!$M$147,'Jan-Oct 23 I&amp;E'!$L$149,'Jan-Oct 23 I&amp;E'!$M$149,'Jan-Oct 23 I&amp;E'!$L$150,'Jan-Oct 23 I&amp;E'!$M$150</definedName>
    <definedName name="QB_FORMULA_14" localSheetId="1" hidden="1">'OCT 23 I&amp;E'!$L$127,'OCT 23 I&amp;E'!$M$127,'OCT 23 I&amp;E'!$L$128,'OCT 23 I&amp;E'!$M$128,'OCT 23 I&amp;E'!$J$129,'OCT 23 I&amp;E'!$K$129,'OCT 23 I&amp;E'!$L$129,'OCT 23 I&amp;E'!$M$129,'OCT 23 I&amp;E'!$L$131,'OCT 23 I&amp;E'!$M$131,'OCT 23 I&amp;E'!$L$132,'OCT 23 I&amp;E'!$M$132,'OCT 23 I&amp;E'!$L$134,'OCT 23 I&amp;E'!$M$134,'OCT 23 I&amp;E'!$L$135,'OCT 23 I&amp;E'!$M$135</definedName>
    <definedName name="QB_FORMULA_14" localSheetId="3" hidden="1">'OCT 23 Ledger'!$Q$233,'OCT 23 Ledger'!$P$234,'OCT 23 Ledger'!$Q$234,'OCT 23 Ledger'!$P$235,'OCT 23 Ledger'!$Q$235,'OCT 23 Ledger'!$P$236,'OCT 23 Ledger'!$Q$236,'OCT 23 Ledger'!$Q$239,'OCT 23 Ledger'!$P$240,'OCT 23 Ledger'!$Q$240,'OCT 23 Ledger'!$Q$242,'OCT 23 Ledger'!$Q$243,'OCT 23 Ledger'!$P$244,'OCT 23 Ledger'!$Q$244,'OCT 23 Ledger'!$Q$246,'OCT 23 Ledger'!$Q$247</definedName>
    <definedName name="QB_FORMULA_15" localSheetId="5" hidden="1">BVA!$L$152,BVA!$M$152,BVA!$L$153,BVA!$M$153,BVA!$L$154,BVA!$M$154,BVA!$L$155,BVA!$M$155,BVA!$L$156,BVA!$M$156,BVA!$L$157,BVA!$M$157,BVA!$L$158,BVA!$M$158,BVA!$L$159,BVA!$M$159</definedName>
    <definedName name="QB_FORMULA_15" localSheetId="2" hidden="1">'Jan-Oct 23 I&amp;E'!$L$152,'Jan-Oct 23 I&amp;E'!$M$152,'Jan-Oct 23 I&amp;E'!$L$153,'Jan-Oct 23 I&amp;E'!$M$153,'Jan-Oct 23 I&amp;E'!$L$154,'Jan-Oct 23 I&amp;E'!$M$154,'Jan-Oct 23 I&amp;E'!$L$155,'Jan-Oct 23 I&amp;E'!$M$155,'Jan-Oct 23 I&amp;E'!$L$156,'Jan-Oct 23 I&amp;E'!$M$156,'Jan-Oct 23 I&amp;E'!$L$157,'Jan-Oct 23 I&amp;E'!$M$157,'Jan-Oct 23 I&amp;E'!$L$158,'Jan-Oct 23 I&amp;E'!$M$158,'Jan-Oct 23 I&amp;E'!$L$159,'Jan-Oct 23 I&amp;E'!$M$159</definedName>
    <definedName name="QB_FORMULA_15" localSheetId="1" hidden="1">'OCT 23 I&amp;E'!$L$136,'OCT 23 I&amp;E'!$M$136,'OCT 23 I&amp;E'!$L$137,'OCT 23 I&amp;E'!$M$137,'OCT 23 I&amp;E'!$L$138,'OCT 23 I&amp;E'!$M$138,'OCT 23 I&amp;E'!$L$139,'OCT 23 I&amp;E'!$M$139,'OCT 23 I&amp;E'!$L$140,'OCT 23 I&amp;E'!$M$140,'OCT 23 I&amp;E'!$L$141,'OCT 23 I&amp;E'!$M$141,'OCT 23 I&amp;E'!$J$144,'OCT 23 I&amp;E'!$K$144,'OCT 23 I&amp;E'!$L$144,'OCT 23 I&amp;E'!$M$144</definedName>
    <definedName name="QB_FORMULA_15" localSheetId="3" hidden="1">'OCT 23 Ledger'!$P$248,'OCT 23 Ledger'!$Q$248,'OCT 23 Ledger'!$Q$250,'OCT 23 Ledger'!$Q$251,'OCT 23 Ledger'!$P$252,'OCT 23 Ledger'!$Q$252,'OCT 23 Ledger'!$P$253,'OCT 23 Ledger'!$Q$253,'OCT 23 Ledger'!$Q$257,'OCT 23 Ledger'!$P$258,'OCT 23 Ledger'!$Q$258,'OCT 23 Ledger'!$Q$260,'OCT 23 Ledger'!$P$261,'OCT 23 Ledger'!$Q$261,'OCT 23 Ledger'!$Q$263,'OCT 23 Ledger'!$P$264</definedName>
    <definedName name="QB_FORMULA_16" localSheetId="5" hidden="1">BVA!$J$163,BVA!$K$163,BVA!$L$163,BVA!$M$163,BVA!$L$182,BVA!$M$182,BVA!$J$183,BVA!$K$183,BVA!$L$183,BVA!$M$183,BVA!$J$184,BVA!$K$184,BVA!$L$184,BVA!$M$184,BVA!$L$186,BVA!$M$186</definedName>
    <definedName name="QB_FORMULA_16" localSheetId="2" hidden="1">'Jan-Oct 23 I&amp;E'!$J$163,'Jan-Oct 23 I&amp;E'!$K$163,'Jan-Oct 23 I&amp;E'!$L$163,'Jan-Oct 23 I&amp;E'!$M$163,'Jan-Oct 23 I&amp;E'!$L$182,'Jan-Oct 23 I&amp;E'!$M$182,'Jan-Oct 23 I&amp;E'!$J$183,'Jan-Oct 23 I&amp;E'!$K$183,'Jan-Oct 23 I&amp;E'!$L$183,'Jan-Oct 23 I&amp;E'!$M$183,'Jan-Oct 23 I&amp;E'!$J$184,'Jan-Oct 23 I&amp;E'!$K$184,'Jan-Oct 23 I&amp;E'!$L$184,'Jan-Oct 23 I&amp;E'!$M$184,'Jan-Oct 23 I&amp;E'!$L$186,'Jan-Oct 23 I&amp;E'!$M$186</definedName>
    <definedName name="QB_FORMULA_16" localSheetId="1" hidden="1">'OCT 23 I&amp;E'!$L$153,'OCT 23 I&amp;E'!$M$153,'OCT 23 I&amp;E'!$J$154,'OCT 23 I&amp;E'!$K$154,'OCT 23 I&amp;E'!$L$154,'OCT 23 I&amp;E'!$M$154,'OCT 23 I&amp;E'!$J$155,'OCT 23 I&amp;E'!$K$155,'OCT 23 I&amp;E'!$L$155,'OCT 23 I&amp;E'!$M$155,'OCT 23 I&amp;E'!$L$157,'OCT 23 I&amp;E'!$M$157,'OCT 23 I&amp;E'!$J$158,'OCT 23 I&amp;E'!$K$158,'OCT 23 I&amp;E'!$L$158,'OCT 23 I&amp;E'!$M$158</definedName>
    <definedName name="QB_FORMULA_16" localSheetId="3" hidden="1">'OCT 23 Ledger'!$Q$264,'OCT 23 Ledger'!$P$265,'OCT 23 Ledger'!$Q$265,'OCT 23 Ledger'!$Q$267,'OCT 23 Ledger'!$Q$268,'OCT 23 Ledger'!$P$269,'OCT 23 Ledger'!$Q$269,'OCT 23 Ledger'!$Q$271,'OCT 23 Ledger'!$Q$272,'OCT 23 Ledger'!$Q$273,'OCT 23 Ledger'!$Q$274,'OCT 23 Ledger'!$Q$275,'OCT 23 Ledger'!$P$276,'OCT 23 Ledger'!$Q$276,'OCT 23 Ledger'!$P$277,'OCT 23 Ledger'!$Q$277</definedName>
    <definedName name="QB_FORMULA_17" localSheetId="5" hidden="1">BVA!$J$188,BVA!$K$188,BVA!$L$188,BVA!$M$188,BVA!$L$190,BVA!$M$190,BVA!$L$193,BVA!$M$193,BVA!$L$194,BVA!$M$194,BVA!$L$195,BVA!$M$195,BVA!$L$196,BVA!$M$196,BVA!$J$197,BVA!$K$197</definedName>
    <definedName name="QB_FORMULA_17" localSheetId="2" hidden="1">'Jan-Oct 23 I&amp;E'!$J$188,'Jan-Oct 23 I&amp;E'!$K$188,'Jan-Oct 23 I&amp;E'!$L$188,'Jan-Oct 23 I&amp;E'!$M$188,'Jan-Oct 23 I&amp;E'!$L$190,'Jan-Oct 23 I&amp;E'!$M$190,'Jan-Oct 23 I&amp;E'!$L$193,'Jan-Oct 23 I&amp;E'!$M$193,'Jan-Oct 23 I&amp;E'!$L$194,'Jan-Oct 23 I&amp;E'!$M$194,'Jan-Oct 23 I&amp;E'!$L$195,'Jan-Oct 23 I&amp;E'!$M$195,'Jan-Oct 23 I&amp;E'!$L$196,'Jan-Oct 23 I&amp;E'!$M$196,'Jan-Oct 23 I&amp;E'!$J$197,'Jan-Oct 23 I&amp;E'!$K$197</definedName>
    <definedName name="QB_FORMULA_17" localSheetId="1" hidden="1">'OCT 23 I&amp;E'!$L$160,'OCT 23 I&amp;E'!$M$160,'OCT 23 I&amp;E'!$L$162,'OCT 23 I&amp;E'!$M$162,'OCT 23 I&amp;E'!$L$163,'OCT 23 I&amp;E'!$M$163,'OCT 23 I&amp;E'!$L$164,'OCT 23 I&amp;E'!$M$164,'OCT 23 I&amp;E'!$L$165,'OCT 23 I&amp;E'!$M$165,'OCT 23 I&amp;E'!$J$166,'OCT 23 I&amp;E'!$K$166,'OCT 23 I&amp;E'!$L$166,'OCT 23 I&amp;E'!$M$166,'OCT 23 I&amp;E'!$L$170,'OCT 23 I&amp;E'!$M$170</definedName>
    <definedName name="QB_FORMULA_17" localSheetId="3" hidden="1">'OCT 23 Ledger'!$P$278,'OCT 23 Ledger'!$Q$278,'OCT 23 Ledger'!$P$279,'OCT 23 Ledger'!$Q$279,'OCT 23 Ledger'!$Q$282,'OCT 23 Ledger'!$Q$283,'OCT 23 Ledger'!$P$284,'OCT 23 Ledger'!$Q$284,'OCT 23 Ledger'!$Q$286,'OCT 23 Ledger'!$P$287,'OCT 23 Ledger'!$Q$287,'OCT 23 Ledger'!$P$288,'OCT 23 Ledger'!$Q$288,'OCT 23 Ledger'!$Q$291,'OCT 23 Ledger'!$P$292,'OCT 23 Ledger'!$Q$292</definedName>
    <definedName name="QB_FORMULA_18" localSheetId="5" hidden="1">BVA!$L$197,BVA!$M$197,BVA!$L$201,BVA!$M$201,BVA!$J$204,BVA!$K$204,BVA!$L$204,BVA!$M$204,BVA!$J$205,BVA!$K$205,BVA!$L$205,BVA!$M$205,BVA!$L$208,BVA!$M$208,BVA!$L$209,BVA!$M$209</definedName>
    <definedName name="QB_FORMULA_18" localSheetId="2" hidden="1">'Jan-Oct 23 I&amp;E'!$L$197,'Jan-Oct 23 I&amp;E'!$M$197,'Jan-Oct 23 I&amp;E'!$L$201,'Jan-Oct 23 I&amp;E'!$M$201,'Jan-Oct 23 I&amp;E'!$J$204,'Jan-Oct 23 I&amp;E'!$K$204,'Jan-Oct 23 I&amp;E'!$L$204,'Jan-Oct 23 I&amp;E'!$M$204,'Jan-Oct 23 I&amp;E'!$J$205,'Jan-Oct 23 I&amp;E'!$K$205,'Jan-Oct 23 I&amp;E'!$L$205,'Jan-Oct 23 I&amp;E'!$M$205,'Jan-Oct 23 I&amp;E'!$L$208,'Jan-Oct 23 I&amp;E'!$M$208,'Jan-Oct 23 I&amp;E'!$L$209,'Jan-Oct 23 I&amp;E'!$M$209</definedName>
    <definedName name="QB_FORMULA_18" localSheetId="1" hidden="1">'OCT 23 I&amp;E'!$J$171,'OCT 23 I&amp;E'!$K$171,'OCT 23 I&amp;E'!$L$171,'OCT 23 I&amp;E'!$M$171,'OCT 23 I&amp;E'!$J$172,'OCT 23 I&amp;E'!$K$172,'OCT 23 I&amp;E'!$L$172,'OCT 23 I&amp;E'!$M$172,'OCT 23 I&amp;E'!$L$175,'OCT 23 I&amp;E'!$M$175,'OCT 23 I&amp;E'!$L$176,'OCT 23 I&amp;E'!$M$176,'OCT 23 I&amp;E'!$L$177,'OCT 23 I&amp;E'!$M$177,'OCT 23 I&amp;E'!$L$178,'OCT 23 I&amp;E'!$M$178</definedName>
    <definedName name="QB_FORMULA_18" localSheetId="3" hidden="1">'OCT 23 Ledger'!$Q$295,'OCT 23 Ledger'!$P$296,'OCT 23 Ledger'!$Q$296,'OCT 23 Ledger'!$Q$298,'OCT 23 Ledger'!$P$299,'OCT 23 Ledger'!$Q$299,'OCT 23 Ledger'!$Q$301,'OCT 23 Ledger'!$P$302,'OCT 23 Ledger'!$Q$302,'OCT 23 Ledger'!$P$303,'OCT 23 Ledger'!$Q$303,'OCT 23 Ledger'!$Q$306,'OCT 23 Ledger'!$P$307,'OCT 23 Ledger'!$Q$307,'OCT 23 Ledger'!$Q$309,'OCT 23 Ledger'!$P$310</definedName>
    <definedName name="QB_FORMULA_19" localSheetId="5" hidden="1">BVA!$L$210,BVA!$M$210,BVA!$L$211,BVA!$M$211,BVA!$L$212,BVA!$M$212,BVA!$L$214,BVA!$M$214,BVA!$L$215,BVA!$M$215,BVA!$J$216,BVA!$K$216,BVA!$L$216,BVA!$M$216,BVA!$J$218,BVA!$K$218</definedName>
    <definedName name="QB_FORMULA_19" localSheetId="2" hidden="1">'Jan-Oct 23 I&amp;E'!$L$210,'Jan-Oct 23 I&amp;E'!$M$210,'Jan-Oct 23 I&amp;E'!$L$211,'Jan-Oct 23 I&amp;E'!$M$211,'Jan-Oct 23 I&amp;E'!$L$212,'Jan-Oct 23 I&amp;E'!$M$212,'Jan-Oct 23 I&amp;E'!$L$214,'Jan-Oct 23 I&amp;E'!$M$214,'Jan-Oct 23 I&amp;E'!$L$215,'Jan-Oct 23 I&amp;E'!$M$215,'Jan-Oct 23 I&amp;E'!$J$216,'Jan-Oct 23 I&amp;E'!$K$216,'Jan-Oct 23 I&amp;E'!$L$216,'Jan-Oct 23 I&amp;E'!$M$216,'Jan-Oct 23 I&amp;E'!$J$218,'Jan-Oct 23 I&amp;E'!$K$218</definedName>
    <definedName name="QB_FORMULA_19" localSheetId="1" hidden="1">'OCT 23 I&amp;E'!$L$179,'OCT 23 I&amp;E'!$M$179,'OCT 23 I&amp;E'!$L$181,'OCT 23 I&amp;E'!$M$181,'OCT 23 I&amp;E'!$L$182,'OCT 23 I&amp;E'!$M$182,'OCT 23 I&amp;E'!$J$183,'OCT 23 I&amp;E'!$K$183,'OCT 23 I&amp;E'!$L$183,'OCT 23 I&amp;E'!$M$183,'OCT 23 I&amp;E'!$J$185,'OCT 23 I&amp;E'!$K$185,'OCT 23 I&amp;E'!$L$185,'OCT 23 I&amp;E'!$M$185,'OCT 23 I&amp;E'!$J$186,'OCT 23 I&amp;E'!$K$186</definedName>
    <definedName name="QB_FORMULA_19" localSheetId="3" hidden="1">'OCT 23 Ledger'!$Q$310,'OCT 23 Ledger'!$Q$312,'OCT 23 Ledger'!$P$313,'OCT 23 Ledger'!$Q$313,'OCT 23 Ledger'!$Q$315,'OCT 23 Ledger'!$Q$316,'OCT 23 Ledger'!$P$317,'OCT 23 Ledger'!$Q$317,'OCT 23 Ledger'!$Q$319,'OCT 23 Ledger'!$Q$320,'OCT 23 Ledger'!$P$321,'OCT 23 Ledger'!$Q$321,'OCT 23 Ledger'!$Q$323,'OCT 23 Ledger'!$Q$324,'OCT 23 Ledger'!$Q$325,'OCT 23 Ledger'!$P$326</definedName>
    <definedName name="QB_FORMULA_2" localSheetId="5" hidden="1">BVA!$L$30,BVA!$M$30,BVA!$L$31,BVA!$M$31,BVA!$J$33,BVA!$K$33,BVA!$L$33,BVA!$M$33,BVA!$L$35,BVA!$M$35,BVA!$L$36,BVA!$M$36,BVA!$L$37,BVA!$M$37,BVA!$L$38,BVA!$M$38</definedName>
    <definedName name="QB_FORMULA_2" localSheetId="2" hidden="1">'Jan-Oct 23 I&amp;E'!$L$30,'Jan-Oct 23 I&amp;E'!$M$30,'Jan-Oct 23 I&amp;E'!$L$31,'Jan-Oct 23 I&amp;E'!$M$31,'Jan-Oct 23 I&amp;E'!$J$33,'Jan-Oct 23 I&amp;E'!$K$33,'Jan-Oct 23 I&amp;E'!$L$33,'Jan-Oct 23 I&amp;E'!$M$33,'Jan-Oct 23 I&amp;E'!$L$35,'Jan-Oct 23 I&amp;E'!$M$35,'Jan-Oct 23 I&amp;E'!$L$36,'Jan-Oct 23 I&amp;E'!$M$36,'Jan-Oct 23 I&amp;E'!$L$37,'Jan-Oct 23 I&amp;E'!$M$37,'Jan-Oct 23 I&amp;E'!$L$38,'Jan-Oct 23 I&amp;E'!$M$38</definedName>
    <definedName name="QB_FORMULA_2" localSheetId="1" hidden="1">'OCT 23 I&amp;E'!$L$22,'OCT 23 I&amp;E'!$M$22,'OCT 23 I&amp;E'!$L$23,'OCT 23 I&amp;E'!$M$23,'OCT 23 I&amp;E'!$J$25,'OCT 23 I&amp;E'!$K$25,'OCT 23 I&amp;E'!$L$25,'OCT 23 I&amp;E'!$M$25,'OCT 23 I&amp;E'!$L$27,'OCT 23 I&amp;E'!$M$27,'OCT 23 I&amp;E'!$L$28,'OCT 23 I&amp;E'!$M$28,'OCT 23 I&amp;E'!$L$29,'OCT 23 I&amp;E'!$M$29,'OCT 23 I&amp;E'!$L$30,'OCT 23 I&amp;E'!$M$30</definedName>
    <definedName name="QB_FORMULA_2" localSheetId="3" hidden="1">'OCT 23 Ledger'!$Q$36,'OCT 23 Ledger'!$P$37,'OCT 23 Ledger'!$Q$37,'OCT 23 Ledger'!$Q$39,'OCT 23 Ledger'!$P$40,'OCT 23 Ledger'!$Q$40,'OCT 23 Ledger'!$P$41,'OCT 23 Ledger'!$Q$41,'OCT 23 Ledger'!$Q$43,'OCT 23 Ledger'!$Q$44,'OCT 23 Ledger'!$Q$48,'OCT 23 Ledger'!$Q$49,'OCT 23 Ledger'!$Q$50,'OCT 23 Ledger'!$Q$51,'OCT 23 Ledger'!$Q$52,'OCT 23 Ledger'!$Q$53</definedName>
    <definedName name="QB_FORMULA_20" localSheetId="5" hidden="1">BVA!$L$218,BVA!$M$218,BVA!$J$220,BVA!$K$220,BVA!$L$220,BVA!$M$220,BVA!$J$221,BVA!$K$221,BVA!$L$221,BVA!$M$221,BVA!$J$226,BVA!$L$229,BVA!$M$229,BVA!$J$235,BVA!$J$236,BVA!$K$236</definedName>
    <definedName name="QB_FORMULA_20" localSheetId="2" hidden="1">'Jan-Oct 23 I&amp;E'!$L$218,'Jan-Oct 23 I&amp;E'!$M$218,'Jan-Oct 23 I&amp;E'!$J$220,'Jan-Oct 23 I&amp;E'!$K$220,'Jan-Oct 23 I&amp;E'!$L$220,'Jan-Oct 23 I&amp;E'!$M$220,'Jan-Oct 23 I&amp;E'!$J$221,'Jan-Oct 23 I&amp;E'!$K$221,'Jan-Oct 23 I&amp;E'!$L$221,'Jan-Oct 23 I&amp;E'!$M$221,'Jan-Oct 23 I&amp;E'!$J$226,'Jan-Oct 23 I&amp;E'!$L$229,'Jan-Oct 23 I&amp;E'!$M$229,'Jan-Oct 23 I&amp;E'!$J$235,'Jan-Oct 23 I&amp;E'!$J$236,'Jan-Oct 23 I&amp;E'!$K$236</definedName>
    <definedName name="QB_FORMULA_20" localSheetId="1" hidden="1">'OCT 23 I&amp;E'!$L$186,'OCT 23 I&amp;E'!$M$186,'OCT 23 I&amp;E'!$J$187,'OCT 23 I&amp;E'!$K$187,'OCT 23 I&amp;E'!$L$187,'OCT 23 I&amp;E'!$M$187,'OCT 23 I&amp;E'!$L$191,'OCT 23 I&amp;E'!$M$191,'OCT 23 I&amp;E'!$J$195,'OCT 23 I&amp;E'!$J$196,'OCT 23 I&amp;E'!$K$196,'OCT 23 I&amp;E'!$L$196,'OCT 23 I&amp;E'!$M$196,'OCT 23 I&amp;E'!$J$197,'OCT 23 I&amp;E'!$K$197,'OCT 23 I&amp;E'!$L$197</definedName>
    <definedName name="QB_FORMULA_20" localSheetId="3" hidden="1">'OCT 23 Ledger'!$Q$326,'OCT 23 Ledger'!$Q$328,'OCT 23 Ledger'!$Q$329,'OCT 23 Ledger'!$Q$330,'OCT 23 Ledger'!$P$331,'OCT 23 Ledger'!$Q$331,'OCT 23 Ledger'!$Q$333,'OCT 23 Ledger'!$P$334,'OCT 23 Ledger'!$Q$334,'OCT 23 Ledger'!$P$335,'OCT 23 Ledger'!$Q$335,'OCT 23 Ledger'!$P$336,'OCT 23 Ledger'!$Q$336,'OCT 23 Ledger'!$Q$339,'OCT 23 Ledger'!$Q$340,'OCT 23 Ledger'!$Q$341</definedName>
    <definedName name="QB_FORMULA_21" localSheetId="5" hidden="1">BVA!$L$236,BVA!$M$236,BVA!$J$237,BVA!$K$237,BVA!$L$237,BVA!$M$237,BVA!$J$243,BVA!$J$249,BVA!$J$251,BVA!$L$253,BVA!$M$253,BVA!$L$254,BVA!$M$254,BVA!$L$255,BVA!$M$255,BVA!$J$256</definedName>
    <definedName name="QB_FORMULA_21" localSheetId="2" hidden="1">'Jan-Oct 23 I&amp;E'!$L$236,'Jan-Oct 23 I&amp;E'!$M$236,'Jan-Oct 23 I&amp;E'!$J$237,'Jan-Oct 23 I&amp;E'!$K$237,'Jan-Oct 23 I&amp;E'!$L$237,'Jan-Oct 23 I&amp;E'!$M$237,'Jan-Oct 23 I&amp;E'!$J$242,'Jan-Oct 23 I&amp;E'!$J$247,'Jan-Oct 23 I&amp;E'!$J$249,'Jan-Oct 23 I&amp;E'!$L$251,'Jan-Oct 23 I&amp;E'!$M$251,'Jan-Oct 23 I&amp;E'!$L$252,'Jan-Oct 23 I&amp;E'!$M$252,'Jan-Oct 23 I&amp;E'!$L$253,'Jan-Oct 23 I&amp;E'!$M$253,'Jan-Oct 23 I&amp;E'!$J$254</definedName>
    <definedName name="QB_FORMULA_21" localSheetId="1" hidden="1">'OCT 23 I&amp;E'!$M$197,'OCT 23 I&amp;E'!$J$202,'OCT 23 I&amp;E'!$J$204,'OCT 23 I&amp;E'!$L$206,'OCT 23 I&amp;E'!$M$206,'OCT 23 I&amp;E'!$L$207,'OCT 23 I&amp;E'!$M$207,'OCT 23 I&amp;E'!$L$208,'OCT 23 I&amp;E'!$M$208,'OCT 23 I&amp;E'!$J$209,'OCT 23 I&amp;E'!$K$209,'OCT 23 I&amp;E'!$L$209,'OCT 23 I&amp;E'!$M$209,'OCT 23 I&amp;E'!$J$210,'OCT 23 I&amp;E'!$K$210,'OCT 23 I&amp;E'!$L$210</definedName>
    <definedName name="QB_FORMULA_21" localSheetId="3" hidden="1">'OCT 23 Ledger'!$P$342,'OCT 23 Ledger'!$Q$342,'OCT 23 Ledger'!$P$343,'OCT 23 Ledger'!$Q$343,'OCT 23 Ledger'!$Q$346,'OCT 23 Ledger'!$Q$347,'OCT 23 Ledger'!$P$348,'OCT 23 Ledger'!$Q$348,'OCT 23 Ledger'!$Q$350,'OCT 23 Ledger'!$Q$351,'OCT 23 Ledger'!$Q$352,'OCT 23 Ledger'!$Q$355,'OCT 23 Ledger'!$P$356,'OCT 23 Ledger'!$Q$356,'OCT 23 Ledger'!$Q$358,'OCT 23 Ledger'!$P$359</definedName>
    <definedName name="QB_FORMULA_22" localSheetId="5" hidden="1">BVA!$K$256,BVA!$L$256,BVA!$M$256,BVA!$J$257,BVA!$K$257,BVA!$L$257,BVA!$M$257,BVA!$J$258,BVA!$K$258,BVA!$L$258,BVA!$M$258,BVA!$J$259,BVA!$K$259,BVA!$L$259,BVA!$M$259</definedName>
    <definedName name="QB_FORMULA_22" localSheetId="2" hidden="1">'Jan-Oct 23 I&amp;E'!$K$254,'Jan-Oct 23 I&amp;E'!$L$254,'Jan-Oct 23 I&amp;E'!$M$254,'Jan-Oct 23 I&amp;E'!$J$255,'Jan-Oct 23 I&amp;E'!$K$255,'Jan-Oct 23 I&amp;E'!$L$255,'Jan-Oct 23 I&amp;E'!$M$255,'Jan-Oct 23 I&amp;E'!$J$256,'Jan-Oct 23 I&amp;E'!$K$256,'Jan-Oct 23 I&amp;E'!$L$256,'Jan-Oct 23 I&amp;E'!$M$256,'Jan-Oct 23 I&amp;E'!$J$257,'Jan-Oct 23 I&amp;E'!$K$257,'Jan-Oct 23 I&amp;E'!$L$257,'Jan-Oct 23 I&amp;E'!$M$257</definedName>
    <definedName name="QB_FORMULA_22" localSheetId="1" hidden="1">'OCT 23 I&amp;E'!$M$210,'OCT 23 I&amp;E'!$J$211,'OCT 23 I&amp;E'!$K$211,'OCT 23 I&amp;E'!$L$211,'OCT 23 I&amp;E'!$M$211,'OCT 23 I&amp;E'!$J$212,'OCT 23 I&amp;E'!$K$212,'OCT 23 I&amp;E'!$L$212,'OCT 23 I&amp;E'!$M$212</definedName>
    <definedName name="QB_FORMULA_22" localSheetId="3" hidden="1">'OCT 23 Ledger'!$Q$359,'OCT 23 Ledger'!$Q$362,'OCT 23 Ledger'!$Q$363,'OCT 23 Ledger'!$Q$364,'OCT 23 Ledger'!$Q$365,'OCT 23 Ledger'!$Q$366,'OCT 23 Ledger'!$Q$367,'OCT 23 Ledger'!$Q$368,'OCT 23 Ledger'!$P$369,'OCT 23 Ledger'!$Q$369,'OCT 23 Ledger'!$P$370,'OCT 23 Ledger'!$Q$370,'OCT 23 Ledger'!$P$371,'OCT 23 Ledger'!$Q$371,'OCT 23 Ledger'!$Q$374,'OCT 23 Ledger'!$Q$375</definedName>
    <definedName name="QB_FORMULA_23" localSheetId="3" hidden="1">'OCT 23 Ledger'!$Q$376,'OCT 23 Ledger'!$Q$377,'OCT 23 Ledger'!$Q$378,'OCT 23 Ledger'!$Q$379,'OCT 23 Ledger'!$Q$380,'OCT 23 Ledger'!$Q$381,'OCT 23 Ledger'!$P$382,'OCT 23 Ledger'!$Q$382,'OCT 23 Ledger'!$Q$384,'OCT 23 Ledger'!$Q$385,'OCT 23 Ledger'!$Q$386,'OCT 23 Ledger'!$Q$387,'OCT 23 Ledger'!$P$388,'OCT 23 Ledger'!$Q$388,'OCT 23 Ledger'!$Q$390,'OCT 23 Ledger'!$Q$393</definedName>
    <definedName name="QB_FORMULA_24" localSheetId="3" hidden="1">'OCT 23 Ledger'!$P$394,'OCT 23 Ledger'!$Q$394,'OCT 23 Ledger'!$P$395,'OCT 23 Ledger'!$Q$395,'OCT 23 Ledger'!$Q$399,'OCT 23 Ledger'!$P$400,'OCT 23 Ledger'!$Q$400,'OCT 23 Ledger'!$Q$402,'OCT 23 Ledger'!$P$403,'OCT 23 Ledger'!$Q$403,'OCT 23 Ledger'!$P$404,'OCT 23 Ledger'!$Q$404,'OCT 23 Ledger'!$P$405,'OCT 23 Ledger'!$Q$405,'OCT 23 Ledger'!$Q$409,'OCT 23 Ledger'!$Q$410</definedName>
    <definedName name="QB_FORMULA_25" localSheetId="3" hidden="1">'OCT 23 Ledger'!$P$411,'OCT 23 Ledger'!$Q$411,'OCT 23 Ledger'!$P$412,'OCT 23 Ledger'!$Q$412,'OCT 23 Ledger'!$Q$414,'OCT 23 Ledger'!$P$415,'OCT 23 Ledger'!$Q$415,'OCT 23 Ledger'!$P$416,'OCT 23 Ledger'!$Q$416,'OCT 23 Ledger'!$P$417,'OCT 23 Ledger'!$Q$417</definedName>
    <definedName name="QB_FORMULA_3" localSheetId="5" hidden="1">BVA!$L$41,BVA!$M$41,BVA!$J$42,BVA!$K$42,BVA!$L$42,BVA!$M$42,BVA!$L$43,BVA!$M$43,BVA!$L$45,BVA!$M$45,BVA!$J$48,BVA!$K$48,BVA!$L$48,BVA!$M$48,BVA!$L$50,BVA!$M$50</definedName>
    <definedName name="QB_FORMULA_3" localSheetId="2" hidden="1">'Jan-Oct 23 I&amp;E'!$L$41,'Jan-Oct 23 I&amp;E'!$M$41,'Jan-Oct 23 I&amp;E'!$J$42,'Jan-Oct 23 I&amp;E'!$K$42,'Jan-Oct 23 I&amp;E'!$L$42,'Jan-Oct 23 I&amp;E'!$M$42,'Jan-Oct 23 I&amp;E'!$L$43,'Jan-Oct 23 I&amp;E'!$M$43,'Jan-Oct 23 I&amp;E'!$L$45,'Jan-Oct 23 I&amp;E'!$M$45,'Jan-Oct 23 I&amp;E'!$J$48,'Jan-Oct 23 I&amp;E'!$K$48,'Jan-Oct 23 I&amp;E'!$L$48,'Jan-Oct 23 I&amp;E'!$M$48,'Jan-Oct 23 I&amp;E'!$L$50,'Jan-Oct 23 I&amp;E'!$M$50</definedName>
    <definedName name="QB_FORMULA_3" localSheetId="1" hidden="1">'OCT 23 I&amp;E'!$L$31,'OCT 23 I&amp;E'!$M$31,'OCT 23 I&amp;E'!$L$32,'OCT 23 I&amp;E'!$M$32,'OCT 23 I&amp;E'!$L$34,'OCT 23 I&amp;E'!$M$34,'OCT 23 I&amp;E'!$J$36,'OCT 23 I&amp;E'!$K$36,'OCT 23 I&amp;E'!$L$36,'OCT 23 I&amp;E'!$M$36,'OCT 23 I&amp;E'!$L$38,'OCT 23 I&amp;E'!$M$38,'OCT 23 I&amp;E'!$L$39,'OCT 23 I&amp;E'!$M$39,'OCT 23 I&amp;E'!$L$40,'OCT 23 I&amp;E'!$M$40</definedName>
    <definedName name="QB_FORMULA_3" localSheetId="3" hidden="1">'OCT 23 Ledger'!$P$54,'OCT 23 Ledger'!$Q$54,'OCT 23 Ledger'!$Q$56,'OCT 23 Ledger'!$Q$57,'OCT 23 Ledger'!$Q$58,'OCT 23 Ledger'!$P$59,'OCT 23 Ledger'!$Q$59,'OCT 23 Ledger'!$Q$61,'OCT 23 Ledger'!$Q$62,'OCT 23 Ledger'!$P$63,'OCT 23 Ledger'!$Q$63,'OCT 23 Ledger'!$Q$66,'OCT 23 Ledger'!$Q$67,'OCT 23 Ledger'!$Q$68,'OCT 23 Ledger'!$Q$69,'OCT 23 Ledger'!$P$70</definedName>
    <definedName name="QB_FORMULA_4" localSheetId="5" hidden="1">BVA!$L$51,BVA!$M$51,BVA!$L$52,BVA!$M$52,BVA!$L$53,BVA!$M$53,BVA!$J$55,BVA!$K$55,BVA!$L$55,BVA!$M$55,BVA!$L$57,BVA!$M$57,BVA!$L$58,BVA!$M$58,BVA!$L$59,BVA!$M$59</definedName>
    <definedName name="QB_FORMULA_4" localSheetId="2" hidden="1">'Jan-Oct 23 I&amp;E'!$L$51,'Jan-Oct 23 I&amp;E'!$M$51,'Jan-Oct 23 I&amp;E'!$L$52,'Jan-Oct 23 I&amp;E'!$M$52,'Jan-Oct 23 I&amp;E'!$L$53,'Jan-Oct 23 I&amp;E'!$M$53,'Jan-Oct 23 I&amp;E'!$J$55,'Jan-Oct 23 I&amp;E'!$K$55,'Jan-Oct 23 I&amp;E'!$L$55,'Jan-Oct 23 I&amp;E'!$M$55,'Jan-Oct 23 I&amp;E'!$L$57,'Jan-Oct 23 I&amp;E'!$M$57,'Jan-Oct 23 I&amp;E'!$L$58,'Jan-Oct 23 I&amp;E'!$M$58,'Jan-Oct 23 I&amp;E'!$L$59,'Jan-Oct 23 I&amp;E'!$M$59</definedName>
    <definedName name="QB_FORMULA_4" localSheetId="1" hidden="1">'OCT 23 I&amp;E'!$L$41,'OCT 23 I&amp;E'!$M$41,'OCT 23 I&amp;E'!$J$42,'OCT 23 I&amp;E'!$K$42,'OCT 23 I&amp;E'!$L$42,'OCT 23 I&amp;E'!$M$42,'OCT 23 I&amp;E'!$L$44,'OCT 23 I&amp;E'!$M$44,'OCT 23 I&amp;E'!$L$45,'OCT 23 I&amp;E'!$M$45,'OCT 23 I&amp;E'!$L$46,'OCT 23 I&amp;E'!$M$46,'OCT 23 I&amp;E'!$L$47,'OCT 23 I&amp;E'!$M$47,'OCT 23 I&amp;E'!$L$48,'OCT 23 I&amp;E'!$M$48</definedName>
    <definedName name="QB_FORMULA_4" localSheetId="3" hidden="1">'OCT 23 Ledger'!$Q$70,'OCT 23 Ledger'!$Q$72,'OCT 23 Ledger'!$P$73,'OCT 23 Ledger'!$Q$73,'OCT 23 Ledger'!$P$74,'OCT 23 Ledger'!$Q$74,'OCT 23 Ledger'!$Q$77,'OCT 23 Ledger'!$Q$78,'OCT 23 Ledger'!$Q$79,'OCT 23 Ledger'!$P$80,'OCT 23 Ledger'!$Q$80,'OCT 23 Ledger'!$Q$82,'OCT 23 Ledger'!$Q$83,'OCT 23 Ledger'!$Q$84,'OCT 23 Ledger'!$P$85,'OCT 23 Ledger'!$Q$85</definedName>
    <definedName name="QB_FORMULA_5" localSheetId="5" hidden="1">BVA!$L$60,BVA!$M$60,BVA!$L$61,BVA!$M$61,BVA!$L$63,BVA!$M$63,BVA!$J$64,BVA!$K$64,BVA!$L$64,BVA!$M$64,BVA!$L$69,BVA!$M$69,BVA!$L$70,BVA!$M$70,BVA!$L$71,BVA!$M$71</definedName>
    <definedName name="QB_FORMULA_5" localSheetId="2" hidden="1">'Jan-Oct 23 I&amp;E'!$L$60,'Jan-Oct 23 I&amp;E'!$M$60,'Jan-Oct 23 I&amp;E'!$L$61,'Jan-Oct 23 I&amp;E'!$M$61,'Jan-Oct 23 I&amp;E'!$L$63,'Jan-Oct 23 I&amp;E'!$M$63,'Jan-Oct 23 I&amp;E'!$J$64,'Jan-Oct 23 I&amp;E'!$K$64,'Jan-Oct 23 I&amp;E'!$L$64,'Jan-Oct 23 I&amp;E'!$M$64,'Jan-Oct 23 I&amp;E'!$L$69,'Jan-Oct 23 I&amp;E'!$M$69,'Jan-Oct 23 I&amp;E'!$L$70,'Jan-Oct 23 I&amp;E'!$M$70,'Jan-Oct 23 I&amp;E'!$L$71,'Jan-Oct 23 I&amp;E'!$M$71</definedName>
    <definedName name="QB_FORMULA_5" localSheetId="1" hidden="1">'OCT 23 I&amp;E'!$L$50,'OCT 23 I&amp;E'!$M$50,'OCT 23 I&amp;E'!$J$51,'OCT 23 I&amp;E'!$K$51,'OCT 23 I&amp;E'!$L$51,'OCT 23 I&amp;E'!$M$51,'OCT 23 I&amp;E'!$L$56,'OCT 23 I&amp;E'!$M$56,'OCT 23 I&amp;E'!$L$57,'OCT 23 I&amp;E'!$M$57,'OCT 23 I&amp;E'!$L$58,'OCT 23 I&amp;E'!$M$58,'OCT 23 I&amp;E'!$L$59,'OCT 23 I&amp;E'!$M$59,'OCT 23 I&amp;E'!$J$60,'OCT 23 I&amp;E'!$K$60</definedName>
    <definedName name="QB_FORMULA_5" localSheetId="3" hidden="1">'OCT 23 Ledger'!$Q$87,'OCT 23 Ledger'!$P$88,'OCT 23 Ledger'!$Q$88,'OCT 23 Ledger'!$P$89,'OCT 23 Ledger'!$Q$89,'OCT 23 Ledger'!$Q$93,'OCT 23 Ledger'!$Q$94,'OCT 23 Ledger'!$Q$95,'OCT 23 Ledger'!$Q$96,'OCT 23 Ledger'!$Q$97,'OCT 23 Ledger'!$Q$98,'OCT 23 Ledger'!$P$99,'OCT 23 Ledger'!$Q$99,'OCT 23 Ledger'!$Q$102,'OCT 23 Ledger'!$Q$103,'OCT 23 Ledger'!$Q$104</definedName>
    <definedName name="QB_FORMULA_6" localSheetId="5" hidden="1">BVA!$L$73,BVA!$M$73,BVA!$J$75,BVA!$K$75,BVA!$L$75,BVA!$M$75,BVA!$L$76,BVA!$M$76,BVA!$L$77,BVA!$M$77,BVA!$L$78,BVA!$M$78,BVA!$L$79,BVA!$M$79,BVA!$L$80,BVA!$M$80</definedName>
    <definedName name="QB_FORMULA_6" localSheetId="2" hidden="1">'Jan-Oct 23 I&amp;E'!$L$73,'Jan-Oct 23 I&amp;E'!$M$73,'Jan-Oct 23 I&amp;E'!$J$75,'Jan-Oct 23 I&amp;E'!$K$75,'Jan-Oct 23 I&amp;E'!$L$75,'Jan-Oct 23 I&amp;E'!$M$75,'Jan-Oct 23 I&amp;E'!$L$76,'Jan-Oct 23 I&amp;E'!$M$76,'Jan-Oct 23 I&amp;E'!$L$77,'Jan-Oct 23 I&amp;E'!$M$77,'Jan-Oct 23 I&amp;E'!$L$78,'Jan-Oct 23 I&amp;E'!$M$78,'Jan-Oct 23 I&amp;E'!$L$79,'Jan-Oct 23 I&amp;E'!$M$79,'Jan-Oct 23 I&amp;E'!$L$80,'Jan-Oct 23 I&amp;E'!$M$80</definedName>
    <definedName name="QB_FORMULA_6" localSheetId="1" hidden="1">'OCT 23 I&amp;E'!$L$60,'OCT 23 I&amp;E'!$M$60,'OCT 23 I&amp;E'!$L$61,'OCT 23 I&amp;E'!$M$61,'OCT 23 I&amp;E'!$L$62,'OCT 23 I&amp;E'!$M$62,'OCT 23 I&amp;E'!$L$63,'OCT 23 I&amp;E'!$M$63,'OCT 23 I&amp;E'!$L$64,'OCT 23 I&amp;E'!$M$64,'OCT 23 I&amp;E'!$L$65,'OCT 23 I&amp;E'!$M$65,'OCT 23 I&amp;E'!$J$66,'OCT 23 I&amp;E'!$K$66,'OCT 23 I&amp;E'!$L$66,'OCT 23 I&amp;E'!$M$66</definedName>
    <definedName name="QB_FORMULA_6" localSheetId="3" hidden="1">'OCT 23 Ledger'!$Q$105,'OCT 23 Ledger'!$P$106,'OCT 23 Ledger'!$Q$106,'OCT 23 Ledger'!$P$107,'OCT 23 Ledger'!$Q$107,'OCT 23 Ledger'!$Q$109,'OCT 23 Ledger'!$Q$110,'OCT 23 Ledger'!$Q$111,'OCT 23 Ledger'!$Q$112,'OCT 23 Ledger'!$Q$113,'OCT 23 Ledger'!$Q$114,'OCT 23 Ledger'!$Q$115,'OCT 23 Ledger'!$P$116,'OCT 23 Ledger'!$Q$116,'OCT 23 Ledger'!$Q$118,'OCT 23 Ledger'!$P$119</definedName>
    <definedName name="QB_FORMULA_7" localSheetId="5" hidden="1">BVA!$J$82,BVA!$K$82,BVA!$L$82,BVA!$M$82,BVA!$L$86,BVA!$M$86,BVA!$L$87,BVA!$M$87,BVA!$L$88,BVA!$M$88,BVA!$L$89,BVA!$M$89,BVA!$L$90,BVA!$M$90,BVA!$L$91,BVA!$M$91</definedName>
    <definedName name="QB_FORMULA_7" localSheetId="2" hidden="1">'Jan-Oct 23 I&amp;E'!$J$82,'Jan-Oct 23 I&amp;E'!$K$82,'Jan-Oct 23 I&amp;E'!$L$82,'Jan-Oct 23 I&amp;E'!$M$82,'Jan-Oct 23 I&amp;E'!$L$86,'Jan-Oct 23 I&amp;E'!$M$86,'Jan-Oct 23 I&amp;E'!$L$87,'Jan-Oct 23 I&amp;E'!$M$87,'Jan-Oct 23 I&amp;E'!$L$88,'Jan-Oct 23 I&amp;E'!$M$88,'Jan-Oct 23 I&amp;E'!$L$89,'Jan-Oct 23 I&amp;E'!$M$89,'Jan-Oct 23 I&amp;E'!$L$90,'Jan-Oct 23 I&amp;E'!$M$90,'Jan-Oct 23 I&amp;E'!$L$91,'Jan-Oct 23 I&amp;E'!$M$91</definedName>
    <definedName name="QB_FORMULA_7" localSheetId="1" hidden="1">'OCT 23 I&amp;E'!$L$70,'OCT 23 I&amp;E'!$M$70,'OCT 23 I&amp;E'!$L$71,'OCT 23 I&amp;E'!$M$71,'OCT 23 I&amp;E'!$L$72,'OCT 23 I&amp;E'!$M$72,'OCT 23 I&amp;E'!$L$73,'OCT 23 I&amp;E'!$M$73,'OCT 23 I&amp;E'!$L$74,'OCT 23 I&amp;E'!$M$74,'OCT 23 I&amp;E'!$L$75,'OCT 23 I&amp;E'!$M$75,'OCT 23 I&amp;E'!$J$76,'OCT 23 I&amp;E'!$K$76,'OCT 23 I&amp;E'!$L$76,'OCT 23 I&amp;E'!$M$76</definedName>
    <definedName name="QB_FORMULA_7" localSheetId="3" hidden="1">'OCT 23 Ledger'!$Q$119,'OCT 23 Ledger'!$Q$121,'OCT 23 Ledger'!$Q$122,'OCT 23 Ledger'!$Q$123,'OCT 23 Ledger'!$Q$124,'OCT 23 Ledger'!$Q$125,'OCT 23 Ledger'!$P$126,'OCT 23 Ledger'!$Q$126,'OCT 23 Ledger'!$Q$128,'OCT 23 Ledger'!$P$129,'OCT 23 Ledger'!$Q$129,'OCT 23 Ledger'!$Q$131,'OCT 23 Ledger'!$Q$132,'OCT 23 Ledger'!$Q$133,'OCT 23 Ledger'!$Q$134,'OCT 23 Ledger'!$P$135</definedName>
    <definedName name="QB_FORMULA_8" localSheetId="5" hidden="1">BVA!$J$92,BVA!$K$92,BVA!$L$92,BVA!$M$92,BVA!$L$94,BVA!$M$94,BVA!$L$95,BVA!$M$95,BVA!$L$96,BVA!$M$96,BVA!$J$97,BVA!$K$97,BVA!$L$97,BVA!$M$97,BVA!$J$99,BVA!$K$99</definedName>
    <definedName name="QB_FORMULA_8" localSheetId="2" hidden="1">'Jan-Oct 23 I&amp;E'!$J$92,'Jan-Oct 23 I&amp;E'!$K$92,'Jan-Oct 23 I&amp;E'!$L$92,'Jan-Oct 23 I&amp;E'!$M$92,'Jan-Oct 23 I&amp;E'!$L$94,'Jan-Oct 23 I&amp;E'!$M$94,'Jan-Oct 23 I&amp;E'!$L$95,'Jan-Oct 23 I&amp;E'!$M$95,'Jan-Oct 23 I&amp;E'!$L$96,'Jan-Oct 23 I&amp;E'!$M$96,'Jan-Oct 23 I&amp;E'!$J$97,'Jan-Oct 23 I&amp;E'!$K$97,'Jan-Oct 23 I&amp;E'!$L$97,'Jan-Oct 23 I&amp;E'!$M$97,'Jan-Oct 23 I&amp;E'!$J$99,'Jan-Oct 23 I&amp;E'!$K$99</definedName>
    <definedName name="QB_FORMULA_8" localSheetId="1" hidden="1">'OCT 23 I&amp;E'!$L$78,'OCT 23 I&amp;E'!$M$78,'OCT 23 I&amp;E'!$L$79,'OCT 23 I&amp;E'!$M$79,'OCT 23 I&amp;E'!$L$80,'OCT 23 I&amp;E'!$M$80,'OCT 23 I&amp;E'!$J$81,'OCT 23 I&amp;E'!$K$81,'OCT 23 I&amp;E'!$L$81,'OCT 23 I&amp;E'!$M$81,'OCT 23 I&amp;E'!$J$83,'OCT 23 I&amp;E'!$K$83,'OCT 23 I&amp;E'!$L$83,'OCT 23 I&amp;E'!$M$83,'OCT 23 I&amp;E'!$L$85,'OCT 23 I&amp;E'!$M$85</definedName>
    <definedName name="QB_FORMULA_8" localSheetId="3" hidden="1">'OCT 23 Ledger'!$Q$135,'OCT 23 Ledger'!$P$136,'OCT 23 Ledger'!$Q$136,'OCT 23 Ledger'!$Q$138,'OCT 23 Ledger'!$Q$139,'OCT 23 Ledger'!$P$140,'OCT 23 Ledger'!$Q$140,'OCT 23 Ledger'!$Q$143,'OCT 23 Ledger'!$Q$144,'OCT 23 Ledger'!$Q$145,'OCT 23 Ledger'!$P$146,'OCT 23 Ledger'!$Q$146,'OCT 23 Ledger'!$Q$148,'OCT 23 Ledger'!$Q$149,'OCT 23 Ledger'!$Q$150,'OCT 23 Ledger'!$Q$151</definedName>
    <definedName name="QB_FORMULA_9" localSheetId="5" hidden="1">BVA!$L$99,BVA!$M$99,BVA!$L$101,BVA!$M$101,BVA!$L$102,BVA!$M$102,BVA!$L$103,BVA!$M$103,BVA!$J$105,BVA!$K$105,BVA!$L$105,BVA!$M$105,BVA!$L$110,BVA!$M$110,BVA!$J$111,BVA!$K$111</definedName>
    <definedName name="QB_FORMULA_9" localSheetId="2" hidden="1">'Jan-Oct 23 I&amp;E'!$L$99,'Jan-Oct 23 I&amp;E'!$M$99,'Jan-Oct 23 I&amp;E'!$L$101,'Jan-Oct 23 I&amp;E'!$M$101,'Jan-Oct 23 I&amp;E'!$L$102,'Jan-Oct 23 I&amp;E'!$M$102,'Jan-Oct 23 I&amp;E'!$L$103,'Jan-Oct 23 I&amp;E'!$M$103,'Jan-Oct 23 I&amp;E'!$J$105,'Jan-Oct 23 I&amp;E'!$K$105,'Jan-Oct 23 I&amp;E'!$L$105,'Jan-Oct 23 I&amp;E'!$M$105,'Jan-Oct 23 I&amp;E'!$L$110,'Jan-Oct 23 I&amp;E'!$M$110,'Jan-Oct 23 I&amp;E'!$J$111,'Jan-Oct 23 I&amp;E'!$K$111</definedName>
    <definedName name="QB_FORMULA_9" localSheetId="1" hidden="1">'OCT 23 I&amp;E'!$L$86,'OCT 23 I&amp;E'!$M$86,'OCT 23 I&amp;E'!$L$87,'OCT 23 I&amp;E'!$M$87,'OCT 23 I&amp;E'!$J$89,'OCT 23 I&amp;E'!$K$89,'OCT 23 I&amp;E'!$L$89,'OCT 23 I&amp;E'!$M$89,'OCT 23 I&amp;E'!$L$94,'OCT 23 I&amp;E'!$M$94,'OCT 23 I&amp;E'!$J$95,'OCT 23 I&amp;E'!$K$95,'OCT 23 I&amp;E'!$L$95,'OCT 23 I&amp;E'!$M$95,'OCT 23 I&amp;E'!$L$96,'OCT 23 I&amp;E'!$M$96</definedName>
    <definedName name="QB_FORMULA_9" localSheetId="3" hidden="1">'OCT 23 Ledger'!$P$152,'OCT 23 Ledger'!$Q$152,'OCT 23 Ledger'!$Q$154,'OCT 23 Ledger'!$Q$155,'OCT 23 Ledger'!$Q$156,'OCT 23 Ledger'!$P$157,'OCT 23 Ledger'!$Q$157,'OCT 23 Ledger'!$Q$159,'OCT 23 Ledger'!$P$160,'OCT 23 Ledger'!$Q$160,'OCT 23 Ledger'!$P$161,'OCT 23 Ledger'!$Q$161,'OCT 23 Ledger'!$Q$164,'OCT 23 Ledger'!$Q$165,'OCT 23 Ledger'!$Q$166,'OCT 23 Ledger'!$Q$167</definedName>
    <definedName name="QB_ROW_1" localSheetId="0" hidden="1">'OCT 23 Balance Sheet'!$A$2</definedName>
    <definedName name="QB_ROW_10031" localSheetId="0" hidden="1">'OCT 23 Balance Sheet'!$D$35</definedName>
    <definedName name="QB_ROW_1011" localSheetId="0" hidden="1">'OCT 23 Balance Sheet'!$B$3</definedName>
    <definedName name="QB_ROW_10331" localSheetId="0" hidden="1">'OCT 23 Balance Sheet'!$D$37</definedName>
    <definedName name="QB_ROW_105020" localSheetId="3" hidden="1">'OCT 23 Ledger'!$C$338</definedName>
    <definedName name="QB_ROW_105250" localSheetId="5" hidden="1">BVA!$F$186</definedName>
    <definedName name="QB_ROW_105250" localSheetId="2" hidden="1">'Jan-Oct 23 I&amp;E'!$F$186</definedName>
    <definedName name="QB_ROW_105250" localSheetId="1" hidden="1">'OCT 23 I&amp;E'!$F$157</definedName>
    <definedName name="QB_ROW_105320" localSheetId="3" hidden="1">'OCT 23 Ledger'!$C$342</definedName>
    <definedName name="QB_ROW_106020" localSheetId="3" hidden="1">'OCT 23 Ledger'!$C$383</definedName>
    <definedName name="QB_ROW_106250" localSheetId="5" hidden="1">BVA!$F$212</definedName>
    <definedName name="QB_ROW_106250" localSheetId="2" hidden="1">'Jan-Oct 23 I&amp;E'!$F$212</definedName>
    <definedName name="QB_ROW_106250" localSheetId="1" hidden="1">'OCT 23 I&amp;E'!$F$179</definedName>
    <definedName name="QB_ROW_106320" localSheetId="3" hidden="1">'OCT 23 Ledger'!$C$388</definedName>
    <definedName name="QB_ROW_107020" localSheetId="3" hidden="1">'OCT 23 Ledger'!$C$389</definedName>
    <definedName name="QB_ROW_107050" localSheetId="5" hidden="1">BVA!$F$213</definedName>
    <definedName name="QB_ROW_107050" localSheetId="2" hidden="1">'Jan-Oct 23 I&amp;E'!$F$213</definedName>
    <definedName name="QB_ROW_107050" localSheetId="1" hidden="1">'OCT 23 I&amp;E'!$F$180</definedName>
    <definedName name="QB_ROW_107260" localSheetId="5" hidden="1">BVA!$G$215</definedName>
    <definedName name="QB_ROW_107260" localSheetId="2" hidden="1">'Jan-Oct 23 I&amp;E'!$G$215</definedName>
    <definedName name="QB_ROW_107260" localSheetId="1" hidden="1">'OCT 23 I&amp;E'!$G$182</definedName>
    <definedName name="QB_ROW_107320" localSheetId="3" hidden="1">'OCT 23 Ledger'!$C$391</definedName>
    <definedName name="QB_ROW_107350" localSheetId="5" hidden="1">BVA!$F$216</definedName>
    <definedName name="QB_ROW_107350" localSheetId="2" hidden="1">'Jan-Oct 23 I&amp;E'!$F$216</definedName>
    <definedName name="QB_ROW_107350" localSheetId="1" hidden="1">'OCT 23 I&amp;E'!$F$183</definedName>
    <definedName name="QB_ROW_108260" localSheetId="5" hidden="1">BVA!$G$157</definedName>
    <definedName name="QB_ROW_108260" localSheetId="2" hidden="1">'Jan-Oct 23 I&amp;E'!$G$157</definedName>
    <definedName name="QB_ROW_108260" localSheetId="1" hidden="1">'OCT 23 I&amp;E'!$G$139</definedName>
    <definedName name="QB_ROW_109260" localSheetId="5" hidden="1">BVA!$G$40</definedName>
    <definedName name="QB_ROW_109260" localSheetId="2" hidden="1">'Jan-Oct 23 I&amp;E'!$G$40</definedName>
    <definedName name="QB_ROW_11031" localSheetId="0" hidden="1">'OCT 23 Balance Sheet'!$D$38</definedName>
    <definedName name="QB_ROW_112250" localSheetId="5" hidden="1">BVA!$F$143</definedName>
    <definedName name="QB_ROW_112250" localSheetId="2" hidden="1">'Jan-Oct 23 I&amp;E'!$F$143</definedName>
    <definedName name="QB_ROW_112250" localSheetId="1" hidden="1">'OCT 23 I&amp;E'!$F$125</definedName>
    <definedName name="QB_ROW_113010" localSheetId="3" hidden="1">'OCT 23 Ledger'!$B$2</definedName>
    <definedName name="QB_ROW_113240" localSheetId="5" hidden="1">BVA!$E$7</definedName>
    <definedName name="QB_ROW_113240" localSheetId="2" hidden="1">'Jan-Oct 23 I&amp;E'!$E$7</definedName>
    <definedName name="QB_ROW_113240" localSheetId="1" hidden="1">'OCT 23 I&amp;E'!$E$6</definedName>
    <definedName name="QB_ROW_11331" localSheetId="0" hidden="1">'OCT 23 Balance Sheet'!$D$40</definedName>
    <definedName name="QB_ROW_113310" localSheetId="3" hidden="1">'OCT 23 Ledger'!$B$6</definedName>
    <definedName name="QB_ROW_114030" localSheetId="5" hidden="1">BVA!$D$224</definedName>
    <definedName name="QB_ROW_114030" localSheetId="2" hidden="1">'Jan-Oct 23 I&amp;E'!$D$224</definedName>
    <definedName name="QB_ROW_114330" localSheetId="5" hidden="1">BVA!$D$226</definedName>
    <definedName name="QB_ROW_114330" localSheetId="2" hidden="1">'Jan-Oct 23 I&amp;E'!$D$226</definedName>
    <definedName name="QB_ROW_117220" localSheetId="0" hidden="1">'OCT 23 Balance Sheet'!$C$21</definedName>
    <definedName name="QB_ROW_118220" localSheetId="0" hidden="1">'OCT 23 Balance Sheet'!$C$27</definedName>
    <definedName name="QB_ROW_12031" localSheetId="0" hidden="1">'OCT 23 Balance Sheet'!$D$41</definedName>
    <definedName name="QB_ROW_1220" localSheetId="0" hidden="1">'OCT 23 Balance Sheet'!$C$63</definedName>
    <definedName name="QB_ROW_12331" localSheetId="0" hidden="1">'OCT 23 Balance Sheet'!$D$50</definedName>
    <definedName name="QB_ROW_124040" localSheetId="3" hidden="1">'OCT 23 Ledger'!$E$127</definedName>
    <definedName name="QB_ROW_124270" localSheetId="5" hidden="1">BVA!$H$79</definedName>
    <definedName name="QB_ROW_124270" localSheetId="2" hidden="1">'Jan-Oct 23 I&amp;E'!$H$79</definedName>
    <definedName name="QB_ROW_124270" localSheetId="1" hidden="1">'OCT 23 I&amp;E'!$H$64</definedName>
    <definedName name="QB_ROW_124340" localSheetId="3" hidden="1">'OCT 23 Ledger'!$E$129</definedName>
    <definedName name="QB_ROW_125030" localSheetId="3" hidden="1">'OCT 23 Ledger'!$D$311</definedName>
    <definedName name="QB_ROW_125260" localSheetId="5" hidden="1">BVA!$G$170</definedName>
    <definedName name="QB_ROW_125260" localSheetId="2" hidden="1">'Jan-Oct 23 I&amp;E'!$G$170</definedName>
    <definedName name="QB_ROW_125260" localSheetId="1" hidden="1">'OCT 23 I&amp;E'!$G$148</definedName>
    <definedName name="QB_ROW_125330" localSheetId="3" hidden="1">'OCT 23 Ledger'!$D$313</definedName>
    <definedName name="QB_ROW_127220" localSheetId="0" hidden="1">'OCT 23 Balance Sheet'!$C$29</definedName>
    <definedName name="QB_ROW_128260" localSheetId="5" hidden="1">BVA!$G$178</definedName>
    <definedName name="QB_ROW_128260" localSheetId="2" hidden="1">'Jan-Oct 23 I&amp;E'!$G$178</definedName>
    <definedName name="QB_ROW_129220" localSheetId="0" hidden="1">'OCT 23 Balance Sheet'!$C$64</definedName>
    <definedName name="QB_ROW_130010" localSheetId="3" hidden="1">'OCT 23 Ledger'!$B$46</definedName>
    <definedName name="QB_ROW_130040" localSheetId="5" hidden="1">BVA!$E$34</definedName>
    <definedName name="QB_ROW_130040" localSheetId="2" hidden="1">'Jan-Oct 23 I&amp;E'!$E$34</definedName>
    <definedName name="QB_ROW_130040" localSheetId="1" hidden="1">'OCT 23 I&amp;E'!$E$26</definedName>
    <definedName name="QB_ROW_130310" localSheetId="3" hidden="1">'OCT 23 Ledger'!$B$279</definedName>
    <definedName name="QB_ROW_130340" localSheetId="5" hidden="1">BVA!$E$136</definedName>
    <definedName name="QB_ROW_130340" localSheetId="2" hidden="1">'Jan-Oct 23 I&amp;E'!$E$136</definedName>
    <definedName name="QB_ROW_130340" localSheetId="1" hidden="1">'OCT 23 I&amp;E'!$E$118</definedName>
    <definedName name="QB_ROW_131020" localSheetId="3" hidden="1">'OCT 23 Ledger'!$C$214</definedName>
    <definedName name="QB_ROW_131050" localSheetId="5" hidden="1">BVA!$F$106</definedName>
    <definedName name="QB_ROW_131050" localSheetId="2" hidden="1">'Jan-Oct 23 I&amp;E'!$F$106</definedName>
    <definedName name="QB_ROW_131050" localSheetId="1" hidden="1">'OCT 23 I&amp;E'!$F$90</definedName>
    <definedName name="QB_ROW_1311" localSheetId="0" hidden="1">'OCT 23 Balance Sheet'!$B$19</definedName>
    <definedName name="QB_ROW_131320" localSheetId="3" hidden="1">'OCT 23 Ledger'!$C$278</definedName>
    <definedName name="QB_ROW_131350" localSheetId="5" hidden="1">BVA!$F$135</definedName>
    <definedName name="QB_ROW_131350" localSheetId="2" hidden="1">'Jan-Oct 23 I&amp;E'!$F$135</definedName>
    <definedName name="QB_ROW_131350" localSheetId="1" hidden="1">'OCT 23 I&amp;E'!$F$117</definedName>
    <definedName name="QB_ROW_132040" localSheetId="5" hidden="1">BVA!$E$137</definedName>
    <definedName name="QB_ROW_132040" localSheetId="2" hidden="1">'Jan-Oct 23 I&amp;E'!$E$137</definedName>
    <definedName name="QB_ROW_132040" localSheetId="1" hidden="1">'OCT 23 I&amp;E'!$E$119</definedName>
    <definedName name="QB_ROW_132340" localSheetId="5" hidden="1">BVA!$E$140</definedName>
    <definedName name="QB_ROW_132340" localSheetId="2" hidden="1">'Jan-Oct 23 I&amp;E'!$E$140</definedName>
    <definedName name="QB_ROW_132340" localSheetId="1" hidden="1">'OCT 23 I&amp;E'!$E$122</definedName>
    <definedName name="QB_ROW_133010" localSheetId="3" hidden="1">'OCT 23 Ledger'!$B$280</definedName>
    <definedName name="QB_ROW_133040" localSheetId="5" hidden="1">BVA!$E$141</definedName>
    <definedName name="QB_ROW_133040" localSheetId="2" hidden="1">'Jan-Oct 23 I&amp;E'!$E$141</definedName>
    <definedName name="QB_ROW_133040" localSheetId="1" hidden="1">'OCT 23 I&amp;E'!$E$123</definedName>
    <definedName name="QB_ROW_133310" localSheetId="3" hidden="1">'OCT 23 Ledger'!$B$288</definedName>
    <definedName name="QB_ROW_133340" localSheetId="5" hidden="1">BVA!$E$147</definedName>
    <definedName name="QB_ROW_133340" localSheetId="2" hidden="1">'Jan-Oct 23 I&amp;E'!$E$147</definedName>
    <definedName name="QB_ROW_133340" localSheetId="1" hidden="1">'OCT 23 I&amp;E'!$E$129</definedName>
    <definedName name="QB_ROW_134010" localSheetId="3" hidden="1">'OCT 23 Ledger'!$B$289</definedName>
    <definedName name="QB_ROW_134040" localSheetId="5" hidden="1">BVA!$E$148</definedName>
    <definedName name="QB_ROW_134040" localSheetId="2" hidden="1">'Jan-Oct 23 I&amp;E'!$E$148</definedName>
    <definedName name="QB_ROW_134040" localSheetId="1" hidden="1">'OCT 23 I&amp;E'!$E$130</definedName>
    <definedName name="QB_ROW_134310" localSheetId="3" hidden="1">'OCT 23 Ledger'!$B$336</definedName>
    <definedName name="QB_ROW_134340" localSheetId="5" hidden="1">BVA!$E$184</definedName>
    <definedName name="QB_ROW_134340" localSheetId="2" hidden="1">'Jan-Oct 23 I&amp;E'!$E$184</definedName>
    <definedName name="QB_ROW_134340" localSheetId="1" hidden="1">'OCT 23 I&amp;E'!$E$155</definedName>
    <definedName name="QB_ROW_136030" localSheetId="3" hidden="1">'OCT 23 Ledger'!$D$65</definedName>
    <definedName name="QB_ROW_136260" localSheetId="5" hidden="1">BVA!$G$45</definedName>
    <definedName name="QB_ROW_136260" localSheetId="2" hidden="1">'Jan-Oct 23 I&amp;E'!$G$45</definedName>
    <definedName name="QB_ROW_136260" localSheetId="1" hidden="1">'OCT 23 I&amp;E'!$G$34</definedName>
    <definedName name="QB_ROW_136330" localSheetId="3" hidden="1">'OCT 23 Ledger'!$D$70</definedName>
    <definedName name="QB_ROW_137370" localSheetId="5" hidden="1">BVA!$H$112</definedName>
    <definedName name="QB_ROW_137370" localSheetId="2" hidden="1">'Jan-Oct 23 I&amp;E'!$H$112</definedName>
    <definedName name="QB_ROW_137370" localSheetId="1" hidden="1">'OCT 23 I&amp;E'!$H$96</definedName>
    <definedName name="QB_ROW_139030" localSheetId="3" hidden="1">'OCT 23 Ledger'!$D$137</definedName>
    <definedName name="QB_ROW_139260" localSheetId="5" hidden="1">BVA!$G$83</definedName>
    <definedName name="QB_ROW_139260" localSheetId="2" hidden="1">'Jan-Oct 23 I&amp;E'!$G$83</definedName>
    <definedName name="QB_ROW_139260" localSheetId="1" hidden="1">'OCT 23 I&amp;E'!$G$67</definedName>
    <definedName name="QB_ROW_139330" localSheetId="3" hidden="1">'OCT 23 Ledger'!$D$140</definedName>
    <definedName name="QB_ROW_14011" localSheetId="0" hidden="1">'OCT 23 Balance Sheet'!$B$53</definedName>
    <definedName name="QB_ROW_14250" localSheetId="0" hidden="1">'OCT 23 Balance Sheet'!$F$47</definedName>
    <definedName name="QB_ROW_14311" localSheetId="0" hidden="1">'OCT 23 Balance Sheet'!$B$66</definedName>
    <definedName name="QB_ROW_143260" localSheetId="5" hidden="1">BVA!$G$53</definedName>
    <definedName name="QB_ROW_143260" localSheetId="2" hidden="1">'Jan-Oct 23 I&amp;E'!$G$53</definedName>
    <definedName name="QB_ROW_143260" localSheetId="1" hidden="1">'OCT 23 I&amp;E'!$G$41</definedName>
    <definedName name="QB_ROW_144030" localSheetId="3" hidden="1">'OCT 23 Ledger'!$D$305</definedName>
    <definedName name="QB_ROW_144260" localSheetId="5" hidden="1">BVA!$G$165</definedName>
    <definedName name="QB_ROW_144260" localSheetId="2" hidden="1">'Jan-Oct 23 I&amp;E'!$G$165</definedName>
    <definedName name="QB_ROW_144260" localSheetId="1" hidden="1">'OCT 23 I&amp;E'!$G$146</definedName>
    <definedName name="QB_ROW_144330" localSheetId="3" hidden="1">'OCT 23 Ledger'!$D$307</definedName>
    <definedName name="QB_ROW_147030" localSheetId="3" hidden="1">'OCT 23 Ledger'!$D$314</definedName>
    <definedName name="QB_ROW_147260" localSheetId="5" hidden="1">BVA!$G$172</definedName>
    <definedName name="QB_ROW_147260" localSheetId="2" hidden="1">'Jan-Oct 23 I&amp;E'!$G$172</definedName>
    <definedName name="QB_ROW_147260" localSheetId="1" hidden="1">'OCT 23 I&amp;E'!$G$149</definedName>
    <definedName name="QB_ROW_147330" localSheetId="3" hidden="1">'OCT 23 Ledger'!$D$317</definedName>
    <definedName name="QB_ROW_148030" localSheetId="0" hidden="1">'OCT 23 Balance Sheet'!$D$5</definedName>
    <definedName name="QB_ROW_148330" localSheetId="0" hidden="1">'OCT 23 Balance Sheet'!$D$12</definedName>
    <definedName name="QB_ROW_149260" localSheetId="5" hidden="1">BVA!$G$175</definedName>
    <definedName name="QB_ROW_149260" localSheetId="2" hidden="1">'Jan-Oct 23 I&amp;E'!$G$175</definedName>
    <definedName name="QB_ROW_153260" localSheetId="5" hidden="1">BVA!$G$169</definedName>
    <definedName name="QB_ROW_153260" localSheetId="2" hidden="1">'Jan-Oct 23 I&amp;E'!$G$169</definedName>
    <definedName name="QB_ROW_154260" localSheetId="5" hidden="1">BVA!$G$167</definedName>
    <definedName name="QB_ROW_154260" localSheetId="2" hidden="1">'Jan-Oct 23 I&amp;E'!$G$167</definedName>
    <definedName name="QB_ROW_155260" localSheetId="5" hidden="1">BVA!$G$168</definedName>
    <definedName name="QB_ROW_155260" localSheetId="2" hidden="1">'Jan-Oct 23 I&amp;E'!$G$168</definedName>
    <definedName name="QB_ROW_156040" localSheetId="3" hidden="1">'OCT 23 Ledger'!$E$216</definedName>
    <definedName name="QB_ROW_156050" localSheetId="3" hidden="1">'OCT 23 Ledger'!$F$223</definedName>
    <definedName name="QB_ROW_156070" localSheetId="5" hidden="1">BVA!$H$108</definedName>
    <definedName name="QB_ROW_156070" localSheetId="2" hidden="1">'Jan-Oct 23 I&amp;E'!$H$108</definedName>
    <definedName name="QB_ROW_156070" localSheetId="1" hidden="1">'OCT 23 I&amp;E'!$H$92</definedName>
    <definedName name="QB_ROW_156280" localSheetId="5" hidden="1">BVA!$I$110</definedName>
    <definedName name="QB_ROW_156280" localSheetId="2" hidden="1">'Jan-Oct 23 I&amp;E'!$I$110</definedName>
    <definedName name="QB_ROW_156280" localSheetId="1" hidden="1">'OCT 23 I&amp;E'!$I$94</definedName>
    <definedName name="QB_ROW_156340" localSheetId="3" hidden="1">'OCT 23 Ledger'!$E$235</definedName>
    <definedName name="QB_ROW_156350" localSheetId="3" hidden="1">'OCT 23 Ledger'!$F$234</definedName>
    <definedName name="QB_ROW_156370" localSheetId="5" hidden="1">BVA!$H$111</definedName>
    <definedName name="QB_ROW_156370" localSheetId="2" hidden="1">'Jan-Oct 23 I&amp;E'!$H$111</definedName>
    <definedName name="QB_ROW_156370" localSheetId="1" hidden="1">'OCT 23 I&amp;E'!$H$95</definedName>
    <definedName name="QB_ROW_157370" localSheetId="5" hidden="1">BVA!$H$113</definedName>
    <definedName name="QB_ROW_157370" localSheetId="2" hidden="1">'Jan-Oct 23 I&amp;E'!$H$113</definedName>
    <definedName name="QB_ROW_157370" localSheetId="1" hidden="1">'OCT 23 I&amp;E'!$H$97</definedName>
    <definedName name="QB_ROW_164040" localSheetId="3" hidden="1">'OCT 23 Ledger'!$E$241</definedName>
    <definedName name="QB_ROW_164270" localSheetId="5" hidden="1">BVA!$H$120</definedName>
    <definedName name="QB_ROW_164270" localSheetId="2" hidden="1">'Jan-Oct 23 I&amp;E'!$H$120</definedName>
    <definedName name="QB_ROW_164270" localSheetId="1" hidden="1">'OCT 23 I&amp;E'!$H$103</definedName>
    <definedName name="QB_ROW_164340" localSheetId="3" hidden="1">'OCT 23 Ledger'!$E$244</definedName>
    <definedName name="QB_ROW_165040" localSheetId="3" hidden="1">'OCT 23 Ledger'!$E$117</definedName>
    <definedName name="QB_ROW_165270" localSheetId="5" hidden="1">BVA!$H$77</definedName>
    <definedName name="QB_ROW_165270" localSheetId="2" hidden="1">'Jan-Oct 23 I&amp;E'!$H$77</definedName>
    <definedName name="QB_ROW_165270" localSheetId="1" hidden="1">'OCT 23 I&amp;E'!$H$62</definedName>
    <definedName name="QB_ROW_165340" localSheetId="3" hidden="1">'OCT 23 Ledger'!$E$119</definedName>
    <definedName name="QB_ROW_166370" localSheetId="5" hidden="1">BVA!$H$114</definedName>
    <definedName name="QB_ROW_166370" localSheetId="2" hidden="1">'Jan-Oct 23 I&amp;E'!$H$114</definedName>
    <definedName name="QB_ROW_166370" localSheetId="1" hidden="1">'OCT 23 I&amp;E'!$H$98</definedName>
    <definedName name="QB_ROW_167050" localSheetId="3" hidden="1">'OCT 23 Ledger'!$F$259</definedName>
    <definedName name="QB_ROW_167280" localSheetId="5" hidden="1">BVA!$I$127</definedName>
    <definedName name="QB_ROW_167280" localSheetId="2" hidden="1">'Jan-Oct 23 I&amp;E'!$I$127</definedName>
    <definedName name="QB_ROW_167280" localSheetId="1" hidden="1">'OCT 23 I&amp;E'!$I$110</definedName>
    <definedName name="QB_ROW_167350" localSheetId="3" hidden="1">'OCT 23 Ledger'!$F$261</definedName>
    <definedName name="QB_ROW_169240" localSheetId="0" hidden="1">'OCT 23 Balance Sheet'!$E$36</definedName>
    <definedName name="QB_ROW_17221" localSheetId="0" hidden="1">'OCT 23 Balance Sheet'!$C$65</definedName>
    <definedName name="QB_ROW_17250" localSheetId="0" hidden="1">'OCT 23 Balance Sheet'!$F$46</definedName>
    <definedName name="QB_ROW_174230" localSheetId="0" hidden="1">'OCT 23 Balance Sheet'!$D$60</definedName>
    <definedName name="QB_ROW_177260" localSheetId="5" hidden="1">BVA!$G$50</definedName>
    <definedName name="QB_ROW_177260" localSheetId="2" hidden="1">'Jan-Oct 23 I&amp;E'!$G$50</definedName>
    <definedName name="QB_ROW_177260" localSheetId="1" hidden="1">'OCT 23 I&amp;E'!$G$38</definedName>
    <definedName name="QB_ROW_178260" localSheetId="5" hidden="1">BVA!$G$46</definedName>
    <definedName name="QB_ROW_178260" localSheetId="2" hidden="1">'Jan-Oct 23 I&amp;E'!$G$46</definedName>
    <definedName name="QB_ROW_18220" localSheetId="0" hidden="1">'OCT 23 Balance Sheet'!$C$26</definedName>
    <definedName name="QB_ROW_18301" localSheetId="5" hidden="1">BVA!$A$259</definedName>
    <definedName name="QB_ROW_18301" localSheetId="2" hidden="1">'Jan-Oct 23 I&amp;E'!$A$257</definedName>
    <definedName name="QB_ROW_18301" localSheetId="1" hidden="1">'OCT 23 I&amp;E'!$A$212</definedName>
    <definedName name="QB_ROW_185040" localSheetId="3" hidden="1">'OCT 23 Ledger'!$E$245</definedName>
    <definedName name="QB_ROW_185270" localSheetId="5" hidden="1">BVA!$H$121</definedName>
    <definedName name="QB_ROW_185270" localSheetId="2" hidden="1">'Jan-Oct 23 I&amp;E'!$H$121</definedName>
    <definedName name="QB_ROW_185270" localSheetId="1" hidden="1">'OCT 23 I&amp;E'!$H$104</definedName>
    <definedName name="QB_ROW_185340" localSheetId="3" hidden="1">'OCT 23 Ledger'!$E$248</definedName>
    <definedName name="QB_ROW_187020" localSheetId="0" hidden="1">'OCT 23 Balance Sheet'!$C$55</definedName>
    <definedName name="QB_ROW_187320" localSheetId="0" hidden="1">'OCT 23 Balance Sheet'!$C$62</definedName>
    <definedName name="QB_ROW_190010" localSheetId="3" hidden="1">'OCT 23 Ledger'!$B$344</definedName>
    <definedName name="QB_ROW_190040" localSheetId="5" hidden="1">BVA!$E$189</definedName>
    <definedName name="QB_ROW_190040" localSheetId="2" hidden="1">'Jan-Oct 23 I&amp;E'!$E$189</definedName>
    <definedName name="QB_ROW_190040" localSheetId="1" hidden="1">'OCT 23 I&amp;E'!$E$159</definedName>
    <definedName name="QB_ROW_19011" localSheetId="5" hidden="1">BVA!$B$3</definedName>
    <definedName name="QB_ROW_19011" localSheetId="2" hidden="1">'Jan-Oct 23 I&amp;E'!$B$3</definedName>
    <definedName name="QB_ROW_19011" localSheetId="1" hidden="1">'OCT 23 I&amp;E'!$B$3</definedName>
    <definedName name="QB_ROW_190310" localSheetId="3" hidden="1">'OCT 23 Ledger'!$B$371</definedName>
    <definedName name="QB_ROW_190340" localSheetId="5" hidden="1">BVA!$E$205</definedName>
    <definedName name="QB_ROW_190340" localSheetId="2" hidden="1">'Jan-Oct 23 I&amp;E'!$E$205</definedName>
    <definedName name="QB_ROW_190340" localSheetId="1" hidden="1">'OCT 23 I&amp;E'!$E$172</definedName>
    <definedName name="QB_ROW_19050" localSheetId="5" hidden="1">BVA!$F$39</definedName>
    <definedName name="QB_ROW_19050" localSheetId="2" hidden="1">'Jan-Oct 23 I&amp;E'!$F$39</definedName>
    <definedName name="QB_ROW_192020" localSheetId="3" hidden="1">'OCT 23 Ledger'!$C$357</definedName>
    <definedName name="QB_ROW_192250" localSheetId="5" hidden="1">BVA!$F$199</definedName>
    <definedName name="QB_ROW_192250" localSheetId="2" hidden="1">'Jan-Oct 23 I&amp;E'!$F$199</definedName>
    <definedName name="QB_ROW_192250" localSheetId="1" hidden="1">'OCT 23 I&amp;E'!$F$168</definedName>
    <definedName name="QB_ROW_192320" localSheetId="3" hidden="1">'OCT 23 Ledger'!$C$359</definedName>
    <definedName name="QB_ROW_19260" localSheetId="5" hidden="1">BVA!$G$41</definedName>
    <definedName name="QB_ROW_19260" localSheetId="2" hidden="1">'Jan-Oct 23 I&amp;E'!$G$41</definedName>
    <definedName name="QB_ROW_19311" localSheetId="5" hidden="1">BVA!$B$221</definedName>
    <definedName name="QB_ROW_19311" localSheetId="2" hidden="1">'Jan-Oct 23 I&amp;E'!$B$221</definedName>
    <definedName name="QB_ROW_19311" localSheetId="1" hidden="1">'OCT 23 I&amp;E'!$B$187</definedName>
    <definedName name="QB_ROW_193220" localSheetId="0" hidden="1">'OCT 23 Balance Sheet'!$C$54</definedName>
    <definedName name="QB_ROW_19350" localSheetId="5" hidden="1">BVA!$F$42</definedName>
    <definedName name="QB_ROW_19350" localSheetId="2" hidden="1">'Jan-Oct 23 I&amp;E'!$F$42</definedName>
    <definedName name="QB_ROW_19350" localSheetId="1" hidden="1">'OCT 23 I&amp;E'!$F$31</definedName>
    <definedName name="QB_ROW_198040" localSheetId="3" hidden="1">'OCT 23 Ledger'!$E$100</definedName>
    <definedName name="QB_ROW_198070" localSheetId="5" hidden="1">BVA!$H$68</definedName>
    <definedName name="QB_ROW_198070" localSheetId="2" hidden="1">'Jan-Oct 23 I&amp;E'!$H$68</definedName>
    <definedName name="QB_ROW_198070" localSheetId="1" hidden="1">'OCT 23 I&amp;E'!$H$55</definedName>
    <definedName name="QB_ROW_198280" localSheetId="5" hidden="1">BVA!$I$74</definedName>
    <definedName name="QB_ROW_198280" localSheetId="2" hidden="1">'Jan-Oct 23 I&amp;E'!$I$74</definedName>
    <definedName name="QB_ROW_198340" localSheetId="3" hidden="1">'OCT 23 Ledger'!$E$107</definedName>
    <definedName name="QB_ROW_198370" localSheetId="5" hidden="1">BVA!$H$75</definedName>
    <definedName name="QB_ROW_198370" localSheetId="2" hidden="1">'Jan-Oct 23 I&amp;E'!$H$75</definedName>
    <definedName name="QB_ROW_198370" localSheetId="1" hidden="1">'OCT 23 I&amp;E'!$H$60</definedName>
    <definedName name="QB_ROW_199020" localSheetId="3" hidden="1">'OCT 23 Ledger'!$C$354</definedName>
    <definedName name="QB_ROW_199250" localSheetId="5" hidden="1">BVA!$F$198</definedName>
    <definedName name="QB_ROW_199250" localSheetId="2" hidden="1">'Jan-Oct 23 I&amp;E'!$F$198</definedName>
    <definedName name="QB_ROW_199250" localSheetId="1" hidden="1">'OCT 23 I&amp;E'!$F$167</definedName>
    <definedName name="QB_ROW_199320" localSheetId="3" hidden="1">'OCT 23 Ledger'!$C$356</definedName>
    <definedName name="QB_ROW_200040" localSheetId="3" hidden="1">'OCT 23 Ledger'!$E$266</definedName>
    <definedName name="QB_ROW_200270" localSheetId="5" hidden="1">BVA!$H$131</definedName>
    <definedName name="QB_ROW_200270" localSheetId="2" hidden="1">'Jan-Oct 23 I&amp;E'!$H$131</definedName>
    <definedName name="QB_ROW_200270" localSheetId="1" hidden="1">'OCT 23 I&amp;E'!$H$113</definedName>
    <definedName name="QB_ROW_20031" localSheetId="5" hidden="1">BVA!$D$4</definedName>
    <definedName name="QB_ROW_20031" localSheetId="2" hidden="1">'Jan-Oct 23 I&amp;E'!$D$4</definedName>
    <definedName name="QB_ROW_20031" localSheetId="1" hidden="1">'OCT 23 I&amp;E'!$D$4</definedName>
    <definedName name="QB_ROW_200340" localSheetId="3" hidden="1">'OCT 23 Ledger'!$E$269</definedName>
    <definedName name="QB_ROW_2021" localSheetId="0" hidden="1">'OCT 23 Balance Sheet'!$C$4</definedName>
    <definedName name="QB_ROW_202240" localSheetId="5" hidden="1">BVA!$E$219</definedName>
    <definedName name="QB_ROW_202240" localSheetId="2" hidden="1">'Jan-Oct 23 I&amp;E'!$E$219</definedName>
    <definedName name="QB_ROW_20331" localSheetId="5" hidden="1">BVA!$D$25</definedName>
    <definedName name="QB_ROW_20331" localSheetId="2" hidden="1">'Jan-Oct 23 I&amp;E'!$D$25</definedName>
    <definedName name="QB_ROW_20331" localSheetId="1" hidden="1">'OCT 23 I&amp;E'!$D$18</definedName>
    <definedName name="QB_ROW_206280" localSheetId="5" hidden="1">BVA!$I$71</definedName>
    <definedName name="QB_ROW_206280" localSheetId="2" hidden="1">'Jan-Oct 23 I&amp;E'!$I$71</definedName>
    <definedName name="QB_ROW_206280" localSheetId="1" hidden="1">'OCT 23 I&amp;E'!$I$58</definedName>
    <definedName name="QB_ROW_207020" localSheetId="3" hidden="1">'OCT 23 Ledger'!$C$349</definedName>
    <definedName name="QB_ROW_207050" localSheetId="5" hidden="1">BVA!$F$191</definedName>
    <definedName name="QB_ROW_207050" localSheetId="2" hidden="1">'Jan-Oct 23 I&amp;E'!$F$191</definedName>
    <definedName name="QB_ROW_207050" localSheetId="1" hidden="1">'OCT 23 I&amp;E'!$F$161</definedName>
    <definedName name="QB_ROW_207260" localSheetId="5" hidden="1">BVA!$G$196</definedName>
    <definedName name="QB_ROW_207260" localSheetId="2" hidden="1">'Jan-Oct 23 I&amp;E'!$G$196</definedName>
    <definedName name="QB_ROW_207260" localSheetId="1" hidden="1">'OCT 23 I&amp;E'!$G$165</definedName>
    <definedName name="QB_ROW_207320" localSheetId="3" hidden="1">'OCT 23 Ledger'!$C$353</definedName>
    <definedName name="QB_ROW_207350" localSheetId="5" hidden="1">BVA!$F$197</definedName>
    <definedName name="QB_ROW_207350" localSheetId="2" hidden="1">'Jan-Oct 23 I&amp;E'!$F$197</definedName>
    <definedName name="QB_ROW_207350" localSheetId="1" hidden="1">'OCT 23 I&amp;E'!$F$166</definedName>
    <definedName name="QB_ROW_208020" localSheetId="3" hidden="1">'OCT 23 Ledger'!$C$345</definedName>
    <definedName name="QB_ROW_208250" localSheetId="5" hidden="1">BVA!$F$190</definedName>
    <definedName name="QB_ROW_208250" localSheetId="2" hidden="1">'Jan-Oct 23 I&amp;E'!$F$190</definedName>
    <definedName name="QB_ROW_208250" localSheetId="1" hidden="1">'OCT 23 I&amp;E'!$F$160</definedName>
    <definedName name="QB_ROW_208320" localSheetId="3" hidden="1">'OCT 23 Ledger'!$C$348</definedName>
    <definedName name="QB_ROW_210010" localSheetId="3" hidden="1">'OCT 23 Ledger'!$B$337</definedName>
    <definedName name="QB_ROW_210040" localSheetId="5" hidden="1">BVA!$E$185</definedName>
    <definedName name="QB_ROW_210040" localSheetId="2" hidden="1">'Jan-Oct 23 I&amp;E'!$E$185</definedName>
    <definedName name="QB_ROW_210040" localSheetId="1" hidden="1">'OCT 23 I&amp;E'!$E$156</definedName>
    <definedName name="QB_ROW_210250" localSheetId="5" hidden="1">BVA!$F$187</definedName>
    <definedName name="QB_ROW_210250" localSheetId="2" hidden="1">'Jan-Oct 23 I&amp;E'!$F$187</definedName>
    <definedName name="QB_ROW_21031" localSheetId="5" hidden="1">BVA!$D$27</definedName>
    <definedName name="QB_ROW_21031" localSheetId="2" hidden="1">'Jan-Oct 23 I&amp;E'!$D$27</definedName>
    <definedName name="QB_ROW_21031" localSheetId="1" hidden="1">'OCT 23 I&amp;E'!$D$20</definedName>
    <definedName name="QB_ROW_210310" localSheetId="3" hidden="1">'OCT 23 Ledger'!$B$343</definedName>
    <definedName name="QB_ROW_210340" localSheetId="5" hidden="1">BVA!$E$188</definedName>
    <definedName name="QB_ROW_210340" localSheetId="2" hidden="1">'Jan-Oct 23 I&amp;E'!$E$188</definedName>
    <definedName name="QB_ROW_210340" localSheetId="1" hidden="1">'OCT 23 I&amp;E'!$E$158</definedName>
    <definedName name="QB_ROW_21331" localSheetId="5" hidden="1">BVA!$D$220</definedName>
    <definedName name="QB_ROW_21331" localSheetId="2" hidden="1">'Jan-Oct 23 I&amp;E'!$D$220</definedName>
    <definedName name="QB_ROW_21331" localSheetId="1" hidden="1">'OCT 23 I&amp;E'!$D$186</definedName>
    <definedName name="QB_ROW_214260" localSheetId="5" hidden="1">BVA!$G$160</definedName>
    <definedName name="QB_ROW_214260" localSheetId="2" hidden="1">'Jan-Oct 23 I&amp;E'!$G$160</definedName>
    <definedName name="QB_ROW_215030" localSheetId="3" hidden="1">'OCT 23 Ledger'!$D$297</definedName>
    <definedName name="QB_ROW_215260" localSheetId="5" hidden="1">BVA!$G$161</definedName>
    <definedName name="QB_ROW_215260" localSheetId="2" hidden="1">'Jan-Oct 23 I&amp;E'!$G$161</definedName>
    <definedName name="QB_ROW_215260" localSheetId="1" hidden="1">'OCT 23 I&amp;E'!$G$142</definedName>
    <definedName name="QB_ROW_215330" localSheetId="3" hidden="1">'OCT 23 Ledger'!$D$299</definedName>
    <definedName name="QB_ROW_217280" localSheetId="5" hidden="1">BVA!$I$72</definedName>
    <definedName name="QB_ROW_217280" localSheetId="2" hidden="1">'Jan-Oct 23 I&amp;E'!$I$72</definedName>
    <definedName name="QB_ROW_218280" localSheetId="5" hidden="1">BVA!$I$70</definedName>
    <definedName name="QB_ROW_218280" localSheetId="2" hidden="1">'Jan-Oct 23 I&amp;E'!$I$70</definedName>
    <definedName name="QB_ROW_218280" localSheetId="1" hidden="1">'OCT 23 I&amp;E'!$I$57</definedName>
    <definedName name="QB_ROW_220040" localSheetId="3" hidden="1">'OCT 23 Ledger'!$E$249</definedName>
    <definedName name="QB_ROW_22011" localSheetId="5" hidden="1">BVA!$B$222</definedName>
    <definedName name="QB_ROW_22011" localSheetId="2" hidden="1">'Jan-Oct 23 I&amp;E'!$B$222</definedName>
    <definedName name="QB_ROW_22011" localSheetId="1" hidden="1">'OCT 23 I&amp;E'!$B$188</definedName>
    <definedName name="QB_ROW_220270" localSheetId="5" hidden="1">BVA!$H$122</definedName>
    <definedName name="QB_ROW_220270" localSheetId="2" hidden="1">'Jan-Oct 23 I&amp;E'!$H$122</definedName>
    <definedName name="QB_ROW_220270" localSheetId="1" hidden="1">'OCT 23 I&amp;E'!$H$105</definedName>
    <definedName name="QB_ROW_220340" localSheetId="3" hidden="1">'OCT 23 Ledger'!$E$252</definedName>
    <definedName name="QB_ROW_221040" localSheetId="3" hidden="1">'OCT 23 Ledger'!$E$238</definedName>
    <definedName name="QB_ROW_221270" localSheetId="5" hidden="1">BVA!$H$118</definedName>
    <definedName name="QB_ROW_221270" localSheetId="2" hidden="1">'Jan-Oct 23 I&amp;E'!$H$118</definedName>
    <definedName name="QB_ROW_221270" localSheetId="1" hidden="1">'OCT 23 I&amp;E'!$H$101</definedName>
    <definedName name="QB_ROW_221340" localSheetId="3" hidden="1">'OCT 23 Ledger'!$E$240</definedName>
    <definedName name="QB_ROW_222020" localSheetId="3" hidden="1">'OCT 23 Ledger'!$C$35</definedName>
    <definedName name="QB_ROW_222250" localSheetId="5" hidden="1">BVA!$F$18</definedName>
    <definedName name="QB_ROW_222250" localSheetId="2" hidden="1">'Jan-Oct 23 I&amp;E'!$F$18</definedName>
    <definedName name="QB_ROW_222250" localSheetId="1" hidden="1">'OCT 23 I&amp;E'!$F$15</definedName>
    <definedName name="QB_ROW_222320" localSheetId="3" hidden="1">'OCT 23 Ledger'!$C$37</definedName>
    <definedName name="QB_ROW_22311" localSheetId="5" hidden="1">BVA!$B$258</definedName>
    <definedName name="QB_ROW_22311" localSheetId="2" hidden="1">'Jan-Oct 23 I&amp;E'!$B$256</definedName>
    <definedName name="QB_ROW_22311" localSheetId="1" hidden="1">'OCT 23 I&amp;E'!$B$211</definedName>
    <definedName name="QB_ROW_2240" localSheetId="0" hidden="1">'OCT 23 Balance Sheet'!$E$10</definedName>
    <definedName name="QB_ROW_226260" localSheetId="5" hidden="1">BVA!$G$171</definedName>
    <definedName name="QB_ROW_226260" localSheetId="2" hidden="1">'Jan-Oct 23 I&amp;E'!$G$171</definedName>
    <definedName name="QB_ROW_227250" localSheetId="5" hidden="1">BVA!$F$146</definedName>
    <definedName name="QB_ROW_227250" localSheetId="2" hidden="1">'Jan-Oct 23 I&amp;E'!$F$146</definedName>
    <definedName name="QB_ROW_227250" localSheetId="1" hidden="1">'OCT 23 I&amp;E'!$F$128</definedName>
    <definedName name="QB_ROW_23020" localSheetId="3" hidden="1">'OCT 23 Ledger'!$C$23</definedName>
    <definedName name="QB_ROW_23021" localSheetId="5" hidden="1">BVA!$C$223</definedName>
    <definedName name="QB_ROW_23021" localSheetId="2" hidden="1">'Jan-Oct 23 I&amp;E'!$C$223</definedName>
    <definedName name="QB_ROW_23021" localSheetId="1" hidden="1">'OCT 23 I&amp;E'!$C$189</definedName>
    <definedName name="QB_ROW_2321" localSheetId="0" hidden="1">'OCT 23 Balance Sheet'!$C$13</definedName>
    <definedName name="QB_ROW_23250" localSheetId="5" hidden="1">BVA!$F$15</definedName>
    <definedName name="QB_ROW_23250" localSheetId="2" hidden="1">'Jan-Oct 23 I&amp;E'!$F$15</definedName>
    <definedName name="QB_ROW_23250" localSheetId="1" hidden="1">'OCT 23 I&amp;E'!$F$12</definedName>
    <definedName name="QB_ROW_23320" localSheetId="3" hidden="1">'OCT 23 Ledger'!$C$25</definedName>
    <definedName name="QB_ROW_23321" localSheetId="5" hidden="1">BVA!$C$237</definedName>
    <definedName name="QB_ROW_23321" localSheetId="2" hidden="1">'Jan-Oct 23 I&amp;E'!$C$237</definedName>
    <definedName name="QB_ROW_23321" localSheetId="1" hidden="1">'OCT 23 I&amp;E'!$C$197</definedName>
    <definedName name="QB_ROW_237230" localSheetId="0" hidden="1">'OCT 23 Balance Sheet'!$D$17</definedName>
    <definedName name="QB_ROW_24020" localSheetId="3" hidden="1">'OCT 23 Ledger'!$C$26</definedName>
    <definedName name="QB_ROW_24021" localSheetId="5" hidden="1">BVA!$C$238</definedName>
    <definedName name="QB_ROW_24021" localSheetId="2" hidden="1">'Jan-Oct 23 I&amp;E'!$C$238</definedName>
    <definedName name="QB_ROW_24021" localSheetId="1" hidden="1">'OCT 23 I&amp;E'!$C$198</definedName>
    <definedName name="QB_ROW_24250" localSheetId="5" hidden="1">BVA!$F$16</definedName>
    <definedName name="QB_ROW_24250" localSheetId="2" hidden="1">'Jan-Oct 23 I&amp;E'!$F$16</definedName>
    <definedName name="QB_ROW_24250" localSheetId="1" hidden="1">'OCT 23 I&amp;E'!$F$13</definedName>
    <definedName name="QB_ROW_24320" localSheetId="3" hidden="1">'OCT 23 Ledger'!$C$28</definedName>
    <definedName name="QB_ROW_24321" localSheetId="5" hidden="1">BVA!$C$257</definedName>
    <definedName name="QB_ROW_24321" localSheetId="2" hidden="1">'Jan-Oct 23 I&amp;E'!$C$255</definedName>
    <definedName name="QB_ROW_24321" localSheetId="1" hidden="1">'OCT 23 I&amp;E'!$C$210</definedName>
    <definedName name="QB_ROW_243240" localSheetId="0" hidden="1">'OCT 23 Balance Sheet'!$E$42</definedName>
    <definedName name="QB_ROW_244230" localSheetId="0" hidden="1">'OCT 23 Balance Sheet'!$D$61</definedName>
    <definedName name="QB_ROW_25020" localSheetId="3" hidden="1">'OCT 23 Ledger'!$C$75</definedName>
    <definedName name="QB_ROW_25050" localSheetId="5" hidden="1">BVA!$F$56</definedName>
    <definedName name="QB_ROW_25050" localSheetId="2" hidden="1">'Jan-Oct 23 I&amp;E'!$F$56</definedName>
    <definedName name="QB_ROW_25050" localSheetId="1" hidden="1">'OCT 23 I&amp;E'!$F$43</definedName>
    <definedName name="QB_ROW_251220" localSheetId="0" hidden="1">'OCT 23 Balance Sheet'!$C$22</definedName>
    <definedName name="QB_ROW_25260" localSheetId="5" hidden="1">BVA!$G$63</definedName>
    <definedName name="QB_ROW_25260" localSheetId="2" hidden="1">'Jan-Oct 23 I&amp;E'!$G$63</definedName>
    <definedName name="QB_ROW_25260" localSheetId="1" hidden="1">'OCT 23 I&amp;E'!$G$50</definedName>
    <definedName name="QB_ROW_25301" localSheetId="3" hidden="1">'OCT 23 Ledger'!$A$417</definedName>
    <definedName name="QB_ROW_25320" localSheetId="3" hidden="1">'OCT 23 Ledger'!$C$89</definedName>
    <definedName name="QB_ROW_25350" localSheetId="5" hidden="1">BVA!$F$64</definedName>
    <definedName name="QB_ROW_25350" localSheetId="2" hidden="1">'Jan-Oct 23 I&amp;E'!$F$64</definedName>
    <definedName name="QB_ROW_25350" localSheetId="1" hidden="1">'OCT 23 I&amp;E'!$F$51</definedName>
    <definedName name="QB_ROW_259040" localSheetId="3" hidden="1">'OCT 23 Ledger'!$E$120</definedName>
    <definedName name="QB_ROW_259270" localSheetId="5" hidden="1">BVA!$H$78</definedName>
    <definedName name="QB_ROW_259270" localSheetId="2" hidden="1">'Jan-Oct 23 I&amp;E'!$H$78</definedName>
    <definedName name="QB_ROW_259270" localSheetId="1" hidden="1">'OCT 23 I&amp;E'!$H$63</definedName>
    <definedName name="QB_ROW_259340" localSheetId="3" hidden="1">'OCT 23 Ledger'!$E$126</definedName>
    <definedName name="QB_ROW_260040" localSheetId="3" hidden="1">'OCT 23 Ledger'!$E$130</definedName>
    <definedName name="QB_ROW_260270" localSheetId="5" hidden="1">BVA!$H$80</definedName>
    <definedName name="QB_ROW_260270" localSheetId="2" hidden="1">'Jan-Oct 23 I&amp;E'!$H$80</definedName>
    <definedName name="QB_ROW_260270" localSheetId="1" hidden="1">'OCT 23 I&amp;E'!$H$65</definedName>
    <definedName name="QB_ROW_260340" localSheetId="3" hidden="1">'OCT 23 Ledger'!$E$135</definedName>
    <definedName name="QB_ROW_261260" localSheetId="5" hidden="1">BVA!$G$214</definedName>
    <definedName name="QB_ROW_261260" localSheetId="2" hidden="1">'Jan-Oct 23 I&amp;E'!$G$214</definedName>
    <definedName name="QB_ROW_261260" localSheetId="1" hidden="1">'OCT 23 I&amp;E'!$G$181</definedName>
    <definedName name="QB_ROW_264260" localSheetId="5" hidden="1">BVA!$G$192</definedName>
    <definedName name="QB_ROW_264260" localSheetId="2" hidden="1">'Jan-Oct 23 I&amp;E'!$G$192</definedName>
    <definedName name="QB_ROW_270220" localSheetId="0" hidden="1">'OCT 23 Balance Sheet'!$C$24</definedName>
    <definedName name="QB_ROW_27050" localSheetId="5" hidden="1">BVA!$F$49</definedName>
    <definedName name="QB_ROW_27050" localSheetId="2" hidden="1">'Jan-Oct 23 I&amp;E'!$F$49</definedName>
    <definedName name="QB_ROW_27050" localSheetId="1" hidden="1">'OCT 23 I&amp;E'!$F$37</definedName>
    <definedName name="QB_ROW_272220" localSheetId="0" hidden="1">'OCT 23 Balance Sheet'!$C$28</definedName>
    <definedName name="QB_ROW_27260" localSheetId="5" hidden="1">BVA!$G$54</definedName>
    <definedName name="QB_ROW_27260" localSheetId="2" hidden="1">'Jan-Oct 23 I&amp;E'!$G$54</definedName>
    <definedName name="QB_ROW_27350" localSheetId="5" hidden="1">BVA!$F$55</definedName>
    <definedName name="QB_ROW_27350" localSheetId="2" hidden="1">'Jan-Oct 23 I&amp;E'!$F$55</definedName>
    <definedName name="QB_ROW_27350" localSheetId="1" hidden="1">'OCT 23 I&amp;E'!$F$42</definedName>
    <definedName name="QB_ROW_278270" localSheetId="5" hidden="1">BVA!$H$90</definedName>
    <definedName name="QB_ROW_278270" localSheetId="2" hidden="1">'Jan-Oct 23 I&amp;E'!$H$90</definedName>
    <definedName name="QB_ROW_278270" localSheetId="1" hidden="1">'OCT 23 I&amp;E'!$H$74</definedName>
    <definedName name="QB_ROW_287280" localSheetId="5" hidden="1">BVA!$I$73</definedName>
    <definedName name="QB_ROW_287280" localSheetId="2" hidden="1">'Jan-Oct 23 I&amp;E'!$I$73</definedName>
    <definedName name="QB_ROW_287280" localSheetId="1" hidden="1">'OCT 23 I&amp;E'!$I$59</definedName>
    <definedName name="QB_ROW_290220" localSheetId="0" hidden="1">'OCT 23 Balance Sheet'!$C$23</definedName>
    <definedName name="QB_ROW_293230" localSheetId="0" hidden="1">'OCT 23 Balance Sheet'!$D$58</definedName>
    <definedName name="QB_ROW_294250" localSheetId="5" hidden="1">BVA!$F$149</definedName>
    <definedName name="QB_ROW_294250" localSheetId="2" hidden="1">'Jan-Oct 23 I&amp;E'!$F$149</definedName>
    <definedName name="QB_ROW_294250" localSheetId="1" hidden="1">'OCT 23 I&amp;E'!$F$131</definedName>
    <definedName name="QB_ROW_301" localSheetId="0" hidden="1">'OCT 23 Balance Sheet'!$A$31</definedName>
    <definedName name="QB_ROW_3021" localSheetId="0" hidden="1">'OCT 23 Balance Sheet'!$C$14</definedName>
    <definedName name="QB_ROW_305250" localSheetId="5" hidden="1">BVA!$F$20</definedName>
    <definedName name="QB_ROW_305250" localSheetId="2" hidden="1">'Jan-Oct 23 I&amp;E'!$F$20</definedName>
    <definedName name="QB_ROW_306030" localSheetId="3" hidden="1">'OCT 23 Ledger'!$D$76</definedName>
    <definedName name="QB_ROW_306260" localSheetId="5" hidden="1">BVA!$G$60</definedName>
    <definedName name="QB_ROW_306260" localSheetId="2" hidden="1">'Jan-Oct 23 I&amp;E'!$G$60</definedName>
    <definedName name="QB_ROW_306260" localSheetId="1" hidden="1">'OCT 23 I&amp;E'!$G$47</definedName>
    <definedName name="QB_ROW_306330" localSheetId="3" hidden="1">'OCT 23 Ledger'!$D$80</definedName>
    <definedName name="QB_ROW_307030" localSheetId="5" hidden="1">BVA!$D$239</definedName>
    <definedName name="QB_ROW_307030" localSheetId="2" hidden="1">'Jan-Oct 23 I&amp;E'!$D$239</definedName>
    <definedName name="QB_ROW_307240" localSheetId="5" hidden="1">BVA!$E$242</definedName>
    <definedName name="QB_ROW_307240" localSheetId="2" hidden="1">'Jan-Oct 23 I&amp;E'!$E$241</definedName>
    <definedName name="QB_ROW_307330" localSheetId="5" hidden="1">BVA!$D$243</definedName>
    <definedName name="QB_ROW_307330" localSheetId="2" hidden="1">'Jan-Oct 23 I&amp;E'!$D$242</definedName>
    <definedName name="QB_ROW_308250" localSheetId="5" hidden="1">BVA!$F$43</definedName>
    <definedName name="QB_ROW_308250" localSheetId="2" hidden="1">'Jan-Oct 23 I&amp;E'!$F$43</definedName>
    <definedName name="QB_ROW_308250" localSheetId="1" hidden="1">'OCT 23 I&amp;E'!$F$32</definedName>
    <definedName name="QB_ROW_316230" localSheetId="0" hidden="1">'OCT 23 Balance Sheet'!$D$57</definedName>
    <definedName name="QB_ROW_319040" localSheetId="3" hidden="1">'OCT 23 Ledger'!$E$108</definedName>
    <definedName name="QB_ROW_319270" localSheetId="5" hidden="1">BVA!$H$76</definedName>
    <definedName name="QB_ROW_319270" localSheetId="2" hidden="1">'Jan-Oct 23 I&amp;E'!$H$76</definedName>
    <definedName name="QB_ROW_319270" localSheetId="1" hidden="1">'OCT 23 I&amp;E'!$H$61</definedName>
    <definedName name="QB_ROW_319340" localSheetId="3" hidden="1">'OCT 23 Ledger'!$E$116</definedName>
    <definedName name="QB_ROW_321030" localSheetId="3" hidden="1">'OCT 23 Ledger'!$D$141</definedName>
    <definedName name="QB_ROW_321060" localSheetId="5" hidden="1">BVA!$G$84</definedName>
    <definedName name="QB_ROW_321060" localSheetId="2" hidden="1">'Jan-Oct 23 I&amp;E'!$G$84</definedName>
    <definedName name="QB_ROW_321060" localSheetId="1" hidden="1">'OCT 23 I&amp;E'!$G$68</definedName>
    <definedName name="QB_ROW_321330" localSheetId="3" hidden="1">'OCT 23 Ledger'!$D$161</definedName>
    <definedName name="QB_ROW_321360" localSheetId="5" hidden="1">BVA!$G$92</definedName>
    <definedName name="QB_ROW_321360" localSheetId="2" hidden="1">'Jan-Oct 23 I&amp;E'!$G$92</definedName>
    <definedName name="QB_ROW_321360" localSheetId="1" hidden="1">'OCT 23 I&amp;E'!$G$76</definedName>
    <definedName name="QB_ROW_322040" localSheetId="3" hidden="1">'OCT 23 Ledger'!$E$153</definedName>
    <definedName name="QB_ROW_322270" localSheetId="5" hidden="1">BVA!$H$87</definedName>
    <definedName name="QB_ROW_322270" localSheetId="2" hidden="1">'Jan-Oct 23 I&amp;E'!$H$87</definedName>
    <definedName name="QB_ROW_322270" localSheetId="1" hidden="1">'OCT 23 I&amp;E'!$H$71</definedName>
    <definedName name="QB_ROW_322340" localSheetId="3" hidden="1">'OCT 23 Ledger'!$E$157</definedName>
    <definedName name="QB_ROW_32260" localSheetId="5" hidden="1">BVA!$G$116</definedName>
    <definedName name="QB_ROW_32260" localSheetId="2" hidden="1">'Jan-Oct 23 I&amp;E'!$G$116</definedName>
    <definedName name="QB_ROW_323040" localSheetId="3" hidden="1">'OCT 23 Ledger'!$E$158</definedName>
    <definedName name="QB_ROW_323270" localSheetId="5" hidden="1">BVA!$H$88</definedName>
    <definedName name="QB_ROW_323270" localSheetId="2" hidden="1">'Jan-Oct 23 I&amp;E'!$H$88</definedName>
    <definedName name="QB_ROW_323270" localSheetId="1" hidden="1">'OCT 23 I&amp;E'!$H$72</definedName>
    <definedName name="QB_ROW_323340" localSheetId="3" hidden="1">'OCT 23 Ledger'!$E$160</definedName>
    <definedName name="QB_ROW_324040" localSheetId="3" hidden="1">'OCT 23 Ledger'!$E$147</definedName>
    <definedName name="QB_ROW_324270" localSheetId="5" hidden="1">BVA!$H$86</definedName>
    <definedName name="QB_ROW_324270" localSheetId="2" hidden="1">'Jan-Oct 23 I&amp;E'!$H$86</definedName>
    <definedName name="QB_ROW_324270" localSheetId="1" hidden="1">'OCT 23 I&amp;E'!$H$70</definedName>
    <definedName name="QB_ROW_324340" localSheetId="3" hidden="1">'OCT 23 Ledger'!$E$152</definedName>
    <definedName name="QB_ROW_329260" localSheetId="5" hidden="1">BVA!$G$158</definedName>
    <definedName name="QB_ROW_329260" localSheetId="2" hidden="1">'Jan-Oct 23 I&amp;E'!$G$158</definedName>
    <definedName name="QB_ROW_329260" localSheetId="1" hidden="1">'OCT 23 I&amp;E'!$G$140</definedName>
    <definedName name="QB_ROW_33020" localSheetId="3" hidden="1">'OCT 23 Ledger'!$C$29</definedName>
    <definedName name="QB_ROW_3321" localSheetId="0" hidden="1">'OCT 23 Balance Sheet'!$C$18</definedName>
    <definedName name="QB_ROW_33250" localSheetId="5" hidden="1">BVA!$F$17</definedName>
    <definedName name="QB_ROW_33250" localSheetId="2" hidden="1">'Jan-Oct 23 I&amp;E'!$F$17</definedName>
    <definedName name="QB_ROW_33250" localSheetId="1" hidden="1">'OCT 23 I&amp;E'!$F$14</definedName>
    <definedName name="QB_ROW_33320" localSheetId="3" hidden="1">'OCT 23 Ledger'!$C$34</definedName>
    <definedName name="QB_ROW_336230" localSheetId="0" hidden="1">'OCT 23 Balance Sheet'!$D$59</definedName>
    <definedName name="QB_ROW_34020" localSheetId="3" hidden="1">'OCT 23 Ledger'!$C$90</definedName>
    <definedName name="QB_ROW_34030" localSheetId="3" hidden="1">'OCT 23 Ledger'!$D$197</definedName>
    <definedName name="QB_ROW_34050" localSheetId="5" hidden="1">BVA!$F$65</definedName>
    <definedName name="QB_ROW_34050" localSheetId="2" hidden="1">'Jan-Oct 23 I&amp;E'!$F$65</definedName>
    <definedName name="QB_ROW_34050" localSheetId="1" hidden="1">'OCT 23 I&amp;E'!$F$52</definedName>
    <definedName name="QB_ROW_34260" localSheetId="5" hidden="1">BVA!$G$98</definedName>
    <definedName name="QB_ROW_34260" localSheetId="2" hidden="1">'Jan-Oct 23 I&amp;E'!$G$98</definedName>
    <definedName name="QB_ROW_34260" localSheetId="1" hidden="1">'OCT 23 I&amp;E'!$G$82</definedName>
    <definedName name="QB_ROW_34320" localSheetId="3" hidden="1">'OCT 23 Ledger'!$C$201</definedName>
    <definedName name="QB_ROW_34330" localSheetId="3" hidden="1">'OCT 23 Ledger'!$D$200</definedName>
    <definedName name="QB_ROW_34350" localSheetId="5" hidden="1">BVA!$F$99</definedName>
    <definedName name="QB_ROW_34350" localSheetId="2" hidden="1">'Jan-Oct 23 I&amp;E'!$F$99</definedName>
    <definedName name="QB_ROW_34350" localSheetId="1" hidden="1">'OCT 23 I&amp;E'!$F$83</definedName>
    <definedName name="QB_ROW_353260" localSheetId="5" hidden="1">BVA!$G$180</definedName>
    <definedName name="QB_ROW_353260" localSheetId="2" hidden="1">'Jan-Oct 23 I&amp;E'!$G$180</definedName>
    <definedName name="QB_ROW_354270" localSheetId="5" hidden="1">BVA!$H$91</definedName>
    <definedName name="QB_ROW_354270" localSheetId="2" hidden="1">'Jan-Oct 23 I&amp;E'!$H$91</definedName>
    <definedName name="QB_ROW_354270" localSheetId="1" hidden="1">'OCT 23 I&amp;E'!$H$75</definedName>
    <definedName name="QB_ROW_355220" localSheetId="0" hidden="1">'OCT 23 Balance Sheet'!$C$25</definedName>
    <definedName name="QB_ROW_367260" localSheetId="5" hidden="1">BVA!$G$174</definedName>
    <definedName name="QB_ROW_367260" localSheetId="2" hidden="1">'Jan-Oct 23 I&amp;E'!$G$174</definedName>
    <definedName name="QB_ROW_369010" localSheetId="3" hidden="1">'OCT 23 Ledger'!$B$372</definedName>
    <definedName name="QB_ROW_369020" localSheetId="3" hidden="1">'OCT 23 Ledger'!$C$392</definedName>
    <definedName name="QB_ROW_369040" localSheetId="5" hidden="1">BVA!$E$206</definedName>
    <definedName name="QB_ROW_369040" localSheetId="2" hidden="1">'Jan-Oct 23 I&amp;E'!$E$206</definedName>
    <definedName name="QB_ROW_369040" localSheetId="1" hidden="1">'OCT 23 I&amp;E'!$E$173</definedName>
    <definedName name="QB_ROW_369250" localSheetId="5" hidden="1">BVA!$F$217</definedName>
    <definedName name="QB_ROW_369250" localSheetId="2" hidden="1">'Jan-Oct 23 I&amp;E'!$F$217</definedName>
    <definedName name="QB_ROW_369250" localSheetId="1" hidden="1">'OCT 23 I&amp;E'!$F$184</definedName>
    <definedName name="QB_ROW_369310" localSheetId="3" hidden="1">'OCT 23 Ledger'!$B$395</definedName>
    <definedName name="QB_ROW_369320" localSheetId="3" hidden="1">'OCT 23 Ledger'!$C$394</definedName>
    <definedName name="QB_ROW_369340" localSheetId="5" hidden="1">BVA!$E$218</definedName>
    <definedName name="QB_ROW_369340" localSheetId="2" hidden="1">'Jan-Oct 23 I&amp;E'!$E$218</definedName>
    <definedName name="QB_ROW_369340" localSheetId="1" hidden="1">'OCT 23 I&amp;E'!$E$185</definedName>
    <definedName name="QB_ROW_370020" localSheetId="3" hidden="1">'OCT 23 Ledger'!$C$64</definedName>
    <definedName name="QB_ROW_370030" localSheetId="3" hidden="1">'OCT 23 Ledger'!$D$71</definedName>
    <definedName name="QB_ROW_370050" localSheetId="5" hidden="1">BVA!$F$44</definedName>
    <definedName name="QB_ROW_370050" localSheetId="2" hidden="1">'Jan-Oct 23 I&amp;E'!$F$44</definedName>
    <definedName name="QB_ROW_370050" localSheetId="1" hidden="1">'OCT 23 I&amp;E'!$F$33</definedName>
    <definedName name="QB_ROW_370260" localSheetId="5" hidden="1">BVA!$G$47</definedName>
    <definedName name="QB_ROW_370260" localSheetId="2" hidden="1">'Jan-Oct 23 I&amp;E'!$G$47</definedName>
    <definedName name="QB_ROW_370260" localSheetId="1" hidden="1">'OCT 23 I&amp;E'!$G$35</definedName>
    <definedName name="QB_ROW_370320" localSheetId="3" hidden="1">'OCT 23 Ledger'!$C$74</definedName>
    <definedName name="QB_ROW_370330" localSheetId="3" hidden="1">'OCT 23 Ledger'!$D$73</definedName>
    <definedName name="QB_ROW_370350" localSheetId="5" hidden="1">BVA!$F$48</definedName>
    <definedName name="QB_ROW_370350" localSheetId="2" hidden="1">'Jan-Oct 23 I&amp;E'!$F$48</definedName>
    <definedName name="QB_ROW_370350" localSheetId="1" hidden="1">'OCT 23 I&amp;E'!$F$36</definedName>
    <definedName name="QB_ROW_374030" localSheetId="3" hidden="1">'OCT 23 Ledger'!$D$408</definedName>
    <definedName name="QB_ROW_374250" localSheetId="5" hidden="1">BVA!$F$246</definedName>
    <definedName name="QB_ROW_374250" localSheetId="2" hidden="1">'Jan-Oct 23 I&amp;E'!$F$245</definedName>
    <definedName name="QB_ROW_374250" localSheetId="1" hidden="1">'OCT 23 I&amp;E'!$F$201</definedName>
    <definedName name="QB_ROW_374330" localSheetId="3" hidden="1">'OCT 23 Ledger'!$D$411</definedName>
    <definedName name="QB_ROW_375020" localSheetId="3" hidden="1">'OCT 23 Ledger'!$C$397</definedName>
    <definedName name="QB_ROW_375040" localSheetId="5" hidden="1">BVA!$E$230</definedName>
    <definedName name="QB_ROW_375040" localSheetId="2" hidden="1">'Jan-Oct 23 I&amp;E'!$E$230</definedName>
    <definedName name="QB_ROW_375040" localSheetId="1" hidden="1">'OCT 23 I&amp;E'!$E$192</definedName>
    <definedName name="QB_ROW_375320" localSheetId="3" hidden="1">'OCT 23 Ledger'!$C$404</definedName>
    <definedName name="QB_ROW_375340" localSheetId="5" hidden="1">BVA!$E$235</definedName>
    <definedName name="QB_ROW_375340" localSheetId="2" hidden="1">'Jan-Oct 23 I&amp;E'!$E$235</definedName>
    <definedName name="QB_ROW_375340" localSheetId="1" hidden="1">'OCT 23 I&amp;E'!$E$195</definedName>
    <definedName name="QB_ROW_38030" localSheetId="3" hidden="1">'OCT 23 Ledger'!$D$162</definedName>
    <definedName name="QB_ROW_38060" localSheetId="5" hidden="1">BVA!$G$93</definedName>
    <definedName name="QB_ROW_38060" localSheetId="2" hidden="1">'Jan-Oct 23 I&amp;E'!$G$93</definedName>
    <definedName name="QB_ROW_38060" localSheetId="1" hidden="1">'OCT 23 I&amp;E'!$G$77</definedName>
    <definedName name="QB_ROW_382260" localSheetId="5" hidden="1">BVA!$G$177</definedName>
    <definedName name="QB_ROW_382260" localSheetId="2" hidden="1">'Jan-Oct 23 I&amp;E'!$G$177</definedName>
    <definedName name="QB_ROW_383030" localSheetId="3" hidden="1">'OCT 23 Ledger'!$D$327</definedName>
    <definedName name="QB_ROW_383260" localSheetId="5" hidden="1">BVA!$G$181</definedName>
    <definedName name="QB_ROW_383260" localSheetId="2" hidden="1">'Jan-Oct 23 I&amp;E'!$G$181</definedName>
    <definedName name="QB_ROW_383260" localSheetId="1" hidden="1">'OCT 23 I&amp;E'!$G$152</definedName>
    <definedName name="QB_ROW_38330" localSheetId="3" hidden="1">'OCT 23 Ledger'!$D$196</definedName>
    <definedName name="QB_ROW_383330" localSheetId="3" hidden="1">'OCT 23 Ledger'!$D$331</definedName>
    <definedName name="QB_ROW_38360" localSheetId="5" hidden="1">BVA!$G$97</definedName>
    <definedName name="QB_ROW_38360" localSheetId="2" hidden="1">'Jan-Oct 23 I&amp;E'!$G$97</definedName>
    <definedName name="QB_ROW_38360" localSheetId="1" hidden="1">'OCT 23 I&amp;E'!$G$81</definedName>
    <definedName name="QB_ROW_388260" localSheetId="5" hidden="1">BVA!$G$195</definedName>
    <definedName name="QB_ROW_388260" localSheetId="2" hidden="1">'Jan-Oct 23 I&amp;E'!$G$195</definedName>
    <definedName name="QB_ROW_388260" localSheetId="1" hidden="1">'OCT 23 I&amp;E'!$G$164</definedName>
    <definedName name="QB_ROW_390040" localSheetId="3" hidden="1">'OCT 23 Ledger'!$E$270</definedName>
    <definedName name="QB_ROW_390270" localSheetId="5" hidden="1">BVA!$H$132</definedName>
    <definedName name="QB_ROW_390270" localSheetId="2" hidden="1">'Jan-Oct 23 I&amp;E'!$H$132</definedName>
    <definedName name="QB_ROW_390270" localSheetId="1" hidden="1">'OCT 23 I&amp;E'!$H$114</definedName>
    <definedName name="QB_ROW_390340" localSheetId="3" hidden="1">'OCT 23 Ledger'!$E$276</definedName>
    <definedName name="QB_ROW_39040" localSheetId="3" hidden="1">'OCT 23 Ledger'!$E$163</definedName>
    <definedName name="QB_ROW_391250" localSheetId="5" hidden="1">BVA!$F$21</definedName>
    <definedName name="QB_ROW_391250" localSheetId="2" hidden="1">'Jan-Oct 23 I&amp;E'!$F$21</definedName>
    <definedName name="QB_ROW_39270" localSheetId="5" hidden="1">BVA!$H$94</definedName>
    <definedName name="QB_ROW_39270" localSheetId="2" hidden="1">'Jan-Oct 23 I&amp;E'!$H$94</definedName>
    <definedName name="QB_ROW_39270" localSheetId="1" hidden="1">'OCT 23 I&amp;E'!$H$78</definedName>
    <definedName name="QB_ROW_39340" localSheetId="3" hidden="1">'OCT 23 Ledger'!$E$170</definedName>
    <definedName name="QB_ROW_394260" localSheetId="5" hidden="1">BVA!$G$51</definedName>
    <definedName name="QB_ROW_394260" localSheetId="2" hidden="1">'Jan-Oct 23 I&amp;E'!$G$51</definedName>
    <definedName name="QB_ROW_394260" localSheetId="1" hidden="1">'OCT 23 I&amp;E'!$G$39</definedName>
    <definedName name="QB_ROW_403340" localSheetId="5" hidden="1">BVA!$E$241</definedName>
    <definedName name="QB_ROW_403340" localSheetId="2" hidden="1">'Jan-Oct 23 I&amp;E'!$E$240</definedName>
    <definedName name="QB_ROW_404030" localSheetId="3" hidden="1">'OCT 23 Ledger'!$D$322</definedName>
    <definedName name="QB_ROW_404260" localSheetId="5" hidden="1">BVA!$G$179</definedName>
    <definedName name="QB_ROW_404260" localSheetId="2" hidden="1">'Jan-Oct 23 I&amp;E'!$G$179</definedName>
    <definedName name="QB_ROW_404260" localSheetId="1" hidden="1">'OCT 23 I&amp;E'!$G$151</definedName>
    <definedName name="QB_ROW_404330" localSheetId="3" hidden="1">'OCT 23 Ledger'!$D$326</definedName>
    <definedName name="QB_ROW_41040" localSheetId="3" hidden="1">'OCT 23 Ledger'!$E$171</definedName>
    <definedName name="QB_ROW_412030" localSheetId="3" hidden="1">'OCT 23 Ledger'!$D$308</definedName>
    <definedName name="QB_ROW_412260" localSheetId="5" hidden="1">BVA!$G$166</definedName>
    <definedName name="QB_ROW_412260" localSheetId="2" hidden="1">'Jan-Oct 23 I&amp;E'!$G$166</definedName>
    <definedName name="QB_ROW_412260" localSheetId="1" hidden="1">'OCT 23 I&amp;E'!$G$147</definedName>
    <definedName name="QB_ROW_412330" localSheetId="3" hidden="1">'OCT 23 Ledger'!$D$310</definedName>
    <definedName name="QB_ROW_41270" localSheetId="5" hidden="1">BVA!$H$95</definedName>
    <definedName name="QB_ROW_41270" localSheetId="2" hidden="1">'Jan-Oct 23 I&amp;E'!$H$95</definedName>
    <definedName name="QB_ROW_41270" localSheetId="1" hidden="1">'OCT 23 I&amp;E'!$H$79</definedName>
    <definedName name="QB_ROW_41340" localSheetId="3" hidden="1">'OCT 23 Ledger'!$E$182</definedName>
    <definedName name="QB_ROW_415270" localSheetId="5" hidden="1">BVA!$H$119</definedName>
    <definedName name="QB_ROW_415270" localSheetId="2" hidden="1">'Jan-Oct 23 I&amp;E'!$H$119</definedName>
    <definedName name="QB_ROW_415270" localSheetId="1" hidden="1">'OCT 23 I&amp;E'!$H$102</definedName>
    <definedName name="QB_ROW_418250" localSheetId="5" hidden="1">BVA!$F$142</definedName>
    <definedName name="QB_ROW_418250" localSheetId="2" hidden="1">'Jan-Oct 23 I&amp;E'!$F$142</definedName>
    <definedName name="QB_ROW_418250" localSheetId="1" hidden="1">'OCT 23 I&amp;E'!$F$124</definedName>
    <definedName name="QB_ROW_421250" localSheetId="0" hidden="1">'OCT 23 Balance Sheet'!$F$45</definedName>
    <definedName name="QB_ROW_423230" localSheetId="0" hidden="1">'OCT 23 Balance Sheet'!$D$56</definedName>
    <definedName name="QB_ROW_425030" localSheetId="3" hidden="1">'OCT 23 Ledger'!$D$318</definedName>
    <definedName name="QB_ROW_425260" localSheetId="5" hidden="1">BVA!$G$173</definedName>
    <definedName name="QB_ROW_425260" localSheetId="2" hidden="1">'Jan-Oct 23 I&amp;E'!$G$173</definedName>
    <definedName name="QB_ROW_425260" localSheetId="1" hidden="1">'OCT 23 I&amp;E'!$G$150</definedName>
    <definedName name="QB_ROW_425330" localSheetId="3" hidden="1">'OCT 23 Ledger'!$D$321</definedName>
    <definedName name="QB_ROW_427240" localSheetId="5" hidden="1">BVA!$E$6</definedName>
    <definedName name="QB_ROW_427240" localSheetId="2" hidden="1">'Jan-Oct 23 I&amp;E'!$E$6</definedName>
    <definedName name="QB_ROW_427240" localSheetId="1" hidden="1">'OCT 23 I&amp;E'!$E$5</definedName>
    <definedName name="QB_ROW_43040" localSheetId="3" hidden="1">'OCT 23 Ledger'!$E$183</definedName>
    <definedName name="QB_ROW_43270" localSheetId="5" hidden="1">BVA!$H$96</definedName>
    <definedName name="QB_ROW_43270" localSheetId="2" hidden="1">'Jan-Oct 23 I&amp;E'!$H$96</definedName>
    <definedName name="QB_ROW_43270" localSheetId="1" hidden="1">'OCT 23 I&amp;E'!$H$80</definedName>
    <definedName name="QB_ROW_43340" localSheetId="3" hidden="1">'OCT 23 Ledger'!$E$195</definedName>
    <definedName name="QB_ROW_436250" localSheetId="5" hidden="1">BVA!$F$234</definedName>
    <definedName name="QB_ROW_436250" localSheetId="2" hidden="1">'Jan-Oct 23 I&amp;E'!$F$234</definedName>
    <definedName name="QB_ROW_437020" localSheetId="3" hidden="1">'OCT 23 Ledger'!$C$407</definedName>
    <definedName name="QB_ROW_437040" localSheetId="5" hidden="1">BVA!$E$245</definedName>
    <definedName name="QB_ROW_437040" localSheetId="2" hidden="1">'Jan-Oct 23 I&amp;E'!$E$244</definedName>
    <definedName name="QB_ROW_437040" localSheetId="1" hidden="1">'OCT 23 I&amp;E'!$E$200</definedName>
    <definedName name="QB_ROW_437250" localSheetId="5" hidden="1">BVA!$F$248</definedName>
    <definedName name="QB_ROW_437250" localSheetId="2" hidden="1">'Jan-Oct 23 I&amp;E'!$F$246</definedName>
    <definedName name="QB_ROW_437320" localSheetId="3" hidden="1">'OCT 23 Ledger'!$C$412</definedName>
    <definedName name="QB_ROW_437340" localSheetId="5" hidden="1">BVA!$E$249</definedName>
    <definedName name="QB_ROW_437340" localSheetId="2" hidden="1">'Jan-Oct 23 I&amp;E'!$E$247</definedName>
    <definedName name="QB_ROW_437340" localSheetId="1" hidden="1">'OCT 23 I&amp;E'!$E$202</definedName>
    <definedName name="QB_ROW_438250" localSheetId="5" hidden="1">BVA!$F$247</definedName>
    <definedName name="QB_ROW_44020" localSheetId="3" hidden="1">'OCT 23 Ledger'!$C$60</definedName>
    <definedName name="QB_ROW_441020" localSheetId="3" hidden="1">'OCT 23 Ledger'!$C$38</definedName>
    <definedName name="QB_ROW_441250" localSheetId="5" hidden="1">BVA!$F$19</definedName>
    <definedName name="QB_ROW_441250" localSheetId="2" hidden="1">'Jan-Oct 23 I&amp;E'!$F$19</definedName>
    <definedName name="QB_ROW_441250" localSheetId="1" hidden="1">'OCT 23 I&amp;E'!$F$16</definedName>
    <definedName name="QB_ROW_441320" localSheetId="3" hidden="1">'OCT 23 Ledger'!$C$40</definedName>
    <definedName name="QB_ROW_44250" localSheetId="5" hidden="1">BVA!$F$37</definedName>
    <definedName name="QB_ROW_44250" localSheetId="2" hidden="1">'Jan-Oct 23 I&amp;E'!$F$37</definedName>
    <definedName name="QB_ROW_44250" localSheetId="1" hidden="1">'OCT 23 I&amp;E'!$F$29</definedName>
    <definedName name="QB_ROW_44320" localSheetId="3" hidden="1">'OCT 23 Ledger'!$C$63</definedName>
    <definedName name="QB_ROW_443240" localSheetId="5" hidden="1">BVA!$E$229</definedName>
    <definedName name="QB_ROW_443240" localSheetId="2" hidden="1">'Jan-Oct 23 I&amp;E'!$E$229</definedName>
    <definedName name="QB_ROW_443240" localSheetId="1" hidden="1">'OCT 23 I&amp;E'!$E$191</definedName>
    <definedName name="QB_ROW_445030" localSheetId="3" hidden="1">'OCT 23 Ledger'!$D$203</definedName>
    <definedName name="QB_ROW_445260" localSheetId="5" hidden="1">BVA!$G$102</definedName>
    <definedName name="QB_ROW_445260" localSheetId="2" hidden="1">'Jan-Oct 23 I&amp;E'!$G$102</definedName>
    <definedName name="QB_ROW_445260" localSheetId="1" hidden="1">'OCT 23 I&amp;E'!$G$86</definedName>
    <definedName name="QB_ROW_445330" localSheetId="3" hidden="1">'OCT 23 Ledger'!$D$206</definedName>
    <definedName name="QB_ROW_446230" localSheetId="0" hidden="1">'OCT 23 Balance Sheet'!$D$16</definedName>
    <definedName name="QB_ROW_447030" localSheetId="3" hidden="1">'OCT 23 Ledger'!$D$81</definedName>
    <definedName name="QB_ROW_447260" localSheetId="5" hidden="1">BVA!$G$61</definedName>
    <definedName name="QB_ROW_447260" localSheetId="2" hidden="1">'Jan-Oct 23 I&amp;E'!$G$61</definedName>
    <definedName name="QB_ROW_447260" localSheetId="1" hidden="1">'OCT 23 I&amp;E'!$G$48</definedName>
    <definedName name="QB_ROW_447330" localSheetId="3" hidden="1">'OCT 23 Ledger'!$D$85</definedName>
    <definedName name="QB_ROW_448270" localSheetId="5" hidden="1">BVA!$H$89</definedName>
    <definedName name="QB_ROW_448270" localSheetId="2" hidden="1">'Jan-Oct 23 I&amp;E'!$H$89</definedName>
    <definedName name="QB_ROW_448270" localSheetId="1" hidden="1">'OCT 23 I&amp;E'!$H$73</definedName>
    <definedName name="QB_ROW_449030" localSheetId="5" hidden="1">BVA!$D$252</definedName>
    <definedName name="QB_ROW_449030" localSheetId="2" hidden="1">'Jan-Oct 23 I&amp;E'!$D$250</definedName>
    <definedName name="QB_ROW_449030" localSheetId="1" hidden="1">'OCT 23 I&amp;E'!$D$205</definedName>
    <definedName name="QB_ROW_449330" localSheetId="5" hidden="1">BVA!$D$256</definedName>
    <definedName name="QB_ROW_449330" localSheetId="2" hidden="1">'Jan-Oct 23 I&amp;E'!$D$254</definedName>
    <definedName name="QB_ROW_449330" localSheetId="1" hidden="1">'OCT 23 I&amp;E'!$D$209</definedName>
    <definedName name="QB_ROW_45250" localSheetId="5" hidden="1">BVA!$F$38</definedName>
    <definedName name="QB_ROW_45250" localSheetId="2" hidden="1">'Jan-Oct 23 I&amp;E'!$F$38</definedName>
    <definedName name="QB_ROW_45250" localSheetId="1" hidden="1">'OCT 23 I&amp;E'!$F$30</definedName>
    <definedName name="QB_ROW_453240" localSheetId="5" hidden="1">BVA!$E$254</definedName>
    <definedName name="QB_ROW_453240" localSheetId="2" hidden="1">'Jan-Oct 23 I&amp;E'!$E$252</definedName>
    <definedName name="QB_ROW_453240" localSheetId="1" hidden="1">'OCT 23 I&amp;E'!$E$207</definedName>
    <definedName name="QB_ROW_455260" localSheetId="5" hidden="1">BVA!$G$156</definedName>
    <definedName name="QB_ROW_455260" localSheetId="2" hidden="1">'Jan-Oct 23 I&amp;E'!$G$156</definedName>
    <definedName name="QB_ROW_455260" localSheetId="1" hidden="1">'OCT 23 I&amp;E'!$G$138</definedName>
    <definedName name="QB_ROW_457260" localSheetId="5" hidden="1">BVA!$G$155</definedName>
    <definedName name="QB_ROW_457260" localSheetId="2" hidden="1">'Jan-Oct 23 I&amp;E'!$G$155</definedName>
    <definedName name="QB_ROW_457260" localSheetId="1" hidden="1">'OCT 23 I&amp;E'!$G$137</definedName>
    <definedName name="QB_ROW_458260" localSheetId="5" hidden="1">BVA!$G$154</definedName>
    <definedName name="QB_ROW_458260" localSheetId="2" hidden="1">'Jan-Oct 23 I&amp;E'!$G$154</definedName>
    <definedName name="QB_ROW_458260" localSheetId="1" hidden="1">'OCT 23 I&amp;E'!$G$136</definedName>
    <definedName name="QB_ROW_46020" localSheetId="3" hidden="1">'OCT 23 Ledger'!$C$202</definedName>
    <definedName name="QB_ROW_46030" localSheetId="3" hidden="1">'OCT 23 Ledger'!$D$210</definedName>
    <definedName name="QB_ROW_46050" localSheetId="5" hidden="1">BVA!$F$100</definedName>
    <definedName name="QB_ROW_46050" localSheetId="2" hidden="1">'Jan-Oct 23 I&amp;E'!$F$100</definedName>
    <definedName name="QB_ROW_46050" localSheetId="1" hidden="1">'OCT 23 I&amp;E'!$F$84</definedName>
    <definedName name="QB_ROW_461270" localSheetId="5" hidden="1">BVA!$H$81</definedName>
    <definedName name="QB_ROW_461270" localSheetId="2" hidden="1">'Jan-Oct 23 I&amp;E'!$H$81</definedName>
    <definedName name="QB_ROW_46260" localSheetId="5" hidden="1">BVA!$G$104</definedName>
    <definedName name="QB_ROW_46260" localSheetId="2" hidden="1">'Jan-Oct 23 I&amp;E'!$G$104</definedName>
    <definedName name="QB_ROW_46260" localSheetId="1" hidden="1">'OCT 23 I&amp;E'!$G$88</definedName>
    <definedName name="QB_ROW_46320" localSheetId="3" hidden="1">'OCT 23 Ledger'!$C$213</definedName>
    <definedName name="QB_ROW_463250" localSheetId="5" hidden="1">BVA!$F$231</definedName>
    <definedName name="QB_ROW_463250" localSheetId="2" hidden="1">'Jan-Oct 23 I&amp;E'!$F$231</definedName>
    <definedName name="QB_ROW_46330" localSheetId="3" hidden="1">'OCT 23 Ledger'!$D$212</definedName>
    <definedName name="QB_ROW_46350" localSheetId="5" hidden="1">BVA!$F$105</definedName>
    <definedName name="QB_ROW_46350" localSheetId="2" hidden="1">'Jan-Oct 23 I&amp;E'!$F$105</definedName>
    <definedName name="QB_ROW_46350" localSheetId="1" hidden="1">'OCT 23 I&amp;E'!$F$89</definedName>
    <definedName name="QB_ROW_464030" localSheetId="3" hidden="1">'OCT 23 Ledger'!$D$401</definedName>
    <definedName name="QB_ROW_464250" localSheetId="5" hidden="1">BVA!$F$233</definedName>
    <definedName name="QB_ROW_464250" localSheetId="2" hidden="1">'Jan-Oct 23 I&amp;E'!$F$233</definedName>
    <definedName name="QB_ROW_464250" localSheetId="1" hidden="1">'OCT 23 I&amp;E'!$F$194</definedName>
    <definedName name="QB_ROW_464330" localSheetId="3" hidden="1">'OCT 23 Ledger'!$D$403</definedName>
    <definedName name="QB_ROW_465230" localSheetId="0" hidden="1">'OCT 23 Balance Sheet'!$D$15</definedName>
    <definedName name="QB_ROW_466030" localSheetId="3" hidden="1">'OCT 23 Ledger'!$D$398</definedName>
    <definedName name="QB_ROW_466250" localSheetId="5" hidden="1">BVA!$F$232</definedName>
    <definedName name="QB_ROW_466250" localSheetId="2" hidden="1">'Jan-Oct 23 I&amp;E'!$F$232</definedName>
    <definedName name="QB_ROW_466250" localSheetId="1" hidden="1">'OCT 23 I&amp;E'!$F$193</definedName>
    <definedName name="QB_ROW_466330" localSheetId="3" hidden="1">'OCT 23 Ledger'!$D$400</definedName>
    <definedName name="QB_ROW_470260" localSheetId="5" hidden="1">BVA!$G$176</definedName>
    <definedName name="QB_ROW_470260" localSheetId="2" hidden="1">'Jan-Oct 23 I&amp;E'!$G$176</definedName>
    <definedName name="QB_ROW_47260" localSheetId="5" hidden="1">BVA!$G$101</definedName>
    <definedName name="QB_ROW_47260" localSheetId="2" hidden="1">'Jan-Oct 23 I&amp;E'!$G$101</definedName>
    <definedName name="QB_ROW_47260" localSheetId="1" hidden="1">'OCT 23 I&amp;E'!$G$85</definedName>
    <definedName name="QB_ROW_478020" localSheetId="3" hidden="1">'OCT 23 Ledger'!$C$55</definedName>
    <definedName name="QB_ROW_478250" localSheetId="5" hidden="1">BVA!$F$36</definedName>
    <definedName name="QB_ROW_478250" localSheetId="2" hidden="1">'Jan-Oct 23 I&amp;E'!$F$36</definedName>
    <definedName name="QB_ROW_478250" localSheetId="1" hidden="1">'OCT 23 I&amp;E'!$F$28</definedName>
    <definedName name="QB_ROW_478320" localSheetId="3" hidden="1">'OCT 23 Ledger'!$C$59</definedName>
    <definedName name="QB_ROW_482260" localSheetId="5" hidden="1">BVA!$G$153</definedName>
    <definedName name="QB_ROW_482260" localSheetId="2" hidden="1">'Jan-Oct 23 I&amp;E'!$G$153</definedName>
    <definedName name="QB_ROW_482260" localSheetId="1" hidden="1">'OCT 23 I&amp;E'!$G$135</definedName>
    <definedName name="QB_ROW_488250" localSheetId="5" hidden="1">BVA!$F$30</definedName>
    <definedName name="QB_ROW_488250" localSheetId="2" hidden="1">'Jan-Oct 23 I&amp;E'!$F$30</definedName>
    <definedName name="QB_ROW_488250" localSheetId="1" hidden="1">'OCT 23 I&amp;E'!$F$22</definedName>
    <definedName name="QB_ROW_489240" localSheetId="5" hidden="1">BVA!$E$5</definedName>
    <definedName name="QB_ROW_489240" localSheetId="2" hidden="1">'Jan-Oct 23 I&amp;E'!$E$5</definedName>
    <definedName name="QB_ROW_490260" localSheetId="5" hidden="1">BVA!$G$159</definedName>
    <definedName name="QB_ROW_490260" localSheetId="2" hidden="1">'Jan-Oct 23 I&amp;E'!$G$159</definedName>
    <definedName name="QB_ROW_490260" localSheetId="1" hidden="1">'OCT 23 I&amp;E'!$G$141</definedName>
    <definedName name="QB_ROW_491240" localSheetId="5" hidden="1">BVA!$E$255</definedName>
    <definedName name="QB_ROW_491240" localSheetId="2" hidden="1">'Jan-Oct 23 I&amp;E'!$E$253</definedName>
    <definedName name="QB_ROW_491240" localSheetId="1" hidden="1">'OCT 23 I&amp;E'!$E$208</definedName>
    <definedName name="QB_ROW_492240" localSheetId="0" hidden="1">'OCT 23 Balance Sheet'!$E$39</definedName>
    <definedName name="QB_ROW_493050" localSheetId="3" hidden="1">'OCT 23 Ledger'!$F$217</definedName>
    <definedName name="QB_ROW_493280" localSheetId="5" hidden="1">BVA!$I$109</definedName>
    <definedName name="QB_ROW_493280" localSheetId="2" hidden="1">'Jan-Oct 23 I&amp;E'!$I$109</definedName>
    <definedName name="QB_ROW_493280" localSheetId="1" hidden="1">'OCT 23 I&amp;E'!$I$93</definedName>
    <definedName name="QB_ROW_493350" localSheetId="3" hidden="1">'OCT 23 Ledger'!$F$222</definedName>
    <definedName name="QB_ROW_497030" localSheetId="3" hidden="1">'OCT 23 Ledger'!$D$294</definedName>
    <definedName name="QB_ROW_497260" localSheetId="5" hidden="1">BVA!$G$152</definedName>
    <definedName name="QB_ROW_497260" localSheetId="2" hidden="1">'Jan-Oct 23 I&amp;E'!$G$152</definedName>
    <definedName name="QB_ROW_497260" localSheetId="1" hidden="1">'OCT 23 I&amp;E'!$G$134</definedName>
    <definedName name="QB_ROW_497330" localSheetId="3" hidden="1">'OCT 23 Ledger'!$D$296</definedName>
    <definedName name="QB_ROW_498240" localSheetId="0" hidden="1">'OCT 23 Balance Sheet'!$E$6</definedName>
    <definedName name="QB_ROW_499240" localSheetId="0" hidden="1">'OCT 23 Balance Sheet'!$E$9</definedName>
    <definedName name="QB_ROW_500240" localSheetId="0" hidden="1">'OCT 23 Balance Sheet'!$E$8</definedName>
    <definedName name="QB_ROW_5011" localSheetId="0" hidden="1">'OCT 23 Balance Sheet'!$B$20</definedName>
    <definedName name="QB_ROW_501240" localSheetId="0" hidden="1">'OCT 23 Balance Sheet'!$E$7</definedName>
    <definedName name="QB_ROW_502250" localSheetId="5" hidden="1">BVA!$F$12</definedName>
    <definedName name="QB_ROW_502250" localSheetId="2" hidden="1">'Jan-Oct 23 I&amp;E'!$F$12</definedName>
    <definedName name="QB_ROW_502250" localSheetId="1" hidden="1">'OCT 23 I&amp;E'!$F$9</definedName>
    <definedName name="QB_ROW_5030" localSheetId="3" hidden="1">'OCT 23 Ledger'!$D$86</definedName>
    <definedName name="QB_ROW_503260" localSheetId="5" hidden="1">BVA!$G$59</definedName>
    <definedName name="QB_ROW_503260" localSheetId="2" hidden="1">'Jan-Oct 23 I&amp;E'!$G$59</definedName>
    <definedName name="QB_ROW_503260" localSheetId="1" hidden="1">'OCT 23 I&amp;E'!$G$46</definedName>
    <definedName name="QB_ROW_504260" localSheetId="5" hidden="1">BVA!$G$58</definedName>
    <definedName name="QB_ROW_504260" localSheetId="2" hidden="1">'Jan-Oct 23 I&amp;E'!$G$58</definedName>
    <definedName name="QB_ROW_504260" localSheetId="1" hidden="1">'OCT 23 I&amp;E'!$G$45</definedName>
    <definedName name="QB_ROW_505260" localSheetId="5" hidden="1">BVA!$G$194</definedName>
    <definedName name="QB_ROW_505260" localSheetId="2" hidden="1">'Jan-Oct 23 I&amp;E'!$G$194</definedName>
    <definedName name="QB_ROW_505260" localSheetId="1" hidden="1">'OCT 23 I&amp;E'!$G$163</definedName>
    <definedName name="QB_ROW_506260" localSheetId="5" hidden="1">BVA!$G$193</definedName>
    <definedName name="QB_ROW_506260" localSheetId="2" hidden="1">'Jan-Oct 23 I&amp;E'!$G$193</definedName>
    <definedName name="QB_ROW_506260" localSheetId="1" hidden="1">'OCT 23 I&amp;E'!$G$162</definedName>
    <definedName name="QB_ROW_507250" localSheetId="5" hidden="1">BVA!$F$211</definedName>
    <definedName name="QB_ROW_507250" localSheetId="2" hidden="1">'Jan-Oct 23 I&amp;E'!$F$211</definedName>
    <definedName name="QB_ROW_507250" localSheetId="1" hidden="1">'OCT 23 I&amp;E'!$F$178</definedName>
    <definedName name="QB_ROW_508250" localSheetId="5" hidden="1">BVA!$F$210</definedName>
    <definedName name="QB_ROW_508250" localSheetId="2" hidden="1">'Jan-Oct 23 I&amp;E'!$F$210</definedName>
    <definedName name="QB_ROW_508250" localSheetId="1" hidden="1">'OCT 23 I&amp;E'!$F$177</definedName>
    <definedName name="QB_ROW_509250" localSheetId="5" hidden="1">BVA!$F$209</definedName>
    <definedName name="QB_ROW_509250" localSheetId="2" hidden="1">'Jan-Oct 23 I&amp;E'!$F$209</definedName>
    <definedName name="QB_ROW_509250" localSheetId="1" hidden="1">'OCT 23 I&amp;E'!$F$176</definedName>
    <definedName name="QB_ROW_510240" localSheetId="5" hidden="1">BVA!$E$253</definedName>
    <definedName name="QB_ROW_510240" localSheetId="2" hidden="1">'Jan-Oct 23 I&amp;E'!$E$251</definedName>
    <definedName name="QB_ROW_510240" localSheetId="1" hidden="1">'OCT 23 I&amp;E'!$E$206</definedName>
    <definedName name="QB_ROW_511250" localSheetId="5" hidden="1">BVA!$F$31</definedName>
    <definedName name="QB_ROW_511250" localSheetId="2" hidden="1">'Jan-Oct 23 I&amp;E'!$F$31</definedName>
    <definedName name="QB_ROW_511250" localSheetId="1" hidden="1">'OCT 23 I&amp;E'!$F$23</definedName>
    <definedName name="QB_ROW_512010" localSheetId="3" hidden="1">'OCT 23 Ledger'!$B$42</definedName>
    <definedName name="QB_ROW_512040" localSheetId="5" hidden="1">BVA!$E$29</definedName>
    <definedName name="QB_ROW_512040" localSheetId="2" hidden="1">'Jan-Oct 23 I&amp;E'!$E$29</definedName>
    <definedName name="QB_ROW_512040" localSheetId="1" hidden="1">'OCT 23 I&amp;E'!$E$21</definedName>
    <definedName name="QB_ROW_512250" localSheetId="5" hidden="1">BVA!$F$32</definedName>
    <definedName name="QB_ROW_512250" localSheetId="2" hidden="1">'Jan-Oct 23 I&amp;E'!$F$32</definedName>
    <definedName name="QB_ROW_512250" localSheetId="1" hidden="1">'OCT 23 I&amp;E'!$F$24</definedName>
    <definedName name="QB_ROW_512310" localSheetId="3" hidden="1">'OCT 23 Ledger'!$B$45</definedName>
    <definedName name="QB_ROW_512340" localSheetId="5" hidden="1">BVA!$E$33</definedName>
    <definedName name="QB_ROW_512340" localSheetId="2" hidden="1">'Jan-Oct 23 I&amp;E'!$E$33</definedName>
    <definedName name="QB_ROW_512340" localSheetId="1" hidden="1">'OCT 23 I&amp;E'!$E$25</definedName>
    <definedName name="QB_ROW_516250" localSheetId="5" hidden="1">BVA!$F$11</definedName>
    <definedName name="QB_ROW_516250" localSheetId="2" hidden="1">'Jan-Oct 23 I&amp;E'!$F$11</definedName>
    <definedName name="QB_ROW_517250" localSheetId="5" hidden="1">BVA!$F$10</definedName>
    <definedName name="QB_ROW_517250" localSheetId="2" hidden="1">'Jan-Oct 23 I&amp;E'!$F$10</definedName>
    <definedName name="QB_ROW_518250" localSheetId="0" hidden="1">'OCT 23 Balance Sheet'!$F$44</definedName>
    <definedName name="QB_ROW_519040" localSheetId="3" hidden="1">'OCT 23 Ledger'!$E$142</definedName>
    <definedName name="QB_ROW_519270" localSheetId="5" hidden="1">BVA!$H$85</definedName>
    <definedName name="QB_ROW_519270" localSheetId="2" hidden="1">'Jan-Oct 23 I&amp;E'!$H$85</definedName>
    <definedName name="QB_ROW_519270" localSheetId="1" hidden="1">'OCT 23 I&amp;E'!$H$69</definedName>
    <definedName name="QB_ROW_519340" localSheetId="3" hidden="1">'OCT 23 Ledger'!$E$146</definedName>
    <definedName name="QB_ROW_520260" localSheetId="5" hidden="1">BVA!$G$57</definedName>
    <definedName name="QB_ROW_520260" localSheetId="2" hidden="1">'Jan-Oct 23 I&amp;E'!$G$57</definedName>
    <definedName name="QB_ROW_520260" localSheetId="1" hidden="1">'OCT 23 I&amp;E'!$G$44</definedName>
    <definedName name="QB_ROW_521250" localSheetId="5" hidden="1">BVA!$F$208</definedName>
    <definedName name="QB_ROW_521250" localSheetId="2" hidden="1">'Jan-Oct 23 I&amp;E'!$F$208</definedName>
    <definedName name="QB_ROW_521250" localSheetId="1" hidden="1">'OCT 23 I&amp;E'!$F$175</definedName>
    <definedName name="QB_ROW_523040" localSheetId="3" hidden="1">'OCT 23 Ledger'!$E$92</definedName>
    <definedName name="QB_ROW_523270" localSheetId="5" hidden="1">BVA!$H$67</definedName>
    <definedName name="QB_ROW_523270" localSheetId="2" hidden="1">'Jan-Oct 23 I&amp;E'!$H$67</definedName>
    <definedName name="QB_ROW_523270" localSheetId="1" hidden="1">'OCT 23 I&amp;E'!$H$54</definedName>
    <definedName name="QB_ROW_523340" localSheetId="3" hidden="1">'OCT 23 Ledger'!$E$99</definedName>
    <definedName name="QB_ROW_524240" localSheetId="5" hidden="1">BVA!$E$28</definedName>
    <definedName name="QB_ROW_524240" localSheetId="2" hidden="1">'Jan-Oct 23 I&amp;E'!$E$28</definedName>
    <definedName name="QB_ROW_525020" localSheetId="3" hidden="1">'OCT 23 Ledger'!$C$373</definedName>
    <definedName name="QB_ROW_525250" localSheetId="5" hidden="1">BVA!$F$207</definedName>
    <definedName name="QB_ROW_525250" localSheetId="2" hidden="1">'Jan-Oct 23 I&amp;E'!$F$207</definedName>
    <definedName name="QB_ROW_525250" localSheetId="1" hidden="1">'OCT 23 I&amp;E'!$F$174</definedName>
    <definedName name="QB_ROW_525320" localSheetId="3" hidden="1">'OCT 23 Ledger'!$C$382</definedName>
    <definedName name="QB_ROW_5260" localSheetId="5" hidden="1">BVA!$G$62</definedName>
    <definedName name="QB_ROW_5260" localSheetId="2" hidden="1">'Jan-Oct 23 I&amp;E'!$G$62</definedName>
    <definedName name="QB_ROW_5260" localSheetId="1" hidden="1">'OCT 23 I&amp;E'!$G$49</definedName>
    <definedName name="QB_ROW_526240" localSheetId="5" hidden="1">BVA!$E$225</definedName>
    <definedName name="QB_ROW_526240" localSheetId="2" hidden="1">'Jan-Oct 23 I&amp;E'!$E$225</definedName>
    <definedName name="QB_ROW_528240" localSheetId="5" hidden="1">BVA!$E$228</definedName>
    <definedName name="QB_ROW_528240" localSheetId="2" hidden="1">'Jan-Oct 23 I&amp;E'!$E$228</definedName>
    <definedName name="QB_ROW_53030" localSheetId="3" hidden="1">'OCT 23 Ledger'!$D$237</definedName>
    <definedName name="QB_ROW_53060" localSheetId="5" hidden="1">BVA!$G$117</definedName>
    <definedName name="QB_ROW_53060" localSheetId="2" hidden="1">'Jan-Oct 23 I&amp;E'!$G$117</definedName>
    <definedName name="QB_ROW_53060" localSheetId="1" hidden="1">'OCT 23 I&amp;E'!$G$100</definedName>
    <definedName name="QB_ROW_5311" localSheetId="0" hidden="1">'OCT 23 Balance Sheet'!$B$30</definedName>
    <definedName name="QB_ROW_5330" localSheetId="3" hidden="1">'OCT 23 Ledger'!$D$88</definedName>
    <definedName name="QB_ROW_53330" localSheetId="3" hidden="1">'OCT 23 Ledger'!$D$253</definedName>
    <definedName name="QB_ROW_53360" localSheetId="5" hidden="1">BVA!$G$123</definedName>
    <definedName name="QB_ROW_53360" localSheetId="2" hidden="1">'Jan-Oct 23 I&amp;E'!$G$123</definedName>
    <definedName name="QB_ROW_53360" localSheetId="1" hidden="1">'OCT 23 I&amp;E'!$G$106</definedName>
    <definedName name="QB_ROW_535240" localSheetId="5" hidden="1">BVA!$E$240</definedName>
    <definedName name="QB_ROW_54020" localSheetId="3" hidden="1">'OCT 23 Ledger'!$C$360</definedName>
    <definedName name="QB_ROW_54050" localSheetId="5" hidden="1">BVA!$F$200</definedName>
    <definedName name="QB_ROW_54050" localSheetId="2" hidden="1">'Jan-Oct 23 I&amp;E'!$F$200</definedName>
    <definedName name="QB_ROW_54050" localSheetId="1" hidden="1">'OCT 23 I&amp;E'!$F$169</definedName>
    <definedName name="QB_ROW_54260" localSheetId="5" hidden="1">BVA!$G$203</definedName>
    <definedName name="QB_ROW_54260" localSheetId="2" hidden="1">'Jan-Oct 23 I&amp;E'!$G$203</definedName>
    <definedName name="QB_ROW_54320" localSheetId="3" hidden="1">'OCT 23 Ledger'!$C$370</definedName>
    <definedName name="QB_ROW_54350" localSheetId="5" hidden="1">BVA!$F$204</definedName>
    <definedName name="QB_ROW_54350" localSheetId="2" hidden="1">'Jan-Oct 23 I&amp;E'!$F$204</definedName>
    <definedName name="QB_ROW_54350" localSheetId="1" hidden="1">'OCT 23 I&amp;E'!$F$171</definedName>
    <definedName name="QB_ROW_55020" localSheetId="3" hidden="1">'OCT 23 Ledger'!$C$18</definedName>
    <definedName name="QB_ROW_55250" localSheetId="5" hidden="1">BVA!$F$14</definedName>
    <definedName name="QB_ROW_55250" localSheetId="2" hidden="1">'Jan-Oct 23 I&amp;E'!$F$14</definedName>
    <definedName name="QB_ROW_55250" localSheetId="1" hidden="1">'OCT 23 I&amp;E'!$F$11</definedName>
    <definedName name="QB_ROW_55320" localSheetId="3" hidden="1">'OCT 23 Ledger'!$C$22</definedName>
    <definedName name="QB_ROW_56030" localSheetId="3" hidden="1">'OCT 23 Ledger'!$D$361</definedName>
    <definedName name="QB_ROW_56260" localSheetId="5" hidden="1">BVA!$G$201</definedName>
    <definedName name="QB_ROW_56260" localSheetId="2" hidden="1">'Jan-Oct 23 I&amp;E'!$G$201</definedName>
    <definedName name="QB_ROW_56260" localSheetId="1" hidden="1">'OCT 23 I&amp;E'!$G$170</definedName>
    <definedName name="QB_ROW_56330" localSheetId="3" hidden="1">'OCT 23 Ledger'!$D$369</definedName>
    <definedName name="QB_ROW_57260" localSheetId="5" hidden="1">BVA!$G$202</definedName>
    <definedName name="QB_ROW_57260" localSheetId="2" hidden="1">'Jan-Oct 23 I&amp;E'!$G$202</definedName>
    <definedName name="QB_ROW_58030" localSheetId="3" hidden="1">'OCT 23 Ledger'!$D$254</definedName>
    <definedName name="QB_ROW_58060" localSheetId="5" hidden="1">BVA!$G$124</definedName>
    <definedName name="QB_ROW_58060" localSheetId="2" hidden="1">'Jan-Oct 23 I&amp;E'!$G$124</definedName>
    <definedName name="QB_ROW_58060" localSheetId="1" hidden="1">'OCT 23 I&amp;E'!$G$107</definedName>
    <definedName name="QB_ROW_58330" localSheetId="3" hidden="1">'OCT 23 Ledger'!$D$277</definedName>
    <definedName name="QB_ROW_58360" localSheetId="5" hidden="1">BVA!$G$133</definedName>
    <definedName name="QB_ROW_58360" localSheetId="2" hidden="1">'Jan-Oct 23 I&amp;E'!$G$133</definedName>
    <definedName name="QB_ROW_58360" localSheetId="1" hidden="1">'OCT 23 I&amp;E'!$G$115</definedName>
    <definedName name="QB_ROW_59040" localSheetId="3" hidden="1">'OCT 23 Ledger'!$E$255</definedName>
    <definedName name="QB_ROW_59070" localSheetId="5" hidden="1">BVA!$H$125</definedName>
    <definedName name="QB_ROW_59070" localSheetId="2" hidden="1">'Jan-Oct 23 I&amp;E'!$H$125</definedName>
    <definedName name="QB_ROW_59070" localSheetId="1" hidden="1">'OCT 23 I&amp;E'!$H$108</definedName>
    <definedName name="QB_ROW_59280" localSheetId="5" hidden="1">BVA!$I$129</definedName>
    <definedName name="QB_ROW_59280" localSheetId="2" hidden="1">'Jan-Oct 23 I&amp;E'!$I$129</definedName>
    <definedName name="QB_ROW_59340" localSheetId="3" hidden="1">'OCT 23 Ledger'!$E$265</definedName>
    <definedName name="QB_ROW_59370" localSheetId="5" hidden="1">BVA!$H$130</definedName>
    <definedName name="QB_ROW_59370" localSheetId="2" hidden="1">'Jan-Oct 23 I&amp;E'!$H$130</definedName>
    <definedName name="QB_ROW_59370" localSheetId="1" hidden="1">'OCT 23 I&amp;E'!$H$112</definedName>
    <definedName name="QB_ROW_6040" localSheetId="0" hidden="1">'OCT 23 Balance Sheet'!$E$43</definedName>
    <definedName name="QB_ROW_61010" localSheetId="3" hidden="1">'OCT 23 Ledger'!$B$7</definedName>
    <definedName name="QB_ROW_61240" localSheetId="5" hidden="1">BVA!$E$8</definedName>
    <definedName name="QB_ROW_61240" localSheetId="2" hidden="1">'Jan-Oct 23 I&amp;E'!$E$8</definedName>
    <definedName name="QB_ROW_61240" localSheetId="1" hidden="1">'OCT 23 I&amp;E'!$E$7</definedName>
    <definedName name="QB_ROW_61310" localSheetId="3" hidden="1">'OCT 23 Ledger'!$B$13</definedName>
    <definedName name="QB_ROW_62010" localSheetId="3" hidden="1">'OCT 23 Ledger'!$B$396</definedName>
    <definedName name="QB_ROW_62030" localSheetId="5" hidden="1">BVA!$D$227</definedName>
    <definedName name="QB_ROW_62030" localSheetId="2" hidden="1">'Jan-Oct 23 I&amp;E'!$D$227</definedName>
    <definedName name="QB_ROW_62030" localSheetId="1" hidden="1">'OCT 23 I&amp;E'!$D$190</definedName>
    <definedName name="QB_ROW_62310" localSheetId="3" hidden="1">'OCT 23 Ledger'!$B$405</definedName>
    <definedName name="QB_ROW_62330" localSheetId="5" hidden="1">BVA!$D$236</definedName>
    <definedName name="QB_ROW_62330" localSheetId="2" hidden="1">'Jan-Oct 23 I&amp;E'!$D$236</definedName>
    <definedName name="QB_ROW_62330" localSheetId="1" hidden="1">'OCT 23 I&amp;E'!$D$196</definedName>
    <definedName name="QB_ROW_6250" localSheetId="0" hidden="1">'OCT 23 Balance Sheet'!$F$48</definedName>
    <definedName name="QB_ROW_63010" localSheetId="3" hidden="1">'OCT 23 Ledger'!$B$406</definedName>
    <definedName name="QB_ROW_63020" localSheetId="3" hidden="1">'OCT 23 Ledger'!$C$413</definedName>
    <definedName name="QB_ROW_63030" localSheetId="5" hidden="1">BVA!$D$244</definedName>
    <definedName name="QB_ROW_63030" localSheetId="2" hidden="1">'Jan-Oct 23 I&amp;E'!$D$243</definedName>
    <definedName name="QB_ROW_63030" localSheetId="1" hidden="1">'OCT 23 I&amp;E'!$D$199</definedName>
    <definedName name="QB_ROW_63240" localSheetId="5" hidden="1">BVA!$E$250</definedName>
    <definedName name="QB_ROW_63240" localSheetId="2" hidden="1">'Jan-Oct 23 I&amp;E'!$E$248</definedName>
    <definedName name="QB_ROW_63240" localSheetId="1" hidden="1">'OCT 23 I&amp;E'!$E$203</definedName>
    <definedName name="QB_ROW_63310" localSheetId="3" hidden="1">'OCT 23 Ledger'!$B$416</definedName>
    <definedName name="QB_ROW_63320" localSheetId="3" hidden="1">'OCT 23 Ledger'!$C$415</definedName>
    <definedName name="QB_ROW_63330" localSheetId="5" hidden="1">BVA!$D$251</definedName>
    <definedName name="QB_ROW_63330" localSheetId="2" hidden="1">'Jan-Oct 23 I&amp;E'!$D$249</definedName>
    <definedName name="QB_ROW_63330" localSheetId="1" hidden="1">'OCT 23 I&amp;E'!$D$204</definedName>
    <definedName name="QB_ROW_6340" localSheetId="0" hidden="1">'OCT 23 Balance Sheet'!$E$49</definedName>
    <definedName name="QB_ROW_64250" localSheetId="5" hidden="1">BVA!$F$22</definedName>
    <definedName name="QB_ROW_64250" localSheetId="2" hidden="1">'Jan-Oct 23 I&amp;E'!$F$22</definedName>
    <definedName name="QB_ROW_7001" localSheetId="0" hidden="1">'OCT 23 Balance Sheet'!$A$32</definedName>
    <definedName name="QB_ROW_70010" localSheetId="3" hidden="1">'OCT 23 Ledger'!$B$14</definedName>
    <definedName name="QB_ROW_70040" localSheetId="5" hidden="1">BVA!$E$9</definedName>
    <definedName name="QB_ROW_70040" localSheetId="2" hidden="1">'Jan-Oct 23 I&amp;E'!$E$9</definedName>
    <definedName name="QB_ROW_70040" localSheetId="1" hidden="1">'OCT 23 I&amp;E'!$E$8</definedName>
    <definedName name="QB_ROW_70250" localSheetId="5" hidden="1">BVA!$F$23</definedName>
    <definedName name="QB_ROW_70250" localSheetId="2" hidden="1">'Jan-Oct 23 I&amp;E'!$F$23</definedName>
    <definedName name="QB_ROW_70310" localSheetId="3" hidden="1">'OCT 23 Ledger'!$B$41</definedName>
    <definedName name="QB_ROW_70340" localSheetId="5" hidden="1">BVA!$E$24</definedName>
    <definedName name="QB_ROW_70340" localSheetId="2" hidden="1">'Jan-Oct 23 I&amp;E'!$E$24</definedName>
    <definedName name="QB_ROW_70340" localSheetId="1" hidden="1">'OCT 23 I&amp;E'!$E$17</definedName>
    <definedName name="QB_ROW_72020" localSheetId="3" hidden="1">'OCT 23 Ledger'!$C$15</definedName>
    <definedName name="QB_ROW_72250" localSheetId="5" hidden="1">BVA!$F$13</definedName>
    <definedName name="QB_ROW_72250" localSheetId="2" hidden="1">'Jan-Oct 23 I&amp;E'!$F$13</definedName>
    <definedName name="QB_ROW_72250" localSheetId="1" hidden="1">'OCT 23 I&amp;E'!$F$10</definedName>
    <definedName name="QB_ROW_72320" localSheetId="3" hidden="1">'OCT 23 Ledger'!$C$17</definedName>
    <definedName name="QB_ROW_7301" localSheetId="0" hidden="1">'OCT 23 Balance Sheet'!$A$67</definedName>
    <definedName name="QB_ROW_75260" localSheetId="5" hidden="1">BVA!$G$52</definedName>
    <definedName name="QB_ROW_75260" localSheetId="2" hidden="1">'Jan-Oct 23 I&amp;E'!$G$52</definedName>
    <definedName name="QB_ROW_75260" localSheetId="1" hidden="1">'OCT 23 I&amp;E'!$G$40</definedName>
    <definedName name="QB_ROW_76020" localSheetId="3" hidden="1">'OCT 23 Ledger'!$C$47</definedName>
    <definedName name="QB_ROW_76250" localSheetId="5" hidden="1">BVA!$F$35</definedName>
    <definedName name="QB_ROW_76250" localSheetId="2" hidden="1">'Jan-Oct 23 I&amp;E'!$F$35</definedName>
    <definedName name="QB_ROW_76250" localSheetId="1" hidden="1">'OCT 23 I&amp;E'!$F$27</definedName>
    <definedName name="QB_ROW_76320" localSheetId="3" hidden="1">'OCT 23 Ledger'!$C$54</definedName>
    <definedName name="QB_ROW_77030" localSheetId="3" hidden="1">'OCT 23 Ledger'!$D$207</definedName>
    <definedName name="QB_ROW_77260" localSheetId="5" hidden="1">BVA!$G$103</definedName>
    <definedName name="QB_ROW_77260" localSheetId="2" hidden="1">'Jan-Oct 23 I&amp;E'!$G$103</definedName>
    <definedName name="QB_ROW_77260" localSheetId="1" hidden="1">'OCT 23 I&amp;E'!$G$87</definedName>
    <definedName name="QB_ROW_77330" localSheetId="3" hidden="1">'OCT 23 Ledger'!$D$209</definedName>
    <definedName name="QB_ROW_80050" localSheetId="3" hidden="1">'OCT 23 Ledger'!$F$101</definedName>
    <definedName name="QB_ROW_8011" localSheetId="0" hidden="1">'OCT 23 Balance Sheet'!$B$33</definedName>
    <definedName name="QB_ROW_80280" localSheetId="5" hidden="1">BVA!$I$69</definedName>
    <definedName name="QB_ROW_80280" localSheetId="2" hidden="1">'Jan-Oct 23 I&amp;E'!$I$69</definedName>
    <definedName name="QB_ROW_80280" localSheetId="1" hidden="1">'OCT 23 I&amp;E'!$I$56</definedName>
    <definedName name="QB_ROW_80350" localSheetId="3" hidden="1">'OCT 23 Ledger'!$F$106</definedName>
    <definedName name="QB_ROW_82030" localSheetId="3" hidden="1">'OCT 23 Ledger'!$D$91</definedName>
    <definedName name="QB_ROW_82060" localSheetId="5" hidden="1">BVA!$G$66</definedName>
    <definedName name="QB_ROW_82060" localSheetId="2" hidden="1">'Jan-Oct 23 I&amp;E'!$G$66</definedName>
    <definedName name="QB_ROW_82060" localSheetId="1" hidden="1">'OCT 23 I&amp;E'!$G$53</definedName>
    <definedName name="QB_ROW_82330" localSheetId="3" hidden="1">'OCT 23 Ledger'!$D$136</definedName>
    <definedName name="QB_ROW_82360" localSheetId="5" hidden="1">BVA!$G$82</definedName>
    <definedName name="QB_ROW_82360" localSheetId="2" hidden="1">'Jan-Oct 23 I&amp;E'!$G$82</definedName>
    <definedName name="QB_ROW_82360" localSheetId="1" hidden="1">'OCT 23 I&amp;E'!$G$66</definedName>
    <definedName name="QB_ROW_83050" localSheetId="3" hidden="1">'OCT 23 Ledger'!$F$262</definedName>
    <definedName name="QB_ROW_8311" localSheetId="0" hidden="1">'OCT 23 Balance Sheet'!$B$52</definedName>
    <definedName name="QB_ROW_83280" localSheetId="5" hidden="1">BVA!$I$128</definedName>
    <definedName name="QB_ROW_83280" localSheetId="2" hidden="1">'Jan-Oct 23 I&amp;E'!$I$128</definedName>
    <definedName name="QB_ROW_83280" localSheetId="1" hidden="1">'OCT 23 I&amp;E'!$I$111</definedName>
    <definedName name="QB_ROW_83350" localSheetId="3" hidden="1">'OCT 23 Ledger'!$F$264</definedName>
    <definedName name="QB_ROW_84050" localSheetId="3" hidden="1">'OCT 23 Ledger'!$F$256</definedName>
    <definedName name="QB_ROW_84280" localSheetId="5" hidden="1">BVA!$I$126</definedName>
    <definedName name="QB_ROW_84280" localSheetId="2" hidden="1">'Jan-Oct 23 I&amp;E'!$I$126</definedName>
    <definedName name="QB_ROW_84280" localSheetId="1" hidden="1">'OCT 23 I&amp;E'!$I$109</definedName>
    <definedName name="QB_ROW_84350" localSheetId="3" hidden="1">'OCT 23 Ledger'!$F$258</definedName>
    <definedName name="QB_ROW_86260" localSheetId="5" hidden="1">BVA!$G$134</definedName>
    <definedName name="QB_ROW_86260" localSheetId="2" hidden="1">'Jan-Oct 23 I&amp;E'!$G$134</definedName>
    <definedName name="QB_ROW_86260" localSheetId="1" hidden="1">'OCT 23 I&amp;E'!$G$116</definedName>
    <definedName name="QB_ROW_86321" localSheetId="5" hidden="1">BVA!$C$26</definedName>
    <definedName name="QB_ROW_86321" localSheetId="2" hidden="1">'Jan-Oct 23 I&amp;E'!$C$26</definedName>
    <definedName name="QB_ROW_86321" localSheetId="1" hidden="1">'OCT 23 I&amp;E'!$C$19</definedName>
    <definedName name="QB_ROW_87250" localSheetId="5" hidden="1">BVA!$F$138</definedName>
    <definedName name="QB_ROW_87250" localSheetId="2" hidden="1">'Jan-Oct 23 I&amp;E'!$F$138</definedName>
    <definedName name="QB_ROW_87250" localSheetId="1" hidden="1">'OCT 23 I&amp;E'!$F$120</definedName>
    <definedName name="QB_ROW_88250" localSheetId="5" hidden="1">BVA!$F$139</definedName>
    <definedName name="QB_ROW_88250" localSheetId="2" hidden="1">'Jan-Oct 23 I&amp;E'!$F$139</definedName>
    <definedName name="QB_ROW_88250" localSheetId="1" hidden="1">'OCT 23 I&amp;E'!$F$121</definedName>
    <definedName name="QB_ROW_90020" localSheetId="3" hidden="1">'OCT 23 Ledger'!$C$281</definedName>
    <definedName name="QB_ROW_9021" localSheetId="0" hidden="1">'OCT 23 Balance Sheet'!$C$34</definedName>
    <definedName name="QB_ROW_90250" localSheetId="5" hidden="1">BVA!$F$144</definedName>
    <definedName name="QB_ROW_90250" localSheetId="2" hidden="1">'Jan-Oct 23 I&amp;E'!$F$144</definedName>
    <definedName name="QB_ROW_90250" localSheetId="1" hidden="1">'OCT 23 I&amp;E'!$F$126</definedName>
    <definedName name="QB_ROW_90320" localSheetId="3" hidden="1">'OCT 23 Ledger'!$C$284</definedName>
    <definedName name="QB_ROW_91020" localSheetId="3" hidden="1">'OCT 23 Ledger'!$C$304</definedName>
    <definedName name="QB_ROW_91030" localSheetId="3" hidden="1">'OCT 23 Ledger'!$D$332</definedName>
    <definedName name="QB_ROW_91050" localSheetId="5" hidden="1">BVA!$F$164</definedName>
    <definedName name="QB_ROW_91050" localSheetId="2" hidden="1">'Jan-Oct 23 I&amp;E'!$F$164</definedName>
    <definedName name="QB_ROW_91050" localSheetId="1" hidden="1">'OCT 23 I&amp;E'!$F$145</definedName>
    <definedName name="QB_ROW_91260" localSheetId="5" hidden="1">BVA!$G$182</definedName>
    <definedName name="QB_ROW_91260" localSheetId="2" hidden="1">'Jan-Oct 23 I&amp;E'!$G$182</definedName>
    <definedName name="QB_ROW_91260" localSheetId="1" hidden="1">'OCT 23 I&amp;E'!$G$153</definedName>
    <definedName name="QB_ROW_91320" localSheetId="3" hidden="1">'OCT 23 Ledger'!$C$335</definedName>
    <definedName name="QB_ROW_91330" localSheetId="3" hidden="1">'OCT 23 Ledger'!$D$334</definedName>
    <definedName name="QB_ROW_91350" localSheetId="5" hidden="1">BVA!$F$183</definedName>
    <definedName name="QB_ROW_91350" localSheetId="2" hidden="1">'Jan-Oct 23 I&amp;E'!$F$183</definedName>
    <definedName name="QB_ROW_91350" localSheetId="1" hidden="1">'OCT 23 I&amp;E'!$F$154</definedName>
    <definedName name="QB_ROW_92030" localSheetId="3" hidden="1">'OCT 23 Ledger'!$D$215</definedName>
    <definedName name="QB_ROW_92060" localSheetId="5" hidden="1">BVA!$G$107</definedName>
    <definedName name="QB_ROW_92060" localSheetId="2" hidden="1">'Jan-Oct 23 I&amp;E'!$G$107</definedName>
    <definedName name="QB_ROW_92060" localSheetId="1" hidden="1">'OCT 23 I&amp;E'!$G$91</definedName>
    <definedName name="QB_ROW_92330" localSheetId="3" hidden="1">'OCT 23 Ledger'!$D$236</definedName>
    <definedName name="QB_ROW_92360" localSheetId="5" hidden="1">BVA!$G$115</definedName>
    <definedName name="QB_ROW_92360" localSheetId="2" hidden="1">'Jan-Oct 23 I&amp;E'!$G$115</definedName>
    <definedName name="QB_ROW_92360" localSheetId="1" hidden="1">'OCT 23 I&amp;E'!$G$99</definedName>
    <definedName name="QB_ROW_9321" localSheetId="0" hidden="1">'OCT 23 Balance Sheet'!$C$51</definedName>
    <definedName name="QB_ROW_93240" localSheetId="0" hidden="1">'OCT 23 Balance Sheet'!$E$11</definedName>
    <definedName name="QB_ROW_94020" localSheetId="3" hidden="1">'OCT 23 Ledger'!$C$290</definedName>
    <definedName name="QB_ROW_94250" localSheetId="5" hidden="1">BVA!$F$150</definedName>
    <definedName name="QB_ROW_94250" localSheetId="2" hidden="1">'Jan-Oct 23 I&amp;E'!$F$150</definedName>
    <definedName name="QB_ROW_94250" localSheetId="1" hidden="1">'OCT 23 I&amp;E'!$F$132</definedName>
    <definedName name="QB_ROW_94320" localSheetId="3" hidden="1">'OCT 23 Ledger'!$C$292</definedName>
    <definedName name="QB_ROW_96020" localSheetId="3" hidden="1">'OCT 23 Ledger'!$C$285</definedName>
    <definedName name="QB_ROW_96250" localSheetId="5" hidden="1">BVA!$F$145</definedName>
    <definedName name="QB_ROW_96250" localSheetId="2" hidden="1">'Jan-Oct 23 I&amp;E'!$F$145</definedName>
    <definedName name="QB_ROW_96250" localSheetId="1" hidden="1">'OCT 23 I&amp;E'!$F$127</definedName>
    <definedName name="QB_ROW_96320" localSheetId="3" hidden="1">'OCT 23 Ledger'!$C$287</definedName>
    <definedName name="QB_ROW_97020" localSheetId="3" hidden="1">'OCT 23 Ledger'!$C$293</definedName>
    <definedName name="QB_ROW_97030" localSheetId="3" hidden="1">'OCT 23 Ledger'!$D$300</definedName>
    <definedName name="QB_ROW_97050" localSheetId="5" hidden="1">BVA!$F$151</definedName>
    <definedName name="QB_ROW_97050" localSheetId="2" hidden="1">'Jan-Oct 23 I&amp;E'!$F$151</definedName>
    <definedName name="QB_ROW_97050" localSheetId="1" hidden="1">'OCT 23 I&amp;E'!$F$133</definedName>
    <definedName name="QB_ROW_97260" localSheetId="5" hidden="1">BVA!$G$162</definedName>
    <definedName name="QB_ROW_97260" localSheetId="2" hidden="1">'Jan-Oct 23 I&amp;E'!$G$162</definedName>
    <definedName name="QB_ROW_97260" localSheetId="1" hidden="1">'OCT 23 I&amp;E'!$G$143</definedName>
    <definedName name="QB_ROW_97320" localSheetId="3" hidden="1">'OCT 23 Ledger'!$C$303</definedName>
    <definedName name="QB_ROW_97330" localSheetId="3" hidden="1">'OCT 23 Ledger'!$D$302</definedName>
    <definedName name="QB_ROW_97350" localSheetId="5" hidden="1">BVA!$F$163</definedName>
    <definedName name="QB_ROW_97350" localSheetId="2" hidden="1">'Jan-Oct 23 I&amp;E'!$F$163</definedName>
    <definedName name="QB_ROW_97350" localSheetId="1" hidden="1">'OCT 23 I&amp;E'!$F$144</definedName>
    <definedName name="QBCANSUPPORTUPDATE" localSheetId="5">TRUE</definedName>
    <definedName name="QBCANSUPPORTUPDATE" localSheetId="2">TRUE</definedName>
    <definedName name="QBCANSUPPORTUPDATE" localSheetId="0">TRUE</definedName>
    <definedName name="QBCANSUPPORTUPDATE" localSheetId="1">TRUE</definedName>
    <definedName name="QBCANSUPPORTUPDATE" localSheetId="3">TRUE</definedName>
    <definedName name="QBCOMPANYFILENAME" localSheetId="5">"C:\Users\SherrySnyder\Downloads\NFPD - USE THIS ONE ONLY-Steph-surface 10.10.20223-9-2023 Backup Sherry.QBW"</definedName>
    <definedName name="QBCOMPANYFILENAME" localSheetId="2">"C:\Users\SherrySnyder\Downloads\NFPD - USE THIS ONE ONLY-Steph-surface 10.10.20223-9-2023 Backup Sherry.QBW"</definedName>
    <definedName name="QBCOMPANYFILENAME" localSheetId="0">"C:\Users\SherrySnyder\Downloads\NFPD - USE THIS ONE ONLY-Steph-surface 10.10.20223-9-2023 Backup Sherry.QBW"</definedName>
    <definedName name="QBCOMPANYFILENAME" localSheetId="1">"C:\Users\SherrySnyder\Downloads\NFPD - USE THIS ONE ONLY-Steph-surface 10.10.20223-9-2023 Backup Sherry.QBW"</definedName>
    <definedName name="QBCOMPANYFILENAME" localSheetId="3">"C:\Users\SherrySnyder\Downloads\NFPD - USE THIS ONE ONLY-Steph-surface 10.10.20223-9-2023 Backup Sherry.QBW"</definedName>
    <definedName name="QBENDDATE" localSheetId="5">20231231</definedName>
    <definedName name="QBENDDATE" localSheetId="2">20231031</definedName>
    <definedName name="QBENDDATE" localSheetId="0">20231031</definedName>
    <definedName name="QBENDDATE" localSheetId="1">20231031</definedName>
    <definedName name="QBENDDATE" localSheetId="3">20231031</definedName>
    <definedName name="QBHEADERSONSCREEN" localSheetId="5">FALSE</definedName>
    <definedName name="QBHEADERSONSCREEN" localSheetId="2">FALSE</definedName>
    <definedName name="QBHEADERSONSCREEN" localSheetId="0">FALSE</definedName>
    <definedName name="QBHEADERSONSCREEN" localSheetId="1">FALSE</definedName>
    <definedName name="QBHEADERSONSCREEN" localSheetId="3">FALSE</definedName>
    <definedName name="QBMETADATASIZE" localSheetId="5">5924</definedName>
    <definedName name="QBMETADATASIZE" localSheetId="2">5924</definedName>
    <definedName name="QBMETADATASIZE" localSheetId="0">5924</definedName>
    <definedName name="QBMETADATASIZE" localSheetId="1">5924</definedName>
    <definedName name="QBMETADATASIZE" localSheetId="3">7622</definedName>
    <definedName name="QBPRESERVECOLOR" localSheetId="5">TRUE</definedName>
    <definedName name="QBPRESERVECOLOR" localSheetId="2">TRUE</definedName>
    <definedName name="QBPRESERVECOLOR" localSheetId="0">TRUE</definedName>
    <definedName name="QBPRESERVECOLOR" localSheetId="1">TRUE</definedName>
    <definedName name="QBPRESERVECOLOR" localSheetId="3">TRUE</definedName>
    <definedName name="QBPRESERVEFONT" localSheetId="5">TRUE</definedName>
    <definedName name="QBPRESERVEFONT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ROWHEIGHT" localSheetId="5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SPACE" localSheetId="5">TRUE</definedName>
    <definedName name="QBPRESERVESPACE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REPORTCOLAXIS" localSheetId="5">0</definedName>
    <definedName name="QBREPORTCOLAXIS" localSheetId="2">0</definedName>
    <definedName name="QBREPORTCOLAXIS" localSheetId="0">0</definedName>
    <definedName name="QBREPORTCOLAXIS" localSheetId="1">0</definedName>
    <definedName name="QBREPORTCOLAXIS" localSheetId="3">0</definedName>
    <definedName name="QBREPORTCOMPANYID" localSheetId="5">"8485c3b05ade4270975b6060e7430806"</definedName>
    <definedName name="QBREPORTCOMPANYID" localSheetId="2">"8485c3b05ade4270975b6060e7430806"</definedName>
    <definedName name="QBREPORTCOMPANYID" localSheetId="0">"8485c3b05ade4270975b6060e7430806"</definedName>
    <definedName name="QBREPORTCOMPANYID" localSheetId="1">"8485c3b05ade4270975b6060e7430806"</definedName>
    <definedName name="QBREPORTCOMPANYID" localSheetId="3">"8485c3b05ade4270975b6060e7430806"</definedName>
    <definedName name="QBREPORTCOMPARECOL_ANNUALBUDGET" localSheetId="5">FALSE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VGCOGS" localSheetId="5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PRICE" localSheetId="5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BUDDIFF" localSheetId="5">TRUE</definedName>
    <definedName name="QBREPORTCOMPARECOL_BUDDIFF" localSheetId="2">TRUE</definedName>
    <definedName name="QBREPORTCOMPARECOL_BUDDIFF" localSheetId="0">FALSE</definedName>
    <definedName name="QBREPORTCOMPARECOL_BUDDIFF" localSheetId="1">TRUE</definedName>
    <definedName name="QBREPORTCOMPARECOL_BUDDIFF" localSheetId="3">FALSE</definedName>
    <definedName name="QBREPORTCOMPARECOL_BUDGET" localSheetId="5">TRUE</definedName>
    <definedName name="QBREPORTCOMPARECOL_BUDGET" localSheetId="2">TRUE</definedName>
    <definedName name="QBREPORTCOMPARECOL_BUDGET" localSheetId="0">FALSE</definedName>
    <definedName name="QBREPORTCOMPARECOL_BUDGET" localSheetId="1">TRUE</definedName>
    <definedName name="QBREPORTCOMPARECOL_BUDGET" localSheetId="3">FALSE</definedName>
    <definedName name="QBREPORTCOMPARECOL_BUDPCT" localSheetId="5">TRUE</definedName>
    <definedName name="QBREPORTCOMPARECOL_BUDPCT" localSheetId="2">TRUE</definedName>
    <definedName name="QBREPORTCOMPARECOL_BUDPCT" localSheetId="0">FALSE</definedName>
    <definedName name="QBREPORTCOMPARECOL_BUDPCT" localSheetId="1">TRUE</definedName>
    <definedName name="QBREPORTCOMPARECOL_BUDPCT" localSheetId="3">FALSE</definedName>
    <definedName name="QBREPORTCOMPARECOL_COGS" localSheetId="5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5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GROSSMARGIN" localSheetId="5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HOURS" localSheetId="5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PCTCOL" localSheetId="5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EXPENSE" localSheetId="5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INCOME" localSheetId="5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OFSALES" localSheetId="5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ROW" localSheetId="5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PDIFF" localSheetId="5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PCT" localSheetId="5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REVPERIOD" localSheetId="5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YEAR" localSheetId="5">FALSE</definedName>
    <definedName name="QBREPORTCOMPARECOL_PREVYEAR" localSheetId="2">FALSE</definedName>
    <definedName name="QBREPORTCOMPARECOL_PREVYEAR" localSheetId="0">FALSE</definedName>
    <definedName name="QBREPORTCOMPARECOL_PREVYEAR" localSheetId="1">FALSE</definedName>
    <definedName name="QBREPORTCOMPARECOL_PREVYEAR" localSheetId="3">FALSE</definedName>
    <definedName name="QBREPORTCOMPARECOL_PYDIFF" localSheetId="5">FALSE</definedName>
    <definedName name="QBREPORTCOMPARECOL_PYDIFF" localSheetId="2">FALSE</definedName>
    <definedName name="QBREPORTCOMPARECOL_PYDIFF" localSheetId="0">FALSE</definedName>
    <definedName name="QBREPORTCOMPARECOL_PYDIFF" localSheetId="1">FALSE</definedName>
    <definedName name="QBREPORTCOMPARECOL_PYDIFF" localSheetId="3">FALSE</definedName>
    <definedName name="QBREPORTCOMPARECOL_PYPCT" localSheetId="5">FALSE</definedName>
    <definedName name="QBREPORTCOMPARECOL_PYPCT" localSheetId="2">FALSE</definedName>
    <definedName name="QBREPORTCOMPARECOL_PYPCT" localSheetId="0">FALSE</definedName>
    <definedName name="QBREPORTCOMPARECOL_PYPCT" localSheetId="1">FALSE</definedName>
    <definedName name="QBREPORTCOMPARECOL_PYPCT" localSheetId="3">FALSE</definedName>
    <definedName name="QBREPORTCOMPARECOL_QTY" localSheetId="5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RATE" localSheetId="5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5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YTD" localSheetId="5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BUDGET" localSheetId="5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PCT" localSheetId="5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ROWAXIS" localSheetId="5">11</definedName>
    <definedName name="QBREPORTROWAXIS" localSheetId="2">11</definedName>
    <definedName name="QBREPORTROWAXIS" localSheetId="0">9</definedName>
    <definedName name="QBREPORTROWAXIS" localSheetId="1">11</definedName>
    <definedName name="QBREPORTROWAXIS" localSheetId="3">12</definedName>
    <definedName name="QBREPORTSUBCOLAXIS" localSheetId="5">24</definedName>
    <definedName name="QBREPORTSUBCOLAXIS" localSheetId="2">24</definedName>
    <definedName name="QBREPORTSUBCOLAXIS" localSheetId="0">0</definedName>
    <definedName name="QBREPORTSUBCOLAXIS" localSheetId="1">24</definedName>
    <definedName name="QBREPORTSUBCOLAXIS" localSheetId="3">0</definedName>
    <definedName name="QBREPORTTYPE" localSheetId="5">288</definedName>
    <definedName name="QBREPORTTYPE" localSheetId="2">288</definedName>
    <definedName name="QBREPORTTYPE" localSheetId="0">5</definedName>
    <definedName name="QBREPORTTYPE" localSheetId="1">288</definedName>
    <definedName name="QBREPORTTYPE" localSheetId="3">230</definedName>
    <definedName name="QBROWHEADERS" localSheetId="5">9</definedName>
    <definedName name="QBROWHEADERS" localSheetId="2">9</definedName>
    <definedName name="QBROWHEADERS" localSheetId="0">6</definedName>
    <definedName name="QBROWHEADERS" localSheetId="1">9</definedName>
    <definedName name="QBROWHEADERS" localSheetId="3">6</definedName>
    <definedName name="QBSTARTDATE" localSheetId="5">20230101</definedName>
    <definedName name="QBSTARTDATE" localSheetId="2">20230101</definedName>
    <definedName name="QBSTARTDATE" localSheetId="0">20230101</definedName>
    <definedName name="QBSTARTDATE" localSheetId="1">20231001</definedName>
    <definedName name="QBSTARTDATE" localSheetId="3">20231001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9" i="5" l="1"/>
  <c r="L259" i="5"/>
  <c r="K259" i="5"/>
  <c r="J259" i="5"/>
  <c r="M258" i="5"/>
  <c r="L258" i="5"/>
  <c r="K258" i="5"/>
  <c r="J258" i="5"/>
  <c r="M257" i="5"/>
  <c r="L257" i="5"/>
  <c r="K257" i="5"/>
  <c r="J257" i="5"/>
  <c r="M256" i="5"/>
  <c r="L256" i="5"/>
  <c r="K256" i="5"/>
  <c r="J256" i="5"/>
  <c r="M255" i="5"/>
  <c r="L255" i="5"/>
  <c r="M254" i="5"/>
  <c r="L254" i="5"/>
  <c r="M253" i="5"/>
  <c r="L253" i="5"/>
  <c r="J251" i="5"/>
  <c r="J249" i="5"/>
  <c r="J243" i="5"/>
  <c r="M237" i="5"/>
  <c r="L237" i="5"/>
  <c r="K237" i="5"/>
  <c r="J237" i="5"/>
  <c r="M236" i="5"/>
  <c r="L236" i="5"/>
  <c r="K236" i="5"/>
  <c r="J236" i="5"/>
  <c r="J235" i="5"/>
  <c r="M229" i="5"/>
  <c r="L229" i="5"/>
  <c r="J226" i="5"/>
  <c r="M221" i="5"/>
  <c r="L221" i="5"/>
  <c r="K221" i="5"/>
  <c r="J221" i="5"/>
  <c r="M220" i="5"/>
  <c r="L220" i="5"/>
  <c r="K220" i="5"/>
  <c r="J220" i="5"/>
  <c r="M218" i="5"/>
  <c r="L218" i="5"/>
  <c r="K218" i="5"/>
  <c r="J218" i="5"/>
  <c r="M216" i="5"/>
  <c r="L216" i="5"/>
  <c r="K216" i="5"/>
  <c r="J216" i="5"/>
  <c r="M215" i="5"/>
  <c r="L215" i="5"/>
  <c r="M214" i="5"/>
  <c r="L214" i="5"/>
  <c r="M212" i="5"/>
  <c r="L212" i="5"/>
  <c r="M211" i="5"/>
  <c r="L211" i="5"/>
  <c r="M210" i="5"/>
  <c r="L210" i="5"/>
  <c r="M209" i="5"/>
  <c r="L209" i="5"/>
  <c r="M208" i="5"/>
  <c r="L208" i="5"/>
  <c r="M205" i="5"/>
  <c r="L205" i="5"/>
  <c r="K205" i="5"/>
  <c r="J205" i="5"/>
  <c r="M204" i="5"/>
  <c r="L204" i="5"/>
  <c r="K204" i="5"/>
  <c r="J204" i="5"/>
  <c r="M201" i="5"/>
  <c r="L201" i="5"/>
  <c r="M197" i="5"/>
  <c r="L197" i="5"/>
  <c r="K197" i="5"/>
  <c r="J197" i="5"/>
  <c r="M196" i="5"/>
  <c r="L196" i="5"/>
  <c r="M195" i="5"/>
  <c r="L195" i="5"/>
  <c r="M194" i="5"/>
  <c r="L194" i="5"/>
  <c r="M193" i="5"/>
  <c r="L193" i="5"/>
  <c r="M190" i="5"/>
  <c r="L190" i="5"/>
  <c r="M188" i="5"/>
  <c r="L188" i="5"/>
  <c r="K188" i="5"/>
  <c r="J188" i="5"/>
  <c r="M186" i="5"/>
  <c r="L186" i="5"/>
  <c r="M184" i="5"/>
  <c r="L184" i="5"/>
  <c r="K184" i="5"/>
  <c r="J184" i="5"/>
  <c r="M183" i="5"/>
  <c r="L183" i="5"/>
  <c r="K183" i="5"/>
  <c r="J183" i="5"/>
  <c r="M182" i="5"/>
  <c r="L182" i="5"/>
  <c r="M163" i="5"/>
  <c r="L163" i="5"/>
  <c r="K163" i="5"/>
  <c r="J163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0" i="5"/>
  <c r="L150" i="5"/>
  <c r="M149" i="5"/>
  <c r="L149" i="5"/>
  <c r="M147" i="5"/>
  <c r="L147" i="5"/>
  <c r="K147" i="5"/>
  <c r="J147" i="5"/>
  <c r="M146" i="5"/>
  <c r="L146" i="5"/>
  <c r="M145" i="5"/>
  <c r="L145" i="5"/>
  <c r="M144" i="5"/>
  <c r="L144" i="5"/>
  <c r="M143" i="5"/>
  <c r="L143" i="5"/>
  <c r="M142" i="5"/>
  <c r="L142" i="5"/>
  <c r="M140" i="5"/>
  <c r="L140" i="5"/>
  <c r="K140" i="5"/>
  <c r="J140" i="5"/>
  <c r="M139" i="5"/>
  <c r="L139" i="5"/>
  <c r="M138" i="5"/>
  <c r="L138" i="5"/>
  <c r="M136" i="5"/>
  <c r="L136" i="5"/>
  <c r="K136" i="5"/>
  <c r="J136" i="5"/>
  <c r="M135" i="5"/>
  <c r="L135" i="5"/>
  <c r="K135" i="5"/>
  <c r="J135" i="5"/>
  <c r="M134" i="5"/>
  <c r="L134" i="5"/>
  <c r="M133" i="5"/>
  <c r="L133" i="5"/>
  <c r="K133" i="5"/>
  <c r="J133" i="5"/>
  <c r="M132" i="5"/>
  <c r="L132" i="5"/>
  <c r="M131" i="5"/>
  <c r="L131" i="5"/>
  <c r="M130" i="5"/>
  <c r="L130" i="5"/>
  <c r="K130" i="5"/>
  <c r="J130" i="5"/>
  <c r="M128" i="5"/>
  <c r="L128" i="5"/>
  <c r="M127" i="5"/>
  <c r="L127" i="5"/>
  <c r="M126" i="5"/>
  <c r="L126" i="5"/>
  <c r="M123" i="5"/>
  <c r="L123" i="5"/>
  <c r="K123" i="5"/>
  <c r="J123" i="5"/>
  <c r="M122" i="5"/>
  <c r="L122" i="5"/>
  <c r="M121" i="5"/>
  <c r="L121" i="5"/>
  <c r="M120" i="5"/>
  <c r="L120" i="5"/>
  <c r="M119" i="5"/>
  <c r="L119" i="5"/>
  <c r="M118" i="5"/>
  <c r="L118" i="5"/>
  <c r="M115" i="5"/>
  <c r="L115" i="5"/>
  <c r="K115" i="5"/>
  <c r="J115" i="5"/>
  <c r="M114" i="5"/>
  <c r="L114" i="5"/>
  <c r="M113" i="5"/>
  <c r="L113" i="5"/>
  <c r="M112" i="5"/>
  <c r="L112" i="5"/>
  <c r="M111" i="5"/>
  <c r="L111" i="5"/>
  <c r="K111" i="5"/>
  <c r="J111" i="5"/>
  <c r="M110" i="5"/>
  <c r="L110" i="5"/>
  <c r="M105" i="5"/>
  <c r="L105" i="5"/>
  <c r="K105" i="5"/>
  <c r="J105" i="5"/>
  <c r="M103" i="5"/>
  <c r="L103" i="5"/>
  <c r="M102" i="5"/>
  <c r="L102" i="5"/>
  <c r="M101" i="5"/>
  <c r="L101" i="5"/>
  <c r="M99" i="5"/>
  <c r="L99" i="5"/>
  <c r="K99" i="5"/>
  <c r="J99" i="5"/>
  <c r="M97" i="5"/>
  <c r="L97" i="5"/>
  <c r="K97" i="5"/>
  <c r="J97" i="5"/>
  <c r="M96" i="5"/>
  <c r="L96" i="5"/>
  <c r="M95" i="5"/>
  <c r="L95" i="5"/>
  <c r="M94" i="5"/>
  <c r="L94" i="5"/>
  <c r="M92" i="5"/>
  <c r="L92" i="5"/>
  <c r="K92" i="5"/>
  <c r="J92" i="5"/>
  <c r="M91" i="5"/>
  <c r="L91" i="5"/>
  <c r="M90" i="5"/>
  <c r="L90" i="5"/>
  <c r="M89" i="5"/>
  <c r="L89" i="5"/>
  <c r="M88" i="5"/>
  <c r="L88" i="5"/>
  <c r="M87" i="5"/>
  <c r="L87" i="5"/>
  <c r="M86" i="5"/>
  <c r="L86" i="5"/>
  <c r="M82" i="5"/>
  <c r="L82" i="5"/>
  <c r="K82" i="5"/>
  <c r="J82" i="5"/>
  <c r="M80" i="5"/>
  <c r="L80" i="5"/>
  <c r="M79" i="5"/>
  <c r="L79" i="5"/>
  <c r="M78" i="5"/>
  <c r="L78" i="5"/>
  <c r="M77" i="5"/>
  <c r="L77" i="5"/>
  <c r="M76" i="5"/>
  <c r="L76" i="5"/>
  <c r="M75" i="5"/>
  <c r="L75" i="5"/>
  <c r="K75" i="5"/>
  <c r="J75" i="5"/>
  <c r="M73" i="5"/>
  <c r="L73" i="5"/>
  <c r="M71" i="5"/>
  <c r="L71" i="5"/>
  <c r="M70" i="5"/>
  <c r="L70" i="5"/>
  <c r="M69" i="5"/>
  <c r="L69" i="5"/>
  <c r="M64" i="5"/>
  <c r="L64" i="5"/>
  <c r="K64" i="5"/>
  <c r="J64" i="5"/>
  <c r="M63" i="5"/>
  <c r="L63" i="5"/>
  <c r="M61" i="5"/>
  <c r="L61" i="5"/>
  <c r="M60" i="5"/>
  <c r="L60" i="5"/>
  <c r="M59" i="5"/>
  <c r="L59" i="5"/>
  <c r="M58" i="5"/>
  <c r="L58" i="5"/>
  <c r="M57" i="5"/>
  <c r="L57" i="5"/>
  <c r="M55" i="5"/>
  <c r="L55" i="5"/>
  <c r="K55" i="5"/>
  <c r="J55" i="5"/>
  <c r="M53" i="5"/>
  <c r="L53" i="5"/>
  <c r="M52" i="5"/>
  <c r="L52" i="5"/>
  <c r="M51" i="5"/>
  <c r="L51" i="5"/>
  <c r="M50" i="5"/>
  <c r="L50" i="5"/>
  <c r="M48" i="5"/>
  <c r="L48" i="5"/>
  <c r="K48" i="5"/>
  <c r="J48" i="5"/>
  <c r="M45" i="5"/>
  <c r="L45" i="5"/>
  <c r="M43" i="5"/>
  <c r="L43" i="5"/>
  <c r="M42" i="5"/>
  <c r="L42" i="5"/>
  <c r="K42" i="5"/>
  <c r="J42" i="5"/>
  <c r="M41" i="5"/>
  <c r="L41" i="5"/>
  <c r="M38" i="5"/>
  <c r="L38" i="5"/>
  <c r="M37" i="5"/>
  <c r="L37" i="5"/>
  <c r="M36" i="5"/>
  <c r="L36" i="5"/>
  <c r="M35" i="5"/>
  <c r="L35" i="5"/>
  <c r="M33" i="5"/>
  <c r="L33" i="5"/>
  <c r="K33" i="5"/>
  <c r="J33" i="5"/>
  <c r="M31" i="5"/>
  <c r="L31" i="5"/>
  <c r="M30" i="5"/>
  <c r="L30" i="5"/>
  <c r="M26" i="5"/>
  <c r="L26" i="5"/>
  <c r="K26" i="5"/>
  <c r="J26" i="5"/>
  <c r="M25" i="5"/>
  <c r="L25" i="5"/>
  <c r="K25" i="5"/>
  <c r="J25" i="5"/>
  <c r="M24" i="5"/>
  <c r="L24" i="5"/>
  <c r="K24" i="5"/>
  <c r="J24" i="5"/>
  <c r="M19" i="5"/>
  <c r="L19" i="5"/>
  <c r="M18" i="5"/>
  <c r="L18" i="5"/>
  <c r="M16" i="5"/>
  <c r="L16" i="5"/>
  <c r="M15" i="5"/>
  <c r="L15" i="5"/>
  <c r="M14" i="5"/>
  <c r="L14" i="5"/>
  <c r="M13" i="5"/>
  <c r="L13" i="5"/>
  <c r="M12" i="5"/>
  <c r="L12" i="5"/>
  <c r="M8" i="5"/>
  <c r="L8" i="5"/>
  <c r="M7" i="5"/>
  <c r="L7" i="5"/>
  <c r="M6" i="5"/>
  <c r="L6" i="5"/>
  <c r="Q417" i="4"/>
  <c r="P417" i="4"/>
  <c r="Q416" i="4"/>
  <c r="P416" i="4"/>
  <c r="Q415" i="4"/>
  <c r="P415" i="4"/>
  <c r="Q414" i="4"/>
  <c r="Q412" i="4"/>
  <c r="P412" i="4"/>
  <c r="Q411" i="4"/>
  <c r="P411" i="4"/>
  <c r="Q410" i="4"/>
  <c r="Q409" i="4"/>
  <c r="Q405" i="4"/>
  <c r="P405" i="4"/>
  <c r="Q404" i="4"/>
  <c r="P404" i="4"/>
  <c r="Q403" i="4"/>
  <c r="P403" i="4"/>
  <c r="Q402" i="4"/>
  <c r="Q400" i="4"/>
  <c r="P400" i="4"/>
  <c r="Q399" i="4"/>
  <c r="Q395" i="4"/>
  <c r="P395" i="4"/>
  <c r="Q394" i="4"/>
  <c r="P394" i="4"/>
  <c r="Q393" i="4"/>
  <c r="Q390" i="4"/>
  <c r="Q388" i="4"/>
  <c r="P388" i="4"/>
  <c r="Q387" i="4"/>
  <c r="Q386" i="4"/>
  <c r="Q385" i="4"/>
  <c r="Q384" i="4"/>
  <c r="Q382" i="4"/>
  <c r="P382" i="4"/>
  <c r="Q381" i="4"/>
  <c r="Q380" i="4"/>
  <c r="Q379" i="4"/>
  <c r="Q378" i="4"/>
  <c r="Q377" i="4"/>
  <c r="Q376" i="4"/>
  <c r="Q375" i="4"/>
  <c r="Q374" i="4"/>
  <c r="Q371" i="4"/>
  <c r="P371" i="4"/>
  <c r="Q370" i="4"/>
  <c r="P370" i="4"/>
  <c r="Q369" i="4"/>
  <c r="P369" i="4"/>
  <c r="Q368" i="4"/>
  <c r="Q367" i="4"/>
  <c r="Q366" i="4"/>
  <c r="Q365" i="4"/>
  <c r="Q364" i="4"/>
  <c r="Q363" i="4"/>
  <c r="Q362" i="4"/>
  <c r="Q359" i="4"/>
  <c r="P359" i="4"/>
  <c r="Q358" i="4"/>
  <c r="Q356" i="4"/>
  <c r="P356" i="4"/>
  <c r="Q355" i="4"/>
  <c r="Q352" i="4"/>
  <c r="Q351" i="4"/>
  <c r="Q350" i="4"/>
  <c r="Q348" i="4"/>
  <c r="P348" i="4"/>
  <c r="Q347" i="4"/>
  <c r="Q346" i="4"/>
  <c r="Q343" i="4"/>
  <c r="P343" i="4"/>
  <c r="Q342" i="4"/>
  <c r="P342" i="4"/>
  <c r="Q341" i="4"/>
  <c r="Q340" i="4"/>
  <c r="Q339" i="4"/>
  <c r="Q336" i="4"/>
  <c r="P336" i="4"/>
  <c r="Q335" i="4"/>
  <c r="P335" i="4"/>
  <c r="Q334" i="4"/>
  <c r="P334" i="4"/>
  <c r="Q333" i="4"/>
  <c r="Q331" i="4"/>
  <c r="P331" i="4"/>
  <c r="Q330" i="4"/>
  <c r="Q329" i="4"/>
  <c r="Q328" i="4"/>
  <c r="Q326" i="4"/>
  <c r="P326" i="4"/>
  <c r="Q325" i="4"/>
  <c r="Q324" i="4"/>
  <c r="Q323" i="4"/>
  <c r="Q321" i="4"/>
  <c r="P321" i="4"/>
  <c r="Q320" i="4"/>
  <c r="Q319" i="4"/>
  <c r="Q317" i="4"/>
  <c r="P317" i="4"/>
  <c r="Q316" i="4"/>
  <c r="Q315" i="4"/>
  <c r="Q313" i="4"/>
  <c r="P313" i="4"/>
  <c r="Q312" i="4"/>
  <c r="Q310" i="4"/>
  <c r="P310" i="4"/>
  <c r="Q309" i="4"/>
  <c r="Q307" i="4"/>
  <c r="P307" i="4"/>
  <c r="Q306" i="4"/>
  <c r="Q303" i="4"/>
  <c r="P303" i="4"/>
  <c r="Q302" i="4"/>
  <c r="P302" i="4"/>
  <c r="Q301" i="4"/>
  <c r="Q299" i="4"/>
  <c r="P299" i="4"/>
  <c r="Q298" i="4"/>
  <c r="Q296" i="4"/>
  <c r="P296" i="4"/>
  <c r="Q295" i="4"/>
  <c r="Q292" i="4"/>
  <c r="P292" i="4"/>
  <c r="Q291" i="4"/>
  <c r="Q288" i="4"/>
  <c r="P288" i="4"/>
  <c r="Q287" i="4"/>
  <c r="P287" i="4"/>
  <c r="Q286" i="4"/>
  <c r="Q284" i="4"/>
  <c r="P284" i="4"/>
  <c r="Q283" i="4"/>
  <c r="Q282" i="4"/>
  <c r="Q279" i="4"/>
  <c r="P279" i="4"/>
  <c r="Q278" i="4"/>
  <c r="P278" i="4"/>
  <c r="Q277" i="4"/>
  <c r="P277" i="4"/>
  <c r="Q276" i="4"/>
  <c r="P276" i="4"/>
  <c r="Q275" i="4"/>
  <c r="Q274" i="4"/>
  <c r="Q273" i="4"/>
  <c r="Q272" i="4"/>
  <c r="Q271" i="4"/>
  <c r="Q269" i="4"/>
  <c r="P269" i="4"/>
  <c r="Q268" i="4"/>
  <c r="Q267" i="4"/>
  <c r="Q265" i="4"/>
  <c r="P265" i="4"/>
  <c r="Q264" i="4"/>
  <c r="P264" i="4"/>
  <c r="Q263" i="4"/>
  <c r="Q261" i="4"/>
  <c r="P261" i="4"/>
  <c r="Q260" i="4"/>
  <c r="Q258" i="4"/>
  <c r="P258" i="4"/>
  <c r="Q257" i="4"/>
  <c r="Q253" i="4"/>
  <c r="P253" i="4"/>
  <c r="Q252" i="4"/>
  <c r="P252" i="4"/>
  <c r="Q251" i="4"/>
  <c r="Q250" i="4"/>
  <c r="Q248" i="4"/>
  <c r="P248" i="4"/>
  <c r="Q247" i="4"/>
  <c r="Q246" i="4"/>
  <c r="Q244" i="4"/>
  <c r="P244" i="4"/>
  <c r="Q243" i="4"/>
  <c r="Q242" i="4"/>
  <c r="Q240" i="4"/>
  <c r="P240" i="4"/>
  <c r="Q239" i="4"/>
  <c r="Q236" i="4"/>
  <c r="P236" i="4"/>
  <c r="Q235" i="4"/>
  <c r="P235" i="4"/>
  <c r="Q234" i="4"/>
  <c r="P234" i="4"/>
  <c r="Q233" i="4"/>
  <c r="Q232" i="4"/>
  <c r="Q231" i="4"/>
  <c r="Q230" i="4"/>
  <c r="Q229" i="4"/>
  <c r="Q228" i="4"/>
  <c r="Q227" i="4"/>
  <c r="Q226" i="4"/>
  <c r="Q225" i="4"/>
  <c r="Q224" i="4"/>
  <c r="Q222" i="4"/>
  <c r="P222" i="4"/>
  <c r="Q221" i="4"/>
  <c r="Q220" i="4"/>
  <c r="Q219" i="4"/>
  <c r="Q218" i="4"/>
  <c r="Q213" i="4"/>
  <c r="P213" i="4"/>
  <c r="Q212" i="4"/>
  <c r="P212" i="4"/>
  <c r="Q211" i="4"/>
  <c r="Q209" i="4"/>
  <c r="P209" i="4"/>
  <c r="Q208" i="4"/>
  <c r="Q206" i="4"/>
  <c r="P206" i="4"/>
  <c r="Q205" i="4"/>
  <c r="Q204" i="4"/>
  <c r="Q201" i="4"/>
  <c r="P201" i="4"/>
  <c r="Q200" i="4"/>
  <c r="P200" i="4"/>
  <c r="Q199" i="4"/>
  <c r="Q198" i="4"/>
  <c r="Q196" i="4"/>
  <c r="P196" i="4"/>
  <c r="Q195" i="4"/>
  <c r="P195" i="4"/>
  <c r="Q194" i="4"/>
  <c r="Q193" i="4"/>
  <c r="Q192" i="4"/>
  <c r="Q191" i="4"/>
  <c r="Q190" i="4"/>
  <c r="Q189" i="4"/>
  <c r="Q188" i="4"/>
  <c r="Q187" i="4"/>
  <c r="Q186" i="4"/>
  <c r="Q185" i="4"/>
  <c r="Q184" i="4"/>
  <c r="Q182" i="4"/>
  <c r="P182" i="4"/>
  <c r="Q181" i="4"/>
  <c r="Q180" i="4"/>
  <c r="Q179" i="4"/>
  <c r="Q178" i="4"/>
  <c r="Q177" i="4"/>
  <c r="Q176" i="4"/>
  <c r="Q175" i="4"/>
  <c r="Q174" i="4"/>
  <c r="Q173" i="4"/>
  <c r="Q172" i="4"/>
  <c r="Q170" i="4"/>
  <c r="P170" i="4"/>
  <c r="Q169" i="4"/>
  <c r="Q168" i="4"/>
  <c r="Q167" i="4"/>
  <c r="Q166" i="4"/>
  <c r="Q165" i="4"/>
  <c r="Q164" i="4"/>
  <c r="Q161" i="4"/>
  <c r="P161" i="4"/>
  <c r="Q160" i="4"/>
  <c r="P160" i="4"/>
  <c r="Q159" i="4"/>
  <c r="Q157" i="4"/>
  <c r="P157" i="4"/>
  <c r="Q156" i="4"/>
  <c r="Q155" i="4"/>
  <c r="Q154" i="4"/>
  <c r="Q152" i="4"/>
  <c r="P152" i="4"/>
  <c r="Q151" i="4"/>
  <c r="Q150" i="4"/>
  <c r="Q149" i="4"/>
  <c r="Q148" i="4"/>
  <c r="Q146" i="4"/>
  <c r="P146" i="4"/>
  <c r="Q145" i="4"/>
  <c r="Q144" i="4"/>
  <c r="Q143" i="4"/>
  <c r="Q140" i="4"/>
  <c r="P140" i="4"/>
  <c r="Q139" i="4"/>
  <c r="Q138" i="4"/>
  <c r="Q136" i="4"/>
  <c r="P136" i="4"/>
  <c r="Q135" i="4"/>
  <c r="P135" i="4"/>
  <c r="Q134" i="4"/>
  <c r="Q133" i="4"/>
  <c r="Q132" i="4"/>
  <c r="Q131" i="4"/>
  <c r="Q129" i="4"/>
  <c r="P129" i="4"/>
  <c r="Q128" i="4"/>
  <c r="Q126" i="4"/>
  <c r="P126" i="4"/>
  <c r="Q125" i="4"/>
  <c r="Q124" i="4"/>
  <c r="Q123" i="4"/>
  <c r="Q122" i="4"/>
  <c r="Q121" i="4"/>
  <c r="Q119" i="4"/>
  <c r="P119" i="4"/>
  <c r="Q118" i="4"/>
  <c r="Q116" i="4"/>
  <c r="P116" i="4"/>
  <c r="Q115" i="4"/>
  <c r="Q114" i="4"/>
  <c r="Q113" i="4"/>
  <c r="Q112" i="4"/>
  <c r="Q111" i="4"/>
  <c r="Q110" i="4"/>
  <c r="Q109" i="4"/>
  <c r="Q107" i="4"/>
  <c r="P107" i="4"/>
  <c r="Q106" i="4"/>
  <c r="P106" i="4"/>
  <c r="Q105" i="4"/>
  <c r="Q104" i="4"/>
  <c r="Q103" i="4"/>
  <c r="Q102" i="4"/>
  <c r="Q99" i="4"/>
  <c r="P99" i="4"/>
  <c r="Q98" i="4"/>
  <c r="Q97" i="4"/>
  <c r="Q96" i="4"/>
  <c r="Q95" i="4"/>
  <c r="Q94" i="4"/>
  <c r="Q93" i="4"/>
  <c r="Q89" i="4"/>
  <c r="P89" i="4"/>
  <c r="Q88" i="4"/>
  <c r="P88" i="4"/>
  <c r="Q87" i="4"/>
  <c r="Q85" i="4"/>
  <c r="P85" i="4"/>
  <c r="Q84" i="4"/>
  <c r="Q83" i="4"/>
  <c r="Q82" i="4"/>
  <c r="Q80" i="4"/>
  <c r="P80" i="4"/>
  <c r="Q79" i="4"/>
  <c r="Q78" i="4"/>
  <c r="Q77" i="4"/>
  <c r="Q74" i="4"/>
  <c r="P74" i="4"/>
  <c r="Q73" i="4"/>
  <c r="P73" i="4"/>
  <c r="Q72" i="4"/>
  <c r="Q70" i="4"/>
  <c r="P70" i="4"/>
  <c r="Q69" i="4"/>
  <c r="Q68" i="4"/>
  <c r="Q67" i="4"/>
  <c r="Q66" i="4"/>
  <c r="Q63" i="4"/>
  <c r="P63" i="4"/>
  <c r="Q62" i="4"/>
  <c r="Q61" i="4"/>
  <c r="Q59" i="4"/>
  <c r="P59" i="4"/>
  <c r="Q58" i="4"/>
  <c r="Q57" i="4"/>
  <c r="Q56" i="4"/>
  <c r="Q54" i="4"/>
  <c r="P54" i="4"/>
  <c r="Q53" i="4"/>
  <c r="Q52" i="4"/>
  <c r="Q51" i="4"/>
  <c r="Q50" i="4"/>
  <c r="Q49" i="4"/>
  <c r="Q48" i="4"/>
  <c r="Q44" i="4"/>
  <c r="Q43" i="4"/>
  <c r="Q41" i="4"/>
  <c r="P41" i="4"/>
  <c r="Q40" i="4"/>
  <c r="P40" i="4"/>
  <c r="Q39" i="4"/>
  <c r="Q37" i="4"/>
  <c r="P37" i="4"/>
  <c r="Q36" i="4"/>
  <c r="Q34" i="4"/>
  <c r="P34" i="4"/>
  <c r="Q33" i="4"/>
  <c r="Q32" i="4"/>
  <c r="Q31" i="4"/>
  <c r="Q30" i="4"/>
  <c r="Q28" i="4"/>
  <c r="P28" i="4"/>
  <c r="Q27" i="4"/>
  <c r="Q25" i="4"/>
  <c r="P25" i="4"/>
  <c r="Q24" i="4"/>
  <c r="Q22" i="4"/>
  <c r="P22" i="4"/>
  <c r="Q21" i="4"/>
  <c r="Q20" i="4"/>
  <c r="Q19" i="4"/>
  <c r="Q17" i="4"/>
  <c r="P17" i="4"/>
  <c r="Q16" i="4"/>
  <c r="Q13" i="4"/>
  <c r="P13" i="4"/>
  <c r="Q12" i="4"/>
  <c r="Q11" i="4"/>
  <c r="Q10" i="4"/>
  <c r="Q9" i="4"/>
  <c r="Q8" i="4"/>
  <c r="Q6" i="4"/>
  <c r="P6" i="4"/>
  <c r="Q5" i="4"/>
  <c r="Q4" i="4"/>
  <c r="Q3" i="4"/>
  <c r="M257" i="3"/>
  <c r="L257" i="3"/>
  <c r="K257" i="3"/>
  <c r="J257" i="3"/>
  <c r="M256" i="3"/>
  <c r="L256" i="3"/>
  <c r="K256" i="3"/>
  <c r="J256" i="3"/>
  <c r="M255" i="3"/>
  <c r="L255" i="3"/>
  <c r="K255" i="3"/>
  <c r="J255" i="3"/>
  <c r="M254" i="3"/>
  <c r="L254" i="3"/>
  <c r="K254" i="3"/>
  <c r="J254" i="3"/>
  <c r="M253" i="3"/>
  <c r="L253" i="3"/>
  <c r="M252" i="3"/>
  <c r="L252" i="3"/>
  <c r="M251" i="3"/>
  <c r="L251" i="3"/>
  <c r="J249" i="3"/>
  <c r="J247" i="3"/>
  <c r="J242" i="3"/>
  <c r="M237" i="3"/>
  <c r="L237" i="3"/>
  <c r="K237" i="3"/>
  <c r="J237" i="3"/>
  <c r="M236" i="3"/>
  <c r="L236" i="3"/>
  <c r="K236" i="3"/>
  <c r="J236" i="3"/>
  <c r="J235" i="3"/>
  <c r="M229" i="3"/>
  <c r="L229" i="3"/>
  <c r="J226" i="3"/>
  <c r="M221" i="3"/>
  <c r="L221" i="3"/>
  <c r="K221" i="3"/>
  <c r="J221" i="3"/>
  <c r="M220" i="3"/>
  <c r="L220" i="3"/>
  <c r="K220" i="3"/>
  <c r="J220" i="3"/>
  <c r="M218" i="3"/>
  <c r="L218" i="3"/>
  <c r="K218" i="3"/>
  <c r="J218" i="3"/>
  <c r="M216" i="3"/>
  <c r="L216" i="3"/>
  <c r="K216" i="3"/>
  <c r="J216" i="3"/>
  <c r="M215" i="3"/>
  <c r="L215" i="3"/>
  <c r="M214" i="3"/>
  <c r="L214" i="3"/>
  <c r="M212" i="3"/>
  <c r="L212" i="3"/>
  <c r="M211" i="3"/>
  <c r="L211" i="3"/>
  <c r="M210" i="3"/>
  <c r="L210" i="3"/>
  <c r="M209" i="3"/>
  <c r="L209" i="3"/>
  <c r="M208" i="3"/>
  <c r="L208" i="3"/>
  <c r="M205" i="3"/>
  <c r="L205" i="3"/>
  <c r="K205" i="3"/>
  <c r="J205" i="3"/>
  <c r="M204" i="3"/>
  <c r="L204" i="3"/>
  <c r="K204" i="3"/>
  <c r="J204" i="3"/>
  <c r="M201" i="3"/>
  <c r="L201" i="3"/>
  <c r="M197" i="3"/>
  <c r="L197" i="3"/>
  <c r="K197" i="3"/>
  <c r="J197" i="3"/>
  <c r="M196" i="3"/>
  <c r="L196" i="3"/>
  <c r="M195" i="3"/>
  <c r="L195" i="3"/>
  <c r="M194" i="3"/>
  <c r="L194" i="3"/>
  <c r="M193" i="3"/>
  <c r="L193" i="3"/>
  <c r="M190" i="3"/>
  <c r="L190" i="3"/>
  <c r="M188" i="3"/>
  <c r="L188" i="3"/>
  <c r="K188" i="3"/>
  <c r="J188" i="3"/>
  <c r="M186" i="3"/>
  <c r="L186" i="3"/>
  <c r="M184" i="3"/>
  <c r="L184" i="3"/>
  <c r="K184" i="3"/>
  <c r="J184" i="3"/>
  <c r="M183" i="3"/>
  <c r="L183" i="3"/>
  <c r="K183" i="3"/>
  <c r="J183" i="3"/>
  <c r="M182" i="3"/>
  <c r="L182" i="3"/>
  <c r="M163" i="3"/>
  <c r="L163" i="3"/>
  <c r="K163" i="3"/>
  <c r="J163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0" i="3"/>
  <c r="L150" i="3"/>
  <c r="M149" i="3"/>
  <c r="L149" i="3"/>
  <c r="M147" i="3"/>
  <c r="L147" i="3"/>
  <c r="K147" i="3"/>
  <c r="J147" i="3"/>
  <c r="M146" i="3"/>
  <c r="L146" i="3"/>
  <c r="M145" i="3"/>
  <c r="L145" i="3"/>
  <c r="M144" i="3"/>
  <c r="L144" i="3"/>
  <c r="M143" i="3"/>
  <c r="L143" i="3"/>
  <c r="M142" i="3"/>
  <c r="L142" i="3"/>
  <c r="M140" i="3"/>
  <c r="L140" i="3"/>
  <c r="K140" i="3"/>
  <c r="J140" i="3"/>
  <c r="M139" i="3"/>
  <c r="L139" i="3"/>
  <c r="M138" i="3"/>
  <c r="L138" i="3"/>
  <c r="M136" i="3"/>
  <c r="L136" i="3"/>
  <c r="K136" i="3"/>
  <c r="J136" i="3"/>
  <c r="M135" i="3"/>
  <c r="L135" i="3"/>
  <c r="K135" i="3"/>
  <c r="J135" i="3"/>
  <c r="M134" i="3"/>
  <c r="L134" i="3"/>
  <c r="M133" i="3"/>
  <c r="L133" i="3"/>
  <c r="K133" i="3"/>
  <c r="J133" i="3"/>
  <c r="M132" i="3"/>
  <c r="L132" i="3"/>
  <c r="M131" i="3"/>
  <c r="L131" i="3"/>
  <c r="M130" i="3"/>
  <c r="L130" i="3"/>
  <c r="K130" i="3"/>
  <c r="J130" i="3"/>
  <c r="M128" i="3"/>
  <c r="L128" i="3"/>
  <c r="M127" i="3"/>
  <c r="L127" i="3"/>
  <c r="M126" i="3"/>
  <c r="L126" i="3"/>
  <c r="M123" i="3"/>
  <c r="L123" i="3"/>
  <c r="K123" i="3"/>
  <c r="J123" i="3"/>
  <c r="M122" i="3"/>
  <c r="L122" i="3"/>
  <c r="M121" i="3"/>
  <c r="L121" i="3"/>
  <c r="M120" i="3"/>
  <c r="L120" i="3"/>
  <c r="M119" i="3"/>
  <c r="L119" i="3"/>
  <c r="M118" i="3"/>
  <c r="L118" i="3"/>
  <c r="M115" i="3"/>
  <c r="L115" i="3"/>
  <c r="K115" i="3"/>
  <c r="J115" i="3"/>
  <c r="M114" i="3"/>
  <c r="L114" i="3"/>
  <c r="M113" i="3"/>
  <c r="L113" i="3"/>
  <c r="M112" i="3"/>
  <c r="L112" i="3"/>
  <c r="M111" i="3"/>
  <c r="L111" i="3"/>
  <c r="K111" i="3"/>
  <c r="J111" i="3"/>
  <c r="M110" i="3"/>
  <c r="L110" i="3"/>
  <c r="M105" i="3"/>
  <c r="L105" i="3"/>
  <c r="K105" i="3"/>
  <c r="J105" i="3"/>
  <c r="M103" i="3"/>
  <c r="L103" i="3"/>
  <c r="M102" i="3"/>
  <c r="L102" i="3"/>
  <c r="M101" i="3"/>
  <c r="L101" i="3"/>
  <c r="M99" i="3"/>
  <c r="L99" i="3"/>
  <c r="K99" i="3"/>
  <c r="J99" i="3"/>
  <c r="M97" i="3"/>
  <c r="L97" i="3"/>
  <c r="K97" i="3"/>
  <c r="J97" i="3"/>
  <c r="M96" i="3"/>
  <c r="L96" i="3"/>
  <c r="M95" i="3"/>
  <c r="L95" i="3"/>
  <c r="M94" i="3"/>
  <c r="L94" i="3"/>
  <c r="M92" i="3"/>
  <c r="L92" i="3"/>
  <c r="K92" i="3"/>
  <c r="J92" i="3"/>
  <c r="M91" i="3"/>
  <c r="L91" i="3"/>
  <c r="M90" i="3"/>
  <c r="L90" i="3"/>
  <c r="M89" i="3"/>
  <c r="L89" i="3"/>
  <c r="M88" i="3"/>
  <c r="L88" i="3"/>
  <c r="M87" i="3"/>
  <c r="L87" i="3"/>
  <c r="M86" i="3"/>
  <c r="L86" i="3"/>
  <c r="M82" i="3"/>
  <c r="L82" i="3"/>
  <c r="K82" i="3"/>
  <c r="J82" i="3"/>
  <c r="M80" i="3"/>
  <c r="L80" i="3"/>
  <c r="M79" i="3"/>
  <c r="L79" i="3"/>
  <c r="M78" i="3"/>
  <c r="L78" i="3"/>
  <c r="M77" i="3"/>
  <c r="L77" i="3"/>
  <c r="M76" i="3"/>
  <c r="L76" i="3"/>
  <c r="M75" i="3"/>
  <c r="L75" i="3"/>
  <c r="K75" i="3"/>
  <c r="J75" i="3"/>
  <c r="M73" i="3"/>
  <c r="L73" i="3"/>
  <c r="M71" i="3"/>
  <c r="L71" i="3"/>
  <c r="M70" i="3"/>
  <c r="L70" i="3"/>
  <c r="M69" i="3"/>
  <c r="L69" i="3"/>
  <c r="M64" i="3"/>
  <c r="L64" i="3"/>
  <c r="K64" i="3"/>
  <c r="J64" i="3"/>
  <c r="M63" i="3"/>
  <c r="L63" i="3"/>
  <c r="M61" i="3"/>
  <c r="L61" i="3"/>
  <c r="M60" i="3"/>
  <c r="L60" i="3"/>
  <c r="M59" i="3"/>
  <c r="L59" i="3"/>
  <c r="M58" i="3"/>
  <c r="L58" i="3"/>
  <c r="M57" i="3"/>
  <c r="L57" i="3"/>
  <c r="M55" i="3"/>
  <c r="L55" i="3"/>
  <c r="K55" i="3"/>
  <c r="J55" i="3"/>
  <c r="M53" i="3"/>
  <c r="L53" i="3"/>
  <c r="M52" i="3"/>
  <c r="L52" i="3"/>
  <c r="M51" i="3"/>
  <c r="L51" i="3"/>
  <c r="M50" i="3"/>
  <c r="L50" i="3"/>
  <c r="M48" i="3"/>
  <c r="L48" i="3"/>
  <c r="K48" i="3"/>
  <c r="J48" i="3"/>
  <c r="M45" i="3"/>
  <c r="L45" i="3"/>
  <c r="M43" i="3"/>
  <c r="L43" i="3"/>
  <c r="M42" i="3"/>
  <c r="L42" i="3"/>
  <c r="K42" i="3"/>
  <c r="J42" i="3"/>
  <c r="M41" i="3"/>
  <c r="L41" i="3"/>
  <c r="M38" i="3"/>
  <c r="L38" i="3"/>
  <c r="M37" i="3"/>
  <c r="L37" i="3"/>
  <c r="M36" i="3"/>
  <c r="L36" i="3"/>
  <c r="M35" i="3"/>
  <c r="L35" i="3"/>
  <c r="M33" i="3"/>
  <c r="L33" i="3"/>
  <c r="K33" i="3"/>
  <c r="J33" i="3"/>
  <c r="M31" i="3"/>
  <c r="L31" i="3"/>
  <c r="M30" i="3"/>
  <c r="L30" i="3"/>
  <c r="M26" i="3"/>
  <c r="L26" i="3"/>
  <c r="K26" i="3"/>
  <c r="J26" i="3"/>
  <c r="M25" i="3"/>
  <c r="L25" i="3"/>
  <c r="K25" i="3"/>
  <c r="J25" i="3"/>
  <c r="M24" i="3"/>
  <c r="L24" i="3"/>
  <c r="K24" i="3"/>
  <c r="J24" i="3"/>
  <c r="M19" i="3"/>
  <c r="L19" i="3"/>
  <c r="M18" i="3"/>
  <c r="L18" i="3"/>
  <c r="M16" i="3"/>
  <c r="L16" i="3"/>
  <c r="M15" i="3"/>
  <c r="L15" i="3"/>
  <c r="M14" i="3"/>
  <c r="L14" i="3"/>
  <c r="M13" i="3"/>
  <c r="L13" i="3"/>
  <c r="M12" i="3"/>
  <c r="L12" i="3"/>
  <c r="M8" i="3"/>
  <c r="L8" i="3"/>
  <c r="M7" i="3"/>
  <c r="L7" i="3"/>
  <c r="M6" i="3"/>
  <c r="L6" i="3"/>
  <c r="M212" i="2"/>
  <c r="L212" i="2"/>
  <c r="K212" i="2"/>
  <c r="J212" i="2"/>
  <c r="M211" i="2"/>
  <c r="L211" i="2"/>
  <c r="K211" i="2"/>
  <c r="J211" i="2"/>
  <c r="M210" i="2"/>
  <c r="L210" i="2"/>
  <c r="K210" i="2"/>
  <c r="J210" i="2"/>
  <c r="M209" i="2"/>
  <c r="L209" i="2"/>
  <c r="K209" i="2"/>
  <c r="J209" i="2"/>
  <c r="M208" i="2"/>
  <c r="L208" i="2"/>
  <c r="M207" i="2"/>
  <c r="L207" i="2"/>
  <c r="M206" i="2"/>
  <c r="L206" i="2"/>
  <c r="J204" i="2"/>
  <c r="J202" i="2"/>
  <c r="M197" i="2"/>
  <c r="L197" i="2"/>
  <c r="K197" i="2"/>
  <c r="J197" i="2"/>
  <c r="M196" i="2"/>
  <c r="L196" i="2"/>
  <c r="K196" i="2"/>
  <c r="J196" i="2"/>
  <c r="J195" i="2"/>
  <c r="M191" i="2"/>
  <c r="L191" i="2"/>
  <c r="M187" i="2"/>
  <c r="L187" i="2"/>
  <c r="K187" i="2"/>
  <c r="J187" i="2"/>
  <c r="M186" i="2"/>
  <c r="L186" i="2"/>
  <c r="K186" i="2"/>
  <c r="J186" i="2"/>
  <c r="M185" i="2"/>
  <c r="L185" i="2"/>
  <c r="K185" i="2"/>
  <c r="J185" i="2"/>
  <c r="M183" i="2"/>
  <c r="L183" i="2"/>
  <c r="K183" i="2"/>
  <c r="J183" i="2"/>
  <c r="M182" i="2"/>
  <c r="L182" i="2"/>
  <c r="M181" i="2"/>
  <c r="L181" i="2"/>
  <c r="M179" i="2"/>
  <c r="L179" i="2"/>
  <c r="M178" i="2"/>
  <c r="L178" i="2"/>
  <c r="M177" i="2"/>
  <c r="L177" i="2"/>
  <c r="M176" i="2"/>
  <c r="L176" i="2"/>
  <c r="M175" i="2"/>
  <c r="L175" i="2"/>
  <c r="M172" i="2"/>
  <c r="L172" i="2"/>
  <c r="K172" i="2"/>
  <c r="J172" i="2"/>
  <c r="M171" i="2"/>
  <c r="L171" i="2"/>
  <c r="K171" i="2"/>
  <c r="J171" i="2"/>
  <c r="M170" i="2"/>
  <c r="L170" i="2"/>
  <c r="M166" i="2"/>
  <c r="L166" i="2"/>
  <c r="K166" i="2"/>
  <c r="J166" i="2"/>
  <c r="M165" i="2"/>
  <c r="L165" i="2"/>
  <c r="M164" i="2"/>
  <c r="L164" i="2"/>
  <c r="M163" i="2"/>
  <c r="L163" i="2"/>
  <c r="M162" i="2"/>
  <c r="L162" i="2"/>
  <c r="M160" i="2"/>
  <c r="L160" i="2"/>
  <c r="M158" i="2"/>
  <c r="L158" i="2"/>
  <c r="K158" i="2"/>
  <c r="J158" i="2"/>
  <c r="M157" i="2"/>
  <c r="L157" i="2"/>
  <c r="M155" i="2"/>
  <c r="L155" i="2"/>
  <c r="K155" i="2"/>
  <c r="J155" i="2"/>
  <c r="M154" i="2"/>
  <c r="L154" i="2"/>
  <c r="K154" i="2"/>
  <c r="J154" i="2"/>
  <c r="M153" i="2"/>
  <c r="L153" i="2"/>
  <c r="M144" i="2"/>
  <c r="L144" i="2"/>
  <c r="K144" i="2"/>
  <c r="J144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2" i="2"/>
  <c r="L132" i="2"/>
  <c r="M131" i="2"/>
  <c r="L131" i="2"/>
  <c r="M129" i="2"/>
  <c r="L129" i="2"/>
  <c r="K129" i="2"/>
  <c r="J129" i="2"/>
  <c r="M128" i="2"/>
  <c r="L128" i="2"/>
  <c r="M127" i="2"/>
  <c r="L127" i="2"/>
  <c r="M126" i="2"/>
  <c r="L126" i="2"/>
  <c r="M125" i="2"/>
  <c r="L125" i="2"/>
  <c r="M124" i="2"/>
  <c r="L124" i="2"/>
  <c r="M122" i="2"/>
  <c r="L122" i="2"/>
  <c r="K122" i="2"/>
  <c r="J122" i="2"/>
  <c r="M121" i="2"/>
  <c r="L121" i="2"/>
  <c r="M120" i="2"/>
  <c r="L120" i="2"/>
  <c r="M118" i="2"/>
  <c r="L118" i="2"/>
  <c r="K118" i="2"/>
  <c r="J118" i="2"/>
  <c r="M117" i="2"/>
  <c r="L117" i="2"/>
  <c r="K117" i="2"/>
  <c r="J117" i="2"/>
  <c r="M116" i="2"/>
  <c r="L116" i="2"/>
  <c r="M115" i="2"/>
  <c r="L115" i="2"/>
  <c r="K115" i="2"/>
  <c r="J115" i="2"/>
  <c r="M114" i="2"/>
  <c r="L114" i="2"/>
  <c r="M113" i="2"/>
  <c r="L113" i="2"/>
  <c r="M112" i="2"/>
  <c r="L112" i="2"/>
  <c r="K112" i="2"/>
  <c r="J112" i="2"/>
  <c r="M111" i="2"/>
  <c r="L111" i="2"/>
  <c r="M110" i="2"/>
  <c r="L110" i="2"/>
  <c r="M109" i="2"/>
  <c r="L109" i="2"/>
  <c r="M106" i="2"/>
  <c r="L106" i="2"/>
  <c r="K106" i="2"/>
  <c r="J106" i="2"/>
  <c r="M105" i="2"/>
  <c r="L105" i="2"/>
  <c r="M104" i="2"/>
  <c r="L104" i="2"/>
  <c r="M103" i="2"/>
  <c r="L103" i="2"/>
  <c r="M102" i="2"/>
  <c r="L102" i="2"/>
  <c r="M101" i="2"/>
  <c r="L101" i="2"/>
  <c r="M99" i="2"/>
  <c r="L99" i="2"/>
  <c r="K99" i="2"/>
  <c r="J99" i="2"/>
  <c r="M98" i="2"/>
  <c r="L98" i="2"/>
  <c r="M97" i="2"/>
  <c r="L97" i="2"/>
  <c r="M96" i="2"/>
  <c r="L96" i="2"/>
  <c r="M95" i="2"/>
  <c r="L95" i="2"/>
  <c r="K95" i="2"/>
  <c r="J95" i="2"/>
  <c r="M94" i="2"/>
  <c r="L94" i="2"/>
  <c r="M89" i="2"/>
  <c r="L89" i="2"/>
  <c r="K89" i="2"/>
  <c r="J89" i="2"/>
  <c r="M87" i="2"/>
  <c r="L87" i="2"/>
  <c r="M86" i="2"/>
  <c r="L86" i="2"/>
  <c r="M85" i="2"/>
  <c r="L85" i="2"/>
  <c r="M83" i="2"/>
  <c r="L83" i="2"/>
  <c r="K83" i="2"/>
  <c r="J83" i="2"/>
  <c r="M81" i="2"/>
  <c r="L81" i="2"/>
  <c r="K81" i="2"/>
  <c r="J81" i="2"/>
  <c r="M80" i="2"/>
  <c r="L80" i="2"/>
  <c r="M79" i="2"/>
  <c r="L79" i="2"/>
  <c r="M78" i="2"/>
  <c r="L78" i="2"/>
  <c r="M76" i="2"/>
  <c r="L76" i="2"/>
  <c r="K76" i="2"/>
  <c r="J76" i="2"/>
  <c r="M75" i="2"/>
  <c r="L75" i="2"/>
  <c r="M74" i="2"/>
  <c r="L74" i="2"/>
  <c r="M73" i="2"/>
  <c r="L73" i="2"/>
  <c r="M72" i="2"/>
  <c r="L72" i="2"/>
  <c r="M71" i="2"/>
  <c r="L71" i="2"/>
  <c r="M70" i="2"/>
  <c r="L70" i="2"/>
  <c r="M66" i="2"/>
  <c r="L66" i="2"/>
  <c r="K66" i="2"/>
  <c r="J66" i="2"/>
  <c r="M65" i="2"/>
  <c r="L65" i="2"/>
  <c r="M64" i="2"/>
  <c r="L64" i="2"/>
  <c r="M63" i="2"/>
  <c r="L63" i="2"/>
  <c r="M62" i="2"/>
  <c r="L62" i="2"/>
  <c r="M61" i="2"/>
  <c r="L61" i="2"/>
  <c r="M60" i="2"/>
  <c r="L60" i="2"/>
  <c r="K60" i="2"/>
  <c r="J60" i="2"/>
  <c r="M59" i="2"/>
  <c r="L59" i="2"/>
  <c r="M58" i="2"/>
  <c r="L58" i="2"/>
  <c r="M57" i="2"/>
  <c r="L57" i="2"/>
  <c r="M56" i="2"/>
  <c r="L56" i="2"/>
  <c r="M51" i="2"/>
  <c r="L51" i="2"/>
  <c r="K51" i="2"/>
  <c r="J51" i="2"/>
  <c r="M50" i="2"/>
  <c r="L50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6" i="2"/>
  <c r="L36" i="2"/>
  <c r="K36" i="2"/>
  <c r="J36" i="2"/>
  <c r="M34" i="2"/>
  <c r="L34" i="2"/>
  <c r="M32" i="2"/>
  <c r="L32" i="2"/>
  <c r="M31" i="2"/>
  <c r="L31" i="2"/>
  <c r="M30" i="2"/>
  <c r="L30" i="2"/>
  <c r="M29" i="2"/>
  <c r="L29" i="2"/>
  <c r="M28" i="2"/>
  <c r="L28" i="2"/>
  <c r="M27" i="2"/>
  <c r="L27" i="2"/>
  <c r="M25" i="2"/>
  <c r="L25" i="2"/>
  <c r="K25" i="2"/>
  <c r="J25" i="2"/>
  <c r="M23" i="2"/>
  <c r="L23" i="2"/>
  <c r="M22" i="2"/>
  <c r="L22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M15" i="2"/>
  <c r="L15" i="2"/>
  <c r="M13" i="2"/>
  <c r="L13" i="2"/>
  <c r="M12" i="2"/>
  <c r="L12" i="2"/>
  <c r="M11" i="2"/>
  <c r="L11" i="2"/>
  <c r="M10" i="2"/>
  <c r="L10" i="2"/>
  <c r="M9" i="2"/>
  <c r="L9" i="2"/>
  <c r="M7" i="2"/>
  <c r="L7" i="2"/>
  <c r="M6" i="2"/>
  <c r="L6" i="2"/>
  <c r="M5" i="2"/>
  <c r="L5" i="2"/>
  <c r="G67" i="1"/>
  <c r="G66" i="1"/>
  <c r="G62" i="1"/>
  <c r="G52" i="1"/>
  <c r="G51" i="1"/>
  <c r="G50" i="1"/>
  <c r="G49" i="1"/>
  <c r="G40" i="1"/>
  <c r="G37" i="1"/>
  <c r="G31" i="1"/>
  <c r="G30" i="1"/>
  <c r="G19" i="1"/>
  <c r="G18" i="1"/>
  <c r="G13" i="1"/>
  <c r="G12" i="1"/>
</calcChain>
</file>

<file path=xl/sharedStrings.xml><?xml version="1.0" encoding="utf-8"?>
<sst xmlns="http://schemas.openxmlformats.org/spreadsheetml/2006/main" count="2147" uniqueCount="637">
  <si>
    <t>Oct 31, 23</t>
  </si>
  <si>
    <t>ASSETS</t>
  </si>
  <si>
    <t>Current Assets</t>
  </si>
  <si>
    <t>Checking/Savings</t>
  </si>
  <si>
    <t>1000 · Bank Accounts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</si>
  <si>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</si>
  <si>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</si>
  <si>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</si>
  <si>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</si>
  <si>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</si>
  <si>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</si>
  <si>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</si>
  <si>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</si>
  <si>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</si>
  <si>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1110 · Wildland Fire Billing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</si>
  <si>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</si>
  <si>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</si>
  <si>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</si>
  <si>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</si>
  <si>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</si>
  <si>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</si>
  <si>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</si>
  <si>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</si>
  <si>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</si>
  <si>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</si>
  <si>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</si>
  <si>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</si>
  <si>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</si>
  <si>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</si>
  <si>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</si>
  <si>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</si>
  <si>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</si>
  <si>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</si>
  <si>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</si>
  <si>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</si>
  <si>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</si>
  <si>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</si>
  <si>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</si>
  <si>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</si>
  <si>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</si>
  <si>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</si>
  <si>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Deferred Property Taxes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</si>
  <si>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</si>
  <si>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</si>
  <si>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</si>
  <si>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</si>
  <si>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</si>
  <si>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</si>
  <si>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</si>
  <si>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</si>
  <si>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</si>
  <si>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</si>
  <si>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</si>
  <si>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</si>
  <si>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</si>
  <si>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</si>
  <si>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</si>
  <si>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</si>
  <si>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</si>
  <si>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</si>
  <si>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</si>
  <si>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</si>
  <si>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</si>
  <si>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</si>
  <si>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</si>
  <si>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</si>
  <si>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</si>
  <si>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Oct 23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</si>
  <si>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</si>
  <si>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</si>
  <si>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</si>
  <si>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</si>
  <si>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</si>
  <si>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</si>
  <si>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</si>
  <si>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4025 · Interest Income</t>
  </si>
  <si>
    <t>4100 · Tax Rev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</si>
  <si>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</si>
  <si>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</si>
  <si>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</si>
  <si>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</si>
  <si>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</si>
  <si>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</si>
  <si>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</si>
  <si>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</si>
  <si>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</si>
  <si>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</si>
  <si>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</si>
  <si>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</si>
  <si>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</si>
  <si>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</si>
  <si>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</si>
  <si>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</si>
  <si>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</si>
  <si>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</si>
  <si>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</si>
  <si>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</si>
  <si>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</si>
  <si>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</si>
  <si>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</si>
  <si>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</si>
  <si>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</si>
  <si>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</si>
  <si>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</si>
  <si>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</si>
  <si>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</si>
  <si>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</si>
  <si>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</si>
  <si>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</si>
  <si>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</si>
  <si>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</si>
  <si>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</si>
  <si>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</si>
  <si>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</si>
  <si>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</si>
  <si>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</si>
  <si>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</si>
  <si>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</si>
  <si>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</si>
  <si>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</si>
  <si>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</si>
  <si>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</si>
  <si>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</si>
  <si>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</si>
  <si>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</si>
  <si>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</si>
  <si>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</si>
  <si>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</si>
  <si>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</si>
  <si>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</si>
  <si>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</si>
  <si>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</si>
  <si>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</si>
  <si>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</si>
  <si>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</si>
  <si>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</si>
  <si>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</si>
  <si>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</si>
  <si>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</si>
  <si>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</si>
  <si>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</si>
  <si>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</si>
  <si>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</si>
  <si>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</si>
  <si>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</si>
  <si>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</si>
  <si>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</si>
  <si>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</si>
  <si>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</si>
  <si>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</si>
  <si>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</si>
  <si>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</si>
  <si>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</si>
  <si>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</si>
  <si>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</si>
  <si>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</si>
  <si>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</si>
  <si>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</si>
  <si>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</si>
  <si>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</si>
  <si>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</si>
  <si>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</si>
  <si>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</si>
  <si>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</si>
  <si>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</si>
  <si>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</si>
  <si>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</si>
  <si>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</si>
  <si>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</si>
  <si>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</si>
  <si>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</si>
  <si>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</si>
  <si>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</si>
  <si>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</si>
  <si>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</si>
  <si>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</si>
  <si>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</si>
  <si>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</si>
  <si>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</si>
  <si>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</si>
  <si>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</si>
  <si>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</si>
  <si>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</si>
  <si>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</si>
  <si>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</si>
  <si>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</si>
  <si>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</si>
  <si>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</si>
  <si>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</si>
  <si>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</si>
  <si>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</si>
  <si>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</si>
  <si>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</si>
  <si>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</si>
  <si>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</si>
  <si>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</si>
  <si>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</si>
  <si>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</si>
  <si>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</si>
  <si>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</si>
  <si>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</si>
  <si>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</si>
  <si>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</si>
  <si>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</si>
  <si>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</si>
  <si>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</si>
  <si>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</si>
  <si>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</si>
  <si>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</si>
  <si>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</si>
  <si>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</si>
  <si>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</si>
  <si>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</si>
  <si>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</si>
  <si>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5601 Engine 1</t>
  </si>
  <si>
    <t>5617-Ladder Truck</t>
  </si>
  <si>
    <t>5654-Flatbed Truck</t>
  </si>
  <si>
    <t>5632 Brush 2 Truck</t>
  </si>
  <si>
    <t>5633-Scat Truck</t>
  </si>
  <si>
    <t>5651- Command 1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</si>
  <si>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</si>
  <si>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</si>
  <si>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</si>
  <si>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</si>
  <si>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</si>
  <si>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</si>
  <si>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</si>
  <si>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</si>
  <si>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</si>
  <si>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</si>
  <si>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</si>
  <si>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</si>
  <si>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</si>
  <si>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</si>
  <si>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</si>
  <si>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</si>
  <si>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6874 · Physicals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</si>
  <si>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</si>
  <si>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</si>
  <si>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</si>
  <si>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</si>
  <si>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</si>
  <si>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</si>
  <si>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</si>
  <si>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</si>
  <si>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</si>
  <si>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</si>
  <si>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</si>
  <si>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</si>
  <si>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</si>
  <si>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</si>
  <si>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</si>
  <si>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6890 · Training - Other</t>
  </si>
  <si>
    <t>Total 6890 · Training</t>
  </si>
  <si>
    <t>Total Expense</t>
  </si>
  <si>
    <t>Net Ordinary Income</t>
  </si>
  <si>
    <t>Other Income/Expense</t>
  </si>
  <si>
    <t>Other Income</t>
  </si>
  <si>
    <t>4300 · Other Income</t>
  </si>
  <si>
    <t>4310 · Fire Inspection Billing</t>
  </si>
  <si>
    <t>4400 · Wildland Fire Fighting Reimburs</t>
  </si>
  <si>
    <t>4420 · Wildland Fire Staff</t>
  </si>
  <si>
    <t>4430 · Wildland Exp Reimb</t>
  </si>
  <si>
    <t>Total 4400 · Wildland Fire Fighting Reimburs</t>
  </si>
  <si>
    <t>Total 4300 · Other Income</t>
  </si>
  <si>
    <t>Total Other Income</t>
  </si>
  <si>
    <t>Other Expense</t>
  </si>
  <si>
    <t>8300 · Other Expenses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</si>
  <si>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</si>
  <si>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</si>
  <si>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</si>
  <si>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</si>
  <si>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</si>
  <si>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</si>
  <si>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</si>
  <si>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</si>
  <si>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</si>
  <si>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</si>
  <si>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</si>
  <si>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</si>
  <si>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Oct 23</t>
  </si>
  <si>
    <t>49900 · Uncategorized Income</t>
  </si>
  <si>
    <t>4157 · Other/RAR TIF</t>
  </si>
  <si>
    <t>4156 · Other/RAR SOT</t>
  </si>
  <si>
    <t>4116 · TIF</t>
  </si>
  <si>
    <t>4122 · TIF-Pension %</t>
  </si>
  <si>
    <t>4170 · Prior Year Abatement</t>
  </si>
  <si>
    <t>4100 · Tax Rev - Other</t>
  </si>
  <si>
    <t>66900 · Reconciliation Discrepancies</t>
  </si>
  <si>
    <t>Public Notice-Ad</t>
  </si>
  <si>
    <t>6020 · Advertising/Public Notice - Other</t>
  </si>
  <si>
    <t>Total 6020 · Advertising/Public Notice</t>
  </si>
  <si>
    <t>6040 · Pension Treasurer Bank Fees</t>
  </si>
  <si>
    <t>6100 · Insurance - Other</t>
  </si>
  <si>
    <t>6420 · Health Insurance Chief</t>
  </si>
  <si>
    <t>6410 · Chief - Other</t>
  </si>
  <si>
    <t>CoVid Pay</t>
  </si>
  <si>
    <t>6620 · Licenses and Permits</t>
  </si>
  <si>
    <t>6652 · Gas and Electric - Other</t>
  </si>
  <si>
    <t>6736 · Bunker Gear</t>
  </si>
  <si>
    <t>5621 · 5621(Lifeline) Ambulance</t>
  </si>
  <si>
    <t>5622 (MedTec) Ambulance</t>
  </si>
  <si>
    <t>5624 Rescue 12-SOLD</t>
  </si>
  <si>
    <t>5631 Brush 1</t>
  </si>
  <si>
    <t>5640-Tanker</t>
  </si>
  <si>
    <t>5641 Tanker 1</t>
  </si>
  <si>
    <t>5642 Tanker-2 (2021)</t>
  </si>
  <si>
    <t>5644-5 Ton Tanker</t>
  </si>
  <si>
    <t>5650-Dodge Durango</t>
  </si>
  <si>
    <t>5652-Command 2</t>
  </si>
  <si>
    <t>6850 · Fire Inspection Program - Other</t>
  </si>
  <si>
    <t>6868 · Membership Applicant Screening</t>
  </si>
  <si>
    <t>6884 · Travel</t>
  </si>
  <si>
    <t>6880 · Travel - Other</t>
  </si>
  <si>
    <t>6999 · Uncategorized Expenses</t>
  </si>
  <si>
    <t>4200 · Grant Income</t>
  </si>
  <si>
    <t>FFSDP Grant</t>
  </si>
  <si>
    <t>Total 4200 · Grant Income</t>
  </si>
  <si>
    <t>4350 · NFPD Auxiliary</t>
  </si>
  <si>
    <t>4410 · Wildland Labor Volunteer</t>
  </si>
  <si>
    <t>4480 · Billable overhead</t>
  </si>
  <si>
    <t>8200 · Grant Expenses</t>
  </si>
  <si>
    <t>AFG Expense</t>
  </si>
  <si>
    <t>8200 · Grant Expenses - Other</t>
  </si>
  <si>
    <t>Total 8200 · Grant Expenses</t>
  </si>
  <si>
    <t>8400 · Wild Fire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</si>
  <si>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</si>
  <si>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</si>
  <si>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</si>
  <si>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</si>
  <si>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</si>
  <si>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</si>
  <si>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</si>
  <si>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</si>
  <si>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</si>
  <si>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</si>
  <si>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</si>
  <si>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</si>
  <si>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4110 · Real Estate Tax</t>
  </si>
  <si>
    <t>Total 4115 · SOT</t>
  </si>
  <si>
    <t>Total 4120 · Tax-Pension %</t>
  </si>
  <si>
    <t>Total 4121 · SOT-Pension %</t>
  </si>
  <si>
    <t>Total 4130 · Current Interest</t>
  </si>
  <si>
    <t>Total 4176 · Prior Year Refund/Abate</t>
  </si>
  <si>
    <t>Total 4155 · Other/RAR Impact Reduction</t>
  </si>
  <si>
    <t>Total 6005 · Office Supplies</t>
  </si>
  <si>
    <t>Total 6015 · Postage and Delivery</t>
  </si>
  <si>
    <t>Total 6035 · Treasurer &amp; Bank Fees</t>
  </si>
  <si>
    <t>Total 6210 · Software</t>
  </si>
  <si>
    <t>Total 6215 · Website</t>
  </si>
  <si>
    <t>Total 6230 · Internet expense</t>
  </si>
  <si>
    <t>Total 6448 · PRN Medic Hourly</t>
  </si>
  <si>
    <t>Total 6430 · Fire Fighters</t>
  </si>
  <si>
    <t>Total 6440 · Administrator</t>
  </si>
  <si>
    <t>Total 6442 · Mechanic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</si>
  <si>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</si>
  <si>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</si>
  <si>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</si>
  <si>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</si>
  <si>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</si>
  <si>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</si>
  <si>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6484 · FICA</t>
  </si>
  <si>
    <t>Total 6486 · Medicare</t>
  </si>
  <si>
    <t>Total 6488 · SUI</t>
  </si>
  <si>
    <t>Total 6400 · Payroll Expenses - Other</t>
  </si>
  <si>
    <t>Total 6512 · HR Consulting</t>
  </si>
  <si>
    <t>Total 6612.1 · Station #1 Operating Suppllies</t>
  </si>
  <si>
    <t>Total 6612 · Station #1 - Other</t>
  </si>
  <si>
    <t>Total 6632 · Mobile</t>
  </si>
  <si>
    <t>Total 6654 · Station #1 utilities</t>
  </si>
  <si>
    <t>Total 6656 · Station #2 Utilities</t>
  </si>
  <si>
    <t>Total 6658 · Station #3 Utilities</t>
  </si>
  <si>
    <t>Total 6660 · Water</t>
  </si>
  <si>
    <t>Total 6662 · DirectTV</t>
  </si>
  <si>
    <t>Total 6686 · Medical Supplies</t>
  </si>
  <si>
    <t>Total 6688 · Oxygen</t>
  </si>
  <si>
    <t>Total 6708 · Vehicle Fuel</t>
  </si>
  <si>
    <t>Total 5601 Engine 1</t>
  </si>
  <si>
    <t>Total 5632 Brush 2 Truck</t>
  </si>
  <si>
    <t>Total 6800 · Vehicle Maintenance - Other</t>
  </si>
  <si>
    <t>Total 6882 · Meals</t>
  </si>
  <si>
    <t>Total 6894 · 6894 - Fire Training</t>
  </si>
  <si>
    <t>Total 6892 · Medical Training</t>
  </si>
  <si>
    <t>Total 8420 · Wildland Fire Fighting-Payroll</t>
  </si>
  <si>
    <t>TOTAL</t>
  </si>
  <si>
    <t>Deposit</t>
  </si>
  <si>
    <t>General Journal</t>
  </si>
  <si>
    <t>Credit Card Charge</t>
  </si>
  <si>
    <t>Bill</t>
  </si>
  <si>
    <t>Paycheck</t>
  </si>
  <si>
    <t>Liability Check</t>
  </si>
  <si>
    <t>ACH</t>
  </si>
  <si>
    <t>Boulder County Treasurer</t>
  </si>
  <si>
    <t>Amazon</t>
  </si>
  <si>
    <t>USPS</t>
  </si>
  <si>
    <t>Adobe Systems</t>
  </si>
  <si>
    <t>Microsoft</t>
  </si>
  <si>
    <t>Streamline</t>
  </si>
  <si>
    <t>TMobile</t>
  </si>
  <si>
    <t>Biscardi, Alec</t>
  </si>
  <si>
    <t>Dennis, Brock</t>
  </si>
  <si>
    <t>Faes, Nicholas I</t>
  </si>
  <si>
    <t>Henrikson, Carl H</t>
  </si>
  <si>
    <t>Moran, Cameron</t>
  </si>
  <si>
    <t>Moran, Conor D</t>
  </si>
  <si>
    <t>Schmidtmann, Charles P</t>
  </si>
  <si>
    <t>Snyder, Sherry A</t>
  </si>
  <si>
    <t>Murphy's Garage</t>
  </si>
  <si>
    <t>Joslin, Jon A</t>
  </si>
  <si>
    <t>CEBT</t>
  </si>
  <si>
    <t>Intuit</t>
  </si>
  <si>
    <t>Smarter HR Solutions, LLC</t>
  </si>
  <si>
    <t>Home Depot</t>
  </si>
  <si>
    <t>Xcel Energy</t>
  </si>
  <si>
    <t>Town of Nederland-AP</t>
  </si>
  <si>
    <t>Direct TV</t>
  </si>
  <si>
    <t>General Air</t>
  </si>
  <si>
    <t>Ace Hardware</t>
  </si>
  <si>
    <t>B&amp;F Super Foods</t>
  </si>
  <si>
    <t>Salto Coffee Works</t>
  </si>
  <si>
    <t>Worldpoint</t>
  </si>
  <si>
    <t>Interest</t>
  </si>
  <si>
    <t>SOT</t>
  </si>
  <si>
    <t>Treasurer's fees</t>
  </si>
  <si>
    <t>Joslin, Chief &amp; Snyder</t>
  </si>
  <si>
    <t>Internet station1</t>
  </si>
  <si>
    <t>Direct Deposit</t>
  </si>
  <si>
    <t>labor</t>
  </si>
  <si>
    <t>Station 1</t>
  </si>
  <si>
    <t>Eldora</t>
  </si>
  <si>
    <t>Ridge Rd</t>
  </si>
  <si>
    <t>Water &amp; sewer</t>
  </si>
  <si>
    <t>advance receiver DVR monthly</t>
  </si>
  <si>
    <t>TV access fee quantity 2</t>
  </si>
  <si>
    <t>RSN fee</t>
  </si>
  <si>
    <t>Cylinder Rental &amp; oxygen</t>
  </si>
  <si>
    <t>shop supply/cleaning/disposal</t>
  </si>
  <si>
    <t>Groceries</t>
  </si>
  <si>
    <t>Coffee</t>
  </si>
  <si>
    <t>GENERAL</t>
  </si>
  <si>
    <t>Total 6010 · Office Equipment</t>
  </si>
  <si>
    <t>Total 6030 · Bank Fees - Other</t>
  </si>
  <si>
    <t>Total 6412 · Gross wages - chief</t>
  </si>
  <si>
    <t>Total 6444 · Bookkeeping</t>
  </si>
  <si>
    <t>Total 6514 · Accounting</t>
  </si>
  <si>
    <t>Total 6500 · Professional Fees - Other</t>
  </si>
  <si>
    <t>Total 6636 · Station 1 9161</t>
  </si>
  <si>
    <t>Total 6638 · Station 2-Ridge 0310</t>
  </si>
  <si>
    <t>Total 6640 · Station 3-Eldora 9555</t>
  </si>
  <si>
    <t>Total 6739 · Firefighting Structure Equipmen</t>
  </si>
  <si>
    <t>Total 6738 · Wildland fire fighting equipmen</t>
  </si>
  <si>
    <t>Total 6720 · Fire Equipment - Other</t>
  </si>
  <si>
    <t>Total 5617-Ladder Truck</t>
  </si>
  <si>
    <t>Total 5654-Flatbed Truck</t>
  </si>
  <si>
    <t>Total 5633-Scat Truck</t>
  </si>
  <si>
    <t>Total 5651- Command 1</t>
  </si>
  <si>
    <t>Total 5653-Chevy Plow Truck</t>
  </si>
  <si>
    <t>Total 6854 · Public Education</t>
  </si>
  <si>
    <t>Total 6862 · Awards</t>
  </si>
  <si>
    <t>Total 6870 · Pension Fund Contribution</t>
  </si>
  <si>
    <t>Total 6874 · Physicals</t>
  </si>
  <si>
    <t>Total 6890 · Training - Other</t>
  </si>
  <si>
    <t>Total 4420 · Wildland Fire Staff</t>
  </si>
  <si>
    <t>Total 4430 · Wildland Exp Reimb</t>
  </si>
  <si>
    <t>Total 8300 · Other Expenses - Other</t>
  </si>
  <si>
    <t>Credit Card Credit</t>
  </si>
  <si>
    <t>Credit</t>
  </si>
  <si>
    <t>AJE.2</t>
  </si>
  <si>
    <t>2188</t>
  </si>
  <si>
    <t>2</t>
  </si>
  <si>
    <t>242-1848</t>
  </si>
  <si>
    <t>2023-66</t>
  </si>
  <si>
    <t>2023-67</t>
  </si>
  <si>
    <t>2023-68</t>
  </si>
  <si>
    <t>2023-69</t>
  </si>
  <si>
    <t>2023-71</t>
  </si>
  <si>
    <t>2023-72</t>
  </si>
  <si>
    <t>2023-74</t>
  </si>
  <si>
    <t>2023-73</t>
  </si>
  <si>
    <t>2023-75</t>
  </si>
  <si>
    <t>1832</t>
  </si>
  <si>
    <t>1831</t>
  </si>
  <si>
    <t>1852</t>
  </si>
  <si>
    <t>1863</t>
  </si>
  <si>
    <t>2971</t>
  </si>
  <si>
    <t>2023-70</t>
  </si>
  <si>
    <t>10012023</t>
  </si>
  <si>
    <t>Audit2022</t>
  </si>
  <si>
    <t>BWC-0021</t>
  </si>
  <si>
    <t>SEP2023</t>
  </si>
  <si>
    <t>851167434</t>
  </si>
  <si>
    <t>SEP23</t>
  </si>
  <si>
    <t>231024</t>
  </si>
  <si>
    <t>95833453-1</t>
  </si>
  <si>
    <t>3433</t>
  </si>
  <si>
    <t>SEP 2023</t>
  </si>
  <si>
    <t>2023 Vol Contributio</t>
  </si>
  <si>
    <t>16888475</t>
  </si>
  <si>
    <t>23-68788</t>
  </si>
  <si>
    <t>235953</t>
  </si>
  <si>
    <t>RACMOB23</t>
  </si>
  <si>
    <t>2022 Audit Adjustments</t>
  </si>
  <si>
    <t>Eldora Civic Association</t>
  </si>
  <si>
    <t>OWL Labs</t>
  </si>
  <si>
    <t>Form Assembly</t>
  </si>
  <si>
    <t>Domain Listings</t>
  </si>
  <si>
    <t>Domain Name Service</t>
  </si>
  <si>
    <t>Lucas, Eric</t>
  </si>
  <si>
    <t>Balanced Bookkeeping Service</t>
  </si>
  <si>
    <t>Colorado State Treasurer</t>
  </si>
  <si>
    <t>John Cutler and Associates</t>
  </si>
  <si>
    <t>The Boulder Watershed Collective</t>
  </si>
  <si>
    <t>Costco</t>
  </si>
  <si>
    <t>Walmart</t>
  </si>
  <si>
    <t>Western Disposal</t>
  </si>
  <si>
    <t>NAPADA Signs</t>
  </si>
  <si>
    <t>Centurylink</t>
  </si>
  <si>
    <t>Power Product Technology</t>
  </si>
  <si>
    <t>Squatch Store</t>
  </si>
  <si>
    <t>RockNRescue</t>
  </si>
  <si>
    <t>Supply Cache</t>
  </si>
  <si>
    <t>Safety Source</t>
  </si>
  <si>
    <t>Cascade Fire Equipment</t>
  </si>
  <si>
    <t>Daystar Products International</t>
  </si>
  <si>
    <t>Badge and Wallet</t>
  </si>
  <si>
    <t>Firefighter.com</t>
  </si>
  <si>
    <t>Colorado Chautauqua</t>
  </si>
  <si>
    <t>Fire and Police Pension Association</t>
  </si>
  <si>
    <t>Occupational Health Centers of the SW</t>
  </si>
  <si>
    <t>Diner Bar</t>
  </si>
  <si>
    <t>Voodoo Donuts</t>
  </si>
  <si>
    <t>Lime</t>
  </si>
  <si>
    <t>Gateway &amp; Grocery</t>
  </si>
  <si>
    <t>Guanella Pass Cantina</t>
  </si>
  <si>
    <t>Whole Foods</t>
  </si>
  <si>
    <t>Hinton Steel</t>
  </si>
  <si>
    <t>Adam Cotner</t>
  </si>
  <si>
    <t>Colorado Division of Fire Prevention</t>
  </si>
  <si>
    <t>American Heart Shop</t>
  </si>
  <si>
    <t>CGFOA</t>
  </si>
  <si>
    <t>superATV</t>
  </si>
  <si>
    <t>AJE.2 record donation of capital asset</t>
  </si>
  <si>
    <t>2023 Donation</t>
  </si>
  <si>
    <t>current &amp; delinquent tax</t>
  </si>
  <si>
    <t>current &amp; delinqunet interest</t>
  </si>
  <si>
    <t>current &amp; delinquent interest</t>
  </si>
  <si>
    <t>current &amp; deliquent interest</t>
  </si>
  <si>
    <t>current &amp; delinqunet tax</t>
  </si>
  <si>
    <t>Canon maintenance cartridge</t>
  </si>
  <si>
    <t>printhead cleaning kit</t>
  </si>
  <si>
    <t>duct tape</t>
  </si>
  <si>
    <t>batteries and thumb tacks</t>
  </si>
  <si>
    <t>extra plug for Meeting OWL</t>
  </si>
  <si>
    <t>Canon printers (Admin &amp; Chief)</t>
  </si>
  <si>
    <t>Surface pro keyboard</t>
  </si>
  <si>
    <t>tax refund</t>
  </si>
  <si>
    <t>shipping - Mike Scott's paperwork</t>
  </si>
  <si>
    <t>Service Charge</t>
  </si>
  <si>
    <t>Microsoft 365</t>
  </si>
  <si>
    <t>Forms software</t>
  </si>
  <si>
    <t>NFPD website</t>
  </si>
  <si>
    <t>Annual Listing</t>
  </si>
  <si>
    <t>nederlandfire.org</t>
  </si>
  <si>
    <t>Overpayment invoice # 1818, paid twice.  Should have been $978.12 for invoice # 1842</t>
  </si>
  <si>
    <t>Bookeeping help for Admin. including large discrepancy and correcting deployment pay</t>
  </si>
  <si>
    <t>OCT 23</t>
  </si>
  <si>
    <t>Q3 Filing</t>
  </si>
  <si>
    <t>QB payroll charges</t>
  </si>
  <si>
    <t>October 2023 retainer</t>
  </si>
  <si>
    <t>additional remote support September 2023 4 hrs * $100.00 ea</t>
  </si>
  <si>
    <t>2022 Audit</t>
  </si>
  <si>
    <t>CWPP 2023</t>
  </si>
  <si>
    <t>caulk gun &amp; paint tray</t>
  </si>
  <si>
    <t>snacks, drinks &amp; extension cords</t>
  </si>
  <si>
    <t>snacks, drinks, TP, papertowels and clorox wipes</t>
  </si>
  <si>
    <t>detergent and halloween candy</t>
  </si>
  <si>
    <t>sadpaper &amp; paint rollers</t>
  </si>
  <si>
    <t>door stop &amp; switch plate</t>
  </si>
  <si>
    <t>dumpster weekly pickup - OCT 2023</t>
  </si>
  <si>
    <t>cord concealer &amp; telephone cords</t>
  </si>
  <si>
    <t>cord concealer</t>
  </si>
  <si>
    <t>paint - Chief &amp; Fire Marshal offices</t>
  </si>
  <si>
    <t>ADA compliant signs for station</t>
  </si>
  <si>
    <t>refund on taxes</t>
  </si>
  <si>
    <t>spackle, roller covers</t>
  </si>
  <si>
    <t>utility hooks &amp; hidden mirror</t>
  </si>
  <si>
    <t>Phones station#1</t>
  </si>
  <si>
    <t>Phones station #2</t>
  </si>
  <si>
    <t>Phones Station #3</t>
  </si>
  <si>
    <t>2 of 2 monthly</t>
  </si>
  <si>
    <t>Business Xtra package 1of 2 monthly</t>
  </si>
  <si>
    <t>nasal spray &amp; CPR training valves</t>
  </si>
  <si>
    <t>need receipt</t>
  </si>
  <si>
    <t>Joslin - FIre Leadership Conference</t>
  </si>
  <si>
    <t>300' green webbing</t>
  </si>
  <si>
    <t>IRPGH x 12</t>
  </si>
  <si>
    <t>Milwaukee batteries</t>
  </si>
  <si>
    <t>cable cutter, flashlight, pliers &amp; hook</t>
  </si>
  <si>
    <t>serviced plow fluid &amp; plow switch operation</t>
  </si>
  <si>
    <t>fasteners</t>
  </si>
  <si>
    <t>booster hose - medium pressure x 2</t>
  </si>
  <si>
    <t>pump engine would not start</t>
  </si>
  <si>
    <t>RXT leaf pack &amp; u-bolt kit</t>
  </si>
  <si>
    <t>remove and replace rear leaf springs</t>
  </si>
  <si>
    <t>services plow fluid</t>
  </si>
  <si>
    <t>double sided sticky tape, business card holders</t>
  </si>
  <si>
    <t>crayons for FPW 2023</t>
  </si>
  <si>
    <t>T-post stud green</t>
  </si>
  <si>
    <t>service pins for awards banquet</t>
  </si>
  <si>
    <t>Radio Strap - Irwin-Powell</t>
  </si>
  <si>
    <t>Grand Assembly reservation - 2023 awards banguet</t>
  </si>
  <si>
    <t>2023 Vol Contribution</t>
  </si>
  <si>
    <t>Nick Faes pre-employment exam</t>
  </si>
  <si>
    <t>BIG Meeting dinner</t>
  </si>
  <si>
    <t>Captain position meeting - Jessi Scrivner</t>
  </si>
  <si>
    <t>Structure fire</t>
  </si>
  <si>
    <t>BIG Meeting</t>
  </si>
  <si>
    <t>lumber, nuts, washers, hinges and casters</t>
  </si>
  <si>
    <t>steel for forced entry prop</t>
  </si>
  <si>
    <t>materials for training</t>
  </si>
  <si>
    <t>Irwin-Powell FFII</t>
  </si>
  <si>
    <t>Briscombe FFII</t>
  </si>
  <si>
    <t>Sergo FFI</t>
  </si>
  <si>
    <t>stapler, putty knife, padlock, map, battery, goo gone, plastic dip spray</t>
  </si>
  <si>
    <t>screws &amp; batteries</t>
  </si>
  <si>
    <t>BLS instructor manual eBook</t>
  </si>
  <si>
    <t>BLS instructor essentials course digital video</t>
  </si>
  <si>
    <t>BLS course digital video</t>
  </si>
  <si>
    <t>BLS Instructor class</t>
  </si>
  <si>
    <t>300' spool, neon green</t>
  </si>
  <si>
    <t>Audit 101</t>
  </si>
  <si>
    <t>RAC MOB 2023 Deployment - Henrickson correction for taxes</t>
  </si>
  <si>
    <t>UTV windshield, winch, mirror and turn signals</t>
  </si>
  <si>
    <t>-SPLIT-</t>
  </si>
  <si>
    <t>Jan - Dec 23</t>
  </si>
  <si>
    <t>EMSAC Conference Scholarships</t>
  </si>
  <si>
    <t>8430 · Volunteer/Employee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</si>
</sst>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7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1C842F55-E6C4-45A9-AAEA-55506FC5B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177800</xdr:colOff>
          <xdr:row>1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B2B8BD5-A98C-4AEF-A897-3013739E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446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79D1DCF-E976-094F-ACDB-89619F93A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91C7-28E5-4EB0-8A24-23BB88E53003}">
  <sheetPr codeName="Sheet1"/>
  <dimension ref="A1:G6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J36" sqref="J36"/>
    </sheetView>
  </sheetViews>
  <sheetFormatPr defaultRowHeight="14.5" x14ac:dyDescent="0.35"/>
  <cols>
    <col min="1" max="5" width="2.90625" style="12" customWidth="1"/>
    <col min="6" max="6" width="25.36328125" style="12" customWidth="1"/>
    <col min="7" max="7" width="9.7265625" bestFit="1" customWidth="1"/>
  </cols>
  <sheetData>
    <row r="1" spans="1:7" s="11" customFormat="1" ht="15" thickBot="1" x14ac:dyDescent="0.4">
      <c r="A1" s="9"/>
      <c r="B1" s="9"/>
      <c r="C1" s="9"/>
      <c r="D1" s="9"/>
      <c r="E1" s="9"/>
      <c r="F1" s="9"/>
      <c r="G1" s="10" t="s">
        <v>0</v>
      </c>
    </row>
    <row r="2" spans="1:7" ht="15" thickTop="1" x14ac:dyDescent="0.35">
      <c r="A2" s="1" t="s">
        <v>1</v>
      </c>
      <c r="B2" s="1"/>
      <c r="C2" s="1"/>
      <c r="D2" s="1"/>
      <c r="E2" s="1"/>
      <c r="F2" s="1"/>
      <c r="G2" s="2"/>
    </row>
    <row r="3" spans="1:7" x14ac:dyDescent="0.35">
      <c r="A3" s="1"/>
      <c r="B3" s="1" t="s">
        <v>2</v>
      </c>
      <c r="C3" s="1"/>
      <c r="D3" s="1"/>
      <c r="E3" s="1"/>
      <c r="F3" s="1"/>
      <c r="G3" s="2"/>
    </row>
    <row r="4" spans="1:7" x14ac:dyDescent="0.35">
      <c r="A4" s="1"/>
      <c r="B4" s="1"/>
      <c r="C4" s="1" t="s">
        <v>3</v>
      </c>
      <c r="D4" s="1"/>
      <c r="E4" s="1"/>
      <c r="F4" s="1"/>
      <c r="G4" s="2"/>
    </row>
    <row r="5" spans="1:7" x14ac:dyDescent="0.35">
      <c r="A5" s="1"/>
      <c r="B5" s="1"/>
      <c r="C5" s="1"/>
      <c r="D5" s="1" t="s">
        <v>4</v>
      </c>
      <c r="E5" s="1"/>
      <c r="F5" s="1"/>
      <c r="G5" s="2"/>
    </row>
    <row r="6" spans="1:7" x14ac:dyDescent="0.35">
      <c r="A6" s="1"/>
      <c r="B6" s="1"/>
      <c r="C6" s="1"/>
      <c r="D6" s="1"/>
      <c r="E6" s="1" t="s">
        <v>5</v>
      </c>
      <c r="F6" s="1"/>
      <c r="G6" s="2">
        <v>494760.69</v>
      </c>
    </row>
    <row r="7" spans="1:7" x14ac:dyDescent="0.35">
      <c r="A7" s="1"/>
      <c r="B7" s="1"/>
      <c r="C7" s="1"/>
      <c r="D7" s="1"/>
      <c r="E7" s="1" t="s">
        <v>6</v>
      </c>
      <c r="F7" s="1"/>
      <c r="G7" s="2">
        <v>206355.07</v>
      </c>
    </row>
    <row r="8" spans="1:7" x14ac:dyDescent="0.35">
      <c r="A8" s="1"/>
      <c r="B8" s="1"/>
      <c r="C8" s="1"/>
      <c r="D8" s="1"/>
      <c r="E8" s="1" t="s">
        <v>7</v>
      </c>
      <c r="F8" s="1"/>
      <c r="G8" s="2">
        <v>28423.22</v>
      </c>
    </row>
    <row r="9" spans="1:7" x14ac:dyDescent="0.35">
      <c r="A9" s="1"/>
      <c r="B9" s="1"/>
      <c r="C9" s="1"/>
      <c r="D9" s="1"/>
      <c r="E9" s="1" t="s">
        <v>8</v>
      </c>
      <c r="F9" s="1"/>
      <c r="G9" s="2">
        <v>41271.78</v>
      </c>
    </row>
    <row r="10" spans="1:7" x14ac:dyDescent="0.35">
      <c r="A10" s="1"/>
      <c r="B10" s="1"/>
      <c r="C10" s="1"/>
      <c r="D10" s="1"/>
      <c r="E10" s="1" t="s">
        <v>9</v>
      </c>
      <c r="F10" s="1"/>
      <c r="G10" s="2">
        <v>67408.31</v>
      </c>
    </row>
    <row r="11" spans="1:7" ht="15" thickBot="1" x14ac:dyDescent="0.4">
      <c r="A11" s="1"/>
      <c r="B11" s="1"/>
      <c r="C11" s="1"/>
      <c r="D11" s="1"/>
      <c r="E11" s="1" t="s">
        <v>10</v>
      </c>
      <c r="F11" s="1"/>
      <c r="G11" s="2">
        <v>26586.76</v>
      </c>
    </row>
    <row r="12" spans="1:7" ht="15" thickBot="1" x14ac:dyDescent="0.4">
      <c r="A12" s="1"/>
      <c r="B12" s="1"/>
      <c r="C12" s="1"/>
      <c r="D12" s="1" t="s">
        <v>11</v>
      </c>
      <c r="E12" s="1"/>
      <c r="F12" s="1"/>
      <c r="G12" s="3">
        <f>ROUND(SUM(G5:G11),5)</f>
        <v>864805.83</v>
      </c>
    </row>
    <row r="13" spans="1:7" x14ac:dyDescent="0.35">
      <c r="A13" s="1"/>
      <c r="B13" s="1"/>
      <c r="C13" s="1" t="s">
        <v>12</v>
      </c>
      <c r="D13" s="1"/>
      <c r="E13" s="1"/>
      <c r="F13" s="1"/>
      <c r="G13" s="2">
        <f>ROUND(G4+G12,5)</f>
        <v>864805.83</v>
      </c>
    </row>
    <row r="14" spans="1:7" x14ac:dyDescent="0.35">
      <c r="A14" s="1"/>
      <c r="B14" s="1"/>
      <c r="C14" s="1" t="s">
        <v>13</v>
      </c>
      <c r="D14" s="1"/>
      <c r="E14" s="1"/>
      <c r="F14" s="1"/>
      <c r="G14" s="2"/>
    </row>
    <row r="15" spans="1:7" x14ac:dyDescent="0.35">
      <c r="A15" s="1"/>
      <c r="B15" s="1"/>
      <c r="C15" s="1"/>
      <c r="D15" s="1" t="s">
        <v>14</v>
      </c>
      <c r="E15" s="1"/>
      <c r="F15" s="1"/>
      <c r="G15" s="2">
        <v>38255.839999999997</v>
      </c>
    </row>
    <row r="16" spans="1:7" x14ac:dyDescent="0.35">
      <c r="A16" s="1"/>
      <c r="B16" s="1"/>
      <c r="C16" s="1"/>
      <c r="D16" s="1" t="s">
        <v>15</v>
      </c>
      <c r="E16" s="1"/>
      <c r="F16" s="1"/>
      <c r="G16" s="2">
        <v>2375</v>
      </c>
    </row>
    <row r="17" spans="1:7" ht="15" thickBot="1" x14ac:dyDescent="0.4">
      <c r="A17" s="1"/>
      <c r="B17" s="1"/>
      <c r="C17" s="1"/>
      <c r="D17" s="1" t="s">
        <v>16</v>
      </c>
      <c r="E17" s="1"/>
      <c r="F17" s="1"/>
      <c r="G17" s="2">
        <v>1201187</v>
      </c>
    </row>
    <row r="18" spans="1:7" ht="15" thickBot="1" x14ac:dyDescent="0.4">
      <c r="A18" s="1"/>
      <c r="B18" s="1"/>
      <c r="C18" s="1" t="s">
        <v>17</v>
      </c>
      <c r="D18" s="1"/>
      <c r="E18" s="1"/>
      <c r="F18" s="1"/>
      <c r="G18" s="3">
        <f>ROUND(SUM(G14:G17),5)</f>
        <v>1241817.8400000001</v>
      </c>
    </row>
    <row r="19" spans="1:7" x14ac:dyDescent="0.35">
      <c r="A19" s="1"/>
      <c r="B19" s="1" t="s">
        <v>18</v>
      </c>
      <c r="C19" s="1"/>
      <c r="D19" s="1"/>
      <c r="E19" s="1"/>
      <c r="F19" s="1"/>
      <c r="G19" s="2">
        <f>ROUND(G3+G13+G18,5)</f>
        <v>2106623.67</v>
      </c>
    </row>
    <row r="20" spans="1:7" x14ac:dyDescent="0.35">
      <c r="A20" s="1"/>
      <c r="B20" s="1" t="s">
        <v>19</v>
      </c>
      <c r="C20" s="1"/>
      <c r="D20" s="1"/>
      <c r="E20" s="1"/>
      <c r="F20" s="1"/>
      <c r="G20" s="2"/>
    </row>
    <row r="21" spans="1:7" x14ac:dyDescent="0.35">
      <c r="A21" s="1"/>
      <c r="B21" s="1"/>
      <c r="C21" s="1" t="s">
        <v>20</v>
      </c>
      <c r="D21" s="1"/>
      <c r="E21" s="1"/>
      <c r="F21" s="1"/>
      <c r="G21" s="2">
        <v>2442425.06</v>
      </c>
    </row>
    <row r="22" spans="1:7" x14ac:dyDescent="0.35">
      <c r="A22" s="1"/>
      <c r="B22" s="1"/>
      <c r="C22" s="1" t="s">
        <v>21</v>
      </c>
      <c r="D22" s="1"/>
      <c r="E22" s="1"/>
      <c r="F22" s="1"/>
      <c r="G22" s="2">
        <v>430111.73</v>
      </c>
    </row>
    <row r="23" spans="1:7" x14ac:dyDescent="0.35">
      <c r="A23" s="1"/>
      <c r="B23" s="1"/>
      <c r="C23" s="1" t="s">
        <v>22</v>
      </c>
      <c r="D23" s="1"/>
      <c r="E23" s="1"/>
      <c r="F23" s="1"/>
      <c r="G23" s="2">
        <v>129838</v>
      </c>
    </row>
    <row r="24" spans="1:7" x14ac:dyDescent="0.35">
      <c r="A24" s="1"/>
      <c r="B24" s="1"/>
      <c r="C24" s="1" t="s">
        <v>23</v>
      </c>
      <c r="D24" s="1"/>
      <c r="E24" s="1"/>
      <c r="F24" s="1"/>
      <c r="G24" s="2">
        <v>141816.29999999999</v>
      </c>
    </row>
    <row r="25" spans="1:7" x14ac:dyDescent="0.35">
      <c r="A25" s="1"/>
      <c r="B25" s="1"/>
      <c r="C25" s="1" t="s">
        <v>24</v>
      </c>
      <c r="D25" s="1"/>
      <c r="E25" s="1"/>
      <c r="F25" s="1"/>
      <c r="G25" s="2">
        <v>7000</v>
      </c>
    </row>
    <row r="26" spans="1:7" x14ac:dyDescent="0.35">
      <c r="A26" s="1"/>
      <c r="B26" s="1"/>
      <c r="C26" s="1" t="s">
        <v>25</v>
      </c>
      <c r="D26" s="1"/>
      <c r="E26" s="1"/>
      <c r="F26" s="1"/>
      <c r="G26" s="2">
        <v>90735.85</v>
      </c>
    </row>
    <row r="27" spans="1:7" x14ac:dyDescent="0.35">
      <c r="A27" s="1"/>
      <c r="B27" s="1"/>
      <c r="C27" s="1" t="s">
        <v>26</v>
      </c>
      <c r="D27" s="1"/>
      <c r="E27" s="1"/>
      <c r="F27" s="1"/>
      <c r="G27" s="2">
        <v>1591932.98</v>
      </c>
    </row>
    <row r="28" spans="1:7" x14ac:dyDescent="0.35">
      <c r="A28" s="1"/>
      <c r="B28" s="1"/>
      <c r="C28" s="1" t="s">
        <v>27</v>
      </c>
      <c r="D28" s="1"/>
      <c r="E28" s="1"/>
      <c r="F28" s="1"/>
      <c r="G28" s="2">
        <v>-2841758</v>
      </c>
    </row>
    <row r="29" spans="1:7" ht="15" thickBot="1" x14ac:dyDescent="0.4">
      <c r="A29" s="1"/>
      <c r="B29" s="1"/>
      <c r="C29" s="1" t="s">
        <v>28</v>
      </c>
      <c r="D29" s="1"/>
      <c r="E29" s="1"/>
      <c r="F29" s="1"/>
      <c r="G29" s="2">
        <v>-1992101.92</v>
      </c>
    </row>
    <row r="30" spans="1:7" ht="15" thickBot="1" x14ac:dyDescent="0.4">
      <c r="A30" s="1"/>
      <c r="B30" s="1" t="s">
        <v>29</v>
      </c>
      <c r="C30" s="1"/>
      <c r="D30" s="1"/>
      <c r="E30" s="1"/>
      <c r="F30" s="1"/>
      <c r="G30" s="4">
        <f>ROUND(SUM(G20:G29),5)</f>
        <v>0</v>
      </c>
    </row>
    <row r="31" spans="1:7" s="7" customFormat="1" ht="11" thickBot="1" x14ac:dyDescent="0.3">
      <c r="A31" s="5" t="s">
        <v>30</v>
      </c>
      <c r="B31" s="5"/>
      <c r="C31" s="5"/>
      <c r="D31" s="5"/>
      <c r="E31" s="5"/>
      <c r="F31" s="5"/>
      <c r="G31" s="6">
        <f>ROUND(G2+G19+G30,5)</f>
        <v>2106623.67</v>
      </c>
    </row>
    <row r="32" spans="1:7" ht="15" thickTop="1" x14ac:dyDescent="0.35">
      <c r="A32" s="1" t="s">
        <v>31</v>
      </c>
      <c r="B32" s="1"/>
      <c r="C32" s="1"/>
      <c r="D32" s="1"/>
      <c r="E32" s="1"/>
      <c r="F32" s="1"/>
      <c r="G32" s="2"/>
    </row>
    <row r="33" spans="1:7" x14ac:dyDescent="0.35">
      <c r="A33" s="1"/>
      <c r="B33" s="1" t="s">
        <v>32</v>
      </c>
      <c r="C33" s="1"/>
      <c r="D33" s="1"/>
      <c r="E33" s="1"/>
      <c r="F33" s="1"/>
      <c r="G33" s="2"/>
    </row>
    <row r="34" spans="1:7" x14ac:dyDescent="0.35">
      <c r="A34" s="1"/>
      <c r="B34" s="1"/>
      <c r="C34" s="1" t="s">
        <v>33</v>
      </c>
      <c r="D34" s="1"/>
      <c r="E34" s="1"/>
      <c r="F34" s="1"/>
      <c r="G34" s="2"/>
    </row>
    <row r="35" spans="1:7" x14ac:dyDescent="0.35">
      <c r="A35" s="1"/>
      <c r="B35" s="1"/>
      <c r="C35" s="1"/>
      <c r="D35" s="1" t="s">
        <v>34</v>
      </c>
      <c r="E35" s="1"/>
      <c r="F35" s="1"/>
      <c r="G35" s="2"/>
    </row>
    <row r="36" spans="1:7" ht="15" thickBot="1" x14ac:dyDescent="0.4">
      <c r="A36" s="1"/>
      <c r="B36" s="1"/>
      <c r="C36" s="1"/>
      <c r="D36" s="1"/>
      <c r="E36" s="1" t="s">
        <v>35</v>
      </c>
      <c r="F36" s="1"/>
      <c r="G36" s="8">
        <v>3297.38</v>
      </c>
    </row>
    <row r="37" spans="1:7" x14ac:dyDescent="0.35">
      <c r="A37" s="1"/>
      <c r="B37" s="1"/>
      <c r="C37" s="1"/>
      <c r="D37" s="1" t="s">
        <v>36</v>
      </c>
      <c r="E37" s="1"/>
      <c r="F37" s="1"/>
      <c r="G37" s="2">
        <f>ROUND(SUM(G35:G36),5)</f>
        <v>3297.38</v>
      </c>
    </row>
    <row r="38" spans="1:7" x14ac:dyDescent="0.35">
      <c r="A38" s="1"/>
      <c r="B38" s="1"/>
      <c r="C38" s="1"/>
      <c r="D38" s="1" t="s">
        <v>37</v>
      </c>
      <c r="E38" s="1"/>
      <c r="F38" s="1"/>
      <c r="G38" s="2"/>
    </row>
    <row r="39" spans="1:7" ht="15" thickBot="1" x14ac:dyDescent="0.4">
      <c r="A39" s="1"/>
      <c r="B39" s="1"/>
      <c r="C39" s="1"/>
      <c r="D39" s="1"/>
      <c r="E39" s="1" t="s">
        <v>38</v>
      </c>
      <c r="F39" s="1"/>
      <c r="G39" s="8">
        <v>9474.76</v>
      </c>
    </row>
    <row r="40" spans="1:7" x14ac:dyDescent="0.35">
      <c r="A40" s="1"/>
      <c r="B40" s="1"/>
      <c r="C40" s="1"/>
      <c r="D40" s="1" t="s">
        <v>39</v>
      </c>
      <c r="E40" s="1"/>
      <c r="F40" s="1"/>
      <c r="G40" s="2">
        <f>ROUND(SUM(G38:G39),5)</f>
        <v>9474.76</v>
      </c>
    </row>
    <row r="41" spans="1:7" x14ac:dyDescent="0.35">
      <c r="A41" s="1"/>
      <c r="B41" s="1"/>
      <c r="C41" s="1"/>
      <c r="D41" s="1" t="s">
        <v>40</v>
      </c>
      <c r="E41" s="1"/>
      <c r="F41" s="1"/>
      <c r="G41" s="2"/>
    </row>
    <row r="42" spans="1:7" x14ac:dyDescent="0.35">
      <c r="A42" s="1"/>
      <c r="B42" s="1"/>
      <c r="C42" s="1"/>
      <c r="D42" s="1"/>
      <c r="E42" s="1" t="s">
        <v>41</v>
      </c>
      <c r="F42" s="1"/>
      <c r="G42" s="2">
        <v>1201187</v>
      </c>
    </row>
    <row r="43" spans="1:7" x14ac:dyDescent="0.35">
      <c r="A43" s="1"/>
      <c r="B43" s="1"/>
      <c r="C43" s="1"/>
      <c r="D43" s="1"/>
      <c r="E43" s="1" t="s">
        <v>42</v>
      </c>
      <c r="F43" s="1"/>
      <c r="G43" s="2"/>
    </row>
    <row r="44" spans="1:7" x14ac:dyDescent="0.35">
      <c r="A44" s="1"/>
      <c r="B44" s="1"/>
      <c r="C44" s="1"/>
      <c r="D44" s="1"/>
      <c r="E44" s="1"/>
      <c r="F44" s="1" t="s">
        <v>43</v>
      </c>
      <c r="G44" s="2">
        <v>-50.9</v>
      </c>
    </row>
    <row r="45" spans="1:7" x14ac:dyDescent="0.35">
      <c r="A45" s="1"/>
      <c r="B45" s="1"/>
      <c r="C45" s="1"/>
      <c r="D45" s="1"/>
      <c r="E45" s="1"/>
      <c r="F45" s="1" t="s">
        <v>44</v>
      </c>
      <c r="G45" s="2">
        <v>-174.38</v>
      </c>
    </row>
    <row r="46" spans="1:7" x14ac:dyDescent="0.35">
      <c r="A46" s="1"/>
      <c r="B46" s="1"/>
      <c r="C46" s="1"/>
      <c r="D46" s="1"/>
      <c r="E46" s="1"/>
      <c r="F46" s="1" t="s">
        <v>45</v>
      </c>
      <c r="G46" s="2">
        <v>-5328.62</v>
      </c>
    </row>
    <row r="47" spans="1:7" x14ac:dyDescent="0.35">
      <c r="A47" s="1"/>
      <c r="B47" s="1"/>
      <c r="C47" s="1"/>
      <c r="D47" s="1"/>
      <c r="E47" s="1"/>
      <c r="F47" s="1" t="s">
        <v>46</v>
      </c>
      <c r="G47" s="2">
        <v>89.31</v>
      </c>
    </row>
    <row r="48" spans="1:7" ht="15" thickBot="1" x14ac:dyDescent="0.4">
      <c r="A48" s="1"/>
      <c r="B48" s="1"/>
      <c r="C48" s="1"/>
      <c r="D48" s="1"/>
      <c r="E48" s="1"/>
      <c r="F48" s="1" t="s">
        <v>47</v>
      </c>
      <c r="G48" s="2">
        <v>8397.08</v>
      </c>
    </row>
    <row r="49" spans="1:7" ht="15" thickBot="1" x14ac:dyDescent="0.4">
      <c r="A49" s="1"/>
      <c r="B49" s="1"/>
      <c r="C49" s="1"/>
      <c r="D49" s="1"/>
      <c r="E49" s="1" t="s">
        <v>48</v>
      </c>
      <c r="F49" s="1"/>
      <c r="G49" s="4">
        <f>ROUND(SUM(G43:G48),5)</f>
        <v>2932.49</v>
      </c>
    </row>
    <row r="50" spans="1:7" ht="15" thickBot="1" x14ac:dyDescent="0.4">
      <c r="A50" s="1"/>
      <c r="B50" s="1"/>
      <c r="C50" s="1"/>
      <c r="D50" s="1" t="s">
        <v>49</v>
      </c>
      <c r="E50" s="1"/>
      <c r="F50" s="1"/>
      <c r="G50" s="4">
        <f>ROUND(SUM(G41:G42)+G49,5)</f>
        <v>1204119.49</v>
      </c>
    </row>
    <row r="51" spans="1:7" ht="15" thickBot="1" x14ac:dyDescent="0.4">
      <c r="A51" s="1"/>
      <c r="B51" s="1"/>
      <c r="C51" s="1" t="s">
        <v>50</v>
      </c>
      <c r="D51" s="1"/>
      <c r="E51" s="1"/>
      <c r="F51" s="1"/>
      <c r="G51" s="3">
        <f>ROUND(G34+G37+G40+G50,5)</f>
        <v>1216891.6299999999</v>
      </c>
    </row>
    <row r="52" spans="1:7" x14ac:dyDescent="0.35">
      <c r="A52" s="1"/>
      <c r="B52" s="1" t="s">
        <v>51</v>
      </c>
      <c r="C52" s="1"/>
      <c r="D52" s="1"/>
      <c r="E52" s="1"/>
      <c r="F52" s="1"/>
      <c r="G52" s="2">
        <f>ROUND(G33+G51,5)</f>
        <v>1216891.6299999999</v>
      </c>
    </row>
    <row r="53" spans="1:7" x14ac:dyDescent="0.35">
      <c r="A53" s="1"/>
      <c r="B53" s="1" t="s">
        <v>52</v>
      </c>
      <c r="C53" s="1"/>
      <c r="D53" s="1"/>
      <c r="E53" s="1"/>
      <c r="F53" s="1"/>
      <c r="G53" s="2"/>
    </row>
    <row r="54" spans="1:7" x14ac:dyDescent="0.35">
      <c r="A54" s="1"/>
      <c r="B54" s="1"/>
      <c r="C54" s="1" t="s">
        <v>53</v>
      </c>
      <c r="D54" s="1"/>
      <c r="E54" s="1"/>
      <c r="F54" s="1"/>
      <c r="G54" s="2">
        <v>3399.75</v>
      </c>
    </row>
    <row r="55" spans="1:7" x14ac:dyDescent="0.35">
      <c r="A55" s="1"/>
      <c r="B55" s="1"/>
      <c r="C55" s="1" t="s">
        <v>54</v>
      </c>
      <c r="D55" s="1"/>
      <c r="E55" s="1"/>
      <c r="F55" s="1"/>
      <c r="G55" s="2"/>
    </row>
    <row r="56" spans="1:7" x14ac:dyDescent="0.35">
      <c r="A56" s="1"/>
      <c r="B56" s="1"/>
      <c r="C56" s="1"/>
      <c r="D56" s="1" t="s">
        <v>55</v>
      </c>
      <c r="E56" s="1"/>
      <c r="F56" s="1"/>
      <c r="G56" s="2">
        <v>6580.22</v>
      </c>
    </row>
    <row r="57" spans="1:7" x14ac:dyDescent="0.35">
      <c r="A57" s="1"/>
      <c r="B57" s="1"/>
      <c r="C57" s="1"/>
      <c r="D57" s="1" t="s">
        <v>56</v>
      </c>
      <c r="E57" s="1"/>
      <c r="F57" s="1"/>
      <c r="G57" s="2">
        <v>20000</v>
      </c>
    </row>
    <row r="58" spans="1:7" x14ac:dyDescent="0.35">
      <c r="A58" s="1"/>
      <c r="B58" s="1"/>
      <c r="C58" s="1"/>
      <c r="D58" s="1" t="s">
        <v>57</v>
      </c>
      <c r="E58" s="1"/>
      <c r="F58" s="1"/>
      <c r="G58" s="2">
        <v>106902.33</v>
      </c>
    </row>
    <row r="59" spans="1:7" x14ac:dyDescent="0.35">
      <c r="A59" s="1"/>
      <c r="B59" s="1"/>
      <c r="C59" s="1"/>
      <c r="D59" s="1" t="s">
        <v>58</v>
      </c>
      <c r="E59" s="1"/>
      <c r="F59" s="1"/>
      <c r="G59" s="2">
        <v>37300.39</v>
      </c>
    </row>
    <row r="60" spans="1:7" x14ac:dyDescent="0.35">
      <c r="A60" s="1"/>
      <c r="B60" s="1"/>
      <c r="C60" s="1"/>
      <c r="D60" s="1" t="s">
        <v>59</v>
      </c>
      <c r="E60" s="1"/>
      <c r="F60" s="1"/>
      <c r="G60" s="2">
        <v>5000</v>
      </c>
    </row>
    <row r="61" spans="1:7" ht="15" thickBot="1" x14ac:dyDescent="0.4">
      <c r="A61" s="1"/>
      <c r="B61" s="1"/>
      <c r="C61" s="1"/>
      <c r="D61" s="1" t="s">
        <v>60</v>
      </c>
      <c r="E61" s="1"/>
      <c r="F61" s="1"/>
      <c r="G61" s="8">
        <v>29760</v>
      </c>
    </row>
    <row r="62" spans="1:7" x14ac:dyDescent="0.35">
      <c r="A62" s="1"/>
      <c r="B62" s="1"/>
      <c r="C62" s="1" t="s">
        <v>61</v>
      </c>
      <c r="D62" s="1"/>
      <c r="E62" s="1"/>
      <c r="F62" s="1"/>
      <c r="G62" s="2">
        <f>ROUND(SUM(G55:G61),5)</f>
        <v>205542.94</v>
      </c>
    </row>
    <row r="63" spans="1:7" x14ac:dyDescent="0.35">
      <c r="A63" s="1"/>
      <c r="B63" s="1"/>
      <c r="C63" s="1" t="s">
        <v>62</v>
      </c>
      <c r="D63" s="1"/>
      <c r="E63" s="1"/>
      <c r="F63" s="1"/>
      <c r="G63" s="2">
        <v>247012.74</v>
      </c>
    </row>
    <row r="64" spans="1:7" x14ac:dyDescent="0.35">
      <c r="A64" s="1"/>
      <c r="B64" s="1"/>
      <c r="C64" s="1" t="s">
        <v>63</v>
      </c>
      <c r="D64" s="1"/>
      <c r="E64" s="1"/>
      <c r="F64" s="1"/>
      <c r="G64" s="2">
        <v>109991.5</v>
      </c>
    </row>
    <row r="65" spans="1:7" ht="15" thickBot="1" x14ac:dyDescent="0.4">
      <c r="A65" s="1"/>
      <c r="B65" s="1"/>
      <c r="C65" s="1" t="s">
        <v>64</v>
      </c>
      <c r="D65" s="1"/>
      <c r="E65" s="1"/>
      <c r="F65" s="1"/>
      <c r="G65" s="2">
        <v>323785.11</v>
      </c>
    </row>
    <row r="66" spans="1:7" ht="15" thickBot="1" x14ac:dyDescent="0.4">
      <c r="A66" s="1"/>
      <c r="B66" s="1" t="s">
        <v>65</v>
      </c>
      <c r="C66" s="1"/>
      <c r="D66" s="1"/>
      <c r="E66" s="1"/>
      <c r="F66" s="1"/>
      <c r="G66" s="4">
        <f>ROUND(SUM(G53:G54)+SUM(G62:G65),5)</f>
        <v>889732.04</v>
      </c>
    </row>
    <row r="67" spans="1:7" s="7" customFormat="1" ht="11" thickBot="1" x14ac:dyDescent="0.3">
      <c r="A67" s="5" t="s">
        <v>66</v>
      </c>
      <c r="B67" s="5"/>
      <c r="C67" s="5"/>
      <c r="D67" s="5"/>
      <c r="E67" s="5"/>
      <c r="F67" s="5"/>
      <c r="G67" s="6">
        <f>ROUND(G32+G52+G66,5)</f>
        <v>2106623.67</v>
      </c>
    </row>
    <row r="68" spans="1:7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11:15 AM
&amp;"Arial,Bold"&amp;8 11/08/23
&amp;"Arial,Bold"&amp;8 Accrual Basis&amp;C&amp;"Arial,Bold"&amp;12 Nederland Fire Protection District
&amp;"Arial,Bold"&amp;14 Balance Sheet
&amp;"Arial,Bold"&amp;10 As of October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BEBE-E935-483E-A613-3282719B82ED}">
  <sheetPr codeName="Sheet2"/>
  <dimension ref="A1:M213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2" customWidth="1"/>
    <col min="9" max="9" width="27.7265625" style="12" customWidth="1"/>
    <col min="10" max="10" width="8.08984375" bestFit="1" customWidth="1"/>
    <col min="11" max="11" width="5.906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67</v>
      </c>
      <c r="K2" s="20" t="s">
        <v>68</v>
      </c>
      <c r="L2" s="20" t="s">
        <v>69</v>
      </c>
      <c r="M2" s="20" t="s">
        <v>70</v>
      </c>
    </row>
    <row r="3" spans="1:13" ht="15" thickTop="1" x14ac:dyDescent="0.35">
      <c r="A3" s="1"/>
      <c r="B3" s="1" t="s">
        <v>71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72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73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35">
      <c r="A6" s="1"/>
      <c r="B6" s="1"/>
      <c r="C6" s="1"/>
      <c r="D6" s="1"/>
      <c r="E6" s="1" t="s">
        <v>74</v>
      </c>
      <c r="F6" s="1"/>
      <c r="G6" s="1"/>
      <c r="H6" s="1"/>
      <c r="I6" s="1"/>
      <c r="J6" s="2">
        <v>46293</v>
      </c>
      <c r="K6" s="2">
        <v>0</v>
      </c>
      <c r="L6" s="2">
        <f>ROUND((J6-K6),5)</f>
        <v>46293</v>
      </c>
      <c r="M6" s="15">
        <f>ROUND(IF(K6=0, IF(J6=0, 0, 1), J6/K6),5)</f>
        <v>1</v>
      </c>
    </row>
    <row r="7" spans="1:13" x14ac:dyDescent="0.35">
      <c r="A7" s="1"/>
      <c r="B7" s="1"/>
      <c r="C7" s="1"/>
      <c r="D7" s="1"/>
      <c r="E7" s="1" t="s">
        <v>75</v>
      </c>
      <c r="F7" s="1"/>
      <c r="G7" s="1"/>
      <c r="H7" s="1"/>
      <c r="I7" s="1"/>
      <c r="J7" s="2">
        <v>1296.2</v>
      </c>
      <c r="K7" s="2">
        <v>0</v>
      </c>
      <c r="L7" s="2">
        <f>ROUND((J7-K7),5)</f>
        <v>1296.2</v>
      </c>
      <c r="M7" s="15">
        <f>ROUND(IF(K7=0, IF(J7=0, 0, 1), J7/K7),5)</f>
        <v>1</v>
      </c>
    </row>
    <row r="8" spans="1:13" x14ac:dyDescent="0.35">
      <c r="A8" s="1"/>
      <c r="B8" s="1"/>
      <c r="C8" s="1"/>
      <c r="D8" s="1"/>
      <c r="E8" s="1" t="s">
        <v>76</v>
      </c>
      <c r="F8" s="1"/>
      <c r="G8" s="1"/>
      <c r="H8" s="1"/>
      <c r="I8" s="1"/>
      <c r="J8" s="2"/>
      <c r="K8" s="2"/>
      <c r="L8" s="2"/>
      <c r="M8" s="15"/>
    </row>
    <row r="9" spans="1:13" x14ac:dyDescent="0.35">
      <c r="A9" s="1"/>
      <c r="B9" s="1"/>
      <c r="C9" s="1"/>
      <c r="D9" s="1"/>
      <c r="E9" s="1"/>
      <c r="F9" s="1" t="s">
        <v>77</v>
      </c>
      <c r="G9" s="1"/>
      <c r="H9" s="1"/>
      <c r="I9" s="1"/>
      <c r="J9" s="2">
        <v>0</v>
      </c>
      <c r="K9" s="2">
        <v>0</v>
      </c>
      <c r="L9" s="2">
        <f>ROUND((J9-K9),5)</f>
        <v>0</v>
      </c>
      <c r="M9" s="15">
        <f>ROUND(IF(K9=0, IF(J9=0, 0, 1), J9/K9),5)</f>
        <v>0</v>
      </c>
    </row>
    <row r="10" spans="1:13" x14ac:dyDescent="0.35">
      <c r="A10" s="1"/>
      <c r="B10" s="1"/>
      <c r="C10" s="1"/>
      <c r="D10" s="1"/>
      <c r="E10" s="1"/>
      <c r="F10" s="1" t="s">
        <v>78</v>
      </c>
      <c r="G10" s="1"/>
      <c r="H10" s="1"/>
      <c r="I10" s="1"/>
      <c r="J10" s="2">
        <v>4310.7299999999996</v>
      </c>
      <c r="K10" s="2">
        <v>0</v>
      </c>
      <c r="L10" s="2">
        <f>ROUND((J10-K10),5)</f>
        <v>4310.7299999999996</v>
      </c>
      <c r="M10" s="15">
        <f>ROUND(IF(K10=0, IF(J10=0, 0, 1), J10/K10),5)</f>
        <v>1</v>
      </c>
    </row>
    <row r="11" spans="1:13" x14ac:dyDescent="0.35">
      <c r="A11" s="1"/>
      <c r="B11" s="1"/>
      <c r="C11" s="1"/>
      <c r="D11" s="1"/>
      <c r="E11" s="1"/>
      <c r="F11" s="1" t="s">
        <v>79</v>
      </c>
      <c r="G11" s="1"/>
      <c r="H11" s="1"/>
      <c r="I11" s="1"/>
      <c r="J11" s="2">
        <v>4501.59</v>
      </c>
      <c r="K11" s="2">
        <v>0</v>
      </c>
      <c r="L11" s="2">
        <f>ROUND((J11-K11),5)</f>
        <v>4501.59</v>
      </c>
      <c r="M11" s="15">
        <f>ROUND(IF(K11=0, IF(J11=0, 0, 1), J11/K11),5)</f>
        <v>1</v>
      </c>
    </row>
    <row r="12" spans="1:13" x14ac:dyDescent="0.35">
      <c r="A12" s="1"/>
      <c r="B12" s="1"/>
      <c r="C12" s="1"/>
      <c r="D12" s="1"/>
      <c r="E12" s="1"/>
      <c r="F12" s="1" t="s">
        <v>80</v>
      </c>
      <c r="G12" s="1"/>
      <c r="H12" s="1"/>
      <c r="I12" s="1"/>
      <c r="J12" s="2">
        <v>141</v>
      </c>
      <c r="K12" s="2">
        <v>0</v>
      </c>
      <c r="L12" s="2">
        <f>ROUND((J12-K12),5)</f>
        <v>141</v>
      </c>
      <c r="M12" s="15">
        <f>ROUND(IF(K12=0, IF(J12=0, 0, 1), J12/K12),5)</f>
        <v>1</v>
      </c>
    </row>
    <row r="13" spans="1:13" x14ac:dyDescent="0.35">
      <c r="A13" s="1"/>
      <c r="B13" s="1"/>
      <c r="C13" s="1"/>
      <c r="D13" s="1"/>
      <c r="E13" s="1"/>
      <c r="F13" s="1" t="s">
        <v>81</v>
      </c>
      <c r="G13" s="1"/>
      <c r="H13" s="1"/>
      <c r="I13" s="1"/>
      <c r="J13" s="2">
        <v>143.43</v>
      </c>
      <c r="K13" s="2">
        <v>0</v>
      </c>
      <c r="L13" s="2">
        <f>ROUND((J13-K13),5)</f>
        <v>143.43</v>
      </c>
      <c r="M13" s="15">
        <f>ROUND(IF(K13=0, IF(J13=0, 0, 1), J13/K13),5)</f>
        <v>1</v>
      </c>
    </row>
    <row r="14" spans="1:13" x14ac:dyDescent="0.35">
      <c r="A14" s="1"/>
      <c r="B14" s="1"/>
      <c r="C14" s="1"/>
      <c r="D14" s="1"/>
      <c r="E14" s="1"/>
      <c r="F14" s="1" t="s">
        <v>82</v>
      </c>
      <c r="G14" s="1"/>
      <c r="H14" s="1"/>
      <c r="I14" s="1"/>
      <c r="J14" s="2">
        <v>267.72000000000003</v>
      </c>
      <c r="K14" s="2"/>
      <c r="L14" s="2"/>
      <c r="M14" s="15"/>
    </row>
    <row r="15" spans="1:13" x14ac:dyDescent="0.35">
      <c r="A15" s="1"/>
      <c r="B15" s="1"/>
      <c r="C15" s="1"/>
      <c r="D15" s="1"/>
      <c r="E15" s="1"/>
      <c r="F15" s="1" t="s">
        <v>83</v>
      </c>
      <c r="G15" s="1"/>
      <c r="H15" s="1"/>
      <c r="I15" s="1"/>
      <c r="J15" s="2">
        <v>3.66</v>
      </c>
      <c r="K15" s="2">
        <v>0</v>
      </c>
      <c r="L15" s="2">
        <f>ROUND((J15-K15),5)</f>
        <v>3.66</v>
      </c>
      <c r="M15" s="15">
        <f>ROUND(IF(K15=0, IF(J15=0, 0, 1), J15/K15),5)</f>
        <v>1</v>
      </c>
    </row>
    <row r="16" spans="1:13" ht="15" thickBot="1" x14ac:dyDescent="0.4">
      <c r="A16" s="1"/>
      <c r="B16" s="1"/>
      <c r="C16" s="1"/>
      <c r="D16" s="1"/>
      <c r="E16" s="1"/>
      <c r="F16" s="1" t="s">
        <v>84</v>
      </c>
      <c r="G16" s="1"/>
      <c r="H16" s="1"/>
      <c r="I16" s="1"/>
      <c r="J16" s="2">
        <v>110.54</v>
      </c>
      <c r="K16" s="2">
        <v>0</v>
      </c>
      <c r="L16" s="2">
        <f>ROUND((J16-K16),5)</f>
        <v>110.54</v>
      </c>
      <c r="M16" s="15">
        <f>ROUND(IF(K16=0, IF(J16=0, 0, 1), J16/K16),5)</f>
        <v>1</v>
      </c>
    </row>
    <row r="17" spans="1:13" ht="15" thickBot="1" x14ac:dyDescent="0.4">
      <c r="A17" s="1"/>
      <c r="B17" s="1"/>
      <c r="C17" s="1"/>
      <c r="D17" s="1"/>
      <c r="E17" s="1" t="s">
        <v>85</v>
      </c>
      <c r="F17" s="1"/>
      <c r="G17" s="1"/>
      <c r="H17" s="1"/>
      <c r="I17" s="1"/>
      <c r="J17" s="4">
        <f>ROUND(SUM(J8:J16),5)</f>
        <v>9478.67</v>
      </c>
      <c r="K17" s="4">
        <f>ROUND(SUM(K8:K16),5)</f>
        <v>0</v>
      </c>
      <c r="L17" s="4">
        <f>ROUND((J17-K17),5)</f>
        <v>9478.67</v>
      </c>
      <c r="M17" s="16">
        <f>ROUND(IF(K17=0, IF(J17=0, 0, 1), J17/K17),5)</f>
        <v>1</v>
      </c>
    </row>
    <row r="18" spans="1:13" ht="15" thickBot="1" x14ac:dyDescent="0.4">
      <c r="A18" s="1"/>
      <c r="B18" s="1"/>
      <c r="C18" s="1"/>
      <c r="D18" s="1" t="s">
        <v>86</v>
      </c>
      <c r="E18" s="1"/>
      <c r="F18" s="1"/>
      <c r="G18" s="1"/>
      <c r="H18" s="1"/>
      <c r="I18" s="1"/>
      <c r="J18" s="3">
        <f>ROUND(SUM(J4:J7)+J17,5)</f>
        <v>57067.87</v>
      </c>
      <c r="K18" s="3">
        <f>ROUND(SUM(K4:K7)+K17,5)</f>
        <v>0</v>
      </c>
      <c r="L18" s="3">
        <f>ROUND((J18-K18),5)</f>
        <v>57067.87</v>
      </c>
      <c r="M18" s="17">
        <f>ROUND(IF(K18=0, IF(J18=0, 0, 1), J18/K18),5)</f>
        <v>1</v>
      </c>
    </row>
    <row r="19" spans="1:13" x14ac:dyDescent="0.35">
      <c r="A19" s="1"/>
      <c r="B19" s="1"/>
      <c r="C19" s="1" t="s">
        <v>87</v>
      </c>
      <c r="D19" s="1"/>
      <c r="E19" s="1"/>
      <c r="F19" s="1"/>
      <c r="G19" s="1"/>
      <c r="H19" s="1"/>
      <c r="I19" s="1"/>
      <c r="J19" s="2">
        <f>J18</f>
        <v>57067.87</v>
      </c>
      <c r="K19" s="2">
        <f>K18</f>
        <v>0</v>
      </c>
      <c r="L19" s="2">
        <f>ROUND((J19-K19),5)</f>
        <v>57067.87</v>
      </c>
      <c r="M19" s="15">
        <f>ROUND(IF(K19=0, IF(J19=0, 0, 1), J19/K19),5)</f>
        <v>1</v>
      </c>
    </row>
    <row r="20" spans="1:13" x14ac:dyDescent="0.35">
      <c r="A20" s="1"/>
      <c r="B20" s="1"/>
      <c r="C20" s="1"/>
      <c r="D20" s="1" t="s">
        <v>88</v>
      </c>
      <c r="E20" s="1"/>
      <c r="F20" s="1"/>
      <c r="G20" s="1"/>
      <c r="H20" s="1"/>
      <c r="I20" s="1"/>
      <c r="J20" s="2"/>
      <c r="K20" s="2"/>
      <c r="L20" s="2"/>
      <c r="M20" s="15"/>
    </row>
    <row r="21" spans="1:13" x14ac:dyDescent="0.35">
      <c r="A21" s="1"/>
      <c r="B21" s="1"/>
      <c r="C21" s="1"/>
      <c r="D21" s="1"/>
      <c r="E21" s="1" t="s">
        <v>89</v>
      </c>
      <c r="F21" s="1"/>
      <c r="G21" s="1"/>
      <c r="H21" s="1"/>
      <c r="I21" s="1"/>
      <c r="J21" s="2"/>
      <c r="K21" s="2"/>
      <c r="L21" s="2"/>
      <c r="M21" s="15"/>
    </row>
    <row r="22" spans="1:13" x14ac:dyDescent="0.35">
      <c r="A22" s="1"/>
      <c r="B22" s="1"/>
      <c r="C22" s="1"/>
      <c r="D22" s="1"/>
      <c r="E22" s="1"/>
      <c r="F22" s="1" t="s">
        <v>90</v>
      </c>
      <c r="G22" s="1"/>
      <c r="H22" s="1"/>
      <c r="I22" s="1"/>
      <c r="J22" s="2">
        <v>0</v>
      </c>
      <c r="K22" s="2">
        <v>0</v>
      </c>
      <c r="L22" s="2">
        <f>ROUND((J22-K22),5)</f>
        <v>0</v>
      </c>
      <c r="M22" s="15">
        <f>ROUND(IF(K22=0, IF(J22=0, 0, 1), J22/K22),5)</f>
        <v>0</v>
      </c>
    </row>
    <row r="23" spans="1:13" x14ac:dyDescent="0.35">
      <c r="A23" s="1"/>
      <c r="B23" s="1"/>
      <c r="C23" s="1"/>
      <c r="D23" s="1"/>
      <c r="E23" s="1"/>
      <c r="F23" s="1" t="s">
        <v>91</v>
      </c>
      <c r="G23" s="1"/>
      <c r="H23" s="1"/>
      <c r="I23" s="1"/>
      <c r="J23" s="2">
        <v>0</v>
      </c>
      <c r="K23" s="2">
        <v>0</v>
      </c>
      <c r="L23" s="2">
        <f>ROUND((J23-K23),5)</f>
        <v>0</v>
      </c>
      <c r="M23" s="15">
        <f>ROUND(IF(K23=0, IF(J23=0, 0, 1), J23/K23),5)</f>
        <v>0</v>
      </c>
    </row>
    <row r="24" spans="1:13" ht="15" thickBot="1" x14ac:dyDescent="0.4">
      <c r="A24" s="1"/>
      <c r="B24" s="1"/>
      <c r="C24" s="1"/>
      <c r="D24" s="1"/>
      <c r="E24" s="1"/>
      <c r="F24" s="1" t="s">
        <v>92</v>
      </c>
      <c r="G24" s="1"/>
      <c r="H24" s="1"/>
      <c r="I24" s="1"/>
      <c r="J24" s="8">
        <v>46093</v>
      </c>
      <c r="K24" s="8"/>
      <c r="L24" s="8"/>
      <c r="M24" s="18"/>
    </row>
    <row r="25" spans="1:13" x14ac:dyDescent="0.35">
      <c r="A25" s="1"/>
      <c r="B25" s="1"/>
      <c r="C25" s="1"/>
      <c r="D25" s="1"/>
      <c r="E25" s="1" t="s">
        <v>93</v>
      </c>
      <c r="F25" s="1"/>
      <c r="G25" s="1"/>
      <c r="H25" s="1"/>
      <c r="I25" s="1"/>
      <c r="J25" s="2">
        <f>ROUND(SUM(J21:J24),5)</f>
        <v>46093</v>
      </c>
      <c r="K25" s="2">
        <f>ROUND(SUM(K21:K24),5)</f>
        <v>0</v>
      </c>
      <c r="L25" s="2">
        <f>ROUND((J25-K25),5)</f>
        <v>46093</v>
      </c>
      <c r="M25" s="15">
        <f>ROUND(IF(K25=0, IF(J25=0, 0, 1), J25/K25),5)</f>
        <v>1</v>
      </c>
    </row>
    <row r="26" spans="1:13" x14ac:dyDescent="0.35">
      <c r="A26" s="1"/>
      <c r="B26" s="1"/>
      <c r="C26" s="1"/>
      <c r="D26" s="1"/>
      <c r="E26" s="1" t="s">
        <v>94</v>
      </c>
      <c r="F26" s="1"/>
      <c r="G26" s="1"/>
      <c r="H26" s="1"/>
      <c r="I26" s="1"/>
      <c r="J26" s="2"/>
      <c r="K26" s="2"/>
      <c r="L26" s="2"/>
      <c r="M26" s="15"/>
    </row>
    <row r="27" spans="1:13" x14ac:dyDescent="0.35">
      <c r="A27" s="1"/>
      <c r="B27" s="1"/>
      <c r="C27" s="1"/>
      <c r="D27" s="1"/>
      <c r="E27" s="1"/>
      <c r="F27" s="1" t="s">
        <v>95</v>
      </c>
      <c r="G27" s="1"/>
      <c r="H27" s="1"/>
      <c r="I27" s="1"/>
      <c r="J27" s="2">
        <v>152.86000000000001</v>
      </c>
      <c r="K27" s="2">
        <v>0</v>
      </c>
      <c r="L27" s="2">
        <f t="shared" ref="L27:L32" si="0">ROUND((J27-K27),5)</f>
        <v>152.86000000000001</v>
      </c>
      <c r="M27" s="15">
        <f t="shared" ref="M27:M32" si="1">ROUND(IF(K27=0, IF(J27=0, 0, 1), J27/K27),5)</f>
        <v>1</v>
      </c>
    </row>
    <row r="28" spans="1:13" x14ac:dyDescent="0.35">
      <c r="A28" s="1"/>
      <c r="B28" s="1"/>
      <c r="C28" s="1"/>
      <c r="D28" s="1"/>
      <c r="E28" s="1"/>
      <c r="F28" s="1" t="s">
        <v>96</v>
      </c>
      <c r="G28" s="1"/>
      <c r="H28" s="1"/>
      <c r="I28" s="1"/>
      <c r="J28" s="2">
        <v>859.99</v>
      </c>
      <c r="K28" s="2">
        <v>0</v>
      </c>
      <c r="L28" s="2">
        <f t="shared" si="0"/>
        <v>859.99</v>
      </c>
      <c r="M28" s="15">
        <f t="shared" si="1"/>
        <v>1</v>
      </c>
    </row>
    <row r="29" spans="1:13" x14ac:dyDescent="0.35">
      <c r="A29" s="1"/>
      <c r="B29" s="1"/>
      <c r="C29" s="1"/>
      <c r="D29" s="1"/>
      <c r="E29" s="1"/>
      <c r="F29" s="1" t="s">
        <v>97</v>
      </c>
      <c r="G29" s="1"/>
      <c r="H29" s="1"/>
      <c r="I29" s="1"/>
      <c r="J29" s="2">
        <v>70.25</v>
      </c>
      <c r="K29" s="2">
        <v>0</v>
      </c>
      <c r="L29" s="2">
        <f t="shared" si="0"/>
        <v>70.25</v>
      </c>
      <c r="M29" s="15">
        <f t="shared" si="1"/>
        <v>1</v>
      </c>
    </row>
    <row r="30" spans="1:13" x14ac:dyDescent="0.35">
      <c r="A30" s="1"/>
      <c r="B30" s="1"/>
      <c r="C30" s="1"/>
      <c r="D30" s="1"/>
      <c r="E30" s="1"/>
      <c r="F30" s="1" t="s">
        <v>98</v>
      </c>
      <c r="G30" s="1"/>
      <c r="H30" s="1"/>
      <c r="I30" s="1"/>
      <c r="J30" s="2">
        <v>0</v>
      </c>
      <c r="K30" s="2">
        <v>0</v>
      </c>
      <c r="L30" s="2">
        <f t="shared" si="0"/>
        <v>0</v>
      </c>
      <c r="M30" s="15">
        <f t="shared" si="1"/>
        <v>0</v>
      </c>
    </row>
    <row r="31" spans="1:13" x14ac:dyDescent="0.35">
      <c r="A31" s="1"/>
      <c r="B31" s="1"/>
      <c r="C31" s="1"/>
      <c r="D31" s="1"/>
      <c r="E31" s="1"/>
      <c r="F31" s="1" t="s">
        <v>99</v>
      </c>
      <c r="G31" s="1"/>
      <c r="H31" s="1"/>
      <c r="I31" s="1"/>
      <c r="J31" s="2">
        <v>0</v>
      </c>
      <c r="K31" s="2">
        <v>0</v>
      </c>
      <c r="L31" s="2">
        <f t="shared" si="0"/>
        <v>0</v>
      </c>
      <c r="M31" s="15">
        <f t="shared" si="1"/>
        <v>0</v>
      </c>
    </row>
    <row r="32" spans="1:13" x14ac:dyDescent="0.35">
      <c r="A32" s="1"/>
      <c r="B32" s="1"/>
      <c r="C32" s="1"/>
      <c r="D32" s="1"/>
      <c r="E32" s="1"/>
      <c r="F32" s="1" t="s">
        <v>100</v>
      </c>
      <c r="G32" s="1"/>
      <c r="H32" s="1"/>
      <c r="I32" s="1"/>
      <c r="J32" s="2">
        <v>0</v>
      </c>
      <c r="K32" s="2">
        <v>0</v>
      </c>
      <c r="L32" s="2">
        <f t="shared" si="0"/>
        <v>0</v>
      </c>
      <c r="M32" s="15">
        <f t="shared" si="1"/>
        <v>0</v>
      </c>
    </row>
    <row r="33" spans="1:13" x14ac:dyDescent="0.35">
      <c r="A33" s="1"/>
      <c r="B33" s="1"/>
      <c r="C33" s="1"/>
      <c r="D33" s="1"/>
      <c r="E33" s="1"/>
      <c r="F33" s="1" t="s">
        <v>101</v>
      </c>
      <c r="G33" s="1"/>
      <c r="H33" s="1"/>
      <c r="I33" s="1"/>
      <c r="J33" s="2"/>
      <c r="K33" s="2"/>
      <c r="L33" s="2"/>
      <c r="M33" s="15"/>
    </row>
    <row r="34" spans="1:13" x14ac:dyDescent="0.35">
      <c r="A34" s="1"/>
      <c r="B34" s="1"/>
      <c r="C34" s="1"/>
      <c r="D34" s="1"/>
      <c r="E34" s="1"/>
      <c r="F34" s="1"/>
      <c r="G34" s="1" t="s">
        <v>102</v>
      </c>
      <c r="H34" s="1"/>
      <c r="I34" s="1"/>
      <c r="J34" s="2">
        <v>72.5</v>
      </c>
      <c r="K34" s="2">
        <v>0</v>
      </c>
      <c r="L34" s="2">
        <f>ROUND((J34-K34),5)</f>
        <v>72.5</v>
      </c>
      <c r="M34" s="15">
        <f>ROUND(IF(K34=0, IF(J34=0, 0, 1), J34/K34),5)</f>
        <v>1</v>
      </c>
    </row>
    <row r="35" spans="1:13" ht="15" thickBot="1" x14ac:dyDescent="0.4">
      <c r="A35" s="1"/>
      <c r="B35" s="1"/>
      <c r="C35" s="1"/>
      <c r="D35" s="1"/>
      <c r="E35" s="1"/>
      <c r="F35" s="1"/>
      <c r="G35" s="1" t="s">
        <v>103</v>
      </c>
      <c r="H35" s="1"/>
      <c r="I35" s="1"/>
      <c r="J35" s="8">
        <v>7.95</v>
      </c>
      <c r="K35" s="8"/>
      <c r="L35" s="8"/>
      <c r="M35" s="18"/>
    </row>
    <row r="36" spans="1:13" x14ac:dyDescent="0.35">
      <c r="A36" s="1"/>
      <c r="B36" s="1"/>
      <c r="C36" s="1"/>
      <c r="D36" s="1"/>
      <c r="E36" s="1"/>
      <c r="F36" s="1" t="s">
        <v>104</v>
      </c>
      <c r="G36" s="1"/>
      <c r="H36" s="1"/>
      <c r="I36" s="1"/>
      <c r="J36" s="2">
        <f>ROUND(SUM(J33:J35),5)</f>
        <v>80.45</v>
      </c>
      <c r="K36" s="2">
        <f>ROUND(SUM(K33:K35),5)</f>
        <v>0</v>
      </c>
      <c r="L36" s="2">
        <f>ROUND((J36-K36),5)</f>
        <v>80.45</v>
      </c>
      <c r="M36" s="15">
        <f>ROUND(IF(K36=0, IF(J36=0, 0, 1), J36/K36),5)</f>
        <v>1</v>
      </c>
    </row>
    <row r="37" spans="1:13" x14ac:dyDescent="0.35">
      <c r="A37" s="1"/>
      <c r="B37" s="1"/>
      <c r="C37" s="1"/>
      <c r="D37" s="1"/>
      <c r="E37" s="1"/>
      <c r="F37" s="1" t="s">
        <v>105</v>
      </c>
      <c r="G37" s="1"/>
      <c r="H37" s="1"/>
      <c r="I37" s="1"/>
      <c r="J37" s="2"/>
      <c r="K37" s="2"/>
      <c r="L37" s="2"/>
      <c r="M37" s="15"/>
    </row>
    <row r="38" spans="1:13" x14ac:dyDescent="0.35">
      <c r="A38" s="1"/>
      <c r="B38" s="1"/>
      <c r="C38" s="1"/>
      <c r="D38" s="1"/>
      <c r="E38" s="1"/>
      <c r="F38" s="1"/>
      <c r="G38" s="1" t="s">
        <v>106</v>
      </c>
      <c r="H38" s="1"/>
      <c r="I38" s="1"/>
      <c r="J38" s="2">
        <v>0</v>
      </c>
      <c r="K38" s="2">
        <v>0</v>
      </c>
      <c r="L38" s="2">
        <f>ROUND((J38-K38),5)</f>
        <v>0</v>
      </c>
      <c r="M38" s="15">
        <f>ROUND(IF(K38=0, IF(J38=0, 0, 1), J38/K38),5)</f>
        <v>0</v>
      </c>
    </row>
    <row r="39" spans="1:13" x14ac:dyDescent="0.35">
      <c r="A39" s="1"/>
      <c r="B39" s="1"/>
      <c r="C39" s="1"/>
      <c r="D39" s="1"/>
      <c r="E39" s="1"/>
      <c r="F39" s="1"/>
      <c r="G39" s="1" t="s">
        <v>107</v>
      </c>
      <c r="H39" s="1"/>
      <c r="I39" s="1"/>
      <c r="J39" s="2">
        <v>0</v>
      </c>
      <c r="K39" s="2">
        <v>0</v>
      </c>
      <c r="L39" s="2">
        <f>ROUND((J39-K39),5)</f>
        <v>0</v>
      </c>
      <c r="M39" s="15">
        <f>ROUND(IF(K39=0, IF(J39=0, 0, 1), J39/K39),5)</f>
        <v>0</v>
      </c>
    </row>
    <row r="40" spans="1:13" x14ac:dyDescent="0.35">
      <c r="A40" s="1"/>
      <c r="B40" s="1"/>
      <c r="C40" s="1"/>
      <c r="D40" s="1"/>
      <c r="E40" s="1"/>
      <c r="F40" s="1"/>
      <c r="G40" s="1" t="s">
        <v>108</v>
      </c>
      <c r="H40" s="1"/>
      <c r="I40" s="1"/>
      <c r="J40" s="2">
        <v>0</v>
      </c>
      <c r="K40" s="2">
        <v>0</v>
      </c>
      <c r="L40" s="2">
        <f>ROUND((J40-K40),5)</f>
        <v>0</v>
      </c>
      <c r="M40" s="15">
        <f>ROUND(IF(K40=0, IF(J40=0, 0, 1), J40/K40),5)</f>
        <v>0</v>
      </c>
    </row>
    <row r="41" spans="1:13" ht="15" thickBot="1" x14ac:dyDescent="0.4">
      <c r="A41" s="1"/>
      <c r="B41" s="1"/>
      <c r="C41" s="1"/>
      <c r="D41" s="1"/>
      <c r="E41" s="1"/>
      <c r="F41" s="1"/>
      <c r="G41" s="1" t="s">
        <v>109</v>
      </c>
      <c r="H41" s="1"/>
      <c r="I41" s="1"/>
      <c r="J41" s="8">
        <v>0</v>
      </c>
      <c r="K41" s="8">
        <v>0</v>
      </c>
      <c r="L41" s="8">
        <f>ROUND((J41-K41),5)</f>
        <v>0</v>
      </c>
      <c r="M41" s="18">
        <f>ROUND(IF(K41=0, IF(J41=0, 0, 1), J41/K41),5)</f>
        <v>0</v>
      </c>
    </row>
    <row r="42" spans="1:13" x14ac:dyDescent="0.35">
      <c r="A42" s="1"/>
      <c r="B42" s="1"/>
      <c r="C42" s="1"/>
      <c r="D42" s="1"/>
      <c r="E42" s="1"/>
      <c r="F42" s="1" t="s">
        <v>110</v>
      </c>
      <c r="G42" s="1"/>
      <c r="H42" s="1"/>
      <c r="I42" s="1"/>
      <c r="J42" s="2">
        <f>ROUND(SUM(J37:J41),5)</f>
        <v>0</v>
      </c>
      <c r="K42" s="2">
        <f>ROUND(SUM(K37:K41),5)</f>
        <v>0</v>
      </c>
      <c r="L42" s="2">
        <f>ROUND((J42-K42),5)</f>
        <v>0</v>
      </c>
      <c r="M42" s="15">
        <f>ROUND(IF(K42=0, IF(J42=0, 0, 1), J42/K42),5)</f>
        <v>0</v>
      </c>
    </row>
    <row r="43" spans="1:13" x14ac:dyDescent="0.35">
      <c r="A43" s="1"/>
      <c r="B43" s="1"/>
      <c r="C43" s="1"/>
      <c r="D43" s="1"/>
      <c r="E43" s="1"/>
      <c r="F43" s="1" t="s">
        <v>111</v>
      </c>
      <c r="G43" s="1"/>
      <c r="H43" s="1"/>
      <c r="I43" s="1"/>
      <c r="J43" s="2"/>
      <c r="K43" s="2"/>
      <c r="L43" s="2"/>
      <c r="M43" s="15"/>
    </row>
    <row r="44" spans="1:13" x14ac:dyDescent="0.35">
      <c r="A44" s="1"/>
      <c r="B44" s="1"/>
      <c r="C44" s="1"/>
      <c r="D44" s="1"/>
      <c r="E44" s="1"/>
      <c r="F44" s="1"/>
      <c r="G44" s="1" t="s">
        <v>112</v>
      </c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35">
      <c r="A45" s="1"/>
      <c r="B45" s="1"/>
      <c r="C45" s="1"/>
      <c r="D45" s="1"/>
      <c r="E45" s="1"/>
      <c r="F45" s="1"/>
      <c r="G45" s="1" t="s">
        <v>113</v>
      </c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x14ac:dyDescent="0.35">
      <c r="A46" s="1"/>
      <c r="B46" s="1"/>
      <c r="C46" s="1"/>
      <c r="D46" s="1"/>
      <c r="E46" s="1"/>
      <c r="F46" s="1"/>
      <c r="G46" s="1" t="s">
        <v>114</v>
      </c>
      <c r="H46" s="1"/>
      <c r="I46" s="1"/>
      <c r="J46" s="2">
        <v>0</v>
      </c>
      <c r="K46" s="2">
        <v>0</v>
      </c>
      <c r="L46" s="2">
        <f>ROUND((J46-K46),5)</f>
        <v>0</v>
      </c>
      <c r="M46" s="15">
        <f>ROUND(IF(K46=0, IF(J46=0, 0, 1), J46/K46),5)</f>
        <v>0</v>
      </c>
    </row>
    <row r="47" spans="1:13" x14ac:dyDescent="0.35">
      <c r="A47" s="1"/>
      <c r="B47" s="1"/>
      <c r="C47" s="1"/>
      <c r="D47" s="1"/>
      <c r="E47" s="1"/>
      <c r="F47" s="1"/>
      <c r="G47" s="1" t="s">
        <v>115</v>
      </c>
      <c r="H47" s="1"/>
      <c r="I47" s="1"/>
      <c r="J47" s="2">
        <v>363.13</v>
      </c>
      <c r="K47" s="2">
        <v>0</v>
      </c>
      <c r="L47" s="2">
        <f>ROUND((J47-K47),5)</f>
        <v>363.13</v>
      </c>
      <c r="M47" s="15">
        <f>ROUND(IF(K47=0, IF(J47=0, 0, 1), J47/K47),5)</f>
        <v>1</v>
      </c>
    </row>
    <row r="48" spans="1:13" x14ac:dyDescent="0.35">
      <c r="A48" s="1"/>
      <c r="B48" s="1"/>
      <c r="C48" s="1"/>
      <c r="D48" s="1"/>
      <c r="E48" s="1"/>
      <c r="F48" s="1"/>
      <c r="G48" s="1" t="s">
        <v>116</v>
      </c>
      <c r="H48" s="1"/>
      <c r="I48" s="1"/>
      <c r="J48" s="2">
        <v>679</v>
      </c>
      <c r="K48" s="2">
        <v>0</v>
      </c>
      <c r="L48" s="2">
        <f>ROUND((J48-K48),5)</f>
        <v>679</v>
      </c>
      <c r="M48" s="15">
        <f>ROUND(IF(K48=0, IF(J48=0, 0, 1), J48/K48),5)</f>
        <v>1</v>
      </c>
    </row>
    <row r="49" spans="1:13" x14ac:dyDescent="0.35">
      <c r="A49" s="1"/>
      <c r="B49" s="1"/>
      <c r="C49" s="1"/>
      <c r="D49" s="1"/>
      <c r="E49" s="1"/>
      <c r="F49" s="1"/>
      <c r="G49" s="1" t="s">
        <v>117</v>
      </c>
      <c r="H49" s="1"/>
      <c r="I49" s="1"/>
      <c r="J49" s="2">
        <v>50</v>
      </c>
      <c r="K49" s="2"/>
      <c r="L49" s="2"/>
      <c r="M49" s="15"/>
    </row>
    <row r="50" spans="1:13" ht="15" thickBot="1" x14ac:dyDescent="0.4">
      <c r="A50" s="1"/>
      <c r="B50" s="1"/>
      <c r="C50" s="1"/>
      <c r="D50" s="1"/>
      <c r="E50" s="1"/>
      <c r="F50" s="1"/>
      <c r="G50" s="1" t="s">
        <v>118</v>
      </c>
      <c r="H50" s="1"/>
      <c r="I50" s="1"/>
      <c r="J50" s="8">
        <v>0</v>
      </c>
      <c r="K50" s="8">
        <v>0</v>
      </c>
      <c r="L50" s="8">
        <f>ROUND((J50-K50),5)</f>
        <v>0</v>
      </c>
      <c r="M50" s="18">
        <f>ROUND(IF(K50=0, IF(J50=0, 0, 1), J50/K50),5)</f>
        <v>0</v>
      </c>
    </row>
    <row r="51" spans="1:13" x14ac:dyDescent="0.35">
      <c r="A51" s="1"/>
      <c r="B51" s="1"/>
      <c r="C51" s="1"/>
      <c r="D51" s="1"/>
      <c r="E51" s="1"/>
      <c r="F51" s="1" t="s">
        <v>119</v>
      </c>
      <c r="G51" s="1"/>
      <c r="H51" s="1"/>
      <c r="I51" s="1"/>
      <c r="J51" s="2">
        <f>ROUND(SUM(J43:J50),5)</f>
        <v>1092.1300000000001</v>
      </c>
      <c r="K51" s="2">
        <f>ROUND(SUM(K43:K50),5)</f>
        <v>0</v>
      </c>
      <c r="L51" s="2">
        <f>ROUND((J51-K51),5)</f>
        <v>1092.1300000000001</v>
      </c>
      <c r="M51" s="15">
        <f>ROUND(IF(K51=0, IF(J51=0, 0, 1), J51/K51),5)</f>
        <v>1</v>
      </c>
    </row>
    <row r="52" spans="1:13" x14ac:dyDescent="0.35">
      <c r="A52" s="1"/>
      <c r="B52" s="1"/>
      <c r="C52" s="1"/>
      <c r="D52" s="1"/>
      <c r="E52" s="1"/>
      <c r="F52" s="1" t="s">
        <v>120</v>
      </c>
      <c r="G52" s="1"/>
      <c r="H52" s="1"/>
      <c r="I52" s="1"/>
      <c r="J52" s="2"/>
      <c r="K52" s="2"/>
      <c r="L52" s="2"/>
      <c r="M52" s="15"/>
    </row>
    <row r="53" spans="1:13" x14ac:dyDescent="0.35">
      <c r="A53" s="1"/>
      <c r="B53" s="1"/>
      <c r="C53" s="1"/>
      <c r="D53" s="1"/>
      <c r="E53" s="1"/>
      <c r="F53" s="1"/>
      <c r="G53" s="1" t="s">
        <v>121</v>
      </c>
      <c r="H53" s="1"/>
      <c r="I53" s="1"/>
      <c r="J53" s="2"/>
      <c r="K53" s="2"/>
      <c r="L53" s="2"/>
      <c r="M53" s="15"/>
    </row>
    <row r="54" spans="1:13" x14ac:dyDescent="0.35">
      <c r="A54" s="1"/>
      <c r="B54" s="1"/>
      <c r="C54" s="1"/>
      <c r="D54" s="1"/>
      <c r="E54" s="1"/>
      <c r="F54" s="1"/>
      <c r="G54" s="1"/>
      <c r="H54" s="1" t="s">
        <v>122</v>
      </c>
      <c r="I54" s="1"/>
      <c r="J54" s="2">
        <v>15431.48</v>
      </c>
      <c r="K54" s="2"/>
      <c r="L54" s="2"/>
      <c r="M54" s="15"/>
    </row>
    <row r="55" spans="1:13" x14ac:dyDescent="0.35">
      <c r="A55" s="1"/>
      <c r="B55" s="1"/>
      <c r="C55" s="1"/>
      <c r="D55" s="1"/>
      <c r="E55" s="1"/>
      <c r="F55" s="1"/>
      <c r="G55" s="1"/>
      <c r="H55" s="1" t="s">
        <v>123</v>
      </c>
      <c r="I55" s="1"/>
      <c r="J55" s="2"/>
      <c r="K55" s="2"/>
      <c r="L55" s="2"/>
      <c r="M55" s="15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 t="s">
        <v>124</v>
      </c>
      <c r="J56" s="2">
        <v>11166.67</v>
      </c>
      <c r="K56" s="2">
        <v>0</v>
      </c>
      <c r="L56" s="2">
        <f t="shared" ref="L56:L66" si="2">ROUND((J56-K56),5)</f>
        <v>11166.67</v>
      </c>
      <c r="M56" s="15">
        <f t="shared" ref="M56:M66" si="3">ROUND(IF(K56=0, IF(J56=0, 0, 1), J56/K56),5)</f>
        <v>1</v>
      </c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 t="s">
        <v>125</v>
      </c>
      <c r="J57" s="2">
        <v>0</v>
      </c>
      <c r="K57" s="2">
        <v>0</v>
      </c>
      <c r="L57" s="2">
        <f t="shared" si="2"/>
        <v>0</v>
      </c>
      <c r="M57" s="15">
        <f t="shared" si="3"/>
        <v>0</v>
      </c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 t="s">
        <v>126</v>
      </c>
      <c r="J58" s="2">
        <v>0</v>
      </c>
      <c r="K58" s="2">
        <v>0</v>
      </c>
      <c r="L58" s="2">
        <f t="shared" si="2"/>
        <v>0</v>
      </c>
      <c r="M58" s="15">
        <f t="shared" si="3"/>
        <v>0</v>
      </c>
    </row>
    <row r="59" spans="1:13" ht="15" thickBot="1" x14ac:dyDescent="0.4">
      <c r="A59" s="1"/>
      <c r="B59" s="1"/>
      <c r="C59" s="1"/>
      <c r="D59" s="1"/>
      <c r="E59" s="1"/>
      <c r="F59" s="1"/>
      <c r="G59" s="1"/>
      <c r="H59" s="1"/>
      <c r="I59" s="1" t="s">
        <v>127</v>
      </c>
      <c r="J59" s="8">
        <v>0</v>
      </c>
      <c r="K59" s="8">
        <v>0</v>
      </c>
      <c r="L59" s="8">
        <f t="shared" si="2"/>
        <v>0</v>
      </c>
      <c r="M59" s="18">
        <f t="shared" si="3"/>
        <v>0</v>
      </c>
    </row>
    <row r="60" spans="1:13" x14ac:dyDescent="0.35">
      <c r="A60" s="1"/>
      <c r="B60" s="1"/>
      <c r="C60" s="1"/>
      <c r="D60" s="1"/>
      <c r="E60" s="1"/>
      <c r="F60" s="1"/>
      <c r="G60" s="1"/>
      <c r="H60" s="1" t="s">
        <v>128</v>
      </c>
      <c r="I60" s="1"/>
      <c r="J60" s="2">
        <f>ROUND(SUM(J55:J59),5)</f>
        <v>11166.67</v>
      </c>
      <c r="K60" s="2">
        <f>ROUND(SUM(K55:K59),5)</f>
        <v>0</v>
      </c>
      <c r="L60" s="2">
        <f t="shared" si="2"/>
        <v>11166.67</v>
      </c>
      <c r="M60" s="15">
        <f t="shared" si="3"/>
        <v>1</v>
      </c>
    </row>
    <row r="61" spans="1:13" x14ac:dyDescent="0.35">
      <c r="A61" s="1"/>
      <c r="B61" s="1"/>
      <c r="C61" s="1"/>
      <c r="D61" s="1"/>
      <c r="E61" s="1"/>
      <c r="F61" s="1"/>
      <c r="G61" s="1"/>
      <c r="H61" s="1" t="s">
        <v>129</v>
      </c>
      <c r="I61" s="1"/>
      <c r="J61" s="2">
        <v>9557.7800000000007</v>
      </c>
      <c r="K61" s="2">
        <v>0</v>
      </c>
      <c r="L61" s="2">
        <f t="shared" si="2"/>
        <v>9557.7800000000007</v>
      </c>
      <c r="M61" s="15">
        <f t="shared" si="3"/>
        <v>1</v>
      </c>
    </row>
    <row r="62" spans="1:13" x14ac:dyDescent="0.35">
      <c r="A62" s="1"/>
      <c r="B62" s="1"/>
      <c r="C62" s="1"/>
      <c r="D62" s="1"/>
      <c r="E62" s="1"/>
      <c r="F62" s="1"/>
      <c r="G62" s="1"/>
      <c r="H62" s="1" t="s">
        <v>130</v>
      </c>
      <c r="I62" s="1"/>
      <c r="J62" s="2">
        <v>3930</v>
      </c>
      <c r="K62" s="2">
        <v>0</v>
      </c>
      <c r="L62" s="2">
        <f t="shared" si="2"/>
        <v>3930</v>
      </c>
      <c r="M62" s="15">
        <f t="shared" si="3"/>
        <v>1</v>
      </c>
    </row>
    <row r="63" spans="1:13" x14ac:dyDescent="0.35">
      <c r="A63" s="1"/>
      <c r="B63" s="1"/>
      <c r="C63" s="1"/>
      <c r="D63" s="1"/>
      <c r="E63" s="1"/>
      <c r="F63" s="1"/>
      <c r="G63" s="1"/>
      <c r="H63" s="1" t="s">
        <v>131</v>
      </c>
      <c r="I63" s="1"/>
      <c r="J63" s="2">
        <v>1741.73</v>
      </c>
      <c r="K63" s="2">
        <v>0</v>
      </c>
      <c r="L63" s="2">
        <f t="shared" si="2"/>
        <v>1741.73</v>
      </c>
      <c r="M63" s="15">
        <f t="shared" si="3"/>
        <v>1</v>
      </c>
    </row>
    <row r="64" spans="1:13" x14ac:dyDescent="0.35">
      <c r="A64" s="1"/>
      <c r="B64" s="1"/>
      <c r="C64" s="1"/>
      <c r="D64" s="1"/>
      <c r="E64" s="1"/>
      <c r="F64" s="1"/>
      <c r="G64" s="1"/>
      <c r="H64" s="1" t="s">
        <v>132</v>
      </c>
      <c r="I64" s="1"/>
      <c r="J64" s="2">
        <v>325</v>
      </c>
      <c r="K64" s="2">
        <v>0</v>
      </c>
      <c r="L64" s="2">
        <f t="shared" si="2"/>
        <v>325</v>
      </c>
      <c r="M64" s="15">
        <f t="shared" si="3"/>
        <v>1</v>
      </c>
    </row>
    <row r="65" spans="1:13" ht="15" thickBot="1" x14ac:dyDescent="0.4">
      <c r="A65" s="1"/>
      <c r="B65" s="1"/>
      <c r="C65" s="1"/>
      <c r="D65" s="1"/>
      <c r="E65" s="1"/>
      <c r="F65" s="1"/>
      <c r="G65" s="1"/>
      <c r="H65" s="1" t="s">
        <v>133</v>
      </c>
      <c r="I65" s="1"/>
      <c r="J65" s="8">
        <v>7073.01</v>
      </c>
      <c r="K65" s="8">
        <v>0</v>
      </c>
      <c r="L65" s="8">
        <f t="shared" si="2"/>
        <v>7073.01</v>
      </c>
      <c r="M65" s="18">
        <f t="shared" si="3"/>
        <v>1</v>
      </c>
    </row>
    <row r="66" spans="1:13" x14ac:dyDescent="0.35">
      <c r="A66" s="1"/>
      <c r="B66" s="1"/>
      <c r="C66" s="1"/>
      <c r="D66" s="1"/>
      <c r="E66" s="1"/>
      <c r="F66" s="1"/>
      <c r="G66" s="1" t="s">
        <v>134</v>
      </c>
      <c r="H66" s="1"/>
      <c r="I66" s="1"/>
      <c r="J66" s="2">
        <f>ROUND(SUM(J53:J54)+SUM(J60:J65),5)</f>
        <v>49225.67</v>
      </c>
      <c r="K66" s="2">
        <f>ROUND(SUM(K53:K54)+SUM(K60:K65),5)</f>
        <v>0</v>
      </c>
      <c r="L66" s="2">
        <f t="shared" si="2"/>
        <v>49225.67</v>
      </c>
      <c r="M66" s="15">
        <f t="shared" si="3"/>
        <v>1</v>
      </c>
    </row>
    <row r="67" spans="1:13" x14ac:dyDescent="0.35">
      <c r="A67" s="1"/>
      <c r="B67" s="1"/>
      <c r="C67" s="1"/>
      <c r="D67" s="1"/>
      <c r="E67" s="1"/>
      <c r="F67" s="1"/>
      <c r="G67" s="1" t="s">
        <v>135</v>
      </c>
      <c r="H67" s="1"/>
      <c r="I67" s="1"/>
      <c r="J67" s="2">
        <v>3010.89</v>
      </c>
      <c r="K67" s="2"/>
      <c r="L67" s="2"/>
      <c r="M67" s="15"/>
    </row>
    <row r="68" spans="1:13" x14ac:dyDescent="0.35">
      <c r="A68" s="1"/>
      <c r="B68" s="1"/>
      <c r="C68" s="1"/>
      <c r="D68" s="1"/>
      <c r="E68" s="1"/>
      <c r="F68" s="1"/>
      <c r="G68" s="1" t="s">
        <v>136</v>
      </c>
      <c r="H68" s="1"/>
      <c r="I68" s="1"/>
      <c r="J68" s="2"/>
      <c r="K68" s="2"/>
      <c r="L68" s="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 t="s">
        <v>137</v>
      </c>
      <c r="I69" s="1"/>
      <c r="J69" s="2">
        <v>21.21</v>
      </c>
      <c r="K69" s="2"/>
      <c r="L69" s="2"/>
      <c r="M69" s="15"/>
    </row>
    <row r="70" spans="1:13" x14ac:dyDescent="0.35">
      <c r="A70" s="1"/>
      <c r="B70" s="1"/>
      <c r="C70" s="1"/>
      <c r="D70" s="1"/>
      <c r="E70" s="1"/>
      <c r="F70" s="1"/>
      <c r="G70" s="1"/>
      <c r="H70" s="1" t="s">
        <v>138</v>
      </c>
      <c r="I70" s="1"/>
      <c r="J70" s="2">
        <v>2767.91</v>
      </c>
      <c r="K70" s="2">
        <v>0</v>
      </c>
      <c r="L70" s="2">
        <f t="shared" ref="L70:L76" si="4">ROUND((J70-K70),5)</f>
        <v>2767.91</v>
      </c>
      <c r="M70" s="15">
        <f t="shared" ref="M70:M76" si="5">ROUND(IF(K70=0, IF(J70=0, 0, 1), J70/K70),5)</f>
        <v>1</v>
      </c>
    </row>
    <row r="71" spans="1:13" x14ac:dyDescent="0.35">
      <c r="A71" s="1"/>
      <c r="B71" s="1"/>
      <c r="C71" s="1"/>
      <c r="D71" s="1"/>
      <c r="E71" s="1"/>
      <c r="F71" s="1"/>
      <c r="G71" s="1"/>
      <c r="H71" s="1" t="s">
        <v>139</v>
      </c>
      <c r="I71" s="1"/>
      <c r="J71" s="2">
        <v>857</v>
      </c>
      <c r="K71" s="2">
        <v>0</v>
      </c>
      <c r="L71" s="2">
        <f t="shared" si="4"/>
        <v>857</v>
      </c>
      <c r="M71" s="15">
        <f t="shared" si="5"/>
        <v>1</v>
      </c>
    </row>
    <row r="72" spans="1:13" x14ac:dyDescent="0.35">
      <c r="A72" s="1"/>
      <c r="B72" s="1"/>
      <c r="C72" s="1"/>
      <c r="D72" s="1"/>
      <c r="E72" s="1"/>
      <c r="F72" s="1"/>
      <c r="G72" s="1"/>
      <c r="H72" s="1" t="s">
        <v>140</v>
      </c>
      <c r="I72" s="1"/>
      <c r="J72" s="2">
        <v>188.61</v>
      </c>
      <c r="K72" s="2">
        <v>0</v>
      </c>
      <c r="L72" s="2">
        <f t="shared" si="4"/>
        <v>188.61</v>
      </c>
      <c r="M72" s="15">
        <f t="shared" si="5"/>
        <v>1</v>
      </c>
    </row>
    <row r="73" spans="1:13" x14ac:dyDescent="0.35">
      <c r="A73" s="1"/>
      <c r="B73" s="1"/>
      <c r="C73" s="1"/>
      <c r="D73" s="1"/>
      <c r="E73" s="1"/>
      <c r="F73" s="1"/>
      <c r="G73" s="1"/>
      <c r="H73" s="1" t="s">
        <v>141</v>
      </c>
      <c r="I73" s="1"/>
      <c r="J73" s="2">
        <v>0</v>
      </c>
      <c r="K73" s="2">
        <v>0</v>
      </c>
      <c r="L73" s="2">
        <f t="shared" si="4"/>
        <v>0</v>
      </c>
      <c r="M73" s="15">
        <f t="shared" si="5"/>
        <v>0</v>
      </c>
    </row>
    <row r="74" spans="1:13" x14ac:dyDescent="0.35">
      <c r="A74" s="1"/>
      <c r="B74" s="1"/>
      <c r="C74" s="1"/>
      <c r="D74" s="1"/>
      <c r="E74" s="1"/>
      <c r="F74" s="1"/>
      <c r="G74" s="1"/>
      <c r="H74" s="1" t="s">
        <v>142</v>
      </c>
      <c r="I74" s="1"/>
      <c r="J74" s="2">
        <v>0</v>
      </c>
      <c r="K74" s="2">
        <v>0</v>
      </c>
      <c r="L74" s="2">
        <f t="shared" si="4"/>
        <v>0</v>
      </c>
      <c r="M74" s="15">
        <f t="shared" si="5"/>
        <v>0</v>
      </c>
    </row>
    <row r="75" spans="1:13" ht="15" thickBot="1" x14ac:dyDescent="0.4">
      <c r="A75" s="1"/>
      <c r="B75" s="1"/>
      <c r="C75" s="1"/>
      <c r="D75" s="1"/>
      <c r="E75" s="1"/>
      <c r="F75" s="1"/>
      <c r="G75" s="1"/>
      <c r="H75" s="1" t="s">
        <v>143</v>
      </c>
      <c r="I75" s="1"/>
      <c r="J75" s="8">
        <v>0</v>
      </c>
      <c r="K75" s="8">
        <v>0</v>
      </c>
      <c r="L75" s="8">
        <f t="shared" si="4"/>
        <v>0</v>
      </c>
      <c r="M75" s="18">
        <f t="shared" si="5"/>
        <v>0</v>
      </c>
    </row>
    <row r="76" spans="1:13" x14ac:dyDescent="0.35">
      <c r="A76" s="1"/>
      <c r="B76" s="1"/>
      <c r="C76" s="1"/>
      <c r="D76" s="1"/>
      <c r="E76" s="1"/>
      <c r="F76" s="1"/>
      <c r="G76" s="1" t="s">
        <v>144</v>
      </c>
      <c r="H76" s="1"/>
      <c r="I76" s="1"/>
      <c r="J76" s="2">
        <f>ROUND(SUM(J68:J75),5)</f>
        <v>3834.73</v>
      </c>
      <c r="K76" s="2">
        <f>ROUND(SUM(K68:K75),5)</f>
        <v>0</v>
      </c>
      <c r="L76" s="2">
        <f t="shared" si="4"/>
        <v>3834.73</v>
      </c>
      <c r="M76" s="15">
        <f t="shared" si="5"/>
        <v>1</v>
      </c>
    </row>
    <row r="77" spans="1:13" x14ac:dyDescent="0.35">
      <c r="A77" s="1"/>
      <c r="B77" s="1"/>
      <c r="C77" s="1"/>
      <c r="D77" s="1"/>
      <c r="E77" s="1"/>
      <c r="F77" s="1"/>
      <c r="G77" s="1" t="s">
        <v>145</v>
      </c>
      <c r="H77" s="1"/>
      <c r="I77" s="1"/>
      <c r="J77" s="2"/>
      <c r="K77" s="2"/>
      <c r="L77" s="2"/>
      <c r="M77" s="15"/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146</v>
      </c>
      <c r="I78" s="1"/>
      <c r="J78" s="2">
        <v>962.28</v>
      </c>
      <c r="K78" s="2">
        <v>0</v>
      </c>
      <c r="L78" s="2">
        <f>ROUND((J78-K78),5)</f>
        <v>962.28</v>
      </c>
      <c r="M78" s="15">
        <f>ROUND(IF(K78=0, IF(J78=0, 0, 1), J78/K78),5)</f>
        <v>1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147</v>
      </c>
      <c r="I79" s="1"/>
      <c r="J79" s="2">
        <v>674.33</v>
      </c>
      <c r="K79" s="2">
        <v>0</v>
      </c>
      <c r="L79" s="2">
        <f>ROUND((J79-K79),5)</f>
        <v>674.33</v>
      </c>
      <c r="M79" s="15">
        <f>ROUND(IF(K79=0, IF(J79=0, 0, 1), J79/K79),5)</f>
        <v>1</v>
      </c>
    </row>
    <row r="80" spans="1:13" ht="15" thickBot="1" x14ac:dyDescent="0.4">
      <c r="A80" s="1"/>
      <c r="B80" s="1"/>
      <c r="C80" s="1"/>
      <c r="D80" s="1"/>
      <c r="E80" s="1"/>
      <c r="F80" s="1"/>
      <c r="G80" s="1"/>
      <c r="H80" s="1" t="s">
        <v>148</v>
      </c>
      <c r="I80" s="1"/>
      <c r="J80" s="8">
        <v>110.56</v>
      </c>
      <c r="K80" s="8">
        <v>0</v>
      </c>
      <c r="L80" s="8">
        <f>ROUND((J80-K80),5)</f>
        <v>110.56</v>
      </c>
      <c r="M80" s="18">
        <f>ROUND(IF(K80=0, IF(J80=0, 0, 1), J80/K80),5)</f>
        <v>1</v>
      </c>
    </row>
    <row r="81" spans="1:13" x14ac:dyDescent="0.35">
      <c r="A81" s="1"/>
      <c r="B81" s="1"/>
      <c r="C81" s="1"/>
      <c r="D81" s="1"/>
      <c r="E81" s="1"/>
      <c r="F81" s="1"/>
      <c r="G81" s="1" t="s">
        <v>149</v>
      </c>
      <c r="H81" s="1"/>
      <c r="I81" s="1"/>
      <c r="J81" s="2">
        <f>ROUND(SUM(J77:J80),5)</f>
        <v>1747.17</v>
      </c>
      <c r="K81" s="2">
        <f>ROUND(SUM(K77:K80),5)</f>
        <v>0</v>
      </c>
      <c r="L81" s="2">
        <f>ROUND((J81-K81),5)</f>
        <v>1747.17</v>
      </c>
      <c r="M81" s="15">
        <f>ROUND(IF(K81=0, IF(J81=0, 0, 1), J81/K81),5)</f>
        <v>1</v>
      </c>
    </row>
    <row r="82" spans="1:13" ht="15" thickBot="1" x14ac:dyDescent="0.4">
      <c r="A82" s="1"/>
      <c r="B82" s="1"/>
      <c r="C82" s="1"/>
      <c r="D82" s="1"/>
      <c r="E82" s="1"/>
      <c r="F82" s="1"/>
      <c r="G82" s="1" t="s">
        <v>150</v>
      </c>
      <c r="H82" s="1"/>
      <c r="I82" s="1"/>
      <c r="J82" s="8">
        <v>135</v>
      </c>
      <c r="K82" s="8"/>
      <c r="L82" s="8"/>
      <c r="M82" s="18"/>
    </row>
    <row r="83" spans="1:13" x14ac:dyDescent="0.35">
      <c r="A83" s="1"/>
      <c r="B83" s="1"/>
      <c r="C83" s="1"/>
      <c r="D83" s="1"/>
      <c r="E83" s="1"/>
      <c r="F83" s="1" t="s">
        <v>151</v>
      </c>
      <c r="G83" s="1"/>
      <c r="H83" s="1"/>
      <c r="I83" s="1"/>
      <c r="J83" s="2">
        <f>ROUND(J52+SUM(J66:J67)+J76+SUM(J81:J82),5)</f>
        <v>57953.46</v>
      </c>
      <c r="K83" s="2">
        <f>ROUND(K52+SUM(K66:K67)+K76+SUM(K81:K82),5)</f>
        <v>0</v>
      </c>
      <c r="L83" s="2">
        <f>ROUND((J83-K83),5)</f>
        <v>57953.46</v>
      </c>
      <c r="M83" s="15">
        <f>ROUND(IF(K83=0, IF(J83=0, 0, 1), J83/K83),5)</f>
        <v>1</v>
      </c>
    </row>
    <row r="84" spans="1:13" x14ac:dyDescent="0.35">
      <c r="A84" s="1"/>
      <c r="B84" s="1"/>
      <c r="C84" s="1"/>
      <c r="D84" s="1"/>
      <c r="E84" s="1"/>
      <c r="F84" s="1" t="s">
        <v>152</v>
      </c>
      <c r="G84" s="1"/>
      <c r="H84" s="1"/>
      <c r="I84" s="1"/>
      <c r="J84" s="2"/>
      <c r="K84" s="2"/>
      <c r="L84" s="2"/>
      <c r="M84" s="15"/>
    </row>
    <row r="85" spans="1:13" x14ac:dyDescent="0.35">
      <c r="A85" s="1"/>
      <c r="B85" s="1"/>
      <c r="C85" s="1"/>
      <c r="D85" s="1"/>
      <c r="E85" s="1"/>
      <c r="F85" s="1"/>
      <c r="G85" s="1" t="s">
        <v>153</v>
      </c>
      <c r="H85" s="1"/>
      <c r="I85" s="1"/>
      <c r="J85" s="2">
        <v>0</v>
      </c>
      <c r="K85" s="2">
        <v>0</v>
      </c>
      <c r="L85" s="2">
        <f>ROUND((J85-K85),5)</f>
        <v>0</v>
      </c>
      <c r="M85" s="15">
        <f>ROUND(IF(K85=0, IF(J85=0, 0, 1), J85/K85),5)</f>
        <v>0</v>
      </c>
    </row>
    <row r="86" spans="1:13" x14ac:dyDescent="0.35">
      <c r="A86" s="1"/>
      <c r="B86" s="1"/>
      <c r="C86" s="1"/>
      <c r="D86" s="1"/>
      <c r="E86" s="1"/>
      <c r="F86" s="1"/>
      <c r="G86" s="1" t="s">
        <v>154</v>
      </c>
      <c r="H86" s="1"/>
      <c r="I86" s="1"/>
      <c r="J86" s="2">
        <v>2700</v>
      </c>
      <c r="K86" s="2">
        <v>0</v>
      </c>
      <c r="L86" s="2">
        <f>ROUND((J86-K86),5)</f>
        <v>2700</v>
      </c>
      <c r="M86" s="15">
        <f>ROUND(IF(K86=0, IF(J86=0, 0, 1), J86/K86),5)</f>
        <v>1</v>
      </c>
    </row>
    <row r="87" spans="1:13" x14ac:dyDescent="0.35">
      <c r="A87" s="1"/>
      <c r="B87" s="1"/>
      <c r="C87" s="1"/>
      <c r="D87" s="1"/>
      <c r="E87" s="1"/>
      <c r="F87" s="1"/>
      <c r="G87" s="1" t="s">
        <v>155</v>
      </c>
      <c r="H87" s="1"/>
      <c r="I87" s="1"/>
      <c r="J87" s="2">
        <v>3500</v>
      </c>
      <c r="K87" s="2">
        <v>0</v>
      </c>
      <c r="L87" s="2">
        <f>ROUND((J87-K87),5)</f>
        <v>3500</v>
      </c>
      <c r="M87" s="15">
        <f>ROUND(IF(K87=0, IF(J87=0, 0, 1), J87/K87),5)</f>
        <v>1</v>
      </c>
    </row>
    <row r="88" spans="1:13" ht="15" thickBot="1" x14ac:dyDescent="0.4">
      <c r="A88" s="1"/>
      <c r="B88" s="1"/>
      <c r="C88" s="1"/>
      <c r="D88" s="1"/>
      <c r="E88" s="1"/>
      <c r="F88" s="1"/>
      <c r="G88" s="1" t="s">
        <v>156</v>
      </c>
      <c r="H88" s="1"/>
      <c r="I88" s="1"/>
      <c r="J88" s="8">
        <v>5000</v>
      </c>
      <c r="K88" s="8"/>
      <c r="L88" s="8"/>
      <c r="M88" s="18"/>
    </row>
    <row r="89" spans="1:13" x14ac:dyDescent="0.35">
      <c r="A89" s="1"/>
      <c r="B89" s="1"/>
      <c r="C89" s="1"/>
      <c r="D89" s="1"/>
      <c r="E89" s="1"/>
      <c r="F89" s="1" t="s">
        <v>157</v>
      </c>
      <c r="G89" s="1"/>
      <c r="H89" s="1"/>
      <c r="I89" s="1"/>
      <c r="J89" s="2">
        <f>ROUND(SUM(J84:J88),5)</f>
        <v>11200</v>
      </c>
      <c r="K89" s="2">
        <f>ROUND(SUM(K84:K88),5)</f>
        <v>0</v>
      </c>
      <c r="L89" s="2">
        <f>ROUND((J89-K89),5)</f>
        <v>11200</v>
      </c>
      <c r="M89" s="15">
        <f>ROUND(IF(K89=0, IF(J89=0, 0, 1), J89/K89),5)</f>
        <v>1</v>
      </c>
    </row>
    <row r="90" spans="1:13" x14ac:dyDescent="0.35">
      <c r="A90" s="1"/>
      <c r="B90" s="1"/>
      <c r="C90" s="1"/>
      <c r="D90" s="1"/>
      <c r="E90" s="1"/>
      <c r="F90" s="1" t="s">
        <v>158</v>
      </c>
      <c r="G90" s="1"/>
      <c r="H90" s="1"/>
      <c r="I90" s="1"/>
      <c r="J90" s="2"/>
      <c r="K90" s="2"/>
      <c r="L90" s="2"/>
      <c r="M90" s="15"/>
    </row>
    <row r="91" spans="1:13" x14ac:dyDescent="0.35">
      <c r="A91" s="1"/>
      <c r="B91" s="1"/>
      <c r="C91" s="1"/>
      <c r="D91" s="1"/>
      <c r="E91" s="1"/>
      <c r="F91" s="1"/>
      <c r="G91" s="1" t="s">
        <v>159</v>
      </c>
      <c r="H91" s="1"/>
      <c r="I91" s="1"/>
      <c r="J91" s="2"/>
      <c r="K91" s="2"/>
      <c r="L91" s="2"/>
      <c r="M91" s="15"/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160</v>
      </c>
      <c r="I92" s="1"/>
      <c r="J92" s="2"/>
      <c r="K92" s="2"/>
      <c r="L92" s="2"/>
      <c r="M92" s="15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 t="s">
        <v>161</v>
      </c>
      <c r="J93" s="2">
        <v>695.75</v>
      </c>
      <c r="K93" s="2"/>
      <c r="L93" s="2"/>
      <c r="M93" s="15"/>
    </row>
    <row r="94" spans="1:13" ht="15" thickBot="1" x14ac:dyDescent="0.4">
      <c r="A94" s="1"/>
      <c r="B94" s="1"/>
      <c r="C94" s="1"/>
      <c r="D94" s="1"/>
      <c r="E94" s="1"/>
      <c r="F94" s="1"/>
      <c r="G94" s="1"/>
      <c r="H94" s="1"/>
      <c r="I94" s="1" t="s">
        <v>162</v>
      </c>
      <c r="J94" s="8">
        <v>384.1</v>
      </c>
      <c r="K94" s="8">
        <v>0</v>
      </c>
      <c r="L94" s="8">
        <f t="shared" ref="L94:L99" si="6">ROUND((J94-K94),5)</f>
        <v>384.1</v>
      </c>
      <c r="M94" s="18">
        <f t="shared" ref="M94:M99" si="7">ROUND(IF(K94=0, IF(J94=0, 0, 1), J94/K94),5)</f>
        <v>1</v>
      </c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163</v>
      </c>
      <c r="I95" s="1"/>
      <c r="J95" s="2">
        <f>ROUND(SUM(J92:J94),5)</f>
        <v>1079.8499999999999</v>
      </c>
      <c r="K95" s="2">
        <f>ROUND(SUM(K92:K94),5)</f>
        <v>0</v>
      </c>
      <c r="L95" s="2">
        <f t="shared" si="6"/>
        <v>1079.8499999999999</v>
      </c>
      <c r="M95" s="15">
        <f t="shared" si="7"/>
        <v>1</v>
      </c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164</v>
      </c>
      <c r="I96" s="1"/>
      <c r="J96" s="2">
        <v>0</v>
      </c>
      <c r="K96" s="2">
        <v>0</v>
      </c>
      <c r="L96" s="2">
        <f t="shared" si="6"/>
        <v>0</v>
      </c>
      <c r="M96" s="15">
        <f t="shared" si="7"/>
        <v>0</v>
      </c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165</v>
      </c>
      <c r="I97" s="1"/>
      <c r="J97" s="2">
        <v>0</v>
      </c>
      <c r="K97" s="2">
        <v>0</v>
      </c>
      <c r="L97" s="2">
        <f t="shared" si="6"/>
        <v>0</v>
      </c>
      <c r="M97" s="15">
        <f t="shared" si="7"/>
        <v>0</v>
      </c>
    </row>
    <row r="98" spans="1:13" ht="15" thickBot="1" x14ac:dyDescent="0.4">
      <c r="A98" s="1"/>
      <c r="B98" s="1"/>
      <c r="C98" s="1"/>
      <c r="D98" s="1"/>
      <c r="E98" s="1"/>
      <c r="F98" s="1"/>
      <c r="G98" s="1"/>
      <c r="H98" s="1" t="s">
        <v>166</v>
      </c>
      <c r="I98" s="1"/>
      <c r="J98" s="8">
        <v>0</v>
      </c>
      <c r="K98" s="8">
        <v>0</v>
      </c>
      <c r="L98" s="8">
        <f t="shared" si="6"/>
        <v>0</v>
      </c>
      <c r="M98" s="18">
        <f t="shared" si="7"/>
        <v>0</v>
      </c>
    </row>
    <row r="99" spans="1:13" x14ac:dyDescent="0.35">
      <c r="A99" s="1"/>
      <c r="B99" s="1"/>
      <c r="C99" s="1"/>
      <c r="D99" s="1"/>
      <c r="E99" s="1"/>
      <c r="F99" s="1"/>
      <c r="G99" s="1" t="s">
        <v>167</v>
      </c>
      <c r="H99" s="1"/>
      <c r="I99" s="1"/>
      <c r="J99" s="2">
        <f>ROUND(J91+SUM(J95:J98),5)</f>
        <v>1079.8499999999999</v>
      </c>
      <c r="K99" s="2">
        <f>ROUND(K91+SUM(K95:K98),5)</f>
        <v>0</v>
      </c>
      <c r="L99" s="2">
        <f t="shared" si="6"/>
        <v>1079.8499999999999</v>
      </c>
      <c r="M99" s="15">
        <f t="shared" si="7"/>
        <v>1</v>
      </c>
    </row>
    <row r="100" spans="1:13" x14ac:dyDescent="0.35">
      <c r="A100" s="1"/>
      <c r="B100" s="1"/>
      <c r="C100" s="1"/>
      <c r="D100" s="1"/>
      <c r="E100" s="1"/>
      <c r="F100" s="1"/>
      <c r="G100" s="1" t="s">
        <v>168</v>
      </c>
      <c r="H100" s="1"/>
      <c r="I100" s="1"/>
      <c r="J100" s="2"/>
      <c r="K100" s="2"/>
      <c r="L100" s="2"/>
      <c r="M100" s="15"/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169</v>
      </c>
      <c r="I101" s="1"/>
      <c r="J101" s="2">
        <v>-154.97999999999999</v>
      </c>
      <c r="K101" s="2">
        <v>0</v>
      </c>
      <c r="L101" s="2">
        <f t="shared" ref="L101:L106" si="8">ROUND((J101-K101),5)</f>
        <v>-154.97999999999999</v>
      </c>
      <c r="M101" s="15">
        <f t="shared" ref="M101:M106" si="9">ROUND(IF(K101=0, IF(J101=0, 0, 1), J101/K101),5)</f>
        <v>1</v>
      </c>
    </row>
    <row r="102" spans="1:13" x14ac:dyDescent="0.35">
      <c r="A102" s="1"/>
      <c r="B102" s="1"/>
      <c r="C102" s="1"/>
      <c r="D102" s="1"/>
      <c r="E102" s="1"/>
      <c r="F102" s="1"/>
      <c r="G102" s="1"/>
      <c r="H102" s="1" t="s">
        <v>170</v>
      </c>
      <c r="I102" s="1"/>
      <c r="J102" s="2">
        <v>0</v>
      </c>
      <c r="K102" s="2">
        <v>0</v>
      </c>
      <c r="L102" s="2">
        <f t="shared" si="8"/>
        <v>0</v>
      </c>
      <c r="M102" s="15">
        <f t="shared" si="9"/>
        <v>0</v>
      </c>
    </row>
    <row r="103" spans="1:13" x14ac:dyDescent="0.35">
      <c r="A103" s="1"/>
      <c r="B103" s="1"/>
      <c r="C103" s="1"/>
      <c r="D103" s="1"/>
      <c r="E103" s="1"/>
      <c r="F103" s="1"/>
      <c r="G103" s="1"/>
      <c r="H103" s="1" t="s">
        <v>171</v>
      </c>
      <c r="I103" s="1"/>
      <c r="J103" s="2">
        <v>722.94</v>
      </c>
      <c r="K103" s="2">
        <v>0</v>
      </c>
      <c r="L103" s="2">
        <f t="shared" si="8"/>
        <v>722.94</v>
      </c>
      <c r="M103" s="15">
        <f t="shared" si="9"/>
        <v>1</v>
      </c>
    </row>
    <row r="104" spans="1:13" x14ac:dyDescent="0.35">
      <c r="A104" s="1"/>
      <c r="B104" s="1"/>
      <c r="C104" s="1"/>
      <c r="D104" s="1"/>
      <c r="E104" s="1"/>
      <c r="F104" s="1"/>
      <c r="G104" s="1"/>
      <c r="H104" s="1" t="s">
        <v>172</v>
      </c>
      <c r="I104" s="1"/>
      <c r="J104" s="2">
        <v>172.41</v>
      </c>
      <c r="K104" s="2">
        <v>0</v>
      </c>
      <c r="L104" s="2">
        <f t="shared" si="8"/>
        <v>172.41</v>
      </c>
      <c r="M104" s="15">
        <f t="shared" si="9"/>
        <v>1</v>
      </c>
    </row>
    <row r="105" spans="1:13" ht="15" thickBot="1" x14ac:dyDescent="0.4">
      <c r="A105" s="1"/>
      <c r="B105" s="1"/>
      <c r="C105" s="1"/>
      <c r="D105" s="1"/>
      <c r="E105" s="1"/>
      <c r="F105" s="1"/>
      <c r="G105" s="1"/>
      <c r="H105" s="1" t="s">
        <v>173</v>
      </c>
      <c r="I105" s="1"/>
      <c r="J105" s="8">
        <v>172.41</v>
      </c>
      <c r="K105" s="8">
        <v>0</v>
      </c>
      <c r="L105" s="8">
        <f t="shared" si="8"/>
        <v>172.41</v>
      </c>
      <c r="M105" s="18">
        <f t="shared" si="9"/>
        <v>1</v>
      </c>
    </row>
    <row r="106" spans="1:13" x14ac:dyDescent="0.35">
      <c r="A106" s="1"/>
      <c r="B106" s="1"/>
      <c r="C106" s="1"/>
      <c r="D106" s="1"/>
      <c r="E106" s="1"/>
      <c r="F106" s="1"/>
      <c r="G106" s="1" t="s">
        <v>174</v>
      </c>
      <c r="H106" s="1"/>
      <c r="I106" s="1"/>
      <c r="J106" s="2">
        <f>ROUND(SUM(J100:J105),5)</f>
        <v>912.78</v>
      </c>
      <c r="K106" s="2">
        <f>ROUND(SUM(K100:K105),5)</f>
        <v>0</v>
      </c>
      <c r="L106" s="2">
        <f t="shared" si="8"/>
        <v>912.78</v>
      </c>
      <c r="M106" s="15">
        <f t="shared" si="9"/>
        <v>1</v>
      </c>
    </row>
    <row r="107" spans="1:13" x14ac:dyDescent="0.35">
      <c r="A107" s="1"/>
      <c r="B107" s="1"/>
      <c r="C107" s="1"/>
      <c r="D107" s="1"/>
      <c r="E107" s="1"/>
      <c r="F107" s="1"/>
      <c r="G107" s="1" t="s">
        <v>175</v>
      </c>
      <c r="H107" s="1"/>
      <c r="I107" s="1"/>
      <c r="J107" s="2"/>
      <c r="K107" s="2"/>
      <c r="L107" s="2"/>
      <c r="M107" s="15"/>
    </row>
    <row r="108" spans="1:13" x14ac:dyDescent="0.35">
      <c r="A108" s="1"/>
      <c r="B108" s="1"/>
      <c r="C108" s="1"/>
      <c r="D108" s="1"/>
      <c r="E108" s="1"/>
      <c r="F108" s="1"/>
      <c r="G108" s="1"/>
      <c r="H108" s="1" t="s">
        <v>176</v>
      </c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 t="s">
        <v>177</v>
      </c>
      <c r="J109" s="2">
        <v>819.69</v>
      </c>
      <c r="K109" s="2">
        <v>0</v>
      </c>
      <c r="L109" s="2">
        <f t="shared" ref="L109:L118" si="10">ROUND((J109-K109),5)</f>
        <v>819.69</v>
      </c>
      <c r="M109" s="15">
        <f t="shared" ref="M109:M118" si="11">ROUND(IF(K109=0, IF(J109=0, 0, 1), J109/K109),5)</f>
        <v>1</v>
      </c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 t="s">
        <v>178</v>
      </c>
      <c r="J110" s="2">
        <v>37.19</v>
      </c>
      <c r="K110" s="2">
        <v>0</v>
      </c>
      <c r="L110" s="2">
        <f t="shared" si="10"/>
        <v>37.19</v>
      </c>
      <c r="M110" s="15">
        <f t="shared" si="11"/>
        <v>1</v>
      </c>
    </row>
    <row r="111" spans="1:13" ht="15" thickBot="1" x14ac:dyDescent="0.4">
      <c r="A111" s="1"/>
      <c r="B111" s="1"/>
      <c r="C111" s="1"/>
      <c r="D111" s="1"/>
      <c r="E111" s="1"/>
      <c r="F111" s="1"/>
      <c r="G111" s="1"/>
      <c r="H111" s="1"/>
      <c r="I111" s="1" t="s">
        <v>179</v>
      </c>
      <c r="J111" s="8">
        <v>21.3</v>
      </c>
      <c r="K111" s="8">
        <v>0</v>
      </c>
      <c r="L111" s="8">
        <f t="shared" si="10"/>
        <v>21.3</v>
      </c>
      <c r="M111" s="18">
        <f t="shared" si="11"/>
        <v>1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180</v>
      </c>
      <c r="I112" s="1"/>
      <c r="J112" s="2">
        <f>ROUND(SUM(J108:J111),5)</f>
        <v>878.18</v>
      </c>
      <c r="K112" s="2">
        <f>ROUND(SUM(K108:K111),5)</f>
        <v>0</v>
      </c>
      <c r="L112" s="2">
        <f t="shared" si="10"/>
        <v>878.18</v>
      </c>
      <c r="M112" s="15">
        <f t="shared" si="11"/>
        <v>1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181</v>
      </c>
      <c r="I113" s="1"/>
      <c r="J113" s="2">
        <v>281.75</v>
      </c>
      <c r="K113" s="2">
        <v>0</v>
      </c>
      <c r="L113" s="2">
        <f t="shared" si="10"/>
        <v>281.75</v>
      </c>
      <c r="M113" s="15">
        <f t="shared" si="11"/>
        <v>1</v>
      </c>
    </row>
    <row r="114" spans="1:13" ht="15" thickBot="1" x14ac:dyDescent="0.4">
      <c r="A114" s="1"/>
      <c r="B114" s="1"/>
      <c r="C114" s="1"/>
      <c r="D114" s="1"/>
      <c r="E114" s="1"/>
      <c r="F114" s="1"/>
      <c r="G114" s="1"/>
      <c r="H114" s="1" t="s">
        <v>182</v>
      </c>
      <c r="I114" s="1"/>
      <c r="J114" s="8">
        <v>175.99</v>
      </c>
      <c r="K114" s="8">
        <v>0</v>
      </c>
      <c r="L114" s="8">
        <f t="shared" si="10"/>
        <v>175.99</v>
      </c>
      <c r="M114" s="18">
        <f t="shared" si="11"/>
        <v>1</v>
      </c>
    </row>
    <row r="115" spans="1:13" x14ac:dyDescent="0.35">
      <c r="A115" s="1"/>
      <c r="B115" s="1"/>
      <c r="C115" s="1"/>
      <c r="D115" s="1"/>
      <c r="E115" s="1"/>
      <c r="F115" s="1"/>
      <c r="G115" s="1" t="s">
        <v>183</v>
      </c>
      <c r="H115" s="1"/>
      <c r="I115" s="1"/>
      <c r="J115" s="2">
        <f>ROUND(J107+SUM(J112:J114),5)</f>
        <v>1335.92</v>
      </c>
      <c r="K115" s="2">
        <f>ROUND(K107+SUM(K112:K114),5)</f>
        <v>0</v>
      </c>
      <c r="L115" s="2">
        <f t="shared" si="10"/>
        <v>1335.92</v>
      </c>
      <c r="M115" s="15">
        <f t="shared" si="11"/>
        <v>1</v>
      </c>
    </row>
    <row r="116" spans="1:13" ht="15" thickBot="1" x14ac:dyDescent="0.4">
      <c r="A116" s="1"/>
      <c r="B116" s="1"/>
      <c r="C116" s="1"/>
      <c r="D116" s="1"/>
      <c r="E116" s="1"/>
      <c r="F116" s="1"/>
      <c r="G116" s="1" t="s">
        <v>184</v>
      </c>
      <c r="H116" s="1"/>
      <c r="I116" s="1"/>
      <c r="J116" s="2">
        <v>0</v>
      </c>
      <c r="K116" s="2">
        <v>0</v>
      </c>
      <c r="L116" s="2">
        <f t="shared" si="10"/>
        <v>0</v>
      </c>
      <c r="M116" s="15">
        <f t="shared" si="11"/>
        <v>0</v>
      </c>
    </row>
    <row r="117" spans="1:13" ht="15" thickBot="1" x14ac:dyDescent="0.4">
      <c r="A117" s="1"/>
      <c r="B117" s="1"/>
      <c r="C117" s="1"/>
      <c r="D117" s="1"/>
      <c r="E117" s="1"/>
      <c r="F117" s="1" t="s">
        <v>185</v>
      </c>
      <c r="G117" s="1"/>
      <c r="H117" s="1"/>
      <c r="I117" s="1"/>
      <c r="J117" s="3">
        <f>ROUND(J90+J99+J106+SUM(J115:J116),5)</f>
        <v>3328.55</v>
      </c>
      <c r="K117" s="3">
        <f>ROUND(K90+K99+K106+SUM(K115:K116),5)</f>
        <v>0</v>
      </c>
      <c r="L117" s="3">
        <f t="shared" si="10"/>
        <v>3328.55</v>
      </c>
      <c r="M117" s="17">
        <f t="shared" si="11"/>
        <v>1</v>
      </c>
    </row>
    <row r="118" spans="1:13" x14ac:dyDescent="0.35">
      <c r="A118" s="1"/>
      <c r="B118" s="1"/>
      <c r="C118" s="1"/>
      <c r="D118" s="1"/>
      <c r="E118" s="1" t="s">
        <v>186</v>
      </c>
      <c r="F118" s="1"/>
      <c r="G118" s="1"/>
      <c r="H118" s="1"/>
      <c r="I118" s="1"/>
      <c r="J118" s="2">
        <f>ROUND(SUM(J26:J32)+J36+J42+J51+J83+J89+J117,5)</f>
        <v>74737.69</v>
      </c>
      <c r="K118" s="2">
        <f>ROUND(SUM(K26:K32)+K36+K42+K51+K83+K89+K117,5)</f>
        <v>0</v>
      </c>
      <c r="L118" s="2">
        <f t="shared" si="10"/>
        <v>74737.69</v>
      </c>
      <c r="M118" s="15">
        <f t="shared" si="11"/>
        <v>1</v>
      </c>
    </row>
    <row r="119" spans="1:13" x14ac:dyDescent="0.35">
      <c r="A119" s="1"/>
      <c r="B119" s="1"/>
      <c r="C119" s="1"/>
      <c r="D119" s="1"/>
      <c r="E119" s="1" t="s">
        <v>187</v>
      </c>
      <c r="F119" s="1"/>
      <c r="G119" s="1"/>
      <c r="H119" s="1"/>
      <c r="I119" s="1"/>
      <c r="J119" s="2"/>
      <c r="K119" s="2"/>
      <c r="L119" s="2"/>
      <c r="M119" s="15"/>
    </row>
    <row r="120" spans="1:13" x14ac:dyDescent="0.35">
      <c r="A120" s="1"/>
      <c r="B120" s="1"/>
      <c r="C120" s="1"/>
      <c r="D120" s="1"/>
      <c r="E120" s="1"/>
      <c r="F120" s="1" t="s">
        <v>188</v>
      </c>
      <c r="G120" s="1"/>
      <c r="H120" s="1"/>
      <c r="I120" s="1"/>
      <c r="J120" s="2">
        <v>0</v>
      </c>
      <c r="K120" s="2">
        <v>0</v>
      </c>
      <c r="L120" s="2">
        <f>ROUND((J120-K120),5)</f>
        <v>0</v>
      </c>
      <c r="M120" s="15">
        <f>ROUND(IF(K120=0, IF(J120=0, 0, 1), J120/K120),5)</f>
        <v>0</v>
      </c>
    </row>
    <row r="121" spans="1:13" ht="15" thickBot="1" x14ac:dyDescent="0.4">
      <c r="A121" s="1"/>
      <c r="B121" s="1"/>
      <c r="C121" s="1"/>
      <c r="D121" s="1"/>
      <c r="E121" s="1"/>
      <c r="F121" s="1" t="s">
        <v>189</v>
      </c>
      <c r="G121" s="1"/>
      <c r="H121" s="1"/>
      <c r="I121" s="1"/>
      <c r="J121" s="8">
        <v>0</v>
      </c>
      <c r="K121" s="8">
        <v>0</v>
      </c>
      <c r="L121" s="8">
        <f>ROUND((J121-K121),5)</f>
        <v>0</v>
      </c>
      <c r="M121" s="18">
        <f>ROUND(IF(K121=0, IF(J121=0, 0, 1), J121/K121),5)</f>
        <v>0</v>
      </c>
    </row>
    <row r="122" spans="1:13" x14ac:dyDescent="0.35">
      <c r="A122" s="1"/>
      <c r="B122" s="1"/>
      <c r="C122" s="1"/>
      <c r="D122" s="1"/>
      <c r="E122" s="1" t="s">
        <v>190</v>
      </c>
      <c r="F122" s="1"/>
      <c r="G122" s="1"/>
      <c r="H122" s="1"/>
      <c r="I122" s="1"/>
      <c r="J122" s="2">
        <f>ROUND(SUM(J119:J121),5)</f>
        <v>0</v>
      </c>
      <c r="K122" s="2">
        <f>ROUND(SUM(K119:K121),5)</f>
        <v>0</v>
      </c>
      <c r="L122" s="2">
        <f>ROUND((J122-K122),5)</f>
        <v>0</v>
      </c>
      <c r="M122" s="15">
        <f>ROUND(IF(K122=0, IF(J122=0, 0, 1), J122/K122),5)</f>
        <v>0</v>
      </c>
    </row>
    <row r="123" spans="1:13" x14ac:dyDescent="0.35">
      <c r="A123" s="1"/>
      <c r="B123" s="1"/>
      <c r="C123" s="1"/>
      <c r="D123" s="1"/>
      <c r="E123" s="1" t="s">
        <v>191</v>
      </c>
      <c r="F123" s="1"/>
      <c r="G123" s="1"/>
      <c r="H123" s="1"/>
      <c r="I123" s="1"/>
      <c r="J123" s="2"/>
      <c r="K123" s="2"/>
      <c r="L123" s="2"/>
      <c r="M123" s="15"/>
    </row>
    <row r="124" spans="1:13" x14ac:dyDescent="0.35">
      <c r="A124" s="1"/>
      <c r="B124" s="1"/>
      <c r="C124" s="1"/>
      <c r="D124" s="1"/>
      <c r="E124" s="1"/>
      <c r="F124" s="1" t="s">
        <v>192</v>
      </c>
      <c r="G124" s="1"/>
      <c r="H124" s="1"/>
      <c r="I124" s="1"/>
      <c r="J124" s="2">
        <v>0</v>
      </c>
      <c r="K124" s="2">
        <v>0</v>
      </c>
      <c r="L124" s="2">
        <f t="shared" ref="L124:L129" si="12">ROUND((J124-K124),5)</f>
        <v>0</v>
      </c>
      <c r="M124" s="15">
        <f t="shared" ref="M124:M129" si="13">ROUND(IF(K124=0, IF(J124=0, 0, 1), J124/K124),5)</f>
        <v>0</v>
      </c>
    </row>
    <row r="125" spans="1:13" x14ac:dyDescent="0.35">
      <c r="A125" s="1"/>
      <c r="B125" s="1"/>
      <c r="C125" s="1"/>
      <c r="D125" s="1"/>
      <c r="E125" s="1"/>
      <c r="F125" s="1" t="s">
        <v>193</v>
      </c>
      <c r="G125" s="1"/>
      <c r="H125" s="1"/>
      <c r="I125" s="1"/>
      <c r="J125" s="2">
        <v>0</v>
      </c>
      <c r="K125" s="2">
        <v>0</v>
      </c>
      <c r="L125" s="2">
        <f t="shared" si="12"/>
        <v>0</v>
      </c>
      <c r="M125" s="15">
        <f t="shared" si="13"/>
        <v>0</v>
      </c>
    </row>
    <row r="126" spans="1:13" x14ac:dyDescent="0.35">
      <c r="A126" s="1"/>
      <c r="B126" s="1"/>
      <c r="C126" s="1"/>
      <c r="D126" s="1"/>
      <c r="E126" s="1"/>
      <c r="F126" s="1" t="s">
        <v>194</v>
      </c>
      <c r="G126" s="1"/>
      <c r="H126" s="1"/>
      <c r="I126" s="1"/>
      <c r="J126" s="2">
        <v>99.46</v>
      </c>
      <c r="K126" s="2">
        <v>0</v>
      </c>
      <c r="L126" s="2">
        <f t="shared" si="12"/>
        <v>99.46</v>
      </c>
      <c r="M126" s="15">
        <f t="shared" si="13"/>
        <v>1</v>
      </c>
    </row>
    <row r="127" spans="1:13" x14ac:dyDescent="0.35">
      <c r="A127" s="1"/>
      <c r="B127" s="1"/>
      <c r="C127" s="1"/>
      <c r="D127" s="1"/>
      <c r="E127" s="1"/>
      <c r="F127" s="1" t="s">
        <v>195</v>
      </c>
      <c r="G127" s="1"/>
      <c r="H127" s="1"/>
      <c r="I127" s="1"/>
      <c r="J127" s="2">
        <v>129.62</v>
      </c>
      <c r="K127" s="2">
        <v>0</v>
      </c>
      <c r="L127" s="2">
        <f t="shared" si="12"/>
        <v>129.62</v>
      </c>
      <c r="M127" s="15">
        <f t="shared" si="13"/>
        <v>1</v>
      </c>
    </row>
    <row r="128" spans="1:13" ht="15" thickBot="1" x14ac:dyDescent="0.4">
      <c r="A128" s="1"/>
      <c r="B128" s="1"/>
      <c r="C128" s="1"/>
      <c r="D128" s="1"/>
      <c r="E128" s="1"/>
      <c r="F128" s="1" t="s">
        <v>196</v>
      </c>
      <c r="G128" s="1"/>
      <c r="H128" s="1"/>
      <c r="I128" s="1"/>
      <c r="J128" s="8">
        <v>0</v>
      </c>
      <c r="K128" s="8">
        <v>0</v>
      </c>
      <c r="L128" s="8">
        <f t="shared" si="12"/>
        <v>0</v>
      </c>
      <c r="M128" s="18">
        <f t="shared" si="13"/>
        <v>0</v>
      </c>
    </row>
    <row r="129" spans="1:13" x14ac:dyDescent="0.35">
      <c r="A129" s="1"/>
      <c r="B129" s="1"/>
      <c r="C129" s="1"/>
      <c r="D129" s="1"/>
      <c r="E129" s="1" t="s">
        <v>197</v>
      </c>
      <c r="F129" s="1"/>
      <c r="G129" s="1"/>
      <c r="H129" s="1"/>
      <c r="I129" s="1"/>
      <c r="J129" s="2">
        <f>ROUND(SUM(J123:J128),5)</f>
        <v>229.08</v>
      </c>
      <c r="K129" s="2">
        <f>ROUND(SUM(K123:K128),5)</f>
        <v>0</v>
      </c>
      <c r="L129" s="2">
        <f t="shared" si="12"/>
        <v>229.08</v>
      </c>
      <c r="M129" s="15">
        <f t="shared" si="13"/>
        <v>1</v>
      </c>
    </row>
    <row r="130" spans="1:13" x14ac:dyDescent="0.35">
      <c r="A130" s="1"/>
      <c r="B130" s="1"/>
      <c r="C130" s="1"/>
      <c r="D130" s="1"/>
      <c r="E130" s="1" t="s">
        <v>198</v>
      </c>
      <c r="F130" s="1"/>
      <c r="G130" s="1"/>
      <c r="H130" s="1"/>
      <c r="I130" s="1"/>
      <c r="J130" s="2"/>
      <c r="K130" s="2"/>
      <c r="L130" s="2"/>
      <c r="M130" s="15"/>
    </row>
    <row r="131" spans="1:13" x14ac:dyDescent="0.35">
      <c r="A131" s="1"/>
      <c r="B131" s="1"/>
      <c r="C131" s="1"/>
      <c r="D131" s="1"/>
      <c r="E131" s="1"/>
      <c r="F131" s="1" t="s">
        <v>199</v>
      </c>
      <c r="G131" s="1"/>
      <c r="H131" s="1"/>
      <c r="I131" s="1"/>
      <c r="J131" s="2">
        <v>0</v>
      </c>
      <c r="K131" s="2">
        <v>0</v>
      </c>
      <c r="L131" s="2">
        <f>ROUND((J131-K131),5)</f>
        <v>0</v>
      </c>
      <c r="M131" s="15">
        <f>ROUND(IF(K131=0, IF(J131=0, 0, 1), J131/K131),5)</f>
        <v>0</v>
      </c>
    </row>
    <row r="132" spans="1:13" x14ac:dyDescent="0.35">
      <c r="A132" s="1"/>
      <c r="B132" s="1"/>
      <c r="C132" s="1"/>
      <c r="D132" s="1"/>
      <c r="E132" s="1"/>
      <c r="F132" s="1" t="s">
        <v>200</v>
      </c>
      <c r="G132" s="1"/>
      <c r="H132" s="1"/>
      <c r="I132" s="1"/>
      <c r="J132" s="2">
        <v>21.01</v>
      </c>
      <c r="K132" s="2">
        <v>0</v>
      </c>
      <c r="L132" s="2">
        <f>ROUND((J132-K132),5)</f>
        <v>21.01</v>
      </c>
      <c r="M132" s="15">
        <f>ROUND(IF(K132=0, IF(J132=0, 0, 1), J132/K132),5)</f>
        <v>1</v>
      </c>
    </row>
    <row r="133" spans="1:13" x14ac:dyDescent="0.35">
      <c r="A133" s="1"/>
      <c r="B133" s="1"/>
      <c r="C133" s="1"/>
      <c r="D133" s="1"/>
      <c r="E133" s="1"/>
      <c r="F133" s="1" t="s">
        <v>201</v>
      </c>
      <c r="G133" s="1"/>
      <c r="H133" s="1"/>
      <c r="I133" s="1"/>
      <c r="J133" s="2"/>
      <c r="K133" s="2"/>
      <c r="L133" s="2"/>
      <c r="M133" s="15"/>
    </row>
    <row r="134" spans="1:13" x14ac:dyDescent="0.35">
      <c r="A134" s="1"/>
      <c r="B134" s="1"/>
      <c r="C134" s="1"/>
      <c r="D134" s="1"/>
      <c r="E134" s="1"/>
      <c r="F134" s="1"/>
      <c r="G134" s="1" t="s">
        <v>202</v>
      </c>
      <c r="H134" s="1"/>
      <c r="I134" s="1"/>
      <c r="J134" s="2">
        <v>103.6</v>
      </c>
      <c r="K134" s="2">
        <v>0</v>
      </c>
      <c r="L134" s="2">
        <f t="shared" ref="L134:L141" si="14">ROUND((J134-K134),5)</f>
        <v>103.6</v>
      </c>
      <c r="M134" s="15">
        <f t="shared" ref="M134:M141" si="15">ROUND(IF(K134=0, IF(J134=0, 0, 1), J134/K134),5)</f>
        <v>1</v>
      </c>
    </row>
    <row r="135" spans="1:13" x14ac:dyDescent="0.35">
      <c r="A135" s="1"/>
      <c r="B135" s="1"/>
      <c r="C135" s="1"/>
      <c r="D135" s="1"/>
      <c r="E135" s="1"/>
      <c r="F135" s="1"/>
      <c r="G135" s="1" t="s">
        <v>203</v>
      </c>
      <c r="H135" s="1"/>
      <c r="I135" s="1"/>
      <c r="J135" s="2">
        <v>0</v>
      </c>
      <c r="K135" s="2">
        <v>0</v>
      </c>
      <c r="L135" s="2">
        <f t="shared" si="14"/>
        <v>0</v>
      </c>
      <c r="M135" s="15">
        <f t="shared" si="15"/>
        <v>0</v>
      </c>
    </row>
    <row r="136" spans="1:13" x14ac:dyDescent="0.35">
      <c r="A136" s="1"/>
      <c r="B136" s="1"/>
      <c r="C136" s="1"/>
      <c r="D136" s="1"/>
      <c r="E136" s="1"/>
      <c r="F136" s="1"/>
      <c r="G136" s="1" t="s">
        <v>204</v>
      </c>
      <c r="H136" s="1"/>
      <c r="I136" s="1"/>
      <c r="J136" s="2">
        <v>0</v>
      </c>
      <c r="K136" s="2">
        <v>0</v>
      </c>
      <c r="L136" s="2">
        <f t="shared" si="14"/>
        <v>0</v>
      </c>
      <c r="M136" s="15">
        <f t="shared" si="15"/>
        <v>0</v>
      </c>
    </row>
    <row r="137" spans="1:13" x14ac:dyDescent="0.35">
      <c r="A137" s="1"/>
      <c r="B137" s="1"/>
      <c r="C137" s="1"/>
      <c r="D137" s="1"/>
      <c r="E137" s="1"/>
      <c r="F137" s="1"/>
      <c r="G137" s="1" t="s">
        <v>205</v>
      </c>
      <c r="H137" s="1"/>
      <c r="I137" s="1"/>
      <c r="J137" s="2">
        <v>0</v>
      </c>
      <c r="K137" s="2">
        <v>0</v>
      </c>
      <c r="L137" s="2">
        <f t="shared" si="14"/>
        <v>0</v>
      </c>
      <c r="M137" s="15">
        <f t="shared" si="15"/>
        <v>0</v>
      </c>
    </row>
    <row r="138" spans="1:13" x14ac:dyDescent="0.35">
      <c r="A138" s="1"/>
      <c r="B138" s="1"/>
      <c r="C138" s="1"/>
      <c r="D138" s="1"/>
      <c r="E138" s="1"/>
      <c r="F138" s="1"/>
      <c r="G138" s="1" t="s">
        <v>206</v>
      </c>
      <c r="H138" s="1"/>
      <c r="I138" s="1"/>
      <c r="J138" s="2">
        <v>0</v>
      </c>
      <c r="K138" s="2">
        <v>0</v>
      </c>
      <c r="L138" s="2">
        <f t="shared" si="14"/>
        <v>0</v>
      </c>
      <c r="M138" s="15">
        <f t="shared" si="15"/>
        <v>0</v>
      </c>
    </row>
    <row r="139" spans="1:13" x14ac:dyDescent="0.35">
      <c r="A139" s="1"/>
      <c r="B139" s="1"/>
      <c r="C139" s="1"/>
      <c r="D139" s="1"/>
      <c r="E139" s="1"/>
      <c r="F139" s="1"/>
      <c r="G139" s="1" t="s">
        <v>207</v>
      </c>
      <c r="H139" s="1"/>
      <c r="I139" s="1"/>
      <c r="J139" s="2">
        <v>0</v>
      </c>
      <c r="K139" s="2">
        <v>0</v>
      </c>
      <c r="L139" s="2">
        <f t="shared" si="14"/>
        <v>0</v>
      </c>
      <c r="M139" s="15">
        <f t="shared" si="15"/>
        <v>0</v>
      </c>
    </row>
    <row r="140" spans="1:13" x14ac:dyDescent="0.35">
      <c r="A140" s="1"/>
      <c r="B140" s="1"/>
      <c r="C140" s="1"/>
      <c r="D140" s="1"/>
      <c r="E140" s="1"/>
      <c r="F140" s="1"/>
      <c r="G140" s="1" t="s">
        <v>208</v>
      </c>
      <c r="H140" s="1"/>
      <c r="I140" s="1"/>
      <c r="J140" s="2">
        <v>0</v>
      </c>
      <c r="K140" s="2">
        <v>0</v>
      </c>
      <c r="L140" s="2">
        <f t="shared" si="14"/>
        <v>0</v>
      </c>
      <c r="M140" s="15">
        <f t="shared" si="15"/>
        <v>0</v>
      </c>
    </row>
    <row r="141" spans="1:13" x14ac:dyDescent="0.35">
      <c r="A141" s="1"/>
      <c r="B141" s="1"/>
      <c r="C141" s="1"/>
      <c r="D141" s="1"/>
      <c r="E141" s="1"/>
      <c r="F141" s="1"/>
      <c r="G141" s="1" t="s">
        <v>209</v>
      </c>
      <c r="H141" s="1"/>
      <c r="I141" s="1"/>
      <c r="J141" s="2">
        <v>0</v>
      </c>
      <c r="K141" s="2">
        <v>0</v>
      </c>
      <c r="L141" s="2">
        <f t="shared" si="14"/>
        <v>0</v>
      </c>
      <c r="M141" s="15">
        <f t="shared" si="15"/>
        <v>0</v>
      </c>
    </row>
    <row r="142" spans="1:13" x14ac:dyDescent="0.35">
      <c r="A142" s="1"/>
      <c r="B142" s="1"/>
      <c r="C142" s="1"/>
      <c r="D142" s="1"/>
      <c r="E142" s="1"/>
      <c r="F142" s="1"/>
      <c r="G142" s="1" t="s">
        <v>210</v>
      </c>
      <c r="H142" s="1"/>
      <c r="I142" s="1"/>
      <c r="J142" s="2">
        <v>139.54</v>
      </c>
      <c r="K142" s="2"/>
      <c r="L142" s="2"/>
      <c r="M142" s="15"/>
    </row>
    <row r="143" spans="1:13" ht="15" thickBot="1" x14ac:dyDescent="0.4">
      <c r="A143" s="1"/>
      <c r="B143" s="1"/>
      <c r="C143" s="1"/>
      <c r="D143" s="1"/>
      <c r="E143" s="1"/>
      <c r="F143" s="1"/>
      <c r="G143" s="1" t="s">
        <v>211</v>
      </c>
      <c r="H143" s="1"/>
      <c r="I143" s="1"/>
      <c r="J143" s="8">
        <v>436</v>
      </c>
      <c r="K143" s="8"/>
      <c r="L143" s="8"/>
      <c r="M143" s="18"/>
    </row>
    <row r="144" spans="1:13" x14ac:dyDescent="0.35">
      <c r="A144" s="1"/>
      <c r="B144" s="1"/>
      <c r="C144" s="1"/>
      <c r="D144" s="1"/>
      <c r="E144" s="1"/>
      <c r="F144" s="1" t="s">
        <v>212</v>
      </c>
      <c r="G144" s="1"/>
      <c r="H144" s="1"/>
      <c r="I144" s="1"/>
      <c r="J144" s="2">
        <f>ROUND(SUM(J133:J143),5)</f>
        <v>679.14</v>
      </c>
      <c r="K144" s="2">
        <f>ROUND(SUM(K133:K143),5)</f>
        <v>0</v>
      </c>
      <c r="L144" s="2">
        <f>ROUND((J144-K144),5)</f>
        <v>679.14</v>
      </c>
      <c r="M144" s="15">
        <f>ROUND(IF(K144=0, IF(J144=0, 0, 1), J144/K144),5)</f>
        <v>1</v>
      </c>
    </row>
    <row r="145" spans="1:13" x14ac:dyDescent="0.35">
      <c r="A145" s="1"/>
      <c r="B145" s="1"/>
      <c r="C145" s="1"/>
      <c r="D145" s="1"/>
      <c r="E145" s="1"/>
      <c r="F145" s="1" t="s">
        <v>213</v>
      </c>
      <c r="G145" s="1"/>
      <c r="H145" s="1"/>
      <c r="I145" s="1"/>
      <c r="J145" s="2"/>
      <c r="K145" s="2"/>
      <c r="L145" s="2"/>
      <c r="M145" s="15"/>
    </row>
    <row r="146" spans="1:13" x14ac:dyDescent="0.35">
      <c r="A146" s="1"/>
      <c r="B146" s="1"/>
      <c r="C146" s="1"/>
      <c r="D146" s="1"/>
      <c r="E146" s="1"/>
      <c r="F146" s="1"/>
      <c r="G146" s="1" t="s">
        <v>214</v>
      </c>
      <c r="H146" s="1"/>
      <c r="I146" s="1"/>
      <c r="J146" s="2">
        <v>77.94</v>
      </c>
      <c r="K146" s="2"/>
      <c r="L146" s="2"/>
      <c r="M146" s="15"/>
    </row>
    <row r="147" spans="1:13" x14ac:dyDescent="0.35">
      <c r="A147" s="1"/>
      <c r="B147" s="1"/>
      <c r="C147" s="1"/>
      <c r="D147" s="1"/>
      <c r="E147" s="1"/>
      <c r="F147" s="1"/>
      <c r="G147" s="1" t="s">
        <v>215</v>
      </c>
      <c r="H147" s="1"/>
      <c r="I147" s="1"/>
      <c r="J147" s="2">
        <v>77.930000000000007</v>
      </c>
      <c r="K147" s="2"/>
      <c r="L147" s="2"/>
      <c r="M147" s="15"/>
    </row>
    <row r="148" spans="1:13" x14ac:dyDescent="0.35">
      <c r="A148" s="1"/>
      <c r="B148" s="1"/>
      <c r="C148" s="1"/>
      <c r="D148" s="1"/>
      <c r="E148" s="1"/>
      <c r="F148" s="1"/>
      <c r="G148" s="1" t="s">
        <v>216</v>
      </c>
      <c r="H148" s="1"/>
      <c r="I148" s="1"/>
      <c r="J148" s="2">
        <v>52.95</v>
      </c>
      <c r="K148" s="2"/>
      <c r="L148" s="2"/>
      <c r="M148" s="15"/>
    </row>
    <row r="149" spans="1:13" x14ac:dyDescent="0.35">
      <c r="A149" s="1"/>
      <c r="B149" s="1"/>
      <c r="C149" s="1"/>
      <c r="D149" s="1"/>
      <c r="E149" s="1"/>
      <c r="F149" s="1"/>
      <c r="G149" s="1" t="s">
        <v>217</v>
      </c>
      <c r="H149" s="1"/>
      <c r="I149" s="1"/>
      <c r="J149" s="2">
        <v>1500.92</v>
      </c>
      <c r="K149" s="2"/>
      <c r="L149" s="2"/>
      <c r="M149" s="15"/>
    </row>
    <row r="150" spans="1:13" x14ac:dyDescent="0.35">
      <c r="A150" s="1"/>
      <c r="B150" s="1"/>
      <c r="C150" s="1"/>
      <c r="D150" s="1"/>
      <c r="E150" s="1"/>
      <c r="F150" s="1"/>
      <c r="G150" s="1" t="s">
        <v>218</v>
      </c>
      <c r="H150" s="1"/>
      <c r="I150" s="1"/>
      <c r="J150" s="2">
        <v>285.82</v>
      </c>
      <c r="K150" s="2"/>
      <c r="L150" s="2"/>
      <c r="M150" s="15"/>
    </row>
    <row r="151" spans="1:13" x14ac:dyDescent="0.35">
      <c r="A151" s="1"/>
      <c r="B151" s="1"/>
      <c r="C151" s="1"/>
      <c r="D151" s="1"/>
      <c r="E151" s="1"/>
      <c r="F151" s="1"/>
      <c r="G151" s="1" t="s">
        <v>219</v>
      </c>
      <c r="H151" s="1"/>
      <c r="I151" s="1"/>
      <c r="J151" s="2">
        <v>1041.32</v>
      </c>
      <c r="K151" s="2"/>
      <c r="L151" s="2"/>
      <c r="M151" s="15"/>
    </row>
    <row r="152" spans="1:13" x14ac:dyDescent="0.35">
      <c r="A152" s="1"/>
      <c r="B152" s="1"/>
      <c r="C152" s="1"/>
      <c r="D152" s="1"/>
      <c r="E152" s="1"/>
      <c r="F152" s="1"/>
      <c r="G152" s="1" t="s">
        <v>220</v>
      </c>
      <c r="H152" s="1"/>
      <c r="I152" s="1"/>
      <c r="J152" s="2">
        <v>37.68</v>
      </c>
      <c r="K152" s="2"/>
      <c r="L152" s="2"/>
      <c r="M152" s="15"/>
    </row>
    <row r="153" spans="1:13" ht="15" thickBot="1" x14ac:dyDescent="0.4">
      <c r="A153" s="1"/>
      <c r="B153" s="1"/>
      <c r="C153" s="1"/>
      <c r="D153" s="1"/>
      <c r="E153" s="1"/>
      <c r="F153" s="1"/>
      <c r="G153" s="1" t="s">
        <v>221</v>
      </c>
      <c r="H153" s="1"/>
      <c r="I153" s="1"/>
      <c r="J153" s="2">
        <v>18.98</v>
      </c>
      <c r="K153" s="2">
        <v>0</v>
      </c>
      <c r="L153" s="2">
        <f>ROUND((J153-K153),5)</f>
        <v>18.98</v>
      </c>
      <c r="M153" s="15">
        <f>ROUND(IF(K153=0, IF(J153=0, 0, 1), J153/K153),5)</f>
        <v>1</v>
      </c>
    </row>
    <row r="154" spans="1:13" ht="15" thickBot="1" x14ac:dyDescent="0.4">
      <c r="A154" s="1"/>
      <c r="B154" s="1"/>
      <c r="C154" s="1"/>
      <c r="D154" s="1"/>
      <c r="E154" s="1"/>
      <c r="F154" s="1" t="s">
        <v>222</v>
      </c>
      <c r="G154" s="1"/>
      <c r="H154" s="1"/>
      <c r="I154" s="1"/>
      <c r="J154" s="3">
        <f>ROUND(SUM(J145:J153),5)</f>
        <v>3093.54</v>
      </c>
      <c r="K154" s="3">
        <f>ROUND(SUM(K145:K153),5)</f>
        <v>0</v>
      </c>
      <c r="L154" s="3">
        <f>ROUND((J154-K154),5)</f>
        <v>3093.54</v>
      </c>
      <c r="M154" s="17">
        <f>ROUND(IF(K154=0, IF(J154=0, 0, 1), J154/K154),5)</f>
        <v>1</v>
      </c>
    </row>
    <row r="155" spans="1:13" x14ac:dyDescent="0.35">
      <c r="A155" s="1"/>
      <c r="B155" s="1"/>
      <c r="C155" s="1"/>
      <c r="D155" s="1"/>
      <c r="E155" s="1" t="s">
        <v>223</v>
      </c>
      <c r="F155" s="1"/>
      <c r="G155" s="1"/>
      <c r="H155" s="1"/>
      <c r="I155" s="1"/>
      <c r="J155" s="2">
        <f>ROUND(SUM(J130:J132)+J144+J154,5)</f>
        <v>3793.69</v>
      </c>
      <c r="K155" s="2">
        <f>ROUND(SUM(K130:K132)+K144+K154,5)</f>
        <v>0</v>
      </c>
      <c r="L155" s="2">
        <f>ROUND((J155-K155),5)</f>
        <v>3793.69</v>
      </c>
      <c r="M155" s="15">
        <f>ROUND(IF(K155=0, IF(J155=0, 0, 1), J155/K155),5)</f>
        <v>1</v>
      </c>
    </row>
    <row r="156" spans="1:13" x14ac:dyDescent="0.35">
      <c r="A156" s="1"/>
      <c r="B156" s="1"/>
      <c r="C156" s="1"/>
      <c r="D156" s="1"/>
      <c r="E156" s="1" t="s">
        <v>224</v>
      </c>
      <c r="F156" s="1"/>
      <c r="G156" s="1"/>
      <c r="H156" s="1"/>
      <c r="I156" s="1"/>
      <c r="J156" s="2"/>
      <c r="K156" s="2"/>
      <c r="L156" s="2"/>
      <c r="M156" s="15"/>
    </row>
    <row r="157" spans="1:13" ht="15" thickBot="1" x14ac:dyDescent="0.4">
      <c r="A157" s="1"/>
      <c r="B157" s="1"/>
      <c r="C157" s="1"/>
      <c r="D157" s="1"/>
      <c r="E157" s="1"/>
      <c r="F157" s="1" t="s">
        <v>225</v>
      </c>
      <c r="G157" s="1"/>
      <c r="H157" s="1"/>
      <c r="I157" s="1"/>
      <c r="J157" s="8">
        <v>9.99</v>
      </c>
      <c r="K157" s="8">
        <v>0</v>
      </c>
      <c r="L157" s="8">
        <f>ROUND((J157-K157),5)</f>
        <v>9.99</v>
      </c>
      <c r="M157" s="18">
        <f>ROUND(IF(K157=0, IF(J157=0, 0, 1), J157/K157),5)</f>
        <v>1</v>
      </c>
    </row>
    <row r="158" spans="1:13" x14ac:dyDescent="0.35">
      <c r="A158" s="1"/>
      <c r="B158" s="1"/>
      <c r="C158" s="1"/>
      <c r="D158" s="1"/>
      <c r="E158" s="1" t="s">
        <v>226</v>
      </c>
      <c r="F158" s="1"/>
      <c r="G158" s="1"/>
      <c r="H158" s="1"/>
      <c r="I158" s="1"/>
      <c r="J158" s="2">
        <f>ROUND(SUM(J156:J157),5)</f>
        <v>9.99</v>
      </c>
      <c r="K158" s="2">
        <f>ROUND(SUM(K156:K157),5)</f>
        <v>0</v>
      </c>
      <c r="L158" s="2">
        <f>ROUND((J158-K158),5)</f>
        <v>9.99</v>
      </c>
      <c r="M158" s="15">
        <f>ROUND(IF(K158=0, IF(J158=0, 0, 1), J158/K158),5)</f>
        <v>1</v>
      </c>
    </row>
    <row r="159" spans="1:13" x14ac:dyDescent="0.35">
      <c r="A159" s="1"/>
      <c r="B159" s="1"/>
      <c r="C159" s="1"/>
      <c r="D159" s="1"/>
      <c r="E159" s="1" t="s">
        <v>227</v>
      </c>
      <c r="F159" s="1"/>
      <c r="G159" s="1"/>
      <c r="H159" s="1"/>
      <c r="I159" s="1"/>
      <c r="J159" s="2"/>
      <c r="K159" s="2"/>
      <c r="L159" s="2"/>
      <c r="M159" s="15"/>
    </row>
    <row r="160" spans="1:13" x14ac:dyDescent="0.35">
      <c r="A160" s="1"/>
      <c r="B160" s="1"/>
      <c r="C160" s="1"/>
      <c r="D160" s="1"/>
      <c r="E160" s="1"/>
      <c r="F160" s="1" t="s">
        <v>228</v>
      </c>
      <c r="G160" s="1"/>
      <c r="H160" s="1"/>
      <c r="I160" s="1"/>
      <c r="J160" s="2">
        <v>767</v>
      </c>
      <c r="K160" s="2">
        <v>0</v>
      </c>
      <c r="L160" s="2">
        <f>ROUND((J160-K160),5)</f>
        <v>767</v>
      </c>
      <c r="M160" s="15">
        <f>ROUND(IF(K160=0, IF(J160=0, 0, 1), J160/K160),5)</f>
        <v>1</v>
      </c>
    </row>
    <row r="161" spans="1:13" x14ac:dyDescent="0.35">
      <c r="A161" s="1"/>
      <c r="B161" s="1"/>
      <c r="C161" s="1"/>
      <c r="D161" s="1"/>
      <c r="E161" s="1"/>
      <c r="F161" s="1" t="s">
        <v>229</v>
      </c>
      <c r="G161" s="1"/>
      <c r="H161" s="1"/>
      <c r="I161" s="1"/>
      <c r="J161" s="2"/>
      <c r="K161" s="2"/>
      <c r="L161" s="2"/>
      <c r="M161" s="15"/>
    </row>
    <row r="162" spans="1:13" x14ac:dyDescent="0.35">
      <c r="A162" s="1"/>
      <c r="B162" s="1"/>
      <c r="C162" s="1"/>
      <c r="D162" s="1"/>
      <c r="E162" s="1"/>
      <c r="F162" s="1"/>
      <c r="G162" s="1" t="s">
        <v>230</v>
      </c>
      <c r="H162" s="1"/>
      <c r="I162" s="1"/>
      <c r="J162" s="2">
        <v>0</v>
      </c>
      <c r="K162" s="2">
        <v>0</v>
      </c>
      <c r="L162" s="2">
        <f>ROUND((J162-K162),5)</f>
        <v>0</v>
      </c>
      <c r="M162" s="15">
        <f>ROUND(IF(K162=0, IF(J162=0, 0, 1), J162/K162),5)</f>
        <v>0</v>
      </c>
    </row>
    <row r="163" spans="1:13" x14ac:dyDescent="0.35">
      <c r="A163" s="1"/>
      <c r="B163" s="1"/>
      <c r="C163" s="1"/>
      <c r="D163" s="1"/>
      <c r="E163" s="1"/>
      <c r="F163" s="1"/>
      <c r="G163" s="1" t="s">
        <v>231</v>
      </c>
      <c r="H163" s="1"/>
      <c r="I163" s="1"/>
      <c r="J163" s="2">
        <v>0</v>
      </c>
      <c r="K163" s="2">
        <v>0</v>
      </c>
      <c r="L163" s="2">
        <f>ROUND((J163-K163),5)</f>
        <v>0</v>
      </c>
      <c r="M163" s="15">
        <f>ROUND(IF(K163=0, IF(J163=0, 0, 1), J163/K163),5)</f>
        <v>0</v>
      </c>
    </row>
    <row r="164" spans="1:13" x14ac:dyDescent="0.35">
      <c r="A164" s="1"/>
      <c r="B164" s="1"/>
      <c r="C164" s="1"/>
      <c r="D164" s="1"/>
      <c r="E164" s="1"/>
      <c r="F164" s="1"/>
      <c r="G164" s="1" t="s">
        <v>232</v>
      </c>
      <c r="H164" s="1"/>
      <c r="I164" s="1"/>
      <c r="J164" s="2">
        <v>0</v>
      </c>
      <c r="K164" s="2">
        <v>0</v>
      </c>
      <c r="L164" s="2">
        <f>ROUND((J164-K164),5)</f>
        <v>0</v>
      </c>
      <c r="M164" s="15">
        <f>ROUND(IF(K164=0, IF(J164=0, 0, 1), J164/K164),5)</f>
        <v>0</v>
      </c>
    </row>
    <row r="165" spans="1:13" ht="15" thickBot="1" x14ac:dyDescent="0.4">
      <c r="A165" s="1"/>
      <c r="B165" s="1"/>
      <c r="C165" s="1"/>
      <c r="D165" s="1"/>
      <c r="E165" s="1"/>
      <c r="F165" s="1"/>
      <c r="G165" s="1" t="s">
        <v>233</v>
      </c>
      <c r="H165" s="1"/>
      <c r="I165" s="1"/>
      <c r="J165" s="8">
        <v>1182.56</v>
      </c>
      <c r="K165" s="8">
        <v>0</v>
      </c>
      <c r="L165" s="8">
        <f>ROUND((J165-K165),5)</f>
        <v>1182.56</v>
      </c>
      <c r="M165" s="18">
        <f>ROUND(IF(K165=0, IF(J165=0, 0, 1), J165/K165),5)</f>
        <v>1</v>
      </c>
    </row>
    <row r="166" spans="1:13" x14ac:dyDescent="0.35">
      <c r="A166" s="1"/>
      <c r="B166" s="1"/>
      <c r="C166" s="1"/>
      <c r="D166" s="1"/>
      <c r="E166" s="1"/>
      <c r="F166" s="1" t="s">
        <v>234</v>
      </c>
      <c r="G166" s="1"/>
      <c r="H166" s="1"/>
      <c r="I166" s="1"/>
      <c r="J166" s="2">
        <f>ROUND(SUM(J161:J165),5)</f>
        <v>1182.56</v>
      </c>
      <c r="K166" s="2">
        <f>ROUND(SUM(K161:K165),5)</f>
        <v>0</v>
      </c>
      <c r="L166" s="2">
        <f>ROUND((J166-K166),5)</f>
        <v>1182.56</v>
      </c>
      <c r="M166" s="15">
        <f>ROUND(IF(K166=0, IF(J166=0, 0, 1), J166/K166),5)</f>
        <v>1</v>
      </c>
    </row>
    <row r="167" spans="1:13" x14ac:dyDescent="0.35">
      <c r="A167" s="1"/>
      <c r="B167" s="1"/>
      <c r="C167" s="1"/>
      <c r="D167" s="1"/>
      <c r="E167" s="1"/>
      <c r="F167" s="1" t="s">
        <v>235</v>
      </c>
      <c r="G167" s="1"/>
      <c r="H167" s="1"/>
      <c r="I167" s="1"/>
      <c r="J167" s="2">
        <v>5000</v>
      </c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 t="s">
        <v>236</v>
      </c>
      <c r="G168" s="1"/>
      <c r="H168" s="1"/>
      <c r="I168" s="1"/>
      <c r="J168" s="2">
        <v>1539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 t="s">
        <v>237</v>
      </c>
      <c r="G169" s="1"/>
      <c r="H169" s="1"/>
      <c r="I169" s="1"/>
      <c r="J169" s="2"/>
      <c r="K169" s="2"/>
      <c r="L169" s="2"/>
      <c r="M169" s="15"/>
    </row>
    <row r="170" spans="1:13" ht="15" thickBot="1" x14ac:dyDescent="0.4">
      <c r="A170" s="1"/>
      <c r="B170" s="1"/>
      <c r="C170" s="1"/>
      <c r="D170" s="1"/>
      <c r="E170" s="1"/>
      <c r="F170" s="1"/>
      <c r="G170" s="1" t="s">
        <v>238</v>
      </c>
      <c r="H170" s="1"/>
      <c r="I170" s="1"/>
      <c r="J170" s="2">
        <v>759.25</v>
      </c>
      <c r="K170" s="2">
        <v>0</v>
      </c>
      <c r="L170" s="2">
        <f>ROUND((J170-K170),5)</f>
        <v>759.25</v>
      </c>
      <c r="M170" s="15">
        <f>ROUND(IF(K170=0, IF(J170=0, 0, 1), J170/K170),5)</f>
        <v>1</v>
      </c>
    </row>
    <row r="171" spans="1:13" ht="15" thickBot="1" x14ac:dyDescent="0.4">
      <c r="A171" s="1"/>
      <c r="B171" s="1"/>
      <c r="C171" s="1"/>
      <c r="D171" s="1"/>
      <c r="E171" s="1"/>
      <c r="F171" s="1" t="s">
        <v>239</v>
      </c>
      <c r="G171" s="1"/>
      <c r="H171" s="1"/>
      <c r="I171" s="1"/>
      <c r="J171" s="3">
        <f>ROUND(SUM(J169:J170),5)</f>
        <v>759.25</v>
      </c>
      <c r="K171" s="3">
        <f>ROUND(SUM(K169:K170),5)</f>
        <v>0</v>
      </c>
      <c r="L171" s="3">
        <f>ROUND((J171-K171),5)</f>
        <v>759.25</v>
      </c>
      <c r="M171" s="17">
        <f>ROUND(IF(K171=0, IF(J171=0, 0, 1), J171/K171),5)</f>
        <v>1</v>
      </c>
    </row>
    <row r="172" spans="1:13" x14ac:dyDescent="0.35">
      <c r="A172" s="1"/>
      <c r="B172" s="1"/>
      <c r="C172" s="1"/>
      <c r="D172" s="1"/>
      <c r="E172" s="1" t="s">
        <v>240</v>
      </c>
      <c r="F172" s="1"/>
      <c r="G172" s="1"/>
      <c r="H172" s="1"/>
      <c r="I172" s="1"/>
      <c r="J172" s="2">
        <f>ROUND(SUM(J159:J160)+SUM(J166:J168)+J171,5)</f>
        <v>9247.81</v>
      </c>
      <c r="K172" s="2">
        <f>ROUND(SUM(K159:K160)+SUM(K166:K168)+K171,5)</f>
        <v>0</v>
      </c>
      <c r="L172" s="2">
        <f>ROUND((J172-K172),5)</f>
        <v>9247.81</v>
      </c>
      <c r="M172" s="15">
        <f>ROUND(IF(K172=0, IF(J172=0, 0, 1), J172/K172),5)</f>
        <v>1</v>
      </c>
    </row>
    <row r="173" spans="1:13" x14ac:dyDescent="0.35">
      <c r="A173" s="1"/>
      <c r="B173" s="1"/>
      <c r="C173" s="1"/>
      <c r="D173" s="1"/>
      <c r="E173" s="1" t="s">
        <v>241</v>
      </c>
      <c r="F173" s="1"/>
      <c r="G173" s="1"/>
      <c r="H173" s="1"/>
      <c r="I173" s="1"/>
      <c r="J173" s="2"/>
      <c r="K173" s="2"/>
      <c r="L173" s="2"/>
      <c r="M173" s="15"/>
    </row>
    <row r="174" spans="1:13" x14ac:dyDescent="0.35">
      <c r="A174" s="1"/>
      <c r="B174" s="1"/>
      <c r="C174" s="1"/>
      <c r="D174" s="1"/>
      <c r="E174" s="1"/>
      <c r="F174" s="1" t="s">
        <v>242</v>
      </c>
      <c r="G174" s="1"/>
      <c r="H174" s="1"/>
      <c r="I174" s="1"/>
      <c r="J174" s="2">
        <v>1705.61</v>
      </c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 t="s">
        <v>243</v>
      </c>
      <c r="G175" s="1"/>
      <c r="H175" s="1"/>
      <c r="I175" s="1"/>
      <c r="J175" s="2">
        <v>0</v>
      </c>
      <c r="K175" s="2">
        <v>0</v>
      </c>
      <c r="L175" s="2">
        <f>ROUND((J175-K175),5)</f>
        <v>0</v>
      </c>
      <c r="M175" s="15">
        <f>ROUND(IF(K175=0, IF(J175=0, 0, 1), J175/K175),5)</f>
        <v>0</v>
      </c>
    </row>
    <row r="176" spans="1:13" x14ac:dyDescent="0.35">
      <c r="A176" s="1"/>
      <c r="B176" s="1"/>
      <c r="C176" s="1"/>
      <c r="D176" s="1"/>
      <c r="E176" s="1"/>
      <c r="F176" s="1" t="s">
        <v>244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35">
      <c r="A177" s="1"/>
      <c r="B177" s="1"/>
      <c r="C177" s="1"/>
      <c r="D177" s="1"/>
      <c r="E177" s="1"/>
      <c r="F177" s="1" t="s">
        <v>245</v>
      </c>
      <c r="G177" s="1"/>
      <c r="H177" s="1"/>
      <c r="I177" s="1"/>
      <c r="J177" s="2">
        <v>0</v>
      </c>
      <c r="K177" s="2">
        <v>0</v>
      </c>
      <c r="L177" s="2">
        <f>ROUND((J177-K177),5)</f>
        <v>0</v>
      </c>
      <c r="M177" s="15">
        <f>ROUND(IF(K177=0, IF(J177=0, 0, 1), J177/K177),5)</f>
        <v>0</v>
      </c>
    </row>
    <row r="178" spans="1:13" x14ac:dyDescent="0.35">
      <c r="A178" s="1"/>
      <c r="B178" s="1"/>
      <c r="C178" s="1"/>
      <c r="D178" s="1"/>
      <c r="E178" s="1"/>
      <c r="F178" s="1" t="s">
        <v>246</v>
      </c>
      <c r="G178" s="1"/>
      <c r="H178" s="1"/>
      <c r="I178" s="1"/>
      <c r="J178" s="2">
        <v>0</v>
      </c>
      <c r="K178" s="2">
        <v>0</v>
      </c>
      <c r="L178" s="2">
        <f>ROUND((J178-K178),5)</f>
        <v>0</v>
      </c>
      <c r="M178" s="15">
        <f>ROUND(IF(K178=0, IF(J178=0, 0, 1), J178/K178),5)</f>
        <v>0</v>
      </c>
    </row>
    <row r="179" spans="1:13" x14ac:dyDescent="0.35">
      <c r="A179" s="1"/>
      <c r="B179" s="1"/>
      <c r="C179" s="1"/>
      <c r="D179" s="1"/>
      <c r="E179" s="1"/>
      <c r="F179" s="1" t="s">
        <v>247</v>
      </c>
      <c r="G179" s="1"/>
      <c r="H179" s="1"/>
      <c r="I179" s="1"/>
      <c r="J179" s="2">
        <v>468.07</v>
      </c>
      <c r="K179" s="2">
        <v>0</v>
      </c>
      <c r="L179" s="2">
        <f>ROUND((J179-K179),5)</f>
        <v>468.07</v>
      </c>
      <c r="M179" s="15">
        <f>ROUND(IF(K179=0, IF(J179=0, 0, 1), J179/K179),5)</f>
        <v>1</v>
      </c>
    </row>
    <row r="180" spans="1:13" x14ac:dyDescent="0.35">
      <c r="A180" s="1"/>
      <c r="B180" s="1"/>
      <c r="C180" s="1"/>
      <c r="D180" s="1"/>
      <c r="E180" s="1"/>
      <c r="F180" s="1" t="s">
        <v>248</v>
      </c>
      <c r="G180" s="1"/>
      <c r="H180" s="1"/>
      <c r="I180" s="1"/>
      <c r="J180" s="2"/>
      <c r="K180" s="2"/>
      <c r="L180" s="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249</v>
      </c>
      <c r="H181" s="1"/>
      <c r="I181" s="1"/>
      <c r="J181" s="2">
        <v>0</v>
      </c>
      <c r="K181" s="2">
        <v>0</v>
      </c>
      <c r="L181" s="2">
        <f>ROUND((J181-K181),5)</f>
        <v>0</v>
      </c>
      <c r="M181" s="15">
        <f>ROUND(IF(K181=0, IF(J181=0, 0, 1), J181/K181),5)</f>
        <v>0</v>
      </c>
    </row>
    <row r="182" spans="1:13" ht="15" thickBot="1" x14ac:dyDescent="0.4">
      <c r="A182" s="1"/>
      <c r="B182" s="1"/>
      <c r="C182" s="1"/>
      <c r="D182" s="1"/>
      <c r="E182" s="1"/>
      <c r="F182" s="1"/>
      <c r="G182" s="1" t="s">
        <v>250</v>
      </c>
      <c r="H182" s="1"/>
      <c r="I182" s="1"/>
      <c r="J182" s="8">
        <v>103.6</v>
      </c>
      <c r="K182" s="8">
        <v>0</v>
      </c>
      <c r="L182" s="8">
        <f>ROUND((J182-K182),5)</f>
        <v>103.6</v>
      </c>
      <c r="M182" s="18">
        <f>ROUND(IF(K182=0, IF(J182=0, 0, 1), J182/K182),5)</f>
        <v>1</v>
      </c>
    </row>
    <row r="183" spans="1:13" x14ac:dyDescent="0.35">
      <c r="A183" s="1"/>
      <c r="B183" s="1"/>
      <c r="C183" s="1"/>
      <c r="D183" s="1"/>
      <c r="E183" s="1"/>
      <c r="F183" s="1" t="s">
        <v>251</v>
      </c>
      <c r="G183" s="1"/>
      <c r="H183" s="1"/>
      <c r="I183" s="1"/>
      <c r="J183" s="2">
        <f>ROUND(SUM(J180:J182),5)</f>
        <v>103.6</v>
      </c>
      <c r="K183" s="2">
        <f>ROUND(SUM(K180:K182),5)</f>
        <v>0</v>
      </c>
      <c r="L183" s="2">
        <f>ROUND((J183-K183),5)</f>
        <v>103.6</v>
      </c>
      <c r="M183" s="15">
        <f>ROUND(IF(K183=0, IF(J183=0, 0, 1), J183/K183),5)</f>
        <v>1</v>
      </c>
    </row>
    <row r="184" spans="1:13" ht="15" thickBot="1" x14ac:dyDescent="0.4">
      <c r="A184" s="1"/>
      <c r="B184" s="1"/>
      <c r="C184" s="1"/>
      <c r="D184" s="1"/>
      <c r="E184" s="1"/>
      <c r="F184" s="1" t="s">
        <v>252</v>
      </c>
      <c r="G184" s="1"/>
      <c r="H184" s="1"/>
      <c r="I184" s="1"/>
      <c r="J184" s="2">
        <v>55</v>
      </c>
      <c r="K184" s="2"/>
      <c r="L184" s="2"/>
      <c r="M184" s="15"/>
    </row>
    <row r="185" spans="1:13" ht="15" thickBot="1" x14ac:dyDescent="0.4">
      <c r="A185" s="1"/>
      <c r="B185" s="1"/>
      <c r="C185" s="1"/>
      <c r="D185" s="1"/>
      <c r="E185" s="1" t="s">
        <v>253</v>
      </c>
      <c r="F185" s="1"/>
      <c r="G185" s="1"/>
      <c r="H185" s="1"/>
      <c r="I185" s="1"/>
      <c r="J185" s="4">
        <f>ROUND(SUM(J173:J179)+SUM(J183:J184),5)</f>
        <v>2332.2800000000002</v>
      </c>
      <c r="K185" s="4">
        <f>ROUND(SUM(K173:K179)+SUM(K183:K184),5)</f>
        <v>0</v>
      </c>
      <c r="L185" s="4">
        <f>ROUND((J185-K185),5)</f>
        <v>2332.2800000000002</v>
      </c>
      <c r="M185" s="16">
        <f>ROUND(IF(K185=0, IF(J185=0, 0, 1), J185/K185),5)</f>
        <v>1</v>
      </c>
    </row>
    <row r="186" spans="1:13" ht="15" thickBot="1" x14ac:dyDescent="0.4">
      <c r="A186" s="1"/>
      <c r="B186" s="1"/>
      <c r="C186" s="1"/>
      <c r="D186" s="1" t="s">
        <v>254</v>
      </c>
      <c r="E186" s="1"/>
      <c r="F186" s="1"/>
      <c r="G186" s="1"/>
      <c r="H186" s="1"/>
      <c r="I186" s="1"/>
      <c r="J186" s="3">
        <f>ROUND(J20+J25+J118+J122+J129+J155+J158+J172+J185,5)</f>
        <v>136443.54</v>
      </c>
      <c r="K186" s="3">
        <f>ROUND(K20+K25+K118+K122+K129+K155+K158+K172+K185,5)</f>
        <v>0</v>
      </c>
      <c r="L186" s="3">
        <f>ROUND((J186-K186),5)</f>
        <v>136443.54</v>
      </c>
      <c r="M186" s="17">
        <f>ROUND(IF(K186=0, IF(J186=0, 0, 1), J186/K186),5)</f>
        <v>1</v>
      </c>
    </row>
    <row r="187" spans="1:13" x14ac:dyDescent="0.35">
      <c r="A187" s="1"/>
      <c r="B187" s="1" t="s">
        <v>255</v>
      </c>
      <c r="C187" s="1"/>
      <c r="D187" s="1"/>
      <c r="E187" s="1"/>
      <c r="F187" s="1"/>
      <c r="G187" s="1"/>
      <c r="H187" s="1"/>
      <c r="I187" s="1"/>
      <c r="J187" s="2">
        <f>ROUND(J3+J19-J186,5)</f>
        <v>-79375.67</v>
      </c>
      <c r="K187" s="2">
        <f>ROUND(K3+K19-K186,5)</f>
        <v>0</v>
      </c>
      <c r="L187" s="2">
        <f>ROUND((J187-K187),5)</f>
        <v>-79375.67</v>
      </c>
      <c r="M187" s="15">
        <f>ROUND(IF(K187=0, IF(J187=0, 0, 1), J187/K187),5)</f>
        <v>1</v>
      </c>
    </row>
    <row r="188" spans="1:13" x14ac:dyDescent="0.35">
      <c r="A188" s="1"/>
      <c r="B188" s="1" t="s">
        <v>256</v>
      </c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15"/>
    </row>
    <row r="189" spans="1:13" x14ac:dyDescent="0.35">
      <c r="A189" s="1"/>
      <c r="B189" s="1"/>
      <c r="C189" s="1" t="s">
        <v>257</v>
      </c>
      <c r="D189" s="1"/>
      <c r="E189" s="1"/>
      <c r="F189" s="1"/>
      <c r="G189" s="1"/>
      <c r="H189" s="1"/>
      <c r="I189" s="1"/>
      <c r="J189" s="2"/>
      <c r="K189" s="2"/>
      <c r="L189" s="2"/>
      <c r="M189" s="15"/>
    </row>
    <row r="190" spans="1:13" x14ac:dyDescent="0.35">
      <c r="A190" s="1"/>
      <c r="B190" s="1"/>
      <c r="C190" s="1"/>
      <c r="D190" s="1" t="s">
        <v>258</v>
      </c>
      <c r="E190" s="1"/>
      <c r="F190" s="1"/>
      <c r="G190" s="1"/>
      <c r="H190" s="1"/>
      <c r="I190" s="1"/>
      <c r="J190" s="2"/>
      <c r="K190" s="2"/>
      <c r="L190" s="2"/>
      <c r="M190" s="15"/>
    </row>
    <row r="191" spans="1:13" x14ac:dyDescent="0.35">
      <c r="A191" s="1"/>
      <c r="B191" s="1"/>
      <c r="C191" s="1"/>
      <c r="D191" s="1"/>
      <c r="E191" s="1" t="s">
        <v>259</v>
      </c>
      <c r="F191" s="1"/>
      <c r="G191" s="1"/>
      <c r="H191" s="1"/>
      <c r="I191" s="1"/>
      <c r="J191" s="2">
        <v>0</v>
      </c>
      <c r="K191" s="2">
        <v>0</v>
      </c>
      <c r="L191" s="2">
        <f>ROUND((J191-K191),5)</f>
        <v>0</v>
      </c>
      <c r="M191" s="15">
        <f>ROUND(IF(K191=0, IF(J191=0, 0, 1), J191/K191),5)</f>
        <v>0</v>
      </c>
    </row>
    <row r="192" spans="1:13" x14ac:dyDescent="0.35">
      <c r="A192" s="1"/>
      <c r="B192" s="1"/>
      <c r="C192" s="1"/>
      <c r="D192" s="1"/>
      <c r="E192" s="1" t="s">
        <v>260</v>
      </c>
      <c r="F192" s="1"/>
      <c r="G192" s="1"/>
      <c r="H192" s="1"/>
      <c r="I192" s="1"/>
      <c r="J192" s="2"/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 t="s">
        <v>261</v>
      </c>
      <c r="G193" s="1"/>
      <c r="H193" s="1"/>
      <c r="I193" s="1"/>
      <c r="J193" s="2">
        <v>3357.88</v>
      </c>
      <c r="K193" s="2"/>
      <c r="L193" s="2"/>
      <c r="M193" s="15"/>
    </row>
    <row r="194" spans="1:13" ht="15" thickBot="1" x14ac:dyDescent="0.4">
      <c r="A194" s="1"/>
      <c r="B194" s="1"/>
      <c r="C194" s="1"/>
      <c r="D194" s="1"/>
      <c r="E194" s="1"/>
      <c r="F194" s="1" t="s">
        <v>262</v>
      </c>
      <c r="G194" s="1"/>
      <c r="H194" s="1"/>
      <c r="I194" s="1"/>
      <c r="J194" s="2">
        <v>1427.9</v>
      </c>
      <c r="K194" s="2"/>
      <c r="L194" s="2"/>
      <c r="M194" s="15"/>
    </row>
    <row r="195" spans="1:13" ht="15" thickBot="1" x14ac:dyDescent="0.4">
      <c r="A195" s="1"/>
      <c r="B195" s="1"/>
      <c r="C195" s="1"/>
      <c r="D195" s="1"/>
      <c r="E195" s="1" t="s">
        <v>263</v>
      </c>
      <c r="F195" s="1"/>
      <c r="G195" s="1"/>
      <c r="H195" s="1"/>
      <c r="I195" s="1"/>
      <c r="J195" s="4">
        <f>ROUND(SUM(J192:J194),5)</f>
        <v>4785.78</v>
      </c>
      <c r="K195" s="2"/>
      <c r="L195" s="2"/>
      <c r="M195" s="15"/>
    </row>
    <row r="196" spans="1:13" ht="15" thickBot="1" x14ac:dyDescent="0.4">
      <c r="A196" s="1"/>
      <c r="B196" s="1"/>
      <c r="C196" s="1"/>
      <c r="D196" s="1" t="s">
        <v>264</v>
      </c>
      <c r="E196" s="1"/>
      <c r="F196" s="1"/>
      <c r="G196" s="1"/>
      <c r="H196" s="1"/>
      <c r="I196" s="1"/>
      <c r="J196" s="3">
        <f>ROUND(SUM(J190:J191)+J195,5)</f>
        <v>4785.78</v>
      </c>
      <c r="K196" s="3">
        <f>ROUND(SUM(K190:K191)+K195,5)</f>
        <v>0</v>
      </c>
      <c r="L196" s="3">
        <f>ROUND((J196-K196),5)</f>
        <v>4785.78</v>
      </c>
      <c r="M196" s="17">
        <f>ROUND(IF(K196=0, IF(J196=0, 0, 1), J196/K196),5)</f>
        <v>1</v>
      </c>
    </row>
    <row r="197" spans="1:13" x14ac:dyDescent="0.35">
      <c r="A197" s="1"/>
      <c r="B197" s="1"/>
      <c r="C197" s="1" t="s">
        <v>265</v>
      </c>
      <c r="D197" s="1"/>
      <c r="E197" s="1"/>
      <c r="F197" s="1"/>
      <c r="G197" s="1"/>
      <c r="H197" s="1"/>
      <c r="I197" s="1"/>
      <c r="J197" s="2">
        <f>ROUND(J189+J196,5)</f>
        <v>4785.78</v>
      </c>
      <c r="K197" s="2">
        <f>ROUND(K189+K196,5)</f>
        <v>0</v>
      </c>
      <c r="L197" s="2">
        <f>ROUND((J197-K197),5)</f>
        <v>4785.78</v>
      </c>
      <c r="M197" s="15">
        <f>ROUND(IF(K197=0, IF(J197=0, 0, 1), J197/K197),5)</f>
        <v>1</v>
      </c>
    </row>
    <row r="198" spans="1:13" x14ac:dyDescent="0.35">
      <c r="A198" s="1"/>
      <c r="B198" s="1"/>
      <c r="C198" s="1" t="s">
        <v>266</v>
      </c>
      <c r="D198" s="1"/>
      <c r="E198" s="1"/>
      <c r="F198" s="1"/>
      <c r="G198" s="1"/>
      <c r="H198" s="1"/>
      <c r="I198" s="1"/>
      <c r="J198" s="2"/>
      <c r="K198" s="2"/>
      <c r="L198" s="2"/>
      <c r="M198" s="15"/>
    </row>
    <row r="199" spans="1:13" x14ac:dyDescent="0.35">
      <c r="A199" s="1"/>
      <c r="B199" s="1"/>
      <c r="C199" s="1"/>
      <c r="D199" s="1" t="s">
        <v>267</v>
      </c>
      <c r="E199" s="1"/>
      <c r="F199" s="1"/>
      <c r="G199" s="1"/>
      <c r="H199" s="1"/>
      <c r="I199" s="1"/>
      <c r="J199" s="2"/>
      <c r="K199" s="2"/>
      <c r="L199" s="2"/>
      <c r="M199" s="15"/>
    </row>
    <row r="200" spans="1:13" x14ac:dyDescent="0.35">
      <c r="A200" s="1"/>
      <c r="B200" s="1"/>
      <c r="C200" s="1"/>
      <c r="D200" s="1"/>
      <c r="E200" s="1" t="s">
        <v>268</v>
      </c>
      <c r="F200" s="1"/>
      <c r="G200" s="1"/>
      <c r="H200" s="1"/>
      <c r="I200" s="1"/>
      <c r="J200" s="2"/>
      <c r="K200" s="2"/>
      <c r="L200" s="2"/>
      <c r="M200" s="15"/>
    </row>
    <row r="201" spans="1:13" ht="15" thickBot="1" x14ac:dyDescent="0.4">
      <c r="A201" s="1"/>
      <c r="B201" s="1"/>
      <c r="C201" s="1"/>
      <c r="D201" s="1"/>
      <c r="E201" s="1"/>
      <c r="F201" s="1" t="s">
        <v>269</v>
      </c>
      <c r="G201" s="1"/>
      <c r="H201" s="1"/>
      <c r="I201" s="1"/>
      <c r="J201" s="8">
        <v>0</v>
      </c>
      <c r="K201" s="2"/>
      <c r="L201" s="2"/>
      <c r="M201" s="15"/>
    </row>
    <row r="202" spans="1:13" x14ac:dyDescent="0.35">
      <c r="A202" s="1"/>
      <c r="B202" s="1"/>
      <c r="C202" s="1"/>
      <c r="D202" s="1"/>
      <c r="E202" s="1" t="s">
        <v>270</v>
      </c>
      <c r="F202" s="1"/>
      <c r="G202" s="1"/>
      <c r="H202" s="1"/>
      <c r="I202" s="1"/>
      <c r="J202" s="2">
        <f>ROUND(SUM(J200:J201),5)</f>
        <v>0</v>
      </c>
      <c r="K202" s="2"/>
      <c r="L202" s="2"/>
      <c r="M202" s="15"/>
    </row>
    <row r="203" spans="1:13" ht="15" thickBot="1" x14ac:dyDescent="0.4">
      <c r="A203" s="1"/>
      <c r="B203" s="1"/>
      <c r="C203" s="1"/>
      <c r="D203" s="1"/>
      <c r="E203" s="1" t="s">
        <v>271</v>
      </c>
      <c r="F203" s="1"/>
      <c r="G203" s="1"/>
      <c r="H203" s="1"/>
      <c r="I203" s="1"/>
      <c r="J203" s="8">
        <v>805</v>
      </c>
      <c r="K203" s="2"/>
      <c r="L203" s="2"/>
      <c r="M203" s="15"/>
    </row>
    <row r="204" spans="1:13" x14ac:dyDescent="0.35">
      <c r="A204" s="1"/>
      <c r="B204" s="1"/>
      <c r="C204" s="1"/>
      <c r="D204" s="1" t="s">
        <v>272</v>
      </c>
      <c r="E204" s="1"/>
      <c r="F204" s="1"/>
      <c r="G204" s="1"/>
      <c r="H204" s="1"/>
      <c r="I204" s="1"/>
      <c r="J204" s="2">
        <f>ROUND(J199+SUM(J202:J203),5)</f>
        <v>805</v>
      </c>
      <c r="K204" s="2"/>
      <c r="L204" s="2"/>
      <c r="M204" s="15"/>
    </row>
    <row r="205" spans="1:13" x14ac:dyDescent="0.35">
      <c r="A205" s="1"/>
      <c r="B205" s="1"/>
      <c r="C205" s="1"/>
      <c r="D205" s="1" t="s">
        <v>273</v>
      </c>
      <c r="E205" s="1"/>
      <c r="F205" s="1"/>
      <c r="G205" s="1"/>
      <c r="H205" s="1"/>
      <c r="I205" s="1"/>
      <c r="J205" s="2"/>
      <c r="K205" s="2"/>
      <c r="L205" s="2"/>
      <c r="M205" s="15"/>
    </row>
    <row r="206" spans="1:13" x14ac:dyDescent="0.35">
      <c r="A206" s="1"/>
      <c r="B206" s="1"/>
      <c r="C206" s="1"/>
      <c r="D206" s="1"/>
      <c r="E206" s="1" t="s">
        <v>274</v>
      </c>
      <c r="F206" s="1"/>
      <c r="G206" s="1"/>
      <c r="H206" s="1"/>
      <c r="I206" s="1"/>
      <c r="J206" s="2">
        <v>0</v>
      </c>
      <c r="K206" s="2">
        <v>0</v>
      </c>
      <c r="L206" s="2">
        <f t="shared" ref="L206:L212" si="16">ROUND((J206-K206),5)</f>
        <v>0</v>
      </c>
      <c r="M206" s="15">
        <f t="shared" ref="M206:M212" si="17">ROUND(IF(K206=0, IF(J206=0, 0, 1), J206/K206),5)</f>
        <v>0</v>
      </c>
    </row>
    <row r="207" spans="1:13" x14ac:dyDescent="0.35">
      <c r="A207" s="1"/>
      <c r="B207" s="1"/>
      <c r="C207" s="1"/>
      <c r="D207" s="1"/>
      <c r="E207" s="1" t="s">
        <v>275</v>
      </c>
      <c r="F207" s="1"/>
      <c r="G207" s="1"/>
      <c r="H207" s="1"/>
      <c r="I207" s="1"/>
      <c r="J207" s="2">
        <v>0</v>
      </c>
      <c r="K207" s="2">
        <v>0</v>
      </c>
      <c r="L207" s="2">
        <f t="shared" si="16"/>
        <v>0</v>
      </c>
      <c r="M207" s="15">
        <f t="shared" si="17"/>
        <v>0</v>
      </c>
    </row>
    <row r="208" spans="1:13" ht="15" thickBot="1" x14ac:dyDescent="0.4">
      <c r="A208" s="1"/>
      <c r="B208" s="1"/>
      <c r="C208" s="1"/>
      <c r="D208" s="1"/>
      <c r="E208" s="1" t="s">
        <v>276</v>
      </c>
      <c r="F208" s="1"/>
      <c r="G208" s="1"/>
      <c r="H208" s="1"/>
      <c r="I208" s="1"/>
      <c r="J208" s="2">
        <v>0</v>
      </c>
      <c r="K208" s="2">
        <v>0</v>
      </c>
      <c r="L208" s="2">
        <f t="shared" si="16"/>
        <v>0</v>
      </c>
      <c r="M208" s="15">
        <f t="shared" si="17"/>
        <v>0</v>
      </c>
    </row>
    <row r="209" spans="1:13" ht="15" thickBot="1" x14ac:dyDescent="0.4">
      <c r="A209" s="1"/>
      <c r="B209" s="1"/>
      <c r="C209" s="1"/>
      <c r="D209" s="1" t="s">
        <v>277</v>
      </c>
      <c r="E209" s="1"/>
      <c r="F209" s="1"/>
      <c r="G209" s="1"/>
      <c r="H209" s="1"/>
      <c r="I209" s="1"/>
      <c r="J209" s="4">
        <f>ROUND(SUM(J205:J208),5)</f>
        <v>0</v>
      </c>
      <c r="K209" s="4">
        <f>ROUND(SUM(K205:K208),5)</f>
        <v>0</v>
      </c>
      <c r="L209" s="4">
        <f t="shared" si="16"/>
        <v>0</v>
      </c>
      <c r="M209" s="16">
        <f t="shared" si="17"/>
        <v>0</v>
      </c>
    </row>
    <row r="210" spans="1:13" ht="15" thickBot="1" x14ac:dyDescent="0.4">
      <c r="A210" s="1"/>
      <c r="B210" s="1"/>
      <c r="C210" s="1" t="s">
        <v>278</v>
      </c>
      <c r="D210" s="1"/>
      <c r="E210" s="1"/>
      <c r="F210" s="1"/>
      <c r="G210" s="1"/>
      <c r="H210" s="1"/>
      <c r="I210" s="1"/>
      <c r="J210" s="4">
        <f>ROUND(J198+J204+J209,5)</f>
        <v>805</v>
      </c>
      <c r="K210" s="4">
        <f>ROUND(K198+K204+K209,5)</f>
        <v>0</v>
      </c>
      <c r="L210" s="4">
        <f t="shared" si="16"/>
        <v>805</v>
      </c>
      <c r="M210" s="16">
        <f t="shared" si="17"/>
        <v>1</v>
      </c>
    </row>
    <row r="211" spans="1:13" ht="15" thickBot="1" x14ac:dyDescent="0.4">
      <c r="A211" s="1"/>
      <c r="B211" s="1" t="s">
        <v>279</v>
      </c>
      <c r="C211" s="1"/>
      <c r="D211" s="1"/>
      <c r="E211" s="1"/>
      <c r="F211" s="1"/>
      <c r="G211" s="1"/>
      <c r="H211" s="1"/>
      <c r="I211" s="1"/>
      <c r="J211" s="4">
        <f>ROUND(J188+J197-J210,5)</f>
        <v>3980.78</v>
      </c>
      <c r="K211" s="4">
        <f>ROUND(K188+K197-K210,5)</f>
        <v>0</v>
      </c>
      <c r="L211" s="4">
        <f t="shared" si="16"/>
        <v>3980.78</v>
      </c>
      <c r="M211" s="16">
        <f t="shared" si="17"/>
        <v>1</v>
      </c>
    </row>
    <row r="212" spans="1:13" s="7" customFormat="1" ht="11" thickBot="1" x14ac:dyDescent="0.3">
      <c r="A212" s="5" t="s">
        <v>64</v>
      </c>
      <c r="B212" s="5"/>
      <c r="C212" s="5"/>
      <c r="D212" s="5"/>
      <c r="E212" s="5"/>
      <c r="F212" s="5"/>
      <c r="G212" s="5"/>
      <c r="H212" s="5"/>
      <c r="I212" s="5"/>
      <c r="J212" s="6">
        <f>ROUND(J187+J211,5)</f>
        <v>-75394.89</v>
      </c>
      <c r="K212" s="6">
        <f>ROUND(K187+K211,5)</f>
        <v>0</v>
      </c>
      <c r="L212" s="6">
        <f t="shared" si="16"/>
        <v>-75394.89</v>
      </c>
      <c r="M212" s="19">
        <f t="shared" si="17"/>
        <v>1</v>
      </c>
    </row>
    <row r="213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11:25 AM
&amp;"Arial,Bold"&amp;8 11/08/23
&amp;"Arial,Bold"&amp;8 Accrual Basis&amp;C&amp;"Arial,Bold"&amp;12 Nederland Fire Protection District
&amp;"Arial,Bold"&amp;14 Income &amp;&amp; Expense Budget vs. Actual
&amp;"Arial,Bold"&amp;10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3DD8-6BFB-463F-BF6D-5EC3C030D573}">
  <sheetPr codeName="Sheet3"/>
  <dimension ref="A1:M25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2" customWidth="1"/>
    <col min="9" max="9" width="27.7265625" style="12" customWidth="1"/>
    <col min="10" max="11" width="9.269531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280</v>
      </c>
      <c r="K2" s="20" t="s">
        <v>68</v>
      </c>
      <c r="L2" s="20" t="s">
        <v>69</v>
      </c>
      <c r="M2" s="20" t="s">
        <v>70</v>
      </c>
    </row>
    <row r="3" spans="1:13" ht="15" thickTop="1" x14ac:dyDescent="0.35">
      <c r="A3" s="1"/>
      <c r="B3" s="1" t="s">
        <v>71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72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281</v>
      </c>
      <c r="F5" s="1"/>
      <c r="G5" s="1"/>
      <c r="H5" s="1"/>
      <c r="I5" s="1"/>
      <c r="J5" s="2">
        <v>7923.72</v>
      </c>
      <c r="K5" s="2"/>
      <c r="L5" s="2"/>
      <c r="M5" s="15"/>
    </row>
    <row r="6" spans="1:13" x14ac:dyDescent="0.35">
      <c r="A6" s="1"/>
      <c r="B6" s="1"/>
      <c r="C6" s="1"/>
      <c r="D6" s="1"/>
      <c r="E6" s="1" t="s">
        <v>73</v>
      </c>
      <c r="F6" s="1"/>
      <c r="G6" s="1"/>
      <c r="H6" s="1"/>
      <c r="I6" s="1"/>
      <c r="J6" s="2">
        <v>0</v>
      </c>
      <c r="K6" s="2">
        <v>26688.5</v>
      </c>
      <c r="L6" s="2">
        <f>ROUND((J6-K6),5)</f>
        <v>-26688.5</v>
      </c>
      <c r="M6" s="15">
        <f>ROUND(IF(K6=0, IF(J6=0, 0, 1), J6/K6),5)</f>
        <v>0</v>
      </c>
    </row>
    <row r="7" spans="1:13" x14ac:dyDescent="0.35">
      <c r="A7" s="1"/>
      <c r="B7" s="1"/>
      <c r="C7" s="1"/>
      <c r="D7" s="1"/>
      <c r="E7" s="1" t="s">
        <v>74</v>
      </c>
      <c r="F7" s="1"/>
      <c r="G7" s="1"/>
      <c r="H7" s="1"/>
      <c r="I7" s="1"/>
      <c r="J7" s="2">
        <v>47944.51</v>
      </c>
      <c r="K7" s="2">
        <v>500</v>
      </c>
      <c r="L7" s="2">
        <f>ROUND((J7-K7),5)</f>
        <v>47444.51</v>
      </c>
      <c r="M7" s="15">
        <f>ROUND(IF(K7=0, IF(J7=0, 0, 1), J7/K7),5)</f>
        <v>95.889020000000002</v>
      </c>
    </row>
    <row r="8" spans="1:13" x14ac:dyDescent="0.35">
      <c r="A8" s="1"/>
      <c r="B8" s="1"/>
      <c r="C8" s="1"/>
      <c r="D8" s="1"/>
      <c r="E8" s="1" t="s">
        <v>75</v>
      </c>
      <c r="F8" s="1"/>
      <c r="G8" s="1"/>
      <c r="H8" s="1"/>
      <c r="I8" s="1"/>
      <c r="J8" s="2">
        <v>23916.05</v>
      </c>
      <c r="K8" s="2">
        <v>150</v>
      </c>
      <c r="L8" s="2">
        <f>ROUND((J8-K8),5)</f>
        <v>23766.05</v>
      </c>
      <c r="M8" s="15">
        <f>ROUND(IF(K8=0, IF(J8=0, 0, 1), J8/K8),5)</f>
        <v>159.44032999999999</v>
      </c>
    </row>
    <row r="9" spans="1:13" x14ac:dyDescent="0.35">
      <c r="A9" s="1"/>
      <c r="B9" s="1"/>
      <c r="C9" s="1"/>
      <c r="D9" s="1"/>
      <c r="E9" s="1" t="s">
        <v>76</v>
      </c>
      <c r="F9" s="1"/>
      <c r="G9" s="1"/>
      <c r="H9" s="1"/>
      <c r="I9" s="1"/>
      <c r="J9" s="2"/>
      <c r="K9" s="2"/>
      <c r="L9" s="2"/>
      <c r="M9" s="15"/>
    </row>
    <row r="10" spans="1:13" x14ac:dyDescent="0.35">
      <c r="A10" s="1"/>
      <c r="B10" s="1"/>
      <c r="C10" s="1"/>
      <c r="D10" s="1"/>
      <c r="E10" s="1"/>
      <c r="F10" s="1" t="s">
        <v>282</v>
      </c>
      <c r="G10" s="1"/>
      <c r="H10" s="1"/>
      <c r="I10" s="1"/>
      <c r="J10" s="2">
        <v>-450.15</v>
      </c>
      <c r="K10" s="2"/>
      <c r="L10" s="2"/>
      <c r="M10" s="15"/>
    </row>
    <row r="11" spans="1:13" x14ac:dyDescent="0.35">
      <c r="A11" s="1"/>
      <c r="B11" s="1"/>
      <c r="C11" s="1"/>
      <c r="D11" s="1"/>
      <c r="E11" s="1"/>
      <c r="F11" s="1" t="s">
        <v>283</v>
      </c>
      <c r="G11" s="1"/>
      <c r="H11" s="1"/>
      <c r="I11" s="1"/>
      <c r="J11" s="2">
        <v>1029.79</v>
      </c>
      <c r="K11" s="2"/>
      <c r="L11" s="2"/>
      <c r="M11" s="15"/>
    </row>
    <row r="12" spans="1:13" x14ac:dyDescent="0.35">
      <c r="A12" s="1"/>
      <c r="B12" s="1"/>
      <c r="C12" s="1"/>
      <c r="D12" s="1"/>
      <c r="E12" s="1"/>
      <c r="F12" s="1" t="s">
        <v>77</v>
      </c>
      <c r="G12" s="1"/>
      <c r="H12" s="1"/>
      <c r="I12" s="1"/>
      <c r="J12" s="2">
        <v>0</v>
      </c>
      <c r="K12" s="2">
        <v>74433</v>
      </c>
      <c r="L12" s="2">
        <f>ROUND((J12-K12),5)</f>
        <v>-74433</v>
      </c>
      <c r="M12" s="15">
        <f>ROUND(IF(K12=0, IF(J12=0, 0, 1), J12/K12),5)</f>
        <v>0</v>
      </c>
    </row>
    <row r="13" spans="1:13" x14ac:dyDescent="0.35">
      <c r="A13" s="1"/>
      <c r="B13" s="1"/>
      <c r="C13" s="1"/>
      <c r="D13" s="1"/>
      <c r="E13" s="1"/>
      <c r="F13" s="1" t="s">
        <v>78</v>
      </c>
      <c r="G13" s="1"/>
      <c r="H13" s="1"/>
      <c r="I13" s="1"/>
      <c r="J13" s="2">
        <v>1127356.95</v>
      </c>
      <c r="K13" s="2">
        <v>1063427.01</v>
      </c>
      <c r="L13" s="2">
        <f>ROUND((J13-K13),5)</f>
        <v>63929.94</v>
      </c>
      <c r="M13" s="15">
        <f>ROUND(IF(K13=0, IF(J13=0, 0, 1), J13/K13),5)</f>
        <v>1.06012</v>
      </c>
    </row>
    <row r="14" spans="1:13" x14ac:dyDescent="0.35">
      <c r="A14" s="1"/>
      <c r="B14" s="1"/>
      <c r="C14" s="1"/>
      <c r="D14" s="1"/>
      <c r="E14" s="1"/>
      <c r="F14" s="1" t="s">
        <v>79</v>
      </c>
      <c r="G14" s="1"/>
      <c r="H14" s="1"/>
      <c r="I14" s="1"/>
      <c r="J14" s="2">
        <v>44554.29</v>
      </c>
      <c r="K14" s="2">
        <v>53171.35</v>
      </c>
      <c r="L14" s="2">
        <f>ROUND((J14-K14),5)</f>
        <v>-8617.06</v>
      </c>
      <c r="M14" s="15">
        <f>ROUND(IF(K14=0, IF(J14=0, 0, 1), J14/K14),5)</f>
        <v>0.83794000000000002</v>
      </c>
    </row>
    <row r="15" spans="1:13" x14ac:dyDescent="0.35">
      <c r="A15" s="1"/>
      <c r="B15" s="1"/>
      <c r="C15" s="1"/>
      <c r="D15" s="1"/>
      <c r="E15" s="1"/>
      <c r="F15" s="1" t="s">
        <v>80</v>
      </c>
      <c r="G15" s="1"/>
      <c r="H15" s="1"/>
      <c r="I15" s="1"/>
      <c r="J15" s="2">
        <v>36874.31</v>
      </c>
      <c r="K15" s="2">
        <v>37216.6</v>
      </c>
      <c r="L15" s="2">
        <f>ROUND((J15-K15),5)</f>
        <v>-342.29</v>
      </c>
      <c r="M15" s="15">
        <f>ROUND(IF(K15=0, IF(J15=0, 0, 1), J15/K15),5)</f>
        <v>0.99080000000000001</v>
      </c>
    </row>
    <row r="16" spans="1:13" x14ac:dyDescent="0.35">
      <c r="A16" s="1"/>
      <c r="B16" s="1"/>
      <c r="C16" s="1"/>
      <c r="D16" s="1"/>
      <c r="E16" s="1"/>
      <c r="F16" s="1" t="s">
        <v>81</v>
      </c>
      <c r="G16" s="1"/>
      <c r="H16" s="1"/>
      <c r="I16" s="1"/>
      <c r="J16" s="2">
        <v>1452.45</v>
      </c>
      <c r="K16" s="2">
        <v>1860.83</v>
      </c>
      <c r="L16" s="2">
        <f>ROUND((J16-K16),5)</f>
        <v>-408.38</v>
      </c>
      <c r="M16" s="15">
        <f>ROUND(IF(K16=0, IF(J16=0, 0, 1), J16/K16),5)</f>
        <v>0.78054000000000001</v>
      </c>
    </row>
    <row r="17" spans="1:13" x14ac:dyDescent="0.35">
      <c r="A17" s="1"/>
      <c r="B17" s="1"/>
      <c r="C17" s="1"/>
      <c r="D17" s="1"/>
      <c r="E17" s="1"/>
      <c r="F17" s="1" t="s">
        <v>82</v>
      </c>
      <c r="G17" s="1"/>
      <c r="H17" s="1"/>
      <c r="I17" s="1"/>
      <c r="J17" s="2">
        <v>3145.15</v>
      </c>
      <c r="K17" s="2"/>
      <c r="L17" s="2"/>
      <c r="M17" s="15"/>
    </row>
    <row r="18" spans="1:13" x14ac:dyDescent="0.35">
      <c r="A18" s="1"/>
      <c r="B18" s="1"/>
      <c r="C18" s="1"/>
      <c r="D18" s="1"/>
      <c r="E18" s="1"/>
      <c r="F18" s="1" t="s">
        <v>83</v>
      </c>
      <c r="G18" s="1"/>
      <c r="H18" s="1"/>
      <c r="I18" s="1"/>
      <c r="J18" s="2">
        <v>960.52</v>
      </c>
      <c r="K18" s="2">
        <v>971</v>
      </c>
      <c r="L18" s="2">
        <f>ROUND((J18-K18),5)</f>
        <v>-10.48</v>
      </c>
      <c r="M18" s="15">
        <f>ROUND(IF(K18=0, IF(J18=0, 0, 1), J18/K18),5)</f>
        <v>0.98921000000000003</v>
      </c>
    </row>
    <row r="19" spans="1:13" x14ac:dyDescent="0.35">
      <c r="A19" s="1"/>
      <c r="B19" s="1"/>
      <c r="C19" s="1"/>
      <c r="D19" s="1"/>
      <c r="E19" s="1"/>
      <c r="F19" s="1" t="s">
        <v>84</v>
      </c>
      <c r="G19" s="1"/>
      <c r="H19" s="1"/>
      <c r="I19" s="1"/>
      <c r="J19" s="2">
        <v>28896.54</v>
      </c>
      <c r="K19" s="2">
        <v>25741</v>
      </c>
      <c r="L19" s="2">
        <f>ROUND((J19-K19),5)</f>
        <v>3155.54</v>
      </c>
      <c r="M19" s="15">
        <f>ROUND(IF(K19=0, IF(J19=0, 0, 1), J19/K19),5)</f>
        <v>1.12259</v>
      </c>
    </row>
    <row r="20" spans="1:13" x14ac:dyDescent="0.35">
      <c r="A20" s="1"/>
      <c r="B20" s="1"/>
      <c r="C20" s="1"/>
      <c r="D20" s="1"/>
      <c r="E20" s="1"/>
      <c r="F20" s="1" t="s">
        <v>284</v>
      </c>
      <c r="G20" s="1"/>
      <c r="H20" s="1"/>
      <c r="I20" s="1"/>
      <c r="J20" s="2">
        <v>-43080.66</v>
      </c>
      <c r="K20" s="2"/>
      <c r="L20" s="2"/>
      <c r="M20" s="15"/>
    </row>
    <row r="21" spans="1:13" x14ac:dyDescent="0.35">
      <c r="A21" s="1"/>
      <c r="B21" s="1"/>
      <c r="C21" s="1"/>
      <c r="D21" s="1"/>
      <c r="E21" s="1"/>
      <c r="F21" s="1" t="s">
        <v>285</v>
      </c>
      <c r="G21" s="1"/>
      <c r="H21" s="1"/>
      <c r="I21" s="1"/>
      <c r="J21" s="2">
        <v>-1426.09</v>
      </c>
      <c r="K21" s="2"/>
      <c r="L21" s="2"/>
      <c r="M21" s="15"/>
    </row>
    <row r="22" spans="1:13" x14ac:dyDescent="0.35">
      <c r="A22" s="1"/>
      <c r="B22" s="1"/>
      <c r="C22" s="1"/>
      <c r="D22" s="1"/>
      <c r="E22" s="1"/>
      <c r="F22" s="1" t="s">
        <v>286</v>
      </c>
      <c r="G22" s="1"/>
      <c r="H22" s="1"/>
      <c r="I22" s="1"/>
      <c r="J22" s="2">
        <v>-8262.99</v>
      </c>
      <c r="K22" s="2"/>
      <c r="L22" s="2"/>
      <c r="M22" s="15"/>
    </row>
    <row r="23" spans="1:13" ht="15" thickBot="1" x14ac:dyDescent="0.4">
      <c r="A23" s="1"/>
      <c r="B23" s="1"/>
      <c r="C23" s="1"/>
      <c r="D23" s="1"/>
      <c r="E23" s="1"/>
      <c r="F23" s="1" t="s">
        <v>287</v>
      </c>
      <c r="G23" s="1"/>
      <c r="H23" s="1"/>
      <c r="I23" s="1"/>
      <c r="J23" s="2">
        <v>19654.23</v>
      </c>
      <c r="K23" s="2"/>
      <c r="L23" s="2"/>
      <c r="M23" s="15"/>
    </row>
    <row r="24" spans="1:13" ht="15" thickBot="1" x14ac:dyDescent="0.4">
      <c r="A24" s="1"/>
      <c r="B24" s="1"/>
      <c r="C24" s="1"/>
      <c r="D24" s="1"/>
      <c r="E24" s="1" t="s">
        <v>85</v>
      </c>
      <c r="F24" s="1"/>
      <c r="G24" s="1"/>
      <c r="H24" s="1"/>
      <c r="I24" s="1"/>
      <c r="J24" s="4">
        <f>ROUND(SUM(J9:J23),5)</f>
        <v>1210704.3400000001</v>
      </c>
      <c r="K24" s="4">
        <f>ROUND(SUM(K9:K23),5)</f>
        <v>1256820.79</v>
      </c>
      <c r="L24" s="4">
        <f>ROUND((J24-K24),5)</f>
        <v>-46116.45</v>
      </c>
      <c r="M24" s="16">
        <f>ROUND(IF(K24=0, IF(J24=0, 0, 1), J24/K24),5)</f>
        <v>0.96331</v>
      </c>
    </row>
    <row r="25" spans="1:13" ht="15" thickBot="1" x14ac:dyDescent="0.4">
      <c r="A25" s="1"/>
      <c r="B25" s="1"/>
      <c r="C25" s="1"/>
      <c r="D25" s="1" t="s">
        <v>86</v>
      </c>
      <c r="E25" s="1"/>
      <c r="F25" s="1"/>
      <c r="G25" s="1"/>
      <c r="H25" s="1"/>
      <c r="I25" s="1"/>
      <c r="J25" s="3">
        <f>ROUND(SUM(J4:J8)+J24,5)</f>
        <v>1290488.6200000001</v>
      </c>
      <c r="K25" s="3">
        <f>ROUND(SUM(K4:K8)+K24,5)</f>
        <v>1284159.29</v>
      </c>
      <c r="L25" s="3">
        <f>ROUND((J25-K25),5)</f>
        <v>6329.33</v>
      </c>
      <c r="M25" s="17">
        <f>ROUND(IF(K25=0, IF(J25=0, 0, 1), J25/K25),5)</f>
        <v>1.0049300000000001</v>
      </c>
    </row>
    <row r="26" spans="1:13" x14ac:dyDescent="0.35">
      <c r="A26" s="1"/>
      <c r="B26" s="1"/>
      <c r="C26" s="1" t="s">
        <v>87</v>
      </c>
      <c r="D26" s="1"/>
      <c r="E26" s="1"/>
      <c r="F26" s="1"/>
      <c r="G26" s="1"/>
      <c r="H26" s="1"/>
      <c r="I26" s="1"/>
      <c r="J26" s="2">
        <f>J25</f>
        <v>1290488.6200000001</v>
      </c>
      <c r="K26" s="2">
        <f>K25</f>
        <v>1284159.29</v>
      </c>
      <c r="L26" s="2">
        <f>ROUND((J26-K26),5)</f>
        <v>6329.33</v>
      </c>
      <c r="M26" s="15">
        <f>ROUND(IF(K26=0, IF(J26=0, 0, 1), J26/K26),5)</f>
        <v>1.0049300000000001</v>
      </c>
    </row>
    <row r="27" spans="1:13" x14ac:dyDescent="0.35">
      <c r="A27" s="1"/>
      <c r="B27" s="1"/>
      <c r="C27" s="1"/>
      <c r="D27" s="1" t="s">
        <v>88</v>
      </c>
      <c r="E27" s="1"/>
      <c r="F27" s="1"/>
      <c r="G27" s="1"/>
      <c r="H27" s="1"/>
      <c r="I27" s="1"/>
      <c r="J27" s="2"/>
      <c r="K27" s="2"/>
      <c r="L27" s="2"/>
      <c r="M27" s="15"/>
    </row>
    <row r="28" spans="1:13" x14ac:dyDescent="0.35">
      <c r="A28" s="1"/>
      <c r="B28" s="1"/>
      <c r="C28" s="1"/>
      <c r="D28" s="1"/>
      <c r="E28" s="1" t="s">
        <v>288</v>
      </c>
      <c r="F28" s="1"/>
      <c r="G28" s="1"/>
      <c r="H28" s="1"/>
      <c r="I28" s="1"/>
      <c r="J28" s="2">
        <v>29.72</v>
      </c>
      <c r="K28" s="2"/>
      <c r="L28" s="2"/>
      <c r="M28" s="15"/>
    </row>
    <row r="29" spans="1:13" x14ac:dyDescent="0.35">
      <c r="A29" s="1"/>
      <c r="B29" s="1"/>
      <c r="C29" s="1"/>
      <c r="D29" s="1"/>
      <c r="E29" s="1" t="s">
        <v>89</v>
      </c>
      <c r="F29" s="1"/>
      <c r="G29" s="1"/>
      <c r="H29" s="1"/>
      <c r="I29" s="1"/>
      <c r="J29" s="2"/>
      <c r="K29" s="2"/>
      <c r="L29" s="2"/>
      <c r="M29" s="15"/>
    </row>
    <row r="30" spans="1:13" x14ac:dyDescent="0.35">
      <c r="A30" s="1"/>
      <c r="B30" s="1"/>
      <c r="C30" s="1"/>
      <c r="D30" s="1"/>
      <c r="E30" s="1"/>
      <c r="F30" s="1" t="s">
        <v>90</v>
      </c>
      <c r="G30" s="1"/>
      <c r="H30" s="1"/>
      <c r="I30" s="1"/>
      <c r="J30" s="2">
        <v>13073.59</v>
      </c>
      <c r="K30" s="2">
        <v>13100</v>
      </c>
      <c r="L30" s="2">
        <f>ROUND((J30-K30),5)</f>
        <v>-26.41</v>
      </c>
      <c r="M30" s="15">
        <f>ROUND(IF(K30=0, IF(J30=0, 0, 1), J30/K30),5)</f>
        <v>0.99797999999999998</v>
      </c>
    </row>
    <row r="31" spans="1:13" x14ac:dyDescent="0.35">
      <c r="A31" s="1"/>
      <c r="B31" s="1"/>
      <c r="C31" s="1"/>
      <c r="D31" s="1"/>
      <c r="E31" s="1"/>
      <c r="F31" s="1" t="s">
        <v>91</v>
      </c>
      <c r="G31" s="1"/>
      <c r="H31" s="1"/>
      <c r="I31" s="1"/>
      <c r="J31" s="2">
        <v>0</v>
      </c>
      <c r="K31" s="2">
        <v>20000</v>
      </c>
      <c r="L31" s="2">
        <f>ROUND((J31-K31),5)</f>
        <v>-20000</v>
      </c>
      <c r="M31" s="15">
        <f>ROUND(IF(K31=0, IF(J31=0, 0, 1), J31/K31),5)</f>
        <v>0</v>
      </c>
    </row>
    <row r="32" spans="1:13" ht="15" thickBot="1" x14ac:dyDescent="0.4">
      <c r="A32" s="1"/>
      <c r="B32" s="1"/>
      <c r="C32" s="1"/>
      <c r="D32" s="1"/>
      <c r="E32" s="1"/>
      <c r="F32" s="1" t="s">
        <v>92</v>
      </c>
      <c r="G32" s="1"/>
      <c r="H32" s="1"/>
      <c r="I32" s="1"/>
      <c r="J32" s="8">
        <v>46093</v>
      </c>
      <c r="K32" s="8"/>
      <c r="L32" s="8"/>
      <c r="M32" s="18"/>
    </row>
    <row r="33" spans="1:13" x14ac:dyDescent="0.35">
      <c r="A33" s="1"/>
      <c r="B33" s="1"/>
      <c r="C33" s="1"/>
      <c r="D33" s="1"/>
      <c r="E33" s="1" t="s">
        <v>93</v>
      </c>
      <c r="F33" s="1"/>
      <c r="G33" s="1"/>
      <c r="H33" s="1"/>
      <c r="I33" s="1"/>
      <c r="J33" s="2">
        <f>ROUND(SUM(J29:J32),5)</f>
        <v>59166.59</v>
      </c>
      <c r="K33" s="2">
        <f>ROUND(SUM(K29:K32),5)</f>
        <v>33100</v>
      </c>
      <c r="L33" s="2">
        <f>ROUND((J33-K33),5)</f>
        <v>26066.59</v>
      </c>
      <c r="M33" s="15">
        <f>ROUND(IF(K33=0, IF(J33=0, 0, 1), J33/K33),5)</f>
        <v>1.7875099999999999</v>
      </c>
    </row>
    <row r="34" spans="1:13" x14ac:dyDescent="0.35">
      <c r="A34" s="1"/>
      <c r="B34" s="1"/>
      <c r="C34" s="1"/>
      <c r="D34" s="1"/>
      <c r="E34" s="1" t="s">
        <v>94</v>
      </c>
      <c r="F34" s="1"/>
      <c r="G34" s="1"/>
      <c r="H34" s="1"/>
      <c r="I34" s="1"/>
      <c r="J34" s="2"/>
      <c r="K34" s="2"/>
      <c r="L34" s="2"/>
      <c r="M34" s="15"/>
    </row>
    <row r="35" spans="1:13" x14ac:dyDescent="0.35">
      <c r="A35" s="1"/>
      <c r="B35" s="1"/>
      <c r="C35" s="1"/>
      <c r="D35" s="1"/>
      <c r="E35" s="1"/>
      <c r="F35" s="1" t="s">
        <v>95</v>
      </c>
      <c r="G35" s="1"/>
      <c r="H35" s="1"/>
      <c r="I35" s="1"/>
      <c r="J35" s="2">
        <v>791.55</v>
      </c>
      <c r="K35" s="2">
        <v>3300</v>
      </c>
      <c r="L35" s="2">
        <f>ROUND((J35-K35),5)</f>
        <v>-2508.4499999999998</v>
      </c>
      <c r="M35" s="15">
        <f>ROUND(IF(K35=0, IF(J35=0, 0, 1), J35/K35),5)</f>
        <v>0.23985999999999999</v>
      </c>
    </row>
    <row r="36" spans="1:13" x14ac:dyDescent="0.35">
      <c r="A36" s="1"/>
      <c r="B36" s="1"/>
      <c r="C36" s="1"/>
      <c r="D36" s="1"/>
      <c r="E36" s="1"/>
      <c r="F36" s="1" t="s">
        <v>96</v>
      </c>
      <c r="G36" s="1"/>
      <c r="H36" s="1"/>
      <c r="I36" s="1"/>
      <c r="J36" s="2">
        <v>1442.58</v>
      </c>
      <c r="K36" s="2">
        <v>2500</v>
      </c>
      <c r="L36" s="2">
        <f>ROUND((J36-K36),5)</f>
        <v>-1057.42</v>
      </c>
      <c r="M36" s="15">
        <f>ROUND(IF(K36=0, IF(J36=0, 0, 1), J36/K36),5)</f>
        <v>0.57703000000000004</v>
      </c>
    </row>
    <row r="37" spans="1:13" x14ac:dyDescent="0.35">
      <c r="A37" s="1"/>
      <c r="B37" s="1"/>
      <c r="C37" s="1"/>
      <c r="D37" s="1"/>
      <c r="E37" s="1"/>
      <c r="F37" s="1" t="s">
        <v>97</v>
      </c>
      <c r="G37" s="1"/>
      <c r="H37" s="1"/>
      <c r="I37" s="1"/>
      <c r="J37" s="2">
        <v>602.13</v>
      </c>
      <c r="K37" s="2">
        <v>250</v>
      </c>
      <c r="L37" s="2">
        <f>ROUND((J37-K37),5)</f>
        <v>352.13</v>
      </c>
      <c r="M37" s="15">
        <f>ROUND(IF(K37=0, IF(J37=0, 0, 1), J37/K37),5)</f>
        <v>2.4085200000000002</v>
      </c>
    </row>
    <row r="38" spans="1:13" x14ac:dyDescent="0.35">
      <c r="A38" s="1"/>
      <c r="B38" s="1"/>
      <c r="C38" s="1"/>
      <c r="D38" s="1"/>
      <c r="E38" s="1"/>
      <c r="F38" s="1" t="s">
        <v>98</v>
      </c>
      <c r="G38" s="1"/>
      <c r="H38" s="1"/>
      <c r="I38" s="1"/>
      <c r="J38" s="2">
        <v>546.12</v>
      </c>
      <c r="K38" s="2">
        <v>600</v>
      </c>
      <c r="L38" s="2">
        <f>ROUND((J38-K38),5)</f>
        <v>-53.88</v>
      </c>
      <c r="M38" s="15">
        <f>ROUND(IF(K38=0, IF(J38=0, 0, 1), J38/K38),5)</f>
        <v>0.91020000000000001</v>
      </c>
    </row>
    <row r="39" spans="1:13" x14ac:dyDescent="0.35">
      <c r="A39" s="1"/>
      <c r="B39" s="1"/>
      <c r="C39" s="1"/>
      <c r="D39" s="1"/>
      <c r="E39" s="1"/>
      <c r="F39" s="1" t="s">
        <v>99</v>
      </c>
      <c r="G39" s="1"/>
      <c r="H39" s="1"/>
      <c r="I39" s="1"/>
      <c r="J39" s="2"/>
      <c r="K39" s="2"/>
      <c r="L39" s="2"/>
      <c r="M39" s="15"/>
    </row>
    <row r="40" spans="1:13" x14ac:dyDescent="0.35">
      <c r="A40" s="1"/>
      <c r="B40" s="1"/>
      <c r="C40" s="1"/>
      <c r="D40" s="1"/>
      <c r="E40" s="1"/>
      <c r="F40" s="1"/>
      <c r="G40" s="1" t="s">
        <v>289</v>
      </c>
      <c r="H40" s="1"/>
      <c r="I40" s="1"/>
      <c r="J40" s="2">
        <v>20.59</v>
      </c>
      <c r="K40" s="2"/>
      <c r="L40" s="2"/>
      <c r="M40" s="15"/>
    </row>
    <row r="41" spans="1:13" ht="15" thickBot="1" x14ac:dyDescent="0.4">
      <c r="A41" s="1"/>
      <c r="B41" s="1"/>
      <c r="C41" s="1"/>
      <c r="D41" s="1"/>
      <c r="E41" s="1"/>
      <c r="F41" s="1"/>
      <c r="G41" s="1" t="s">
        <v>290</v>
      </c>
      <c r="H41" s="1"/>
      <c r="I41" s="1"/>
      <c r="J41" s="8">
        <v>1517.74</v>
      </c>
      <c r="K41" s="8">
        <v>500</v>
      </c>
      <c r="L41" s="8">
        <f>ROUND((J41-K41),5)</f>
        <v>1017.74</v>
      </c>
      <c r="M41" s="18">
        <f>ROUND(IF(K41=0, IF(J41=0, 0, 1), J41/K41),5)</f>
        <v>3.0354800000000002</v>
      </c>
    </row>
    <row r="42" spans="1:13" x14ac:dyDescent="0.35">
      <c r="A42" s="1"/>
      <c r="B42" s="1"/>
      <c r="C42" s="1"/>
      <c r="D42" s="1"/>
      <c r="E42" s="1"/>
      <c r="F42" s="1" t="s">
        <v>291</v>
      </c>
      <c r="G42" s="1"/>
      <c r="H42" s="1"/>
      <c r="I42" s="1"/>
      <c r="J42" s="2">
        <f>ROUND(SUM(J39:J41),5)</f>
        <v>1538.33</v>
      </c>
      <c r="K42" s="2">
        <f>ROUND(SUM(K39:K41),5)</f>
        <v>500</v>
      </c>
      <c r="L42" s="2">
        <f>ROUND((J42-K42),5)</f>
        <v>1038.33</v>
      </c>
      <c r="M42" s="15">
        <f>ROUND(IF(K42=0, IF(J42=0, 0, 1), J42/K42),5)</f>
        <v>3.07666</v>
      </c>
    </row>
    <row r="43" spans="1:13" x14ac:dyDescent="0.35">
      <c r="A43" s="1"/>
      <c r="B43" s="1"/>
      <c r="C43" s="1"/>
      <c r="D43" s="1"/>
      <c r="E43" s="1"/>
      <c r="F43" s="1" t="s">
        <v>100</v>
      </c>
      <c r="G43" s="1"/>
      <c r="H43" s="1"/>
      <c r="I43" s="1"/>
      <c r="J43" s="2">
        <v>25.96</v>
      </c>
      <c r="K43" s="2">
        <v>1500</v>
      </c>
      <c r="L43" s="2">
        <f>ROUND((J43-K43),5)</f>
        <v>-1474.04</v>
      </c>
      <c r="M43" s="15">
        <f>ROUND(IF(K43=0, IF(J43=0, 0, 1), J43/K43),5)</f>
        <v>1.7309999999999999E-2</v>
      </c>
    </row>
    <row r="44" spans="1:13" x14ac:dyDescent="0.35">
      <c r="A44" s="1"/>
      <c r="B44" s="1"/>
      <c r="C44" s="1"/>
      <c r="D44" s="1"/>
      <c r="E44" s="1"/>
      <c r="F44" s="1" t="s">
        <v>101</v>
      </c>
      <c r="G44" s="1"/>
      <c r="H44" s="1"/>
      <c r="I44" s="1"/>
      <c r="J44" s="2"/>
      <c r="K44" s="2"/>
      <c r="L44" s="2"/>
      <c r="M44" s="15"/>
    </row>
    <row r="45" spans="1:13" x14ac:dyDescent="0.35">
      <c r="A45" s="1"/>
      <c r="B45" s="1"/>
      <c r="C45" s="1"/>
      <c r="D45" s="1"/>
      <c r="E45" s="1"/>
      <c r="F45" s="1"/>
      <c r="G45" s="1" t="s">
        <v>102</v>
      </c>
      <c r="H45" s="1"/>
      <c r="I45" s="1"/>
      <c r="J45" s="2">
        <v>17221.32</v>
      </c>
      <c r="K45" s="2">
        <v>17529.68</v>
      </c>
      <c r="L45" s="2">
        <f>ROUND((J45-K45),5)</f>
        <v>-308.36</v>
      </c>
      <c r="M45" s="15">
        <f>ROUND(IF(K45=0, IF(J45=0, 0, 1), J45/K45),5)</f>
        <v>0.98241000000000001</v>
      </c>
    </row>
    <row r="46" spans="1:13" x14ac:dyDescent="0.35">
      <c r="A46" s="1"/>
      <c r="B46" s="1"/>
      <c r="C46" s="1"/>
      <c r="D46" s="1"/>
      <c r="E46" s="1"/>
      <c r="F46" s="1"/>
      <c r="G46" s="1" t="s">
        <v>292</v>
      </c>
      <c r="H46" s="1"/>
      <c r="I46" s="1"/>
      <c r="J46" s="2">
        <v>215.35</v>
      </c>
      <c r="K46" s="2"/>
      <c r="L46" s="2"/>
      <c r="M46" s="15"/>
    </row>
    <row r="47" spans="1:13" ht="15" thickBot="1" x14ac:dyDescent="0.4">
      <c r="A47" s="1"/>
      <c r="B47" s="1"/>
      <c r="C47" s="1"/>
      <c r="D47" s="1"/>
      <c r="E47" s="1"/>
      <c r="F47" s="1"/>
      <c r="G47" s="1" t="s">
        <v>103</v>
      </c>
      <c r="H47" s="1"/>
      <c r="I47" s="1"/>
      <c r="J47" s="8">
        <v>50.13</v>
      </c>
      <c r="K47" s="8"/>
      <c r="L47" s="8"/>
      <c r="M47" s="18"/>
    </row>
    <row r="48" spans="1:13" x14ac:dyDescent="0.35">
      <c r="A48" s="1"/>
      <c r="B48" s="1"/>
      <c r="C48" s="1"/>
      <c r="D48" s="1"/>
      <c r="E48" s="1"/>
      <c r="F48" s="1" t="s">
        <v>104</v>
      </c>
      <c r="G48" s="1"/>
      <c r="H48" s="1"/>
      <c r="I48" s="1"/>
      <c r="J48" s="2">
        <f>ROUND(SUM(J44:J47),5)</f>
        <v>17486.8</v>
      </c>
      <c r="K48" s="2">
        <f>ROUND(SUM(K44:K47),5)</f>
        <v>17529.68</v>
      </c>
      <c r="L48" s="2">
        <f>ROUND((J48-K48),5)</f>
        <v>-42.88</v>
      </c>
      <c r="M48" s="15">
        <f>ROUND(IF(K48=0, IF(J48=0, 0, 1), J48/K48),5)</f>
        <v>0.99755000000000005</v>
      </c>
    </row>
    <row r="49" spans="1:13" x14ac:dyDescent="0.35">
      <c r="A49" s="1"/>
      <c r="B49" s="1"/>
      <c r="C49" s="1"/>
      <c r="D49" s="1"/>
      <c r="E49" s="1"/>
      <c r="F49" s="1" t="s">
        <v>105</v>
      </c>
      <c r="G49" s="1"/>
      <c r="H49" s="1"/>
      <c r="I49" s="1"/>
      <c r="J49" s="2"/>
      <c r="K49" s="2"/>
      <c r="L49" s="2"/>
      <c r="M49" s="15"/>
    </row>
    <row r="50" spans="1:13" x14ac:dyDescent="0.35">
      <c r="A50" s="1"/>
      <c r="B50" s="1"/>
      <c r="C50" s="1"/>
      <c r="D50" s="1"/>
      <c r="E50" s="1"/>
      <c r="F50" s="1"/>
      <c r="G50" s="1" t="s">
        <v>106</v>
      </c>
      <c r="H50" s="1"/>
      <c r="I50" s="1"/>
      <c r="J50" s="2">
        <v>0</v>
      </c>
      <c r="K50" s="2">
        <v>3300</v>
      </c>
      <c r="L50" s="2">
        <f>ROUND((J50-K50),5)</f>
        <v>-3300</v>
      </c>
      <c r="M50" s="15">
        <f>ROUND(IF(K50=0, IF(J50=0, 0, 1), J50/K50),5)</f>
        <v>0</v>
      </c>
    </row>
    <row r="51" spans="1:13" x14ac:dyDescent="0.35">
      <c r="A51" s="1"/>
      <c r="B51" s="1"/>
      <c r="C51" s="1"/>
      <c r="D51" s="1"/>
      <c r="E51" s="1"/>
      <c r="F51" s="1"/>
      <c r="G51" s="1" t="s">
        <v>107</v>
      </c>
      <c r="H51" s="1"/>
      <c r="I51" s="1"/>
      <c r="J51" s="2">
        <v>1993.61</v>
      </c>
      <c r="K51" s="2">
        <v>2250</v>
      </c>
      <c r="L51" s="2">
        <f>ROUND((J51-K51),5)</f>
        <v>-256.39</v>
      </c>
      <c r="M51" s="15">
        <f>ROUND(IF(K51=0, IF(J51=0, 0, 1), J51/K51),5)</f>
        <v>0.88605</v>
      </c>
    </row>
    <row r="52" spans="1:13" x14ac:dyDescent="0.35">
      <c r="A52" s="1"/>
      <c r="B52" s="1"/>
      <c r="C52" s="1"/>
      <c r="D52" s="1"/>
      <c r="E52" s="1"/>
      <c r="F52" s="1"/>
      <c r="G52" s="1" t="s">
        <v>108</v>
      </c>
      <c r="H52" s="1"/>
      <c r="I52" s="1"/>
      <c r="J52" s="2">
        <v>24031</v>
      </c>
      <c r="K52" s="2">
        <v>25000</v>
      </c>
      <c r="L52" s="2">
        <f>ROUND((J52-K52),5)</f>
        <v>-969</v>
      </c>
      <c r="M52" s="15">
        <f>ROUND(IF(K52=0, IF(J52=0, 0, 1), J52/K52),5)</f>
        <v>0.96123999999999998</v>
      </c>
    </row>
    <row r="53" spans="1:13" x14ac:dyDescent="0.35">
      <c r="A53" s="1"/>
      <c r="B53" s="1"/>
      <c r="C53" s="1"/>
      <c r="D53" s="1"/>
      <c r="E53" s="1"/>
      <c r="F53" s="1"/>
      <c r="G53" s="1" t="s">
        <v>109</v>
      </c>
      <c r="H53" s="1"/>
      <c r="I53" s="1"/>
      <c r="J53" s="2">
        <v>36912</v>
      </c>
      <c r="K53" s="2">
        <v>25000</v>
      </c>
      <c r="L53" s="2">
        <f>ROUND((J53-K53),5)</f>
        <v>11912</v>
      </c>
      <c r="M53" s="15">
        <f>ROUND(IF(K53=0, IF(J53=0, 0, 1), J53/K53),5)</f>
        <v>1.47648</v>
      </c>
    </row>
    <row r="54" spans="1:13" ht="15" thickBot="1" x14ac:dyDescent="0.4">
      <c r="A54" s="1"/>
      <c r="B54" s="1"/>
      <c r="C54" s="1"/>
      <c r="D54" s="1"/>
      <c r="E54" s="1"/>
      <c r="F54" s="1"/>
      <c r="G54" s="1" t="s">
        <v>293</v>
      </c>
      <c r="H54" s="1"/>
      <c r="I54" s="1"/>
      <c r="J54" s="8">
        <v>100</v>
      </c>
      <c r="K54" s="8"/>
      <c r="L54" s="8"/>
      <c r="M54" s="18"/>
    </row>
    <row r="55" spans="1:13" x14ac:dyDescent="0.35">
      <c r="A55" s="1"/>
      <c r="B55" s="1"/>
      <c r="C55" s="1"/>
      <c r="D55" s="1"/>
      <c r="E55" s="1"/>
      <c r="F55" s="1" t="s">
        <v>110</v>
      </c>
      <c r="G55" s="1"/>
      <c r="H55" s="1"/>
      <c r="I55" s="1"/>
      <c r="J55" s="2">
        <f>ROUND(SUM(J49:J54),5)</f>
        <v>63036.61</v>
      </c>
      <c r="K55" s="2">
        <f>ROUND(SUM(K49:K54),5)</f>
        <v>55550</v>
      </c>
      <c r="L55" s="2">
        <f>ROUND((J55-K55),5)</f>
        <v>7486.61</v>
      </c>
      <c r="M55" s="15">
        <f>ROUND(IF(K55=0, IF(J55=0, 0, 1), J55/K55),5)</f>
        <v>1.1347700000000001</v>
      </c>
    </row>
    <row r="56" spans="1:13" x14ac:dyDescent="0.35">
      <c r="A56" s="1"/>
      <c r="B56" s="1"/>
      <c r="C56" s="1"/>
      <c r="D56" s="1"/>
      <c r="E56" s="1"/>
      <c r="F56" s="1" t="s">
        <v>111</v>
      </c>
      <c r="G56" s="1"/>
      <c r="H56" s="1"/>
      <c r="I56" s="1"/>
      <c r="J56" s="2"/>
      <c r="K56" s="2"/>
      <c r="L56" s="2"/>
      <c r="M56" s="15"/>
    </row>
    <row r="57" spans="1:13" x14ac:dyDescent="0.35">
      <c r="A57" s="1"/>
      <c r="B57" s="1"/>
      <c r="C57" s="1"/>
      <c r="D57" s="1"/>
      <c r="E57" s="1"/>
      <c r="F57" s="1"/>
      <c r="G57" s="1" t="s">
        <v>112</v>
      </c>
      <c r="H57" s="1"/>
      <c r="I57" s="1"/>
      <c r="J57" s="2">
        <v>330</v>
      </c>
      <c r="K57" s="2">
        <v>4400</v>
      </c>
      <c r="L57" s="2">
        <f>ROUND((J57-K57),5)</f>
        <v>-4070</v>
      </c>
      <c r="M57" s="15">
        <f>ROUND(IF(K57=0, IF(J57=0, 0, 1), J57/K57),5)</f>
        <v>7.4999999999999997E-2</v>
      </c>
    </row>
    <row r="58" spans="1:13" x14ac:dyDescent="0.35">
      <c r="A58" s="1"/>
      <c r="B58" s="1"/>
      <c r="C58" s="1"/>
      <c r="D58" s="1"/>
      <c r="E58" s="1"/>
      <c r="F58" s="1"/>
      <c r="G58" s="1" t="s">
        <v>113</v>
      </c>
      <c r="H58" s="1"/>
      <c r="I58" s="1"/>
      <c r="J58" s="2">
        <v>4500</v>
      </c>
      <c r="K58" s="2">
        <v>4500</v>
      </c>
      <c r="L58" s="2">
        <f>ROUND((J58-K58),5)</f>
        <v>0</v>
      </c>
      <c r="M58" s="15">
        <f>ROUND(IF(K58=0, IF(J58=0, 0, 1), J58/K58),5)</f>
        <v>1</v>
      </c>
    </row>
    <row r="59" spans="1:13" x14ac:dyDescent="0.35">
      <c r="A59" s="1"/>
      <c r="B59" s="1"/>
      <c r="C59" s="1"/>
      <c r="D59" s="1"/>
      <c r="E59" s="1"/>
      <c r="F59" s="1"/>
      <c r="G59" s="1" t="s">
        <v>114</v>
      </c>
      <c r="H59" s="1"/>
      <c r="I59" s="1"/>
      <c r="J59" s="2">
        <v>720</v>
      </c>
      <c r="K59" s="2">
        <v>720</v>
      </c>
      <c r="L59" s="2">
        <f>ROUND((J59-K59),5)</f>
        <v>0</v>
      </c>
      <c r="M59" s="15">
        <f>ROUND(IF(K59=0, IF(J59=0, 0, 1), J59/K59),5)</f>
        <v>1</v>
      </c>
    </row>
    <row r="60" spans="1:13" x14ac:dyDescent="0.35">
      <c r="A60" s="1"/>
      <c r="B60" s="1"/>
      <c r="C60" s="1"/>
      <c r="D60" s="1"/>
      <c r="E60" s="1"/>
      <c r="F60" s="1"/>
      <c r="G60" s="1" t="s">
        <v>115</v>
      </c>
      <c r="H60" s="1"/>
      <c r="I60" s="1"/>
      <c r="J60" s="2">
        <v>4799.57</v>
      </c>
      <c r="K60" s="2">
        <v>3200</v>
      </c>
      <c r="L60" s="2">
        <f>ROUND((J60-K60),5)</f>
        <v>1599.57</v>
      </c>
      <c r="M60" s="15">
        <f>ROUND(IF(K60=0, IF(J60=0, 0, 1), J60/K60),5)</f>
        <v>1.49987</v>
      </c>
    </row>
    <row r="61" spans="1:13" x14ac:dyDescent="0.35">
      <c r="A61" s="1"/>
      <c r="B61" s="1"/>
      <c r="C61" s="1"/>
      <c r="D61" s="1"/>
      <c r="E61" s="1"/>
      <c r="F61" s="1"/>
      <c r="G61" s="1" t="s">
        <v>116</v>
      </c>
      <c r="H61" s="1"/>
      <c r="I61" s="1"/>
      <c r="J61" s="2">
        <v>1457</v>
      </c>
      <c r="K61" s="2">
        <v>1800</v>
      </c>
      <c r="L61" s="2">
        <f>ROUND((J61-K61),5)</f>
        <v>-343</v>
      </c>
      <c r="M61" s="15">
        <f>ROUND(IF(K61=0, IF(J61=0, 0, 1), J61/K61),5)</f>
        <v>0.80944000000000005</v>
      </c>
    </row>
    <row r="62" spans="1:13" x14ac:dyDescent="0.35">
      <c r="A62" s="1"/>
      <c r="B62" s="1"/>
      <c r="C62" s="1"/>
      <c r="D62" s="1"/>
      <c r="E62" s="1"/>
      <c r="F62" s="1"/>
      <c r="G62" s="1" t="s">
        <v>117</v>
      </c>
      <c r="H62" s="1"/>
      <c r="I62" s="1"/>
      <c r="J62" s="2">
        <v>501.88</v>
      </c>
      <c r="K62" s="2"/>
      <c r="L62" s="2"/>
      <c r="M62" s="15"/>
    </row>
    <row r="63" spans="1:13" ht="15" thickBot="1" x14ac:dyDescent="0.4">
      <c r="A63" s="1"/>
      <c r="B63" s="1"/>
      <c r="C63" s="1"/>
      <c r="D63" s="1"/>
      <c r="E63" s="1"/>
      <c r="F63" s="1"/>
      <c r="G63" s="1" t="s">
        <v>118</v>
      </c>
      <c r="H63" s="1"/>
      <c r="I63" s="1"/>
      <c r="J63" s="8">
        <v>2730.2</v>
      </c>
      <c r="K63" s="8">
        <v>0</v>
      </c>
      <c r="L63" s="8">
        <f>ROUND((J63-K63),5)</f>
        <v>2730.2</v>
      </c>
      <c r="M63" s="18">
        <f>ROUND(IF(K63=0, IF(J63=0, 0, 1), J63/K63),5)</f>
        <v>1</v>
      </c>
    </row>
    <row r="64" spans="1:13" x14ac:dyDescent="0.35">
      <c r="A64" s="1"/>
      <c r="B64" s="1"/>
      <c r="C64" s="1"/>
      <c r="D64" s="1"/>
      <c r="E64" s="1"/>
      <c r="F64" s="1" t="s">
        <v>119</v>
      </c>
      <c r="G64" s="1"/>
      <c r="H64" s="1"/>
      <c r="I64" s="1"/>
      <c r="J64" s="2">
        <f>ROUND(SUM(J56:J63),5)</f>
        <v>15038.65</v>
      </c>
      <c r="K64" s="2">
        <f>ROUND(SUM(K56:K63),5)</f>
        <v>14620</v>
      </c>
      <c r="L64" s="2">
        <f>ROUND((J64-K64),5)</f>
        <v>418.65</v>
      </c>
      <c r="M64" s="15">
        <f>ROUND(IF(K64=0, IF(J64=0, 0, 1), J64/K64),5)</f>
        <v>1.02864</v>
      </c>
    </row>
    <row r="65" spans="1:13" x14ac:dyDescent="0.35">
      <c r="A65" s="1"/>
      <c r="B65" s="1"/>
      <c r="C65" s="1"/>
      <c r="D65" s="1"/>
      <c r="E65" s="1"/>
      <c r="F65" s="1" t="s">
        <v>120</v>
      </c>
      <c r="G65" s="1"/>
      <c r="H65" s="1"/>
      <c r="I65" s="1"/>
      <c r="J65" s="2"/>
      <c r="K65" s="2"/>
      <c r="L65" s="2"/>
      <c r="M65" s="15"/>
    </row>
    <row r="66" spans="1:13" x14ac:dyDescent="0.35">
      <c r="A66" s="1"/>
      <c r="B66" s="1"/>
      <c r="C66" s="1"/>
      <c r="D66" s="1"/>
      <c r="E66" s="1"/>
      <c r="F66" s="1"/>
      <c r="G66" s="1" t="s">
        <v>121</v>
      </c>
      <c r="H66" s="1"/>
      <c r="I66" s="1"/>
      <c r="J66" s="2"/>
      <c r="K66" s="2"/>
      <c r="L66" s="2"/>
      <c r="M66" s="15"/>
    </row>
    <row r="67" spans="1:13" x14ac:dyDescent="0.35">
      <c r="A67" s="1"/>
      <c r="B67" s="1"/>
      <c r="C67" s="1"/>
      <c r="D67" s="1"/>
      <c r="E67" s="1"/>
      <c r="F67" s="1"/>
      <c r="G67" s="1"/>
      <c r="H67" s="1" t="s">
        <v>122</v>
      </c>
      <c r="I67" s="1"/>
      <c r="J67" s="2">
        <v>64748.15</v>
      </c>
      <c r="K67" s="2"/>
      <c r="L67" s="2"/>
      <c r="M67" s="15"/>
    </row>
    <row r="68" spans="1:13" x14ac:dyDescent="0.35">
      <c r="A68" s="1"/>
      <c r="B68" s="1"/>
      <c r="C68" s="1"/>
      <c r="D68" s="1"/>
      <c r="E68" s="1"/>
      <c r="F68" s="1"/>
      <c r="G68" s="1"/>
      <c r="H68" s="1" t="s">
        <v>123</v>
      </c>
      <c r="I68" s="1"/>
      <c r="J68" s="2"/>
      <c r="K68" s="2"/>
      <c r="L68" s="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 t="s">
        <v>124</v>
      </c>
      <c r="J69" s="2">
        <v>69219.179999999993</v>
      </c>
      <c r="K69" s="2">
        <v>132563.26</v>
      </c>
      <c r="L69" s="2">
        <f>ROUND((J69-K69),5)</f>
        <v>-63344.08</v>
      </c>
      <c r="M69" s="15">
        <f>ROUND(IF(K69=0, IF(J69=0, 0, 1), J69/K69),5)</f>
        <v>0.52215999999999996</v>
      </c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 t="s">
        <v>125</v>
      </c>
      <c r="J70" s="2">
        <v>2082.7399999999998</v>
      </c>
      <c r="K70" s="2">
        <v>12593.51</v>
      </c>
      <c r="L70" s="2">
        <f>ROUND((J70-K70),5)</f>
        <v>-10510.77</v>
      </c>
      <c r="M70" s="15">
        <f>ROUND(IF(K70=0, IF(J70=0, 0, 1), J70/K70),5)</f>
        <v>0.16538</v>
      </c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126</v>
      </c>
      <c r="J71" s="2">
        <v>745.41</v>
      </c>
      <c r="K71" s="2">
        <v>4032</v>
      </c>
      <c r="L71" s="2">
        <f>ROUND((J71-K71),5)</f>
        <v>-3286.59</v>
      </c>
      <c r="M71" s="15">
        <f>ROUND(IF(K71=0, IF(J71=0, 0, 1), J71/K71),5)</f>
        <v>0.18487000000000001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294</v>
      </c>
      <c r="J72" s="2">
        <v>1317</v>
      </c>
      <c r="K72" s="2"/>
      <c r="L72" s="2"/>
      <c r="M72" s="15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127</v>
      </c>
      <c r="J73" s="2">
        <v>0</v>
      </c>
      <c r="K73" s="2">
        <v>360</v>
      </c>
      <c r="L73" s="2">
        <f>ROUND((J73-K73),5)</f>
        <v>-360</v>
      </c>
      <c r="M73" s="15">
        <f>ROUND(IF(K73=0, IF(J73=0, 0, 1), J73/K73),5)</f>
        <v>0</v>
      </c>
    </row>
    <row r="74" spans="1:13" ht="15" thickBot="1" x14ac:dyDescent="0.4">
      <c r="A74" s="1"/>
      <c r="B74" s="1"/>
      <c r="C74" s="1"/>
      <c r="D74" s="1"/>
      <c r="E74" s="1"/>
      <c r="F74" s="1"/>
      <c r="G74" s="1"/>
      <c r="H74" s="1"/>
      <c r="I74" s="1" t="s">
        <v>295</v>
      </c>
      <c r="J74" s="8">
        <v>2685</v>
      </c>
      <c r="K74" s="8"/>
      <c r="L74" s="8"/>
      <c r="M74" s="18"/>
    </row>
    <row r="75" spans="1:13" x14ac:dyDescent="0.35">
      <c r="A75" s="1"/>
      <c r="B75" s="1"/>
      <c r="C75" s="1"/>
      <c r="D75" s="1"/>
      <c r="E75" s="1"/>
      <c r="F75" s="1"/>
      <c r="G75" s="1"/>
      <c r="H75" s="1" t="s">
        <v>128</v>
      </c>
      <c r="I75" s="1"/>
      <c r="J75" s="2">
        <f>ROUND(SUM(J68:J74),5)</f>
        <v>76049.33</v>
      </c>
      <c r="K75" s="2">
        <f>ROUND(SUM(K68:K74),5)</f>
        <v>149548.76999999999</v>
      </c>
      <c r="L75" s="2">
        <f t="shared" ref="L75:L80" si="0">ROUND((J75-K75),5)</f>
        <v>-73499.44</v>
      </c>
      <c r="M75" s="15">
        <f t="shared" ref="M75:M80" si="1">ROUND(IF(K75=0, IF(J75=0, 0, 1), J75/K75),5)</f>
        <v>0.50853000000000004</v>
      </c>
    </row>
    <row r="76" spans="1:13" x14ac:dyDescent="0.35">
      <c r="A76" s="1"/>
      <c r="B76" s="1"/>
      <c r="C76" s="1"/>
      <c r="D76" s="1"/>
      <c r="E76" s="1"/>
      <c r="F76" s="1"/>
      <c r="G76" s="1"/>
      <c r="H76" s="1" t="s">
        <v>129</v>
      </c>
      <c r="I76" s="1"/>
      <c r="J76" s="2">
        <v>223572.61</v>
      </c>
      <c r="K76" s="2">
        <v>294311.19</v>
      </c>
      <c r="L76" s="2">
        <f t="shared" si="0"/>
        <v>-70738.58</v>
      </c>
      <c r="M76" s="15">
        <f t="shared" si="1"/>
        <v>0.75965000000000005</v>
      </c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130</v>
      </c>
      <c r="I77" s="1"/>
      <c r="J77" s="2">
        <v>34149.360000000001</v>
      </c>
      <c r="K77" s="2">
        <v>41000</v>
      </c>
      <c r="L77" s="2">
        <f t="shared" si="0"/>
        <v>-6850.64</v>
      </c>
      <c r="M77" s="15">
        <f t="shared" si="1"/>
        <v>0.83291000000000004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131</v>
      </c>
      <c r="I78" s="1"/>
      <c r="J78" s="2">
        <v>9716.73</v>
      </c>
      <c r="K78" s="2">
        <v>40000</v>
      </c>
      <c r="L78" s="2">
        <f t="shared" si="0"/>
        <v>-30283.27</v>
      </c>
      <c r="M78" s="15">
        <f t="shared" si="1"/>
        <v>0.24292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132</v>
      </c>
      <c r="I79" s="1"/>
      <c r="J79" s="2">
        <v>325</v>
      </c>
      <c r="K79" s="2">
        <v>24000</v>
      </c>
      <c r="L79" s="2">
        <f t="shared" si="0"/>
        <v>-23675</v>
      </c>
      <c r="M79" s="15">
        <f t="shared" si="1"/>
        <v>1.354E-2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133</v>
      </c>
      <c r="I80" s="1"/>
      <c r="J80" s="2">
        <v>62163.32</v>
      </c>
      <c r="K80" s="2">
        <v>58250</v>
      </c>
      <c r="L80" s="2">
        <f t="shared" si="0"/>
        <v>3913.32</v>
      </c>
      <c r="M80" s="15">
        <f t="shared" si="1"/>
        <v>1.06718</v>
      </c>
    </row>
    <row r="81" spans="1:13" ht="15" thickBot="1" x14ac:dyDescent="0.4">
      <c r="A81" s="1"/>
      <c r="B81" s="1"/>
      <c r="C81" s="1"/>
      <c r="D81" s="1"/>
      <c r="E81" s="1"/>
      <c r="F81" s="1"/>
      <c r="G81" s="1"/>
      <c r="H81" s="1" t="s">
        <v>296</v>
      </c>
      <c r="I81" s="1"/>
      <c r="J81" s="8">
        <v>906.2</v>
      </c>
      <c r="K81" s="8"/>
      <c r="L81" s="8"/>
      <c r="M81" s="18"/>
    </row>
    <row r="82" spans="1:13" x14ac:dyDescent="0.35">
      <c r="A82" s="1"/>
      <c r="B82" s="1"/>
      <c r="C82" s="1"/>
      <c r="D82" s="1"/>
      <c r="E82" s="1"/>
      <c r="F82" s="1"/>
      <c r="G82" s="1" t="s">
        <v>134</v>
      </c>
      <c r="H82" s="1"/>
      <c r="I82" s="1"/>
      <c r="J82" s="2">
        <f>ROUND(SUM(J66:J67)+SUM(J75:J81),5)</f>
        <v>471630.7</v>
      </c>
      <c r="K82" s="2">
        <f>ROUND(SUM(K66:K67)+SUM(K75:K81),5)</f>
        <v>607109.96</v>
      </c>
      <c r="L82" s="2">
        <f>ROUND((J82-K82),5)</f>
        <v>-135479.26</v>
      </c>
      <c r="M82" s="15">
        <f>ROUND(IF(K82=0, IF(J82=0, 0, 1), J82/K82),5)</f>
        <v>0.77685000000000004</v>
      </c>
    </row>
    <row r="83" spans="1:13" x14ac:dyDescent="0.35">
      <c r="A83" s="1"/>
      <c r="B83" s="1"/>
      <c r="C83" s="1"/>
      <c r="D83" s="1"/>
      <c r="E83" s="1"/>
      <c r="F83" s="1"/>
      <c r="G83" s="1" t="s">
        <v>135</v>
      </c>
      <c r="H83" s="1"/>
      <c r="I83" s="1"/>
      <c r="J83" s="2">
        <v>15054.45</v>
      </c>
      <c r="K83" s="2"/>
      <c r="L83" s="2"/>
      <c r="M83" s="15"/>
    </row>
    <row r="84" spans="1:13" x14ac:dyDescent="0.35">
      <c r="A84" s="1"/>
      <c r="B84" s="1"/>
      <c r="C84" s="1"/>
      <c r="D84" s="1"/>
      <c r="E84" s="1"/>
      <c r="F84" s="1"/>
      <c r="G84" s="1" t="s">
        <v>136</v>
      </c>
      <c r="H84" s="1"/>
      <c r="I84" s="1"/>
      <c r="J84" s="2"/>
      <c r="K84" s="2"/>
      <c r="L84" s="2"/>
      <c r="M84" s="15"/>
    </row>
    <row r="85" spans="1:13" x14ac:dyDescent="0.35">
      <c r="A85" s="1"/>
      <c r="B85" s="1"/>
      <c r="C85" s="1"/>
      <c r="D85" s="1"/>
      <c r="E85" s="1"/>
      <c r="F85" s="1"/>
      <c r="G85" s="1"/>
      <c r="H85" s="1" t="s">
        <v>137</v>
      </c>
      <c r="I85" s="1"/>
      <c r="J85" s="2">
        <v>268.66000000000003</v>
      </c>
      <c r="K85" s="2"/>
      <c r="L85" s="2"/>
      <c r="M85" s="15"/>
    </row>
    <row r="86" spans="1:13" x14ac:dyDescent="0.35">
      <c r="A86" s="1"/>
      <c r="B86" s="1"/>
      <c r="C86" s="1"/>
      <c r="D86" s="1"/>
      <c r="E86" s="1"/>
      <c r="F86" s="1"/>
      <c r="G86" s="1"/>
      <c r="H86" s="1" t="s">
        <v>138</v>
      </c>
      <c r="I86" s="1"/>
      <c r="J86" s="2">
        <v>28486.98</v>
      </c>
      <c r="K86" s="2">
        <v>37388.31</v>
      </c>
      <c r="L86" s="2">
        <f t="shared" ref="L86:L92" si="2">ROUND((J86-K86),5)</f>
        <v>-8901.33</v>
      </c>
      <c r="M86" s="15">
        <f t="shared" ref="M86:M92" si="3">ROUND(IF(K86=0, IF(J86=0, 0, 1), J86/K86),5)</f>
        <v>0.76192000000000004</v>
      </c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139</v>
      </c>
      <c r="I87" s="1"/>
      <c r="J87" s="2">
        <v>9230.3700000000008</v>
      </c>
      <c r="K87" s="2">
        <v>15000</v>
      </c>
      <c r="L87" s="2">
        <f t="shared" si="2"/>
        <v>-5769.63</v>
      </c>
      <c r="M87" s="15">
        <f t="shared" si="3"/>
        <v>0.61536000000000002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140</v>
      </c>
      <c r="I88" s="1"/>
      <c r="J88" s="2">
        <v>27070.97</v>
      </c>
      <c r="K88" s="2">
        <v>96938.1</v>
      </c>
      <c r="L88" s="2">
        <f t="shared" si="2"/>
        <v>-69867.13</v>
      </c>
      <c r="M88" s="15">
        <f t="shared" si="3"/>
        <v>0.27926000000000001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141</v>
      </c>
      <c r="I89" s="1"/>
      <c r="J89" s="2">
        <v>0</v>
      </c>
      <c r="K89" s="2">
        <v>30000</v>
      </c>
      <c r="L89" s="2">
        <f t="shared" si="2"/>
        <v>-30000</v>
      </c>
      <c r="M89" s="15">
        <f t="shared" si="3"/>
        <v>0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142</v>
      </c>
      <c r="I90" s="1"/>
      <c r="J90" s="2">
        <v>103.71</v>
      </c>
      <c r="K90" s="2">
        <v>4000</v>
      </c>
      <c r="L90" s="2">
        <f t="shared" si="2"/>
        <v>-3896.29</v>
      </c>
      <c r="M90" s="15">
        <f t="shared" si="3"/>
        <v>2.5930000000000002E-2</v>
      </c>
    </row>
    <row r="91" spans="1:13" ht="15" thickBot="1" x14ac:dyDescent="0.4">
      <c r="A91" s="1"/>
      <c r="B91" s="1"/>
      <c r="C91" s="1"/>
      <c r="D91" s="1"/>
      <c r="E91" s="1"/>
      <c r="F91" s="1"/>
      <c r="G91" s="1"/>
      <c r="H91" s="1" t="s">
        <v>143</v>
      </c>
      <c r="I91" s="1"/>
      <c r="J91" s="8">
        <v>90</v>
      </c>
      <c r="K91" s="8">
        <v>500</v>
      </c>
      <c r="L91" s="8">
        <f t="shared" si="2"/>
        <v>-410</v>
      </c>
      <c r="M91" s="18">
        <f t="shared" si="3"/>
        <v>0.18</v>
      </c>
    </row>
    <row r="92" spans="1:13" x14ac:dyDescent="0.35">
      <c r="A92" s="1"/>
      <c r="B92" s="1"/>
      <c r="C92" s="1"/>
      <c r="D92" s="1"/>
      <c r="E92" s="1"/>
      <c r="F92" s="1"/>
      <c r="G92" s="1" t="s">
        <v>144</v>
      </c>
      <c r="H92" s="1"/>
      <c r="I92" s="1"/>
      <c r="J92" s="2">
        <f>ROUND(SUM(J84:J91),5)</f>
        <v>65250.69</v>
      </c>
      <c r="K92" s="2">
        <f>ROUND(SUM(K84:K91),5)</f>
        <v>183826.41</v>
      </c>
      <c r="L92" s="2">
        <f t="shared" si="2"/>
        <v>-118575.72</v>
      </c>
      <c r="M92" s="15">
        <f t="shared" si="3"/>
        <v>0.35496</v>
      </c>
    </row>
    <row r="93" spans="1:13" x14ac:dyDescent="0.35">
      <c r="A93" s="1"/>
      <c r="B93" s="1"/>
      <c r="C93" s="1"/>
      <c r="D93" s="1"/>
      <c r="E93" s="1"/>
      <c r="F93" s="1"/>
      <c r="G93" s="1" t="s">
        <v>145</v>
      </c>
      <c r="H93" s="1"/>
      <c r="I93" s="1"/>
      <c r="J93" s="2"/>
      <c r="K93" s="2"/>
      <c r="L93" s="2"/>
      <c r="M93" s="15"/>
    </row>
    <row r="94" spans="1:13" x14ac:dyDescent="0.35">
      <c r="A94" s="1"/>
      <c r="B94" s="1"/>
      <c r="C94" s="1"/>
      <c r="D94" s="1"/>
      <c r="E94" s="1"/>
      <c r="F94" s="1"/>
      <c r="G94" s="1"/>
      <c r="H94" s="1" t="s">
        <v>146</v>
      </c>
      <c r="I94" s="1"/>
      <c r="J94" s="2">
        <v>4884.95</v>
      </c>
      <c r="K94" s="2">
        <v>6480</v>
      </c>
      <c r="L94" s="2">
        <f>ROUND((J94-K94),5)</f>
        <v>-1595.05</v>
      </c>
      <c r="M94" s="15">
        <f>ROUND(IF(K94=0, IF(J94=0, 0, 1), J94/K94),5)</f>
        <v>0.75385000000000002</v>
      </c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147</v>
      </c>
      <c r="I95" s="1"/>
      <c r="J95" s="2">
        <v>6480.77</v>
      </c>
      <c r="K95" s="2">
        <v>9084.49</v>
      </c>
      <c r="L95" s="2">
        <f>ROUND((J95-K95),5)</f>
        <v>-2603.7199999999998</v>
      </c>
      <c r="M95" s="15">
        <f>ROUND(IF(K95=0, IF(J95=0, 0, 1), J95/K95),5)</f>
        <v>0.71338999999999997</v>
      </c>
    </row>
    <row r="96" spans="1:13" ht="15" thickBot="1" x14ac:dyDescent="0.4">
      <c r="A96" s="1"/>
      <c r="B96" s="1"/>
      <c r="C96" s="1"/>
      <c r="D96" s="1"/>
      <c r="E96" s="1"/>
      <c r="F96" s="1"/>
      <c r="G96" s="1"/>
      <c r="H96" s="1" t="s">
        <v>148</v>
      </c>
      <c r="I96" s="1"/>
      <c r="J96" s="8">
        <v>896.4</v>
      </c>
      <c r="K96" s="8">
        <v>2109.06</v>
      </c>
      <c r="L96" s="8">
        <f>ROUND((J96-K96),5)</f>
        <v>-1212.6600000000001</v>
      </c>
      <c r="M96" s="18">
        <f>ROUND(IF(K96=0, IF(J96=0, 0, 1), J96/K96),5)</f>
        <v>0.42502000000000001</v>
      </c>
    </row>
    <row r="97" spans="1:13" x14ac:dyDescent="0.35">
      <c r="A97" s="1"/>
      <c r="B97" s="1"/>
      <c r="C97" s="1"/>
      <c r="D97" s="1"/>
      <c r="E97" s="1"/>
      <c r="F97" s="1"/>
      <c r="G97" s="1" t="s">
        <v>149</v>
      </c>
      <c r="H97" s="1"/>
      <c r="I97" s="1"/>
      <c r="J97" s="2">
        <f>ROUND(SUM(J93:J96),5)</f>
        <v>12262.12</v>
      </c>
      <c r="K97" s="2">
        <f>ROUND(SUM(K93:K96),5)</f>
        <v>17673.55</v>
      </c>
      <c r="L97" s="2">
        <f>ROUND((J97-K97),5)</f>
        <v>-5411.43</v>
      </c>
      <c r="M97" s="15">
        <f>ROUND(IF(K97=0, IF(J97=0, 0, 1), J97/K97),5)</f>
        <v>0.69381000000000004</v>
      </c>
    </row>
    <row r="98" spans="1:13" ht="15" thickBot="1" x14ac:dyDescent="0.4">
      <c r="A98" s="1"/>
      <c r="B98" s="1"/>
      <c r="C98" s="1"/>
      <c r="D98" s="1"/>
      <c r="E98" s="1"/>
      <c r="F98" s="1"/>
      <c r="G98" s="1" t="s">
        <v>150</v>
      </c>
      <c r="H98" s="1"/>
      <c r="I98" s="1"/>
      <c r="J98" s="8">
        <v>1419</v>
      </c>
      <c r="K98" s="8"/>
      <c r="L98" s="8"/>
      <c r="M98" s="18"/>
    </row>
    <row r="99" spans="1:13" x14ac:dyDescent="0.35">
      <c r="A99" s="1"/>
      <c r="B99" s="1"/>
      <c r="C99" s="1"/>
      <c r="D99" s="1"/>
      <c r="E99" s="1"/>
      <c r="F99" s="1" t="s">
        <v>151</v>
      </c>
      <c r="G99" s="1"/>
      <c r="H99" s="1"/>
      <c r="I99" s="1"/>
      <c r="J99" s="2">
        <f>ROUND(J65+SUM(J82:J83)+J92+SUM(J97:J98),5)</f>
        <v>565616.96</v>
      </c>
      <c r="K99" s="2">
        <f>ROUND(K65+SUM(K82:K83)+K92+SUM(K97:K98),5)</f>
        <v>808609.92</v>
      </c>
      <c r="L99" s="2">
        <f>ROUND((J99-K99),5)</f>
        <v>-242992.96</v>
      </c>
      <c r="M99" s="15">
        <f>ROUND(IF(K99=0, IF(J99=0, 0, 1), J99/K99),5)</f>
        <v>0.69948999999999995</v>
      </c>
    </row>
    <row r="100" spans="1:13" x14ac:dyDescent="0.35">
      <c r="A100" s="1"/>
      <c r="B100" s="1"/>
      <c r="C100" s="1"/>
      <c r="D100" s="1"/>
      <c r="E100" s="1"/>
      <c r="F100" s="1" t="s">
        <v>152</v>
      </c>
      <c r="G100" s="1"/>
      <c r="H100" s="1"/>
      <c r="I100" s="1"/>
      <c r="J100" s="2"/>
      <c r="K100" s="2"/>
      <c r="L100" s="2"/>
      <c r="M100" s="15"/>
    </row>
    <row r="101" spans="1:13" x14ac:dyDescent="0.35">
      <c r="A101" s="1"/>
      <c r="B101" s="1"/>
      <c r="C101" s="1"/>
      <c r="D101" s="1"/>
      <c r="E101" s="1"/>
      <c r="F101" s="1"/>
      <c r="G101" s="1" t="s">
        <v>153</v>
      </c>
      <c r="H101" s="1"/>
      <c r="I101" s="1"/>
      <c r="J101" s="2">
        <v>4533.47</v>
      </c>
      <c r="K101" s="2">
        <v>2000</v>
      </c>
      <c r="L101" s="2">
        <f>ROUND((J101-K101),5)</f>
        <v>2533.4699999999998</v>
      </c>
      <c r="M101" s="15">
        <f>ROUND(IF(K101=0, IF(J101=0, 0, 1), J101/K101),5)</f>
        <v>2.26674</v>
      </c>
    </row>
    <row r="102" spans="1:13" x14ac:dyDescent="0.35">
      <c r="A102" s="1"/>
      <c r="B102" s="1"/>
      <c r="C102" s="1"/>
      <c r="D102" s="1"/>
      <c r="E102" s="1"/>
      <c r="F102" s="1"/>
      <c r="G102" s="1" t="s">
        <v>154</v>
      </c>
      <c r="H102" s="1"/>
      <c r="I102" s="1"/>
      <c r="J102" s="2">
        <v>30265</v>
      </c>
      <c r="K102" s="2">
        <v>32000</v>
      </c>
      <c r="L102" s="2">
        <f>ROUND((J102-K102),5)</f>
        <v>-1735</v>
      </c>
      <c r="M102" s="15">
        <f>ROUND(IF(K102=0, IF(J102=0, 0, 1), J102/K102),5)</f>
        <v>0.94577999999999995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155</v>
      </c>
      <c r="H103" s="1"/>
      <c r="I103" s="1"/>
      <c r="J103" s="2">
        <v>13638.21</v>
      </c>
      <c r="K103" s="2">
        <v>5000</v>
      </c>
      <c r="L103" s="2">
        <f>ROUND((J103-K103),5)</f>
        <v>8638.2099999999991</v>
      </c>
      <c r="M103" s="15">
        <f>ROUND(IF(K103=0, IF(J103=0, 0, 1), J103/K103),5)</f>
        <v>2.7276400000000001</v>
      </c>
    </row>
    <row r="104" spans="1:13" ht="15" thickBot="1" x14ac:dyDescent="0.4">
      <c r="A104" s="1"/>
      <c r="B104" s="1"/>
      <c r="C104" s="1"/>
      <c r="D104" s="1"/>
      <c r="E104" s="1"/>
      <c r="F104" s="1"/>
      <c r="G104" s="1" t="s">
        <v>156</v>
      </c>
      <c r="H104" s="1"/>
      <c r="I104" s="1"/>
      <c r="J104" s="8">
        <v>5000</v>
      </c>
      <c r="K104" s="8"/>
      <c r="L104" s="8"/>
      <c r="M104" s="18"/>
    </row>
    <row r="105" spans="1:13" x14ac:dyDescent="0.35">
      <c r="A105" s="1"/>
      <c r="B105" s="1"/>
      <c r="C105" s="1"/>
      <c r="D105" s="1"/>
      <c r="E105" s="1"/>
      <c r="F105" s="1" t="s">
        <v>157</v>
      </c>
      <c r="G105" s="1"/>
      <c r="H105" s="1"/>
      <c r="I105" s="1"/>
      <c r="J105" s="2">
        <f>ROUND(SUM(J100:J104),5)</f>
        <v>53436.68</v>
      </c>
      <c r="K105" s="2">
        <f>ROUND(SUM(K100:K104),5)</f>
        <v>39000</v>
      </c>
      <c r="L105" s="2">
        <f>ROUND((J105-K105),5)</f>
        <v>14436.68</v>
      </c>
      <c r="M105" s="15">
        <f>ROUND(IF(K105=0, IF(J105=0, 0, 1), J105/K105),5)</f>
        <v>1.3701700000000001</v>
      </c>
    </row>
    <row r="106" spans="1:13" x14ac:dyDescent="0.35">
      <c r="A106" s="1"/>
      <c r="B106" s="1"/>
      <c r="C106" s="1"/>
      <c r="D106" s="1"/>
      <c r="E106" s="1"/>
      <c r="F106" s="1" t="s">
        <v>158</v>
      </c>
      <c r="G106" s="1"/>
      <c r="H106" s="1"/>
      <c r="I106" s="1"/>
      <c r="J106" s="2"/>
      <c r="K106" s="2"/>
      <c r="L106" s="2"/>
      <c r="M106" s="15"/>
    </row>
    <row r="107" spans="1:13" x14ac:dyDescent="0.35">
      <c r="A107" s="1"/>
      <c r="B107" s="1"/>
      <c r="C107" s="1"/>
      <c r="D107" s="1"/>
      <c r="E107" s="1"/>
      <c r="F107" s="1"/>
      <c r="G107" s="1" t="s">
        <v>159</v>
      </c>
      <c r="H107" s="1"/>
      <c r="I107" s="1"/>
      <c r="J107" s="2"/>
      <c r="K107" s="2"/>
      <c r="L107" s="2"/>
      <c r="M107" s="15"/>
    </row>
    <row r="108" spans="1:13" x14ac:dyDescent="0.35">
      <c r="A108" s="1"/>
      <c r="B108" s="1"/>
      <c r="C108" s="1"/>
      <c r="D108" s="1"/>
      <c r="E108" s="1"/>
      <c r="F108" s="1"/>
      <c r="G108" s="1"/>
      <c r="H108" s="1" t="s">
        <v>160</v>
      </c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 t="s">
        <v>161</v>
      </c>
      <c r="J109" s="2">
        <v>2664.94</v>
      </c>
      <c r="K109" s="2"/>
      <c r="L109" s="2"/>
      <c r="M109" s="15"/>
    </row>
    <row r="110" spans="1:13" ht="15" thickBot="1" x14ac:dyDescent="0.4">
      <c r="A110" s="1"/>
      <c r="B110" s="1"/>
      <c r="C110" s="1"/>
      <c r="D110" s="1"/>
      <c r="E110" s="1"/>
      <c r="F110" s="1"/>
      <c r="G110" s="1"/>
      <c r="H110" s="1"/>
      <c r="I110" s="1" t="s">
        <v>162</v>
      </c>
      <c r="J110" s="8">
        <v>9216.84</v>
      </c>
      <c r="K110" s="8">
        <v>12000</v>
      </c>
      <c r="L110" s="8">
        <f t="shared" ref="L110:L115" si="4">ROUND((J110-K110),5)</f>
        <v>-2783.16</v>
      </c>
      <c r="M110" s="18">
        <f t="shared" ref="M110:M115" si="5">ROUND(IF(K110=0, IF(J110=0, 0, 1), J110/K110),5)</f>
        <v>0.76807000000000003</v>
      </c>
    </row>
    <row r="111" spans="1:13" x14ac:dyDescent="0.35">
      <c r="A111" s="1"/>
      <c r="B111" s="1"/>
      <c r="C111" s="1"/>
      <c r="D111" s="1"/>
      <c r="E111" s="1"/>
      <c r="F111" s="1"/>
      <c r="G111" s="1"/>
      <c r="H111" s="1" t="s">
        <v>163</v>
      </c>
      <c r="I111" s="1"/>
      <c r="J111" s="2">
        <f>ROUND(SUM(J108:J110),5)</f>
        <v>11881.78</v>
      </c>
      <c r="K111" s="2">
        <f>ROUND(SUM(K108:K110),5)</f>
        <v>12000</v>
      </c>
      <c r="L111" s="2">
        <f t="shared" si="4"/>
        <v>-118.22</v>
      </c>
      <c r="M111" s="15">
        <f t="shared" si="5"/>
        <v>0.99014999999999997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164</v>
      </c>
      <c r="I112" s="1"/>
      <c r="J112" s="2">
        <v>0</v>
      </c>
      <c r="K112" s="2">
        <v>1500</v>
      </c>
      <c r="L112" s="2">
        <f t="shared" si="4"/>
        <v>-1500</v>
      </c>
      <c r="M112" s="15">
        <f t="shared" si="5"/>
        <v>0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165</v>
      </c>
      <c r="I113" s="1"/>
      <c r="J113" s="2">
        <v>250</v>
      </c>
      <c r="K113" s="2">
        <v>1500</v>
      </c>
      <c r="L113" s="2">
        <f t="shared" si="4"/>
        <v>-1250</v>
      </c>
      <c r="M113" s="15">
        <f t="shared" si="5"/>
        <v>0.16667000000000001</v>
      </c>
    </row>
    <row r="114" spans="1:13" ht="15" thickBot="1" x14ac:dyDescent="0.4">
      <c r="A114" s="1"/>
      <c r="B114" s="1"/>
      <c r="C114" s="1"/>
      <c r="D114" s="1"/>
      <c r="E114" s="1"/>
      <c r="F114" s="1"/>
      <c r="G114" s="1"/>
      <c r="H114" s="1" t="s">
        <v>166</v>
      </c>
      <c r="I114" s="1"/>
      <c r="J114" s="8">
        <v>0</v>
      </c>
      <c r="K114" s="8">
        <v>1500</v>
      </c>
      <c r="L114" s="8">
        <f t="shared" si="4"/>
        <v>-1500</v>
      </c>
      <c r="M114" s="18">
        <f t="shared" si="5"/>
        <v>0</v>
      </c>
    </row>
    <row r="115" spans="1:13" x14ac:dyDescent="0.35">
      <c r="A115" s="1"/>
      <c r="B115" s="1"/>
      <c r="C115" s="1"/>
      <c r="D115" s="1"/>
      <c r="E115" s="1"/>
      <c r="F115" s="1"/>
      <c r="G115" s="1" t="s">
        <v>167</v>
      </c>
      <c r="H115" s="1"/>
      <c r="I115" s="1"/>
      <c r="J115" s="2">
        <f>ROUND(J107+SUM(J111:J114),5)</f>
        <v>12131.78</v>
      </c>
      <c r="K115" s="2">
        <f>ROUND(K107+SUM(K111:K114),5)</f>
        <v>16500</v>
      </c>
      <c r="L115" s="2">
        <f t="shared" si="4"/>
        <v>-4368.22</v>
      </c>
      <c r="M115" s="15">
        <f t="shared" si="5"/>
        <v>0.73526000000000002</v>
      </c>
    </row>
    <row r="116" spans="1:13" x14ac:dyDescent="0.35">
      <c r="A116" s="1"/>
      <c r="B116" s="1"/>
      <c r="C116" s="1"/>
      <c r="D116" s="1"/>
      <c r="E116" s="1"/>
      <c r="F116" s="1"/>
      <c r="G116" s="1" t="s">
        <v>297</v>
      </c>
      <c r="H116" s="1"/>
      <c r="I116" s="1"/>
      <c r="J116" s="2">
        <v>6.25</v>
      </c>
      <c r="K116" s="2"/>
      <c r="L116" s="2"/>
      <c r="M116" s="15"/>
    </row>
    <row r="117" spans="1:13" x14ac:dyDescent="0.35">
      <c r="A117" s="1"/>
      <c r="B117" s="1"/>
      <c r="C117" s="1"/>
      <c r="D117" s="1"/>
      <c r="E117" s="1"/>
      <c r="F117" s="1"/>
      <c r="G117" s="1" t="s">
        <v>168</v>
      </c>
      <c r="H117" s="1"/>
      <c r="I117" s="1"/>
      <c r="J117" s="2"/>
      <c r="K117" s="2"/>
      <c r="L117" s="2"/>
      <c r="M117" s="15"/>
    </row>
    <row r="118" spans="1:13" x14ac:dyDescent="0.35">
      <c r="A118" s="1"/>
      <c r="B118" s="1"/>
      <c r="C118" s="1"/>
      <c r="D118" s="1"/>
      <c r="E118" s="1"/>
      <c r="F118" s="1"/>
      <c r="G118" s="1"/>
      <c r="H118" s="1" t="s">
        <v>169</v>
      </c>
      <c r="I118" s="1"/>
      <c r="J118" s="2">
        <v>793.65</v>
      </c>
      <c r="K118" s="2">
        <v>1200</v>
      </c>
      <c r="L118" s="2">
        <f t="shared" ref="L118:L123" si="6">ROUND((J118-K118),5)</f>
        <v>-406.35</v>
      </c>
      <c r="M118" s="15">
        <f t="shared" ref="M118:M123" si="7">ROUND(IF(K118=0, IF(J118=0, 0, 1), J118/K118),5)</f>
        <v>0.66137999999999997</v>
      </c>
    </row>
    <row r="119" spans="1:13" x14ac:dyDescent="0.35">
      <c r="A119" s="1"/>
      <c r="B119" s="1"/>
      <c r="C119" s="1"/>
      <c r="D119" s="1"/>
      <c r="E119" s="1"/>
      <c r="F119" s="1"/>
      <c r="G119" s="1"/>
      <c r="H119" s="1" t="s">
        <v>170</v>
      </c>
      <c r="I119" s="1"/>
      <c r="J119" s="2">
        <v>640.64</v>
      </c>
      <c r="K119" s="2">
        <v>1500</v>
      </c>
      <c r="L119" s="2">
        <f t="shared" si="6"/>
        <v>-859.36</v>
      </c>
      <c r="M119" s="15">
        <f t="shared" si="7"/>
        <v>0.42709000000000003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171</v>
      </c>
      <c r="I120" s="1"/>
      <c r="J120" s="2">
        <v>3102.17</v>
      </c>
      <c r="K120" s="2">
        <v>4200</v>
      </c>
      <c r="L120" s="2">
        <f t="shared" si="6"/>
        <v>-1097.83</v>
      </c>
      <c r="M120" s="15">
        <f t="shared" si="7"/>
        <v>0.73860999999999999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172</v>
      </c>
      <c r="I121" s="1"/>
      <c r="J121" s="2">
        <v>775.19</v>
      </c>
      <c r="K121" s="2">
        <v>900</v>
      </c>
      <c r="L121" s="2">
        <f t="shared" si="6"/>
        <v>-124.81</v>
      </c>
      <c r="M121" s="15">
        <f t="shared" si="7"/>
        <v>0.86131999999999997</v>
      </c>
    </row>
    <row r="122" spans="1:13" ht="15" thickBot="1" x14ac:dyDescent="0.4">
      <c r="A122" s="1"/>
      <c r="B122" s="1"/>
      <c r="C122" s="1"/>
      <c r="D122" s="1"/>
      <c r="E122" s="1"/>
      <c r="F122" s="1"/>
      <c r="G122" s="1"/>
      <c r="H122" s="1" t="s">
        <v>173</v>
      </c>
      <c r="I122" s="1"/>
      <c r="J122" s="8">
        <v>775.19</v>
      </c>
      <c r="K122" s="8">
        <v>900</v>
      </c>
      <c r="L122" s="8">
        <f t="shared" si="6"/>
        <v>-124.81</v>
      </c>
      <c r="M122" s="18">
        <f t="shared" si="7"/>
        <v>0.86131999999999997</v>
      </c>
    </row>
    <row r="123" spans="1:13" x14ac:dyDescent="0.35">
      <c r="A123" s="1"/>
      <c r="B123" s="1"/>
      <c r="C123" s="1"/>
      <c r="D123" s="1"/>
      <c r="E123" s="1"/>
      <c r="F123" s="1"/>
      <c r="G123" s="1" t="s">
        <v>174</v>
      </c>
      <c r="H123" s="1"/>
      <c r="I123" s="1"/>
      <c r="J123" s="2">
        <f>ROUND(SUM(J117:J122),5)</f>
        <v>6086.84</v>
      </c>
      <c r="K123" s="2">
        <f>ROUND(SUM(K117:K122),5)</f>
        <v>8700</v>
      </c>
      <c r="L123" s="2">
        <f t="shared" si="6"/>
        <v>-2613.16</v>
      </c>
      <c r="M123" s="15">
        <f t="shared" si="7"/>
        <v>0.69964000000000004</v>
      </c>
    </row>
    <row r="124" spans="1:13" x14ac:dyDescent="0.35">
      <c r="A124" s="1"/>
      <c r="B124" s="1"/>
      <c r="C124" s="1"/>
      <c r="D124" s="1"/>
      <c r="E124" s="1"/>
      <c r="F124" s="1"/>
      <c r="G124" s="1" t="s">
        <v>175</v>
      </c>
      <c r="H124" s="1"/>
      <c r="I124" s="1"/>
      <c r="J124" s="2"/>
      <c r="K124" s="2"/>
      <c r="L124" s="2"/>
      <c r="M124" s="15"/>
    </row>
    <row r="125" spans="1:13" x14ac:dyDescent="0.35">
      <c r="A125" s="1"/>
      <c r="B125" s="1"/>
      <c r="C125" s="1"/>
      <c r="D125" s="1"/>
      <c r="E125" s="1"/>
      <c r="F125" s="1"/>
      <c r="G125" s="1"/>
      <c r="H125" s="1" t="s">
        <v>176</v>
      </c>
      <c r="I125" s="1"/>
      <c r="J125" s="2"/>
      <c r="K125" s="2"/>
      <c r="L125" s="2"/>
      <c r="M125" s="15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 t="s">
        <v>177</v>
      </c>
      <c r="J126" s="2">
        <v>15571</v>
      </c>
      <c r="K126" s="2">
        <v>14000</v>
      </c>
      <c r="L126" s="2">
        <f>ROUND((J126-K126),5)</f>
        <v>1571</v>
      </c>
      <c r="M126" s="15">
        <f>ROUND(IF(K126=0, IF(J126=0, 0, 1), J126/K126),5)</f>
        <v>1.1122099999999999</v>
      </c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 t="s">
        <v>178</v>
      </c>
      <c r="J127" s="2">
        <v>3242.29</v>
      </c>
      <c r="K127" s="2">
        <v>3000</v>
      </c>
      <c r="L127" s="2">
        <f>ROUND((J127-K127),5)</f>
        <v>242.29</v>
      </c>
      <c r="M127" s="15">
        <f>ROUND(IF(K127=0, IF(J127=0, 0, 1), J127/K127),5)</f>
        <v>1.0807599999999999</v>
      </c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179</v>
      </c>
      <c r="J128" s="2">
        <v>1017.63</v>
      </c>
      <c r="K128" s="2">
        <v>3000</v>
      </c>
      <c r="L128" s="2">
        <f>ROUND((J128-K128),5)</f>
        <v>-1982.37</v>
      </c>
      <c r="M128" s="15">
        <f>ROUND(IF(K128=0, IF(J128=0, 0, 1), J128/K128),5)</f>
        <v>0.33921000000000001</v>
      </c>
    </row>
    <row r="129" spans="1:13" ht="15" thickBot="1" x14ac:dyDescent="0.4">
      <c r="A129" s="1"/>
      <c r="B129" s="1"/>
      <c r="C129" s="1"/>
      <c r="D129" s="1"/>
      <c r="E129" s="1"/>
      <c r="F129" s="1"/>
      <c r="G129" s="1"/>
      <c r="H129" s="1"/>
      <c r="I129" s="1" t="s">
        <v>298</v>
      </c>
      <c r="J129" s="8">
        <v>50</v>
      </c>
      <c r="K129" s="8"/>
      <c r="L129" s="8"/>
      <c r="M129" s="18"/>
    </row>
    <row r="130" spans="1:13" x14ac:dyDescent="0.35">
      <c r="A130" s="1"/>
      <c r="B130" s="1"/>
      <c r="C130" s="1"/>
      <c r="D130" s="1"/>
      <c r="E130" s="1"/>
      <c r="F130" s="1"/>
      <c r="G130" s="1"/>
      <c r="H130" s="1" t="s">
        <v>180</v>
      </c>
      <c r="I130" s="1"/>
      <c r="J130" s="2">
        <f>ROUND(SUM(J125:J129),5)</f>
        <v>19880.919999999998</v>
      </c>
      <c r="K130" s="2">
        <f>ROUND(SUM(K125:K129),5)</f>
        <v>20000</v>
      </c>
      <c r="L130" s="2">
        <f t="shared" ref="L130:L136" si="8">ROUND((J130-K130),5)</f>
        <v>-119.08</v>
      </c>
      <c r="M130" s="15">
        <f t="shared" ref="M130:M136" si="9">ROUND(IF(K130=0, IF(J130=0, 0, 1), J130/K130),5)</f>
        <v>0.99404999999999999</v>
      </c>
    </row>
    <row r="131" spans="1:13" x14ac:dyDescent="0.35">
      <c r="A131" s="1"/>
      <c r="B131" s="1"/>
      <c r="C131" s="1"/>
      <c r="D131" s="1"/>
      <c r="E131" s="1"/>
      <c r="F131" s="1"/>
      <c r="G131" s="1"/>
      <c r="H131" s="1" t="s">
        <v>181</v>
      </c>
      <c r="I131" s="1"/>
      <c r="J131" s="2">
        <v>1705.88</v>
      </c>
      <c r="K131" s="2">
        <v>1700</v>
      </c>
      <c r="L131" s="2">
        <f t="shared" si="8"/>
        <v>5.88</v>
      </c>
      <c r="M131" s="15">
        <f t="shared" si="9"/>
        <v>1.00346</v>
      </c>
    </row>
    <row r="132" spans="1:13" ht="15" thickBot="1" x14ac:dyDescent="0.4">
      <c r="A132" s="1"/>
      <c r="B132" s="1"/>
      <c r="C132" s="1"/>
      <c r="D132" s="1"/>
      <c r="E132" s="1"/>
      <c r="F132" s="1"/>
      <c r="G132" s="1"/>
      <c r="H132" s="1" t="s">
        <v>182</v>
      </c>
      <c r="I132" s="1"/>
      <c r="J132" s="8">
        <v>1597.63</v>
      </c>
      <c r="K132" s="8">
        <v>1560</v>
      </c>
      <c r="L132" s="8">
        <f t="shared" si="8"/>
        <v>37.630000000000003</v>
      </c>
      <c r="M132" s="18">
        <f t="shared" si="9"/>
        <v>1.0241199999999999</v>
      </c>
    </row>
    <row r="133" spans="1:13" x14ac:dyDescent="0.35">
      <c r="A133" s="1"/>
      <c r="B133" s="1"/>
      <c r="C133" s="1"/>
      <c r="D133" s="1"/>
      <c r="E133" s="1"/>
      <c r="F133" s="1"/>
      <c r="G133" s="1" t="s">
        <v>183</v>
      </c>
      <c r="H133" s="1"/>
      <c r="I133" s="1"/>
      <c r="J133" s="2">
        <f>ROUND(J124+SUM(J130:J132),5)</f>
        <v>23184.43</v>
      </c>
      <c r="K133" s="2">
        <f>ROUND(K124+SUM(K130:K132),5)</f>
        <v>23260</v>
      </c>
      <c r="L133" s="2">
        <f t="shared" si="8"/>
        <v>-75.569999999999993</v>
      </c>
      <c r="M133" s="15">
        <f t="shared" si="9"/>
        <v>0.99675000000000002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 t="s">
        <v>184</v>
      </c>
      <c r="H134" s="1"/>
      <c r="I134" s="1"/>
      <c r="J134" s="2">
        <v>480.5</v>
      </c>
      <c r="K134" s="2">
        <v>1000</v>
      </c>
      <c r="L134" s="2">
        <f t="shared" si="8"/>
        <v>-519.5</v>
      </c>
      <c r="M134" s="15">
        <f t="shared" si="9"/>
        <v>0.48049999999999998</v>
      </c>
    </row>
    <row r="135" spans="1:13" ht="15" thickBot="1" x14ac:dyDescent="0.4">
      <c r="A135" s="1"/>
      <c r="B135" s="1"/>
      <c r="C135" s="1"/>
      <c r="D135" s="1"/>
      <c r="E135" s="1"/>
      <c r="F135" s="1" t="s">
        <v>185</v>
      </c>
      <c r="G135" s="1"/>
      <c r="H135" s="1"/>
      <c r="I135" s="1"/>
      <c r="J135" s="3">
        <f>ROUND(J106+SUM(J115:J116)+J123+SUM(J133:J134),5)</f>
        <v>41889.800000000003</v>
      </c>
      <c r="K135" s="3">
        <f>ROUND(K106+SUM(K115:K116)+K123+SUM(K133:K134),5)</f>
        <v>49460</v>
      </c>
      <c r="L135" s="3">
        <f t="shared" si="8"/>
        <v>-7570.2</v>
      </c>
      <c r="M135" s="17">
        <f t="shared" si="9"/>
        <v>0.84694000000000003</v>
      </c>
    </row>
    <row r="136" spans="1:13" x14ac:dyDescent="0.35">
      <c r="A136" s="1"/>
      <c r="B136" s="1"/>
      <c r="C136" s="1"/>
      <c r="D136" s="1"/>
      <c r="E136" s="1" t="s">
        <v>186</v>
      </c>
      <c r="F136" s="1"/>
      <c r="G136" s="1"/>
      <c r="H136" s="1"/>
      <c r="I136" s="1"/>
      <c r="J136" s="2">
        <f>ROUND(SUM(J34:J38)+SUM(J42:J43)+J48+J55+J64+J99+J105+J135,5)</f>
        <v>761452.17</v>
      </c>
      <c r="K136" s="2">
        <f>ROUND(SUM(K34:K38)+SUM(K42:K43)+K48+K55+K64+K99+K105+K135,5)</f>
        <v>993419.6</v>
      </c>
      <c r="L136" s="2">
        <f t="shared" si="8"/>
        <v>-231967.43</v>
      </c>
      <c r="M136" s="15">
        <f t="shared" si="9"/>
        <v>0.76649999999999996</v>
      </c>
    </row>
    <row r="137" spans="1:13" x14ac:dyDescent="0.35">
      <c r="A137" s="1"/>
      <c r="B137" s="1"/>
      <c r="C137" s="1"/>
      <c r="D137" s="1"/>
      <c r="E137" s="1" t="s">
        <v>187</v>
      </c>
      <c r="F137" s="1"/>
      <c r="G137" s="1"/>
      <c r="H137" s="1"/>
      <c r="I137" s="1"/>
      <c r="J137" s="2"/>
      <c r="K137" s="2"/>
      <c r="L137" s="2"/>
      <c r="M137" s="15"/>
    </row>
    <row r="138" spans="1:13" x14ac:dyDescent="0.35">
      <c r="A138" s="1"/>
      <c r="B138" s="1"/>
      <c r="C138" s="1"/>
      <c r="D138" s="1"/>
      <c r="E138" s="1"/>
      <c r="F138" s="1" t="s">
        <v>188</v>
      </c>
      <c r="G138" s="1"/>
      <c r="H138" s="1"/>
      <c r="I138" s="1"/>
      <c r="J138" s="2">
        <v>235.85</v>
      </c>
      <c r="K138" s="2">
        <v>5000</v>
      </c>
      <c r="L138" s="2">
        <f>ROUND((J138-K138),5)</f>
        <v>-4764.1499999999996</v>
      </c>
      <c r="M138" s="15">
        <f>ROUND(IF(K138=0, IF(J138=0, 0, 1), J138/K138),5)</f>
        <v>4.7169999999999997E-2</v>
      </c>
    </row>
    <row r="139" spans="1:13" ht="15" thickBot="1" x14ac:dyDescent="0.4">
      <c r="A139" s="1"/>
      <c r="B139" s="1"/>
      <c r="C139" s="1"/>
      <c r="D139" s="1"/>
      <c r="E139" s="1"/>
      <c r="F139" s="1" t="s">
        <v>189</v>
      </c>
      <c r="G139" s="1"/>
      <c r="H139" s="1"/>
      <c r="I139" s="1"/>
      <c r="J139" s="8">
        <v>9.5500000000000007</v>
      </c>
      <c r="K139" s="8">
        <v>1000</v>
      </c>
      <c r="L139" s="8">
        <f>ROUND((J139-K139),5)</f>
        <v>-990.45</v>
      </c>
      <c r="M139" s="18">
        <f>ROUND(IF(K139=0, IF(J139=0, 0, 1), J139/K139),5)</f>
        <v>9.5499999999999995E-3</v>
      </c>
    </row>
    <row r="140" spans="1:13" x14ac:dyDescent="0.35">
      <c r="A140" s="1"/>
      <c r="B140" s="1"/>
      <c r="C140" s="1"/>
      <c r="D140" s="1"/>
      <c r="E140" s="1" t="s">
        <v>190</v>
      </c>
      <c r="F140" s="1"/>
      <c r="G140" s="1"/>
      <c r="H140" s="1"/>
      <c r="I140" s="1"/>
      <c r="J140" s="2">
        <f>ROUND(SUM(J137:J139),5)</f>
        <v>245.4</v>
      </c>
      <c r="K140" s="2">
        <f>ROUND(SUM(K137:K139),5)</f>
        <v>6000</v>
      </c>
      <c r="L140" s="2">
        <f>ROUND((J140-K140),5)</f>
        <v>-5754.6</v>
      </c>
      <c r="M140" s="15">
        <f>ROUND(IF(K140=0, IF(J140=0, 0, 1), J140/K140),5)</f>
        <v>4.0899999999999999E-2</v>
      </c>
    </row>
    <row r="141" spans="1:13" x14ac:dyDescent="0.35">
      <c r="A141" s="1"/>
      <c r="B141" s="1"/>
      <c r="C141" s="1"/>
      <c r="D141" s="1"/>
      <c r="E141" s="1" t="s">
        <v>191</v>
      </c>
      <c r="F141" s="1"/>
      <c r="G141" s="1"/>
      <c r="H141" s="1"/>
      <c r="I141" s="1"/>
      <c r="J141" s="2"/>
      <c r="K141" s="2"/>
      <c r="L141" s="2"/>
      <c r="M141" s="15"/>
    </row>
    <row r="142" spans="1:13" x14ac:dyDescent="0.35">
      <c r="A142" s="1"/>
      <c r="B142" s="1"/>
      <c r="C142" s="1"/>
      <c r="D142" s="1"/>
      <c r="E142" s="1"/>
      <c r="F142" s="1" t="s">
        <v>192</v>
      </c>
      <c r="G142" s="1"/>
      <c r="H142" s="1"/>
      <c r="I142" s="1"/>
      <c r="J142" s="2">
        <v>7000</v>
      </c>
      <c r="K142" s="2">
        <v>7200</v>
      </c>
      <c r="L142" s="2">
        <f t="shared" ref="L142:L147" si="10">ROUND((J142-K142),5)</f>
        <v>-200</v>
      </c>
      <c r="M142" s="15">
        <f t="shared" ref="M142:M147" si="11">ROUND(IF(K142=0, IF(J142=0, 0, 1), J142/K142),5)</f>
        <v>0.97221999999999997</v>
      </c>
    </row>
    <row r="143" spans="1:13" x14ac:dyDescent="0.35">
      <c r="A143" s="1"/>
      <c r="B143" s="1"/>
      <c r="C143" s="1"/>
      <c r="D143" s="1"/>
      <c r="E143" s="1"/>
      <c r="F143" s="1" t="s">
        <v>193</v>
      </c>
      <c r="G143" s="1"/>
      <c r="H143" s="1"/>
      <c r="I143" s="1"/>
      <c r="J143" s="2">
        <v>73.5</v>
      </c>
      <c r="K143" s="2">
        <v>2000</v>
      </c>
      <c r="L143" s="2">
        <f t="shared" si="10"/>
        <v>-1926.5</v>
      </c>
      <c r="M143" s="15">
        <f t="shared" si="11"/>
        <v>3.6749999999999998E-2</v>
      </c>
    </row>
    <row r="144" spans="1:13" x14ac:dyDescent="0.35">
      <c r="A144" s="1"/>
      <c r="B144" s="1"/>
      <c r="C144" s="1"/>
      <c r="D144" s="1"/>
      <c r="E144" s="1"/>
      <c r="F144" s="1" t="s">
        <v>194</v>
      </c>
      <c r="G144" s="1"/>
      <c r="H144" s="1"/>
      <c r="I144" s="1"/>
      <c r="J144" s="2">
        <v>8571.7800000000007</v>
      </c>
      <c r="K144" s="2">
        <v>7500</v>
      </c>
      <c r="L144" s="2">
        <f t="shared" si="10"/>
        <v>1071.78</v>
      </c>
      <c r="M144" s="15">
        <f t="shared" si="11"/>
        <v>1.1429</v>
      </c>
    </row>
    <row r="145" spans="1:13" x14ac:dyDescent="0.35">
      <c r="A145" s="1"/>
      <c r="B145" s="1"/>
      <c r="C145" s="1"/>
      <c r="D145" s="1"/>
      <c r="E145" s="1"/>
      <c r="F145" s="1" t="s">
        <v>195</v>
      </c>
      <c r="G145" s="1"/>
      <c r="H145" s="1"/>
      <c r="I145" s="1"/>
      <c r="J145" s="2">
        <v>1400.77</v>
      </c>
      <c r="K145" s="2">
        <v>1500</v>
      </c>
      <c r="L145" s="2">
        <f t="shared" si="10"/>
        <v>-99.23</v>
      </c>
      <c r="M145" s="15">
        <f t="shared" si="11"/>
        <v>0.93384999999999996</v>
      </c>
    </row>
    <row r="146" spans="1:13" ht="15" thickBot="1" x14ac:dyDescent="0.4">
      <c r="A146" s="1"/>
      <c r="B146" s="1"/>
      <c r="C146" s="1"/>
      <c r="D146" s="1"/>
      <c r="E146" s="1"/>
      <c r="F146" s="1" t="s">
        <v>196</v>
      </c>
      <c r="G146" s="1"/>
      <c r="H146" s="1"/>
      <c r="I146" s="1"/>
      <c r="J146" s="8">
        <v>12711.2</v>
      </c>
      <c r="K146" s="8">
        <v>5430</v>
      </c>
      <c r="L146" s="8">
        <f t="shared" si="10"/>
        <v>7281.2</v>
      </c>
      <c r="M146" s="18">
        <f t="shared" si="11"/>
        <v>2.3409200000000001</v>
      </c>
    </row>
    <row r="147" spans="1:13" x14ac:dyDescent="0.35">
      <c r="A147" s="1"/>
      <c r="B147" s="1"/>
      <c r="C147" s="1"/>
      <c r="D147" s="1"/>
      <c r="E147" s="1" t="s">
        <v>197</v>
      </c>
      <c r="F147" s="1"/>
      <c r="G147" s="1"/>
      <c r="H147" s="1"/>
      <c r="I147" s="1"/>
      <c r="J147" s="2">
        <f>ROUND(SUM(J141:J146),5)</f>
        <v>29757.25</v>
      </c>
      <c r="K147" s="2">
        <f>ROUND(SUM(K141:K146),5)</f>
        <v>23630</v>
      </c>
      <c r="L147" s="2">
        <f t="shared" si="10"/>
        <v>6127.25</v>
      </c>
      <c r="M147" s="15">
        <f t="shared" si="11"/>
        <v>1.2593000000000001</v>
      </c>
    </row>
    <row r="148" spans="1:13" x14ac:dyDescent="0.35">
      <c r="A148" s="1"/>
      <c r="B148" s="1"/>
      <c r="C148" s="1"/>
      <c r="D148" s="1"/>
      <c r="E148" s="1" t="s">
        <v>198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35">
      <c r="A149" s="1"/>
      <c r="B149" s="1"/>
      <c r="C149" s="1"/>
      <c r="D149" s="1"/>
      <c r="E149" s="1"/>
      <c r="F149" s="1" t="s">
        <v>199</v>
      </c>
      <c r="G149" s="1"/>
      <c r="H149" s="1"/>
      <c r="I149" s="1"/>
      <c r="J149" s="2">
        <v>0</v>
      </c>
      <c r="K149" s="2">
        <v>1000</v>
      </c>
      <c r="L149" s="2">
        <f>ROUND((J149-K149),5)</f>
        <v>-1000</v>
      </c>
      <c r="M149" s="15">
        <f>ROUND(IF(K149=0, IF(J149=0, 0, 1), J149/K149),5)</f>
        <v>0</v>
      </c>
    </row>
    <row r="150" spans="1:13" x14ac:dyDescent="0.35">
      <c r="A150" s="1"/>
      <c r="B150" s="1"/>
      <c r="C150" s="1"/>
      <c r="D150" s="1"/>
      <c r="E150" s="1"/>
      <c r="F150" s="1" t="s">
        <v>200</v>
      </c>
      <c r="G150" s="1"/>
      <c r="H150" s="1"/>
      <c r="I150" s="1"/>
      <c r="J150" s="2">
        <v>7105.05</v>
      </c>
      <c r="K150" s="2">
        <v>8000</v>
      </c>
      <c r="L150" s="2">
        <f>ROUND((J150-K150),5)</f>
        <v>-894.95</v>
      </c>
      <c r="M150" s="15">
        <f>ROUND(IF(K150=0, IF(J150=0, 0, 1), J150/K150),5)</f>
        <v>0.88812999999999998</v>
      </c>
    </row>
    <row r="151" spans="1:13" x14ac:dyDescent="0.35">
      <c r="A151" s="1"/>
      <c r="B151" s="1"/>
      <c r="C151" s="1"/>
      <c r="D151" s="1"/>
      <c r="E151" s="1"/>
      <c r="F151" s="1" t="s">
        <v>201</v>
      </c>
      <c r="G151" s="1"/>
      <c r="H151" s="1"/>
      <c r="I151" s="1"/>
      <c r="J151" s="2"/>
      <c r="K151" s="2"/>
      <c r="L151" s="2"/>
      <c r="M151" s="15"/>
    </row>
    <row r="152" spans="1:13" x14ac:dyDescent="0.35">
      <c r="A152" s="1"/>
      <c r="B152" s="1"/>
      <c r="C152" s="1"/>
      <c r="D152" s="1"/>
      <c r="E152" s="1"/>
      <c r="F152" s="1"/>
      <c r="G152" s="1" t="s">
        <v>202</v>
      </c>
      <c r="H152" s="1"/>
      <c r="I152" s="1"/>
      <c r="J152" s="2">
        <v>362.58</v>
      </c>
      <c r="K152" s="2">
        <v>6000</v>
      </c>
      <c r="L152" s="2">
        <f t="shared" ref="L152:L159" si="12">ROUND((J152-K152),5)</f>
        <v>-5637.42</v>
      </c>
      <c r="M152" s="15">
        <f t="shared" ref="M152:M159" si="13">ROUND(IF(K152=0, IF(J152=0, 0, 1), J152/K152),5)</f>
        <v>6.0429999999999998E-2</v>
      </c>
    </row>
    <row r="153" spans="1:13" x14ac:dyDescent="0.35">
      <c r="A153" s="1"/>
      <c r="B153" s="1"/>
      <c r="C153" s="1"/>
      <c r="D153" s="1"/>
      <c r="E153" s="1"/>
      <c r="F153" s="1"/>
      <c r="G153" s="1" t="s">
        <v>203</v>
      </c>
      <c r="H153" s="1"/>
      <c r="I153" s="1"/>
      <c r="J153" s="2">
        <v>0</v>
      </c>
      <c r="K153" s="2">
        <v>8000</v>
      </c>
      <c r="L153" s="2">
        <f t="shared" si="12"/>
        <v>-8000</v>
      </c>
      <c r="M153" s="15">
        <f t="shared" si="13"/>
        <v>0</v>
      </c>
    </row>
    <row r="154" spans="1:13" x14ac:dyDescent="0.35">
      <c r="A154" s="1"/>
      <c r="B154" s="1"/>
      <c r="C154" s="1"/>
      <c r="D154" s="1"/>
      <c r="E154" s="1"/>
      <c r="F154" s="1"/>
      <c r="G154" s="1" t="s">
        <v>204</v>
      </c>
      <c r="H154" s="1"/>
      <c r="I154" s="1"/>
      <c r="J154" s="2">
        <v>1406.74</v>
      </c>
      <c r="K154" s="2">
        <v>5000</v>
      </c>
      <c r="L154" s="2">
        <f t="shared" si="12"/>
        <v>-3593.26</v>
      </c>
      <c r="M154" s="15">
        <f t="shared" si="13"/>
        <v>0.28134999999999999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205</v>
      </c>
      <c r="H155" s="1"/>
      <c r="I155" s="1"/>
      <c r="J155" s="2">
        <v>1861.12</v>
      </c>
      <c r="K155" s="2">
        <v>15000</v>
      </c>
      <c r="L155" s="2">
        <f t="shared" si="12"/>
        <v>-13138.88</v>
      </c>
      <c r="M155" s="15">
        <f t="shared" si="13"/>
        <v>0.12407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206</v>
      </c>
      <c r="H156" s="1"/>
      <c r="I156" s="1"/>
      <c r="J156" s="2">
        <v>0</v>
      </c>
      <c r="K156" s="2">
        <v>1500</v>
      </c>
      <c r="L156" s="2">
        <f t="shared" si="12"/>
        <v>-1500</v>
      </c>
      <c r="M156" s="15">
        <f t="shared" si="13"/>
        <v>0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207</v>
      </c>
      <c r="H157" s="1"/>
      <c r="I157" s="1"/>
      <c r="J157" s="2">
        <v>3885.38</v>
      </c>
      <c r="K157" s="2">
        <v>1000</v>
      </c>
      <c r="L157" s="2">
        <f t="shared" si="12"/>
        <v>2885.38</v>
      </c>
      <c r="M157" s="15">
        <f t="shared" si="13"/>
        <v>3.8853800000000001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208</v>
      </c>
      <c r="H158" s="1"/>
      <c r="I158" s="1"/>
      <c r="J158" s="2">
        <v>3043.98</v>
      </c>
      <c r="K158" s="2">
        <v>3600</v>
      </c>
      <c r="L158" s="2">
        <f t="shared" si="12"/>
        <v>-556.02</v>
      </c>
      <c r="M158" s="15">
        <f t="shared" si="13"/>
        <v>0.84555000000000002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209</v>
      </c>
      <c r="H159" s="1"/>
      <c r="I159" s="1"/>
      <c r="J159" s="2">
        <v>1000</v>
      </c>
      <c r="K159" s="2">
        <v>3000</v>
      </c>
      <c r="L159" s="2">
        <f t="shared" si="12"/>
        <v>-2000</v>
      </c>
      <c r="M159" s="15">
        <f t="shared" si="13"/>
        <v>0.33333000000000002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299</v>
      </c>
      <c r="H160" s="1"/>
      <c r="I160" s="1"/>
      <c r="J160" s="2">
        <v>197.1</v>
      </c>
      <c r="K160" s="2"/>
      <c r="L160" s="2"/>
      <c r="M160" s="15"/>
    </row>
    <row r="161" spans="1:13" x14ac:dyDescent="0.35">
      <c r="A161" s="1"/>
      <c r="B161" s="1"/>
      <c r="C161" s="1"/>
      <c r="D161" s="1"/>
      <c r="E161" s="1"/>
      <c r="F161" s="1"/>
      <c r="G161" s="1" t="s">
        <v>210</v>
      </c>
      <c r="H161" s="1"/>
      <c r="I161" s="1"/>
      <c r="J161" s="2">
        <v>709.41</v>
      </c>
      <c r="K161" s="2"/>
      <c r="L161" s="2"/>
      <c r="M161" s="15"/>
    </row>
    <row r="162" spans="1:13" ht="15" thickBot="1" x14ac:dyDescent="0.4">
      <c r="A162" s="1"/>
      <c r="B162" s="1"/>
      <c r="C162" s="1"/>
      <c r="D162" s="1"/>
      <c r="E162" s="1"/>
      <c r="F162" s="1"/>
      <c r="G162" s="1" t="s">
        <v>211</v>
      </c>
      <c r="H162" s="1"/>
      <c r="I162" s="1"/>
      <c r="J162" s="8">
        <v>436</v>
      </c>
      <c r="K162" s="8"/>
      <c r="L162" s="8"/>
      <c r="M162" s="18"/>
    </row>
    <row r="163" spans="1:13" x14ac:dyDescent="0.35">
      <c r="A163" s="1"/>
      <c r="B163" s="1"/>
      <c r="C163" s="1"/>
      <c r="D163" s="1"/>
      <c r="E163" s="1"/>
      <c r="F163" s="1" t="s">
        <v>212</v>
      </c>
      <c r="G163" s="1"/>
      <c r="H163" s="1"/>
      <c r="I163" s="1"/>
      <c r="J163" s="2">
        <f>ROUND(SUM(J151:J162),5)</f>
        <v>12902.31</v>
      </c>
      <c r="K163" s="2">
        <f>ROUND(SUM(K151:K162),5)</f>
        <v>43100</v>
      </c>
      <c r="L163" s="2">
        <f>ROUND((J163-K163),5)</f>
        <v>-30197.69</v>
      </c>
      <c r="M163" s="15">
        <f>ROUND(IF(K163=0, IF(J163=0, 0, 1), J163/K163),5)</f>
        <v>0.29936000000000001</v>
      </c>
    </row>
    <row r="164" spans="1:13" x14ac:dyDescent="0.35">
      <c r="A164" s="1"/>
      <c r="B164" s="1"/>
      <c r="C164" s="1"/>
      <c r="D164" s="1"/>
      <c r="E164" s="1"/>
      <c r="F164" s="1" t="s">
        <v>213</v>
      </c>
      <c r="G164" s="1"/>
      <c r="H164" s="1"/>
      <c r="I164" s="1"/>
      <c r="J164" s="2"/>
      <c r="K164" s="2"/>
      <c r="L164" s="2"/>
      <c r="M164" s="15"/>
    </row>
    <row r="165" spans="1:13" x14ac:dyDescent="0.35">
      <c r="A165" s="1"/>
      <c r="B165" s="1"/>
      <c r="C165" s="1"/>
      <c r="D165" s="1"/>
      <c r="E165" s="1"/>
      <c r="F165" s="1"/>
      <c r="G165" s="1" t="s">
        <v>214</v>
      </c>
      <c r="H165" s="1"/>
      <c r="I165" s="1"/>
      <c r="J165" s="2">
        <v>5776.93</v>
      </c>
      <c r="K165" s="2"/>
      <c r="L165" s="2"/>
      <c r="M165" s="15"/>
    </row>
    <row r="166" spans="1:13" x14ac:dyDescent="0.35">
      <c r="A166" s="1"/>
      <c r="B166" s="1"/>
      <c r="C166" s="1"/>
      <c r="D166" s="1"/>
      <c r="E166" s="1"/>
      <c r="F166" s="1"/>
      <c r="G166" s="1" t="s">
        <v>215</v>
      </c>
      <c r="H166" s="1"/>
      <c r="I166" s="1"/>
      <c r="J166" s="2">
        <v>11754</v>
      </c>
      <c r="K166" s="2"/>
      <c r="L166" s="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300</v>
      </c>
      <c r="H167" s="1"/>
      <c r="I167" s="1"/>
      <c r="J167" s="2">
        <v>1123.05</v>
      </c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301</v>
      </c>
      <c r="H168" s="1"/>
      <c r="I168" s="1"/>
      <c r="J168" s="2">
        <v>365.91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302</v>
      </c>
      <c r="H169" s="1"/>
      <c r="I169" s="1"/>
      <c r="J169" s="2">
        <v>3021.97</v>
      </c>
      <c r="K169" s="2"/>
      <c r="L169" s="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216</v>
      </c>
      <c r="H170" s="1"/>
      <c r="I170" s="1"/>
      <c r="J170" s="2">
        <v>1389.59</v>
      </c>
      <c r="K170" s="2"/>
      <c r="L170" s="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303</v>
      </c>
      <c r="H171" s="1"/>
      <c r="I171" s="1"/>
      <c r="J171" s="2">
        <v>6416.82</v>
      </c>
      <c r="K171" s="2"/>
      <c r="L171" s="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217</v>
      </c>
      <c r="H172" s="1"/>
      <c r="I172" s="1"/>
      <c r="J172" s="2">
        <v>6489.79</v>
      </c>
      <c r="K172" s="2"/>
      <c r="L172" s="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218</v>
      </c>
      <c r="H173" s="1"/>
      <c r="I173" s="1"/>
      <c r="J173" s="2">
        <v>285.82</v>
      </c>
      <c r="K173" s="2"/>
      <c r="L173" s="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304</v>
      </c>
      <c r="H174" s="1"/>
      <c r="I174" s="1"/>
      <c r="J174" s="2">
        <v>200</v>
      </c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305</v>
      </c>
      <c r="H175" s="1"/>
      <c r="I175" s="1"/>
      <c r="J175" s="2">
        <v>1039.1300000000001</v>
      </c>
      <c r="K175" s="2"/>
      <c r="L175" s="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306</v>
      </c>
      <c r="H176" s="1"/>
      <c r="I176" s="1"/>
      <c r="J176" s="2">
        <v>16</v>
      </c>
      <c r="K176" s="2"/>
      <c r="L176" s="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307</v>
      </c>
      <c r="H177" s="1"/>
      <c r="I177" s="1"/>
      <c r="J177" s="2">
        <v>200</v>
      </c>
      <c r="K177" s="2"/>
      <c r="L177" s="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308</v>
      </c>
      <c r="H178" s="1"/>
      <c r="I178" s="1"/>
      <c r="J178" s="2">
        <v>1280.69</v>
      </c>
      <c r="K178" s="2"/>
      <c r="L178" s="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219</v>
      </c>
      <c r="H179" s="1"/>
      <c r="I179" s="1"/>
      <c r="J179" s="2">
        <v>1508.65</v>
      </c>
      <c r="K179" s="2"/>
      <c r="L179" s="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309</v>
      </c>
      <c r="H180" s="1"/>
      <c r="I180" s="1"/>
      <c r="J180" s="2">
        <v>819.04</v>
      </c>
      <c r="K180" s="2"/>
      <c r="L180" s="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220</v>
      </c>
      <c r="H181" s="1"/>
      <c r="I181" s="1"/>
      <c r="J181" s="2">
        <v>2478.02</v>
      </c>
      <c r="K181" s="2"/>
      <c r="L181" s="2"/>
      <c r="M181" s="15"/>
    </row>
    <row r="182" spans="1:13" ht="15" thickBot="1" x14ac:dyDescent="0.4">
      <c r="A182" s="1"/>
      <c r="B182" s="1"/>
      <c r="C182" s="1"/>
      <c r="D182" s="1"/>
      <c r="E182" s="1"/>
      <c r="F182" s="1"/>
      <c r="G182" s="1" t="s">
        <v>221</v>
      </c>
      <c r="H182" s="1"/>
      <c r="I182" s="1"/>
      <c r="J182" s="2">
        <v>24839.64</v>
      </c>
      <c r="K182" s="2">
        <v>35000</v>
      </c>
      <c r="L182" s="2">
        <f>ROUND((J182-K182),5)</f>
        <v>-10160.36</v>
      </c>
      <c r="M182" s="15">
        <f>ROUND(IF(K182=0, IF(J182=0, 0, 1), J182/K182),5)</f>
        <v>0.7097</v>
      </c>
    </row>
    <row r="183" spans="1:13" ht="15" thickBot="1" x14ac:dyDescent="0.4">
      <c r="A183" s="1"/>
      <c r="B183" s="1"/>
      <c r="C183" s="1"/>
      <c r="D183" s="1"/>
      <c r="E183" s="1"/>
      <c r="F183" s="1" t="s">
        <v>222</v>
      </c>
      <c r="G183" s="1"/>
      <c r="H183" s="1"/>
      <c r="I183" s="1"/>
      <c r="J183" s="3">
        <f>ROUND(SUM(J164:J182),5)</f>
        <v>69005.05</v>
      </c>
      <c r="K183" s="3">
        <f>ROUND(SUM(K164:K182),5)</f>
        <v>35000</v>
      </c>
      <c r="L183" s="3">
        <f>ROUND((J183-K183),5)</f>
        <v>34005.050000000003</v>
      </c>
      <c r="M183" s="17">
        <f>ROUND(IF(K183=0, IF(J183=0, 0, 1), J183/K183),5)</f>
        <v>1.97157</v>
      </c>
    </row>
    <row r="184" spans="1:13" x14ac:dyDescent="0.35">
      <c r="A184" s="1"/>
      <c r="B184" s="1"/>
      <c r="C184" s="1"/>
      <c r="D184" s="1"/>
      <c r="E184" s="1" t="s">
        <v>223</v>
      </c>
      <c r="F184" s="1"/>
      <c r="G184" s="1"/>
      <c r="H184" s="1"/>
      <c r="I184" s="1"/>
      <c r="J184" s="2">
        <f>ROUND(SUM(J148:J150)+J163+J183,5)</f>
        <v>89012.41</v>
      </c>
      <c r="K184" s="2">
        <f>ROUND(SUM(K148:K150)+K163+K183,5)</f>
        <v>87100</v>
      </c>
      <c r="L184" s="2">
        <f>ROUND((J184-K184),5)</f>
        <v>1912.41</v>
      </c>
      <c r="M184" s="15">
        <f>ROUND(IF(K184=0, IF(J184=0, 0, 1), J184/K184),5)</f>
        <v>1.02196</v>
      </c>
    </row>
    <row r="185" spans="1:13" x14ac:dyDescent="0.35">
      <c r="A185" s="1"/>
      <c r="B185" s="1"/>
      <c r="C185" s="1"/>
      <c r="D185" s="1"/>
      <c r="E185" s="1" t="s">
        <v>224</v>
      </c>
      <c r="F185" s="1"/>
      <c r="G185" s="1"/>
      <c r="H185" s="1"/>
      <c r="I185" s="1"/>
      <c r="J185" s="2"/>
      <c r="K185" s="2"/>
      <c r="L185" s="2"/>
      <c r="M185" s="15"/>
    </row>
    <row r="186" spans="1:13" x14ac:dyDescent="0.35">
      <c r="A186" s="1"/>
      <c r="B186" s="1"/>
      <c r="C186" s="1"/>
      <c r="D186" s="1"/>
      <c r="E186" s="1"/>
      <c r="F186" s="1" t="s">
        <v>225</v>
      </c>
      <c r="G186" s="1"/>
      <c r="H186" s="1"/>
      <c r="I186" s="1"/>
      <c r="J186" s="2">
        <v>710.44</v>
      </c>
      <c r="K186" s="2">
        <v>1500</v>
      </c>
      <c r="L186" s="2">
        <f>ROUND((J186-K186),5)</f>
        <v>-789.56</v>
      </c>
      <c r="M186" s="15">
        <f>ROUND(IF(K186=0, IF(J186=0, 0, 1), J186/K186),5)</f>
        <v>0.47363</v>
      </c>
    </row>
    <row r="187" spans="1:13" ht="15" thickBot="1" x14ac:dyDescent="0.4">
      <c r="A187" s="1"/>
      <c r="B187" s="1"/>
      <c r="C187" s="1"/>
      <c r="D187" s="1"/>
      <c r="E187" s="1"/>
      <c r="F187" s="1" t="s">
        <v>310</v>
      </c>
      <c r="G187" s="1"/>
      <c r="H187" s="1"/>
      <c r="I187" s="1"/>
      <c r="J187" s="8">
        <v>429.54</v>
      </c>
      <c r="K187" s="8"/>
      <c r="L187" s="8"/>
      <c r="M187" s="18"/>
    </row>
    <row r="188" spans="1:13" x14ac:dyDescent="0.35">
      <c r="A188" s="1"/>
      <c r="B188" s="1"/>
      <c r="C188" s="1"/>
      <c r="D188" s="1"/>
      <c r="E188" s="1" t="s">
        <v>226</v>
      </c>
      <c r="F188" s="1"/>
      <c r="G188" s="1"/>
      <c r="H188" s="1"/>
      <c r="I188" s="1"/>
      <c r="J188" s="2">
        <f>ROUND(SUM(J185:J187),5)</f>
        <v>1139.98</v>
      </c>
      <c r="K188" s="2">
        <f>ROUND(SUM(K185:K187),5)</f>
        <v>1500</v>
      </c>
      <c r="L188" s="2">
        <f>ROUND((J188-K188),5)</f>
        <v>-360.02</v>
      </c>
      <c r="M188" s="15">
        <f>ROUND(IF(K188=0, IF(J188=0, 0, 1), J188/K188),5)</f>
        <v>0.75999000000000005</v>
      </c>
    </row>
    <row r="189" spans="1:13" x14ac:dyDescent="0.35">
      <c r="A189" s="1"/>
      <c r="B189" s="1"/>
      <c r="C189" s="1"/>
      <c r="D189" s="1"/>
      <c r="E189" s="1" t="s">
        <v>227</v>
      </c>
      <c r="F189" s="1"/>
      <c r="G189" s="1"/>
      <c r="H189" s="1"/>
      <c r="I189" s="1"/>
      <c r="J189" s="2"/>
      <c r="K189" s="2"/>
      <c r="L189" s="2"/>
      <c r="M189" s="15"/>
    </row>
    <row r="190" spans="1:13" x14ac:dyDescent="0.35">
      <c r="A190" s="1"/>
      <c r="B190" s="1"/>
      <c r="C190" s="1"/>
      <c r="D190" s="1"/>
      <c r="E190" s="1"/>
      <c r="F190" s="1" t="s">
        <v>228</v>
      </c>
      <c r="G190" s="1"/>
      <c r="H190" s="1"/>
      <c r="I190" s="1"/>
      <c r="J190" s="2">
        <v>2198.5</v>
      </c>
      <c r="K190" s="2">
        <v>2100</v>
      </c>
      <c r="L190" s="2">
        <f>ROUND((J190-K190),5)</f>
        <v>98.5</v>
      </c>
      <c r="M190" s="15">
        <f>ROUND(IF(K190=0, IF(J190=0, 0, 1), J190/K190),5)</f>
        <v>1.0468999999999999</v>
      </c>
    </row>
    <row r="191" spans="1:13" x14ac:dyDescent="0.35">
      <c r="A191" s="1"/>
      <c r="B191" s="1"/>
      <c r="C191" s="1"/>
      <c r="D191" s="1"/>
      <c r="E191" s="1"/>
      <c r="F191" s="1" t="s">
        <v>229</v>
      </c>
      <c r="G191" s="1"/>
      <c r="H191" s="1"/>
      <c r="I191" s="1"/>
      <c r="J191" s="2"/>
      <c r="K191" s="2"/>
      <c r="L191" s="2"/>
      <c r="M191" s="15"/>
    </row>
    <row r="192" spans="1:13" x14ac:dyDescent="0.35">
      <c r="A192" s="1"/>
      <c r="B192" s="1"/>
      <c r="C192" s="1"/>
      <c r="D192" s="1"/>
      <c r="E192" s="1"/>
      <c r="F192" s="1"/>
      <c r="G192" s="1" t="s">
        <v>311</v>
      </c>
      <c r="H192" s="1"/>
      <c r="I192" s="1"/>
      <c r="J192" s="2">
        <v>3080.24</v>
      </c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/>
      <c r="G193" s="1" t="s">
        <v>230</v>
      </c>
      <c r="H193" s="1"/>
      <c r="I193" s="1"/>
      <c r="J193" s="2">
        <v>1384.03</v>
      </c>
      <c r="K193" s="2">
        <v>5000</v>
      </c>
      <c r="L193" s="2">
        <f>ROUND((J193-K193),5)</f>
        <v>-3615.97</v>
      </c>
      <c r="M193" s="15">
        <f>ROUND(IF(K193=0, IF(J193=0, 0, 1), J193/K193),5)</f>
        <v>0.27681</v>
      </c>
    </row>
    <row r="194" spans="1:13" x14ac:dyDescent="0.35">
      <c r="A194" s="1"/>
      <c r="B194" s="1"/>
      <c r="C194" s="1"/>
      <c r="D194" s="1"/>
      <c r="E194" s="1"/>
      <c r="F194" s="1"/>
      <c r="G194" s="1" t="s">
        <v>231</v>
      </c>
      <c r="H194" s="1"/>
      <c r="I194" s="1"/>
      <c r="J194" s="2">
        <v>0</v>
      </c>
      <c r="K194" s="2">
        <v>1100</v>
      </c>
      <c r="L194" s="2">
        <f>ROUND((J194-K194),5)</f>
        <v>-1100</v>
      </c>
      <c r="M194" s="15">
        <f>ROUND(IF(K194=0, IF(J194=0, 0, 1), J194/K194),5)</f>
        <v>0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232</v>
      </c>
      <c r="H195" s="1"/>
      <c r="I195" s="1"/>
      <c r="J195" s="2">
        <v>0</v>
      </c>
      <c r="K195" s="2">
        <v>6000</v>
      </c>
      <c r="L195" s="2">
        <f>ROUND((J195-K195),5)</f>
        <v>-6000</v>
      </c>
      <c r="M195" s="15">
        <f>ROUND(IF(K195=0, IF(J195=0, 0, 1), J195/K195),5)</f>
        <v>0</v>
      </c>
    </row>
    <row r="196" spans="1:13" ht="15" thickBot="1" x14ac:dyDescent="0.4">
      <c r="A196" s="1"/>
      <c r="B196" s="1"/>
      <c r="C196" s="1"/>
      <c r="D196" s="1"/>
      <c r="E196" s="1"/>
      <c r="F196" s="1"/>
      <c r="G196" s="1" t="s">
        <v>233</v>
      </c>
      <c r="H196" s="1"/>
      <c r="I196" s="1"/>
      <c r="J196" s="8">
        <v>7296.66</v>
      </c>
      <c r="K196" s="8">
        <v>6000</v>
      </c>
      <c r="L196" s="8">
        <f>ROUND((J196-K196),5)</f>
        <v>1296.6600000000001</v>
      </c>
      <c r="M196" s="18">
        <f>ROUND(IF(K196=0, IF(J196=0, 0, 1), J196/K196),5)</f>
        <v>1.21611</v>
      </c>
    </row>
    <row r="197" spans="1:13" x14ac:dyDescent="0.35">
      <c r="A197" s="1"/>
      <c r="B197" s="1"/>
      <c r="C197" s="1"/>
      <c r="D197" s="1"/>
      <c r="E197" s="1"/>
      <c r="F197" s="1" t="s">
        <v>234</v>
      </c>
      <c r="G197" s="1"/>
      <c r="H197" s="1"/>
      <c r="I197" s="1"/>
      <c r="J197" s="2">
        <f>ROUND(SUM(J191:J196),5)</f>
        <v>11760.93</v>
      </c>
      <c r="K197" s="2">
        <f>ROUND(SUM(K191:K196),5)</f>
        <v>18100</v>
      </c>
      <c r="L197" s="2">
        <f>ROUND((J197-K197),5)</f>
        <v>-6339.07</v>
      </c>
      <c r="M197" s="15">
        <f>ROUND(IF(K197=0, IF(J197=0, 0, 1), J197/K197),5)</f>
        <v>0.64978000000000002</v>
      </c>
    </row>
    <row r="198" spans="1:13" x14ac:dyDescent="0.35">
      <c r="A198" s="1"/>
      <c r="B198" s="1"/>
      <c r="C198" s="1"/>
      <c r="D198" s="1"/>
      <c r="E198" s="1"/>
      <c r="F198" s="1" t="s">
        <v>235</v>
      </c>
      <c r="G198" s="1"/>
      <c r="H198" s="1"/>
      <c r="I198" s="1"/>
      <c r="J198" s="2">
        <v>5000</v>
      </c>
      <c r="K198" s="2"/>
      <c r="L198" s="2"/>
      <c r="M198" s="15"/>
    </row>
    <row r="199" spans="1:13" x14ac:dyDescent="0.35">
      <c r="A199" s="1"/>
      <c r="B199" s="1"/>
      <c r="C199" s="1"/>
      <c r="D199" s="1"/>
      <c r="E199" s="1"/>
      <c r="F199" s="1" t="s">
        <v>236</v>
      </c>
      <c r="G199" s="1"/>
      <c r="H199" s="1"/>
      <c r="I199" s="1"/>
      <c r="J199" s="2">
        <v>1539</v>
      </c>
      <c r="K199" s="2"/>
      <c r="L199" s="2"/>
      <c r="M199" s="15"/>
    </row>
    <row r="200" spans="1:13" x14ac:dyDescent="0.35">
      <c r="A200" s="1"/>
      <c r="B200" s="1"/>
      <c r="C200" s="1"/>
      <c r="D200" s="1"/>
      <c r="E200" s="1"/>
      <c r="F200" s="1" t="s">
        <v>237</v>
      </c>
      <c r="G200" s="1"/>
      <c r="H200" s="1"/>
      <c r="I200" s="1"/>
      <c r="J200" s="2"/>
      <c r="K200" s="2"/>
      <c r="L200" s="2"/>
      <c r="M200" s="15"/>
    </row>
    <row r="201" spans="1:13" x14ac:dyDescent="0.35">
      <c r="A201" s="1"/>
      <c r="B201" s="1"/>
      <c r="C201" s="1"/>
      <c r="D201" s="1"/>
      <c r="E201" s="1"/>
      <c r="F201" s="1"/>
      <c r="G201" s="1" t="s">
        <v>238</v>
      </c>
      <c r="H201" s="1"/>
      <c r="I201" s="1"/>
      <c r="J201" s="2">
        <v>3200</v>
      </c>
      <c r="K201" s="2">
        <v>1500</v>
      </c>
      <c r="L201" s="2">
        <f>ROUND((J201-K201),5)</f>
        <v>1700</v>
      </c>
      <c r="M201" s="15">
        <f>ROUND(IF(K201=0, IF(J201=0, 0, 1), J201/K201),5)</f>
        <v>2.1333299999999999</v>
      </c>
    </row>
    <row r="202" spans="1:13" x14ac:dyDescent="0.35">
      <c r="A202" s="1"/>
      <c r="B202" s="1"/>
      <c r="C202" s="1"/>
      <c r="D202" s="1"/>
      <c r="E202" s="1"/>
      <c r="F202" s="1"/>
      <c r="G202" s="1" t="s">
        <v>312</v>
      </c>
      <c r="H202" s="1"/>
      <c r="I202" s="1"/>
      <c r="J202" s="2">
        <v>289.42</v>
      </c>
      <c r="K202" s="2"/>
      <c r="L202" s="2"/>
      <c r="M202" s="15"/>
    </row>
    <row r="203" spans="1:13" ht="15" thickBot="1" x14ac:dyDescent="0.4">
      <c r="A203" s="1"/>
      <c r="B203" s="1"/>
      <c r="C203" s="1"/>
      <c r="D203" s="1"/>
      <c r="E203" s="1"/>
      <c r="F203" s="1"/>
      <c r="G203" s="1" t="s">
        <v>313</v>
      </c>
      <c r="H203" s="1"/>
      <c r="I203" s="1"/>
      <c r="J203" s="2">
        <v>2.5499999999999998</v>
      </c>
      <c r="K203" s="2"/>
      <c r="L203" s="2"/>
      <c r="M203" s="15"/>
    </row>
    <row r="204" spans="1:13" ht="15" thickBot="1" x14ac:dyDescent="0.4">
      <c r="A204" s="1"/>
      <c r="B204" s="1"/>
      <c r="C204" s="1"/>
      <c r="D204" s="1"/>
      <c r="E204" s="1"/>
      <c r="F204" s="1" t="s">
        <v>239</v>
      </c>
      <c r="G204" s="1"/>
      <c r="H204" s="1"/>
      <c r="I204" s="1"/>
      <c r="J204" s="3">
        <f>ROUND(SUM(J200:J203),5)</f>
        <v>3491.97</v>
      </c>
      <c r="K204" s="3">
        <f>ROUND(SUM(K200:K203),5)</f>
        <v>1500</v>
      </c>
      <c r="L204" s="3">
        <f>ROUND((J204-K204),5)</f>
        <v>1991.97</v>
      </c>
      <c r="M204" s="17">
        <f>ROUND(IF(K204=0, IF(J204=0, 0, 1), J204/K204),5)</f>
        <v>2.3279800000000002</v>
      </c>
    </row>
    <row r="205" spans="1:13" x14ac:dyDescent="0.35">
      <c r="A205" s="1"/>
      <c r="B205" s="1"/>
      <c r="C205" s="1"/>
      <c r="D205" s="1"/>
      <c r="E205" s="1" t="s">
        <v>240</v>
      </c>
      <c r="F205" s="1"/>
      <c r="G205" s="1"/>
      <c r="H205" s="1"/>
      <c r="I205" s="1"/>
      <c r="J205" s="2">
        <f>ROUND(SUM(J189:J190)+SUM(J197:J199)+J204,5)</f>
        <v>23990.400000000001</v>
      </c>
      <c r="K205" s="2">
        <f>ROUND(SUM(K189:K190)+SUM(K197:K199)+K204,5)</f>
        <v>21700</v>
      </c>
      <c r="L205" s="2">
        <f>ROUND((J205-K205),5)</f>
        <v>2290.4</v>
      </c>
      <c r="M205" s="15">
        <f>ROUND(IF(K205=0, IF(J205=0, 0, 1), J205/K205),5)</f>
        <v>1.10555</v>
      </c>
    </row>
    <row r="206" spans="1:13" x14ac:dyDescent="0.35">
      <c r="A206" s="1"/>
      <c r="B206" s="1"/>
      <c r="C206" s="1"/>
      <c r="D206" s="1"/>
      <c r="E206" s="1" t="s">
        <v>241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35">
      <c r="A207" s="1"/>
      <c r="B207" s="1"/>
      <c r="C207" s="1"/>
      <c r="D207" s="1"/>
      <c r="E207" s="1"/>
      <c r="F207" s="1" t="s">
        <v>242</v>
      </c>
      <c r="G207" s="1"/>
      <c r="H207" s="1"/>
      <c r="I207" s="1"/>
      <c r="J207" s="2">
        <v>2975.11</v>
      </c>
      <c r="K207" s="2"/>
      <c r="L207" s="2"/>
      <c r="M207" s="15"/>
    </row>
    <row r="208" spans="1:13" x14ac:dyDescent="0.35">
      <c r="A208" s="1"/>
      <c r="B208" s="1"/>
      <c r="C208" s="1"/>
      <c r="D208" s="1"/>
      <c r="E208" s="1"/>
      <c r="F208" s="1" t="s">
        <v>243</v>
      </c>
      <c r="G208" s="1"/>
      <c r="H208" s="1"/>
      <c r="I208" s="1"/>
      <c r="J208" s="2">
        <v>787.33</v>
      </c>
      <c r="K208" s="2">
        <v>4100</v>
      </c>
      <c r="L208" s="2">
        <f>ROUND((J208-K208),5)</f>
        <v>-3312.67</v>
      </c>
      <c r="M208" s="15">
        <f>ROUND(IF(K208=0, IF(J208=0, 0, 1), J208/K208),5)</f>
        <v>0.19203000000000001</v>
      </c>
    </row>
    <row r="209" spans="1:13" x14ac:dyDescent="0.35">
      <c r="A209" s="1"/>
      <c r="B209" s="1"/>
      <c r="C209" s="1"/>
      <c r="D209" s="1"/>
      <c r="E209" s="1"/>
      <c r="F209" s="1" t="s">
        <v>244</v>
      </c>
      <c r="G209" s="1"/>
      <c r="H209" s="1"/>
      <c r="I209" s="1"/>
      <c r="J209" s="2">
        <v>4115.21</v>
      </c>
      <c r="K209" s="2">
        <v>2500</v>
      </c>
      <c r="L209" s="2">
        <f>ROUND((J209-K209),5)</f>
        <v>1615.21</v>
      </c>
      <c r="M209" s="15">
        <f>ROUND(IF(K209=0, IF(J209=0, 0, 1), J209/K209),5)</f>
        <v>1.64608</v>
      </c>
    </row>
    <row r="210" spans="1:13" x14ac:dyDescent="0.35">
      <c r="A210" s="1"/>
      <c r="B210" s="1"/>
      <c r="C210" s="1"/>
      <c r="D210" s="1"/>
      <c r="E210" s="1"/>
      <c r="F210" s="1" t="s">
        <v>245</v>
      </c>
      <c r="G210" s="1"/>
      <c r="H210" s="1"/>
      <c r="I210" s="1"/>
      <c r="J210" s="2">
        <v>0</v>
      </c>
      <c r="K210" s="2">
        <v>5700</v>
      </c>
      <c r="L210" s="2">
        <f>ROUND((J210-K210),5)</f>
        <v>-5700</v>
      </c>
      <c r="M210" s="15">
        <f>ROUND(IF(K210=0, IF(J210=0, 0, 1), J210/K210),5)</f>
        <v>0</v>
      </c>
    </row>
    <row r="211" spans="1:13" x14ac:dyDescent="0.35">
      <c r="A211" s="1"/>
      <c r="B211" s="1"/>
      <c r="C211" s="1"/>
      <c r="D211" s="1"/>
      <c r="E211" s="1"/>
      <c r="F211" s="1" t="s">
        <v>246</v>
      </c>
      <c r="G211" s="1"/>
      <c r="H211" s="1"/>
      <c r="I211" s="1"/>
      <c r="J211" s="2">
        <v>3447.78</v>
      </c>
      <c r="K211" s="2">
        <v>5650</v>
      </c>
      <c r="L211" s="2">
        <f>ROUND((J211-K211),5)</f>
        <v>-2202.2199999999998</v>
      </c>
      <c r="M211" s="15">
        <f>ROUND(IF(K211=0, IF(J211=0, 0, 1), J211/K211),5)</f>
        <v>0.61023000000000005</v>
      </c>
    </row>
    <row r="212" spans="1:13" x14ac:dyDescent="0.35">
      <c r="A212" s="1"/>
      <c r="B212" s="1"/>
      <c r="C212" s="1"/>
      <c r="D212" s="1"/>
      <c r="E212" s="1"/>
      <c r="F212" s="1" t="s">
        <v>247</v>
      </c>
      <c r="G212" s="1"/>
      <c r="H212" s="1"/>
      <c r="I212" s="1"/>
      <c r="J212" s="2">
        <v>5482.07</v>
      </c>
      <c r="K212" s="2">
        <v>11500</v>
      </c>
      <c r="L212" s="2">
        <f>ROUND((J212-K212),5)</f>
        <v>-6017.93</v>
      </c>
      <c r="M212" s="15">
        <f>ROUND(IF(K212=0, IF(J212=0, 0, 1), J212/K212),5)</f>
        <v>0.47670000000000001</v>
      </c>
    </row>
    <row r="213" spans="1:13" x14ac:dyDescent="0.35">
      <c r="A213" s="1"/>
      <c r="B213" s="1"/>
      <c r="C213" s="1"/>
      <c r="D213" s="1"/>
      <c r="E213" s="1"/>
      <c r="F213" s="1" t="s">
        <v>248</v>
      </c>
      <c r="G213" s="1"/>
      <c r="H213" s="1"/>
      <c r="I213" s="1"/>
      <c r="J213" s="2"/>
      <c r="K213" s="2"/>
      <c r="L213" s="2"/>
      <c r="M213" s="15"/>
    </row>
    <row r="214" spans="1:13" x14ac:dyDescent="0.35">
      <c r="A214" s="1"/>
      <c r="B214" s="1"/>
      <c r="C214" s="1"/>
      <c r="D214" s="1"/>
      <c r="E214" s="1"/>
      <c r="F214" s="1"/>
      <c r="G214" s="1" t="s">
        <v>249</v>
      </c>
      <c r="H214" s="1"/>
      <c r="I214" s="1"/>
      <c r="J214" s="2">
        <v>550</v>
      </c>
      <c r="K214" s="2">
        <v>550</v>
      </c>
      <c r="L214" s="2">
        <f>ROUND((J214-K214),5)</f>
        <v>0</v>
      </c>
      <c r="M214" s="15">
        <f>ROUND(IF(K214=0, IF(J214=0, 0, 1), J214/K214),5)</f>
        <v>1</v>
      </c>
    </row>
    <row r="215" spans="1:13" ht="15" thickBot="1" x14ac:dyDescent="0.4">
      <c r="A215" s="1"/>
      <c r="B215" s="1"/>
      <c r="C215" s="1"/>
      <c r="D215" s="1"/>
      <c r="E215" s="1"/>
      <c r="F215" s="1"/>
      <c r="G215" s="1" t="s">
        <v>250</v>
      </c>
      <c r="H215" s="1"/>
      <c r="I215" s="1"/>
      <c r="J215" s="8">
        <v>2292.31</v>
      </c>
      <c r="K215" s="8">
        <v>10500</v>
      </c>
      <c r="L215" s="8">
        <f>ROUND((J215-K215),5)</f>
        <v>-8207.69</v>
      </c>
      <c r="M215" s="18">
        <f>ROUND(IF(K215=0, IF(J215=0, 0, 1), J215/K215),5)</f>
        <v>0.21831999999999999</v>
      </c>
    </row>
    <row r="216" spans="1:13" x14ac:dyDescent="0.35">
      <c r="A216" s="1"/>
      <c r="B216" s="1"/>
      <c r="C216" s="1"/>
      <c r="D216" s="1"/>
      <c r="E216" s="1"/>
      <c r="F216" s="1" t="s">
        <v>251</v>
      </c>
      <c r="G216" s="1"/>
      <c r="H216" s="1"/>
      <c r="I216" s="1"/>
      <c r="J216" s="2">
        <f>ROUND(SUM(J213:J215),5)</f>
        <v>2842.31</v>
      </c>
      <c r="K216" s="2">
        <f>ROUND(SUM(K213:K215),5)</f>
        <v>11050</v>
      </c>
      <c r="L216" s="2">
        <f>ROUND((J216-K216),5)</f>
        <v>-8207.69</v>
      </c>
      <c r="M216" s="15">
        <f>ROUND(IF(K216=0, IF(J216=0, 0, 1), J216/K216),5)</f>
        <v>0.25722</v>
      </c>
    </row>
    <row r="217" spans="1:13" ht="15" thickBot="1" x14ac:dyDescent="0.4">
      <c r="A217" s="1"/>
      <c r="B217" s="1"/>
      <c r="C217" s="1"/>
      <c r="D217" s="1"/>
      <c r="E217" s="1"/>
      <c r="F217" s="1" t="s">
        <v>252</v>
      </c>
      <c r="G217" s="1"/>
      <c r="H217" s="1"/>
      <c r="I217" s="1"/>
      <c r="J217" s="8">
        <v>796.73</v>
      </c>
      <c r="K217" s="8"/>
      <c r="L217" s="8"/>
      <c r="M217" s="18"/>
    </row>
    <row r="218" spans="1:13" x14ac:dyDescent="0.35">
      <c r="A218" s="1"/>
      <c r="B218" s="1"/>
      <c r="C218" s="1"/>
      <c r="D218" s="1"/>
      <c r="E218" s="1" t="s">
        <v>253</v>
      </c>
      <c r="F218" s="1"/>
      <c r="G218" s="1"/>
      <c r="H218" s="1"/>
      <c r="I218" s="1"/>
      <c r="J218" s="2">
        <f>ROUND(SUM(J206:J212)+SUM(J216:J217),5)</f>
        <v>20446.54</v>
      </c>
      <c r="K218" s="2">
        <f>ROUND(SUM(K206:K212)+SUM(K216:K217),5)</f>
        <v>40500</v>
      </c>
      <c r="L218" s="2">
        <f>ROUND((J218-K218),5)</f>
        <v>-20053.46</v>
      </c>
      <c r="M218" s="15">
        <f>ROUND(IF(K218=0, IF(J218=0, 0, 1), J218/K218),5)</f>
        <v>0.50485000000000002</v>
      </c>
    </row>
    <row r="219" spans="1:13" ht="15" thickBot="1" x14ac:dyDescent="0.4">
      <c r="A219" s="1"/>
      <c r="B219" s="1"/>
      <c r="C219" s="1"/>
      <c r="D219" s="1"/>
      <c r="E219" s="1" t="s">
        <v>314</v>
      </c>
      <c r="F219" s="1"/>
      <c r="G219" s="1"/>
      <c r="H219" s="1"/>
      <c r="I219" s="1"/>
      <c r="J219" s="2">
        <v>49.99</v>
      </c>
      <c r="K219" s="2"/>
      <c r="L219" s="2"/>
      <c r="M219" s="15"/>
    </row>
    <row r="220" spans="1:13" ht="15" thickBot="1" x14ac:dyDescent="0.4">
      <c r="A220" s="1"/>
      <c r="B220" s="1"/>
      <c r="C220" s="1"/>
      <c r="D220" s="1" t="s">
        <v>254</v>
      </c>
      <c r="E220" s="1"/>
      <c r="F220" s="1"/>
      <c r="G220" s="1"/>
      <c r="H220" s="1"/>
      <c r="I220" s="1"/>
      <c r="J220" s="3">
        <f>ROUND(SUM(J27:J28)+J33+J136+J140+J147+J184+J188+J205+SUM(J218:J219),5)</f>
        <v>985290.45</v>
      </c>
      <c r="K220" s="3">
        <f>ROUND(SUM(K27:K28)+K33+K136+K140+K147+K184+K188+K205+SUM(K218:K219),5)</f>
        <v>1206949.6000000001</v>
      </c>
      <c r="L220" s="3">
        <f>ROUND((J220-K220),5)</f>
        <v>-221659.15</v>
      </c>
      <c r="M220" s="17">
        <f>ROUND(IF(K220=0, IF(J220=0, 0, 1), J220/K220),5)</f>
        <v>0.81635000000000002</v>
      </c>
    </row>
    <row r="221" spans="1:13" x14ac:dyDescent="0.35">
      <c r="A221" s="1"/>
      <c r="B221" s="1" t="s">
        <v>255</v>
      </c>
      <c r="C221" s="1"/>
      <c r="D221" s="1"/>
      <c r="E221" s="1"/>
      <c r="F221" s="1"/>
      <c r="G221" s="1"/>
      <c r="H221" s="1"/>
      <c r="I221" s="1"/>
      <c r="J221" s="2">
        <f>ROUND(J3+J26-J220,5)</f>
        <v>305198.17</v>
      </c>
      <c r="K221" s="2">
        <f>ROUND(K3+K26-K220,5)</f>
        <v>77209.69</v>
      </c>
      <c r="L221" s="2">
        <f>ROUND((J221-K221),5)</f>
        <v>227988.48000000001</v>
      </c>
      <c r="M221" s="15">
        <f>ROUND(IF(K221=0, IF(J221=0, 0, 1), J221/K221),5)</f>
        <v>3.9528500000000002</v>
      </c>
    </row>
    <row r="222" spans="1:13" x14ac:dyDescent="0.35">
      <c r="A222" s="1"/>
      <c r="B222" s="1" t="s">
        <v>256</v>
      </c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15"/>
    </row>
    <row r="223" spans="1:13" x14ac:dyDescent="0.35">
      <c r="A223" s="1"/>
      <c r="B223" s="1"/>
      <c r="C223" s="1" t="s">
        <v>257</v>
      </c>
      <c r="D223" s="1"/>
      <c r="E223" s="1"/>
      <c r="F223" s="1"/>
      <c r="G223" s="1"/>
      <c r="H223" s="1"/>
      <c r="I223" s="1"/>
      <c r="J223" s="2"/>
      <c r="K223" s="2"/>
      <c r="L223" s="2"/>
      <c r="M223" s="15"/>
    </row>
    <row r="224" spans="1:13" x14ac:dyDescent="0.35">
      <c r="A224" s="1"/>
      <c r="B224" s="1"/>
      <c r="C224" s="1"/>
      <c r="D224" s="1" t="s">
        <v>315</v>
      </c>
      <c r="E224" s="1"/>
      <c r="F224" s="1"/>
      <c r="G224" s="1"/>
      <c r="H224" s="1"/>
      <c r="I224" s="1"/>
      <c r="J224" s="2"/>
      <c r="K224" s="2"/>
      <c r="L224" s="2"/>
      <c r="M224" s="15"/>
    </row>
    <row r="225" spans="1:13" ht="15" thickBot="1" x14ac:dyDescent="0.4">
      <c r="A225" s="1"/>
      <c r="B225" s="1"/>
      <c r="C225" s="1"/>
      <c r="D225" s="1"/>
      <c r="E225" s="1" t="s">
        <v>316</v>
      </c>
      <c r="F225" s="1"/>
      <c r="G225" s="1"/>
      <c r="H225" s="1"/>
      <c r="I225" s="1"/>
      <c r="J225" s="8">
        <v>-98</v>
      </c>
      <c r="K225" s="2"/>
      <c r="L225" s="2"/>
      <c r="M225" s="15"/>
    </row>
    <row r="226" spans="1:13" x14ac:dyDescent="0.35">
      <c r="A226" s="1"/>
      <c r="B226" s="1"/>
      <c r="C226" s="1"/>
      <c r="D226" s="1" t="s">
        <v>317</v>
      </c>
      <c r="E226" s="1"/>
      <c r="F226" s="1"/>
      <c r="G226" s="1"/>
      <c r="H226" s="1"/>
      <c r="I226" s="1"/>
      <c r="J226" s="2">
        <f>ROUND(SUM(J224:J225),5)</f>
        <v>-98</v>
      </c>
      <c r="K226" s="2"/>
      <c r="L226" s="2"/>
      <c r="M226" s="15"/>
    </row>
    <row r="227" spans="1:13" x14ac:dyDescent="0.35">
      <c r="A227" s="1"/>
      <c r="B227" s="1"/>
      <c r="C227" s="1"/>
      <c r="D227" s="1" t="s">
        <v>258</v>
      </c>
      <c r="E227" s="1"/>
      <c r="F227" s="1"/>
      <c r="G227" s="1"/>
      <c r="H227" s="1"/>
      <c r="I227" s="1"/>
      <c r="J227" s="2"/>
      <c r="K227" s="2"/>
      <c r="L227" s="2"/>
      <c r="M227" s="15"/>
    </row>
    <row r="228" spans="1:13" x14ac:dyDescent="0.35">
      <c r="A228" s="1"/>
      <c r="B228" s="1"/>
      <c r="C228" s="1"/>
      <c r="D228" s="1"/>
      <c r="E228" s="1" t="s">
        <v>318</v>
      </c>
      <c r="F228" s="1"/>
      <c r="G228" s="1"/>
      <c r="H228" s="1"/>
      <c r="I228" s="1"/>
      <c r="J228" s="2">
        <v>2850.88</v>
      </c>
      <c r="K228" s="2"/>
      <c r="L228" s="2"/>
      <c r="M228" s="15"/>
    </row>
    <row r="229" spans="1:13" x14ac:dyDescent="0.35">
      <c r="A229" s="1"/>
      <c r="B229" s="1"/>
      <c r="C229" s="1"/>
      <c r="D229" s="1"/>
      <c r="E229" s="1" t="s">
        <v>259</v>
      </c>
      <c r="F229" s="1"/>
      <c r="G229" s="1"/>
      <c r="H229" s="1"/>
      <c r="I229" s="1"/>
      <c r="J229" s="2">
        <v>575</v>
      </c>
      <c r="K229" s="2">
        <v>2000</v>
      </c>
      <c r="L229" s="2">
        <f>ROUND((J229-K229),5)</f>
        <v>-1425</v>
      </c>
      <c r="M229" s="15">
        <f>ROUND(IF(K229=0, IF(J229=0, 0, 1), J229/K229),5)</f>
        <v>0.28749999999999998</v>
      </c>
    </row>
    <row r="230" spans="1:13" x14ac:dyDescent="0.35">
      <c r="A230" s="1"/>
      <c r="B230" s="1"/>
      <c r="C230" s="1"/>
      <c r="D230" s="1"/>
      <c r="E230" s="1" t="s">
        <v>260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35">
      <c r="A231" s="1"/>
      <c r="B231" s="1"/>
      <c r="C231" s="1"/>
      <c r="D231" s="1"/>
      <c r="E231" s="1"/>
      <c r="F231" s="1" t="s">
        <v>319</v>
      </c>
      <c r="G231" s="1"/>
      <c r="H231" s="1"/>
      <c r="I231" s="1"/>
      <c r="J231" s="2">
        <v>-17468.87</v>
      </c>
      <c r="K231" s="2"/>
      <c r="L231" s="2"/>
      <c r="M231" s="15"/>
    </row>
    <row r="232" spans="1:13" x14ac:dyDescent="0.35">
      <c r="A232" s="1"/>
      <c r="B232" s="1"/>
      <c r="C232" s="1"/>
      <c r="D232" s="1"/>
      <c r="E232" s="1"/>
      <c r="F232" s="1" t="s">
        <v>261</v>
      </c>
      <c r="G232" s="1"/>
      <c r="H232" s="1"/>
      <c r="I232" s="1"/>
      <c r="J232" s="2">
        <v>40102.980000000003</v>
      </c>
      <c r="K232" s="2"/>
      <c r="L232" s="2"/>
      <c r="M232" s="15"/>
    </row>
    <row r="233" spans="1:13" x14ac:dyDescent="0.35">
      <c r="A233" s="1"/>
      <c r="B233" s="1"/>
      <c r="C233" s="1"/>
      <c r="D233" s="1"/>
      <c r="E233" s="1"/>
      <c r="F233" s="1" t="s">
        <v>262</v>
      </c>
      <c r="G233" s="1"/>
      <c r="H233" s="1"/>
      <c r="I233" s="1"/>
      <c r="J233" s="2">
        <v>5351.13</v>
      </c>
      <c r="K233" s="2"/>
      <c r="L233" s="2"/>
      <c r="M233" s="15"/>
    </row>
    <row r="234" spans="1:13" ht="15" thickBot="1" x14ac:dyDescent="0.4">
      <c r="A234" s="1"/>
      <c r="B234" s="1"/>
      <c r="C234" s="1"/>
      <c r="D234" s="1"/>
      <c r="E234" s="1"/>
      <c r="F234" s="1" t="s">
        <v>320</v>
      </c>
      <c r="G234" s="1"/>
      <c r="H234" s="1"/>
      <c r="I234" s="1"/>
      <c r="J234" s="2">
        <v>378.77</v>
      </c>
      <c r="K234" s="2"/>
      <c r="L234" s="2"/>
      <c r="M234" s="15"/>
    </row>
    <row r="235" spans="1:13" ht="15" thickBot="1" x14ac:dyDescent="0.4">
      <c r="A235" s="1"/>
      <c r="B235" s="1"/>
      <c r="C235" s="1"/>
      <c r="D235" s="1"/>
      <c r="E235" s="1" t="s">
        <v>263</v>
      </c>
      <c r="F235" s="1"/>
      <c r="G235" s="1"/>
      <c r="H235" s="1"/>
      <c r="I235" s="1"/>
      <c r="J235" s="4">
        <f>ROUND(SUM(J230:J234),5)</f>
        <v>28364.01</v>
      </c>
      <c r="K235" s="2"/>
      <c r="L235" s="2"/>
      <c r="M235" s="15"/>
    </row>
    <row r="236" spans="1:13" ht="15" thickBot="1" x14ac:dyDescent="0.4">
      <c r="A236" s="1"/>
      <c r="B236" s="1"/>
      <c r="C236" s="1"/>
      <c r="D236" s="1" t="s">
        <v>264</v>
      </c>
      <c r="E236" s="1"/>
      <c r="F236" s="1"/>
      <c r="G236" s="1"/>
      <c r="H236" s="1"/>
      <c r="I236" s="1"/>
      <c r="J236" s="3">
        <f>ROUND(SUM(J227:J229)+J235,5)</f>
        <v>31789.89</v>
      </c>
      <c r="K236" s="3">
        <f>ROUND(SUM(K227:K229)+K235,5)</f>
        <v>2000</v>
      </c>
      <c r="L236" s="3">
        <f>ROUND((J236-K236),5)</f>
        <v>29789.89</v>
      </c>
      <c r="M236" s="17">
        <f>ROUND(IF(K236=0, IF(J236=0, 0, 1), J236/K236),5)</f>
        <v>15.89495</v>
      </c>
    </row>
    <row r="237" spans="1:13" x14ac:dyDescent="0.35">
      <c r="A237" s="1"/>
      <c r="B237" s="1"/>
      <c r="C237" s="1" t="s">
        <v>265</v>
      </c>
      <c r="D237" s="1"/>
      <c r="E237" s="1"/>
      <c r="F237" s="1"/>
      <c r="G237" s="1"/>
      <c r="H237" s="1"/>
      <c r="I237" s="1"/>
      <c r="J237" s="2">
        <f>ROUND(J223+J226+J236,5)</f>
        <v>31691.89</v>
      </c>
      <c r="K237" s="2">
        <f>ROUND(K223+K226+K236,5)</f>
        <v>2000</v>
      </c>
      <c r="L237" s="2">
        <f>ROUND((J237-K237),5)</f>
        <v>29691.89</v>
      </c>
      <c r="M237" s="15">
        <f>ROUND(IF(K237=0, IF(J237=0, 0, 1), J237/K237),5)</f>
        <v>15.84595</v>
      </c>
    </row>
    <row r="238" spans="1:13" x14ac:dyDescent="0.35">
      <c r="A238" s="1"/>
      <c r="B238" s="1"/>
      <c r="C238" s="1" t="s">
        <v>266</v>
      </c>
      <c r="D238" s="1"/>
      <c r="E238" s="1"/>
      <c r="F238" s="1"/>
      <c r="G238" s="1"/>
      <c r="H238" s="1"/>
      <c r="I238" s="1"/>
      <c r="J238" s="2"/>
      <c r="K238" s="2"/>
      <c r="L238" s="2"/>
      <c r="M238" s="15"/>
    </row>
    <row r="239" spans="1:13" x14ac:dyDescent="0.35">
      <c r="A239" s="1"/>
      <c r="B239" s="1"/>
      <c r="C239" s="1"/>
      <c r="D239" s="1" t="s">
        <v>321</v>
      </c>
      <c r="E239" s="1"/>
      <c r="F239" s="1"/>
      <c r="G239" s="1"/>
      <c r="H239" s="1"/>
      <c r="I239" s="1"/>
      <c r="J239" s="2"/>
      <c r="K239" s="2"/>
      <c r="L239" s="2"/>
      <c r="M239" s="15"/>
    </row>
    <row r="240" spans="1:13" x14ac:dyDescent="0.35">
      <c r="A240" s="1"/>
      <c r="B240" s="1"/>
      <c r="C240" s="1"/>
      <c r="D240" s="1"/>
      <c r="E240" s="1" t="s">
        <v>322</v>
      </c>
      <c r="F240" s="1"/>
      <c r="G240" s="1"/>
      <c r="H240" s="1"/>
      <c r="I240" s="1"/>
      <c r="J240" s="2">
        <v>2798</v>
      </c>
      <c r="K240" s="2"/>
      <c r="L240" s="2"/>
      <c r="M240" s="15"/>
    </row>
    <row r="241" spans="1:13" ht="15" thickBot="1" x14ac:dyDescent="0.4">
      <c r="A241" s="1"/>
      <c r="B241" s="1"/>
      <c r="C241" s="1"/>
      <c r="D241" s="1"/>
      <c r="E241" s="1" t="s">
        <v>323</v>
      </c>
      <c r="F241" s="1"/>
      <c r="G241" s="1"/>
      <c r="H241" s="1"/>
      <c r="I241" s="1"/>
      <c r="J241" s="8">
        <v>-1399</v>
      </c>
      <c r="K241" s="2"/>
      <c r="L241" s="2"/>
      <c r="M241" s="15"/>
    </row>
    <row r="242" spans="1:13" x14ac:dyDescent="0.35">
      <c r="A242" s="1"/>
      <c r="B242" s="1"/>
      <c r="C242" s="1"/>
      <c r="D242" s="1" t="s">
        <v>324</v>
      </c>
      <c r="E242" s="1"/>
      <c r="F242" s="1"/>
      <c r="G242" s="1"/>
      <c r="H242" s="1"/>
      <c r="I242" s="1"/>
      <c r="J242" s="2">
        <f>ROUND(SUM(J239:J241),5)</f>
        <v>1399</v>
      </c>
      <c r="K242" s="2"/>
      <c r="L242" s="2"/>
      <c r="M242" s="15"/>
    </row>
    <row r="243" spans="1:13" x14ac:dyDescent="0.35">
      <c r="A243" s="1"/>
      <c r="B243" s="1"/>
      <c r="C243" s="1"/>
      <c r="D243" s="1" t="s">
        <v>267</v>
      </c>
      <c r="E243" s="1"/>
      <c r="F243" s="1"/>
      <c r="G243" s="1"/>
      <c r="H243" s="1"/>
      <c r="I243" s="1"/>
      <c r="J243" s="2"/>
      <c r="K243" s="2"/>
      <c r="L243" s="2"/>
      <c r="M243" s="15"/>
    </row>
    <row r="244" spans="1:13" x14ac:dyDescent="0.35">
      <c r="A244" s="1"/>
      <c r="B244" s="1"/>
      <c r="C244" s="1"/>
      <c r="D244" s="1"/>
      <c r="E244" s="1" t="s">
        <v>268</v>
      </c>
      <c r="F244" s="1"/>
      <c r="G244" s="1"/>
      <c r="H244" s="1"/>
      <c r="I244" s="1"/>
      <c r="J244" s="2"/>
      <c r="K244" s="2"/>
      <c r="L244" s="2"/>
      <c r="M244" s="15"/>
    </row>
    <row r="245" spans="1:13" x14ac:dyDescent="0.35">
      <c r="A245" s="1"/>
      <c r="B245" s="1"/>
      <c r="C245" s="1"/>
      <c r="D245" s="1"/>
      <c r="E245" s="1"/>
      <c r="F245" s="1" t="s">
        <v>269</v>
      </c>
      <c r="G245" s="1"/>
      <c r="H245" s="1"/>
      <c r="I245" s="1"/>
      <c r="J245" s="2">
        <v>0</v>
      </c>
      <c r="K245" s="2"/>
      <c r="L245" s="2"/>
      <c r="M245" s="15"/>
    </row>
    <row r="246" spans="1:13" ht="15" thickBot="1" x14ac:dyDescent="0.4">
      <c r="A246" s="1"/>
      <c r="B246" s="1"/>
      <c r="C246" s="1"/>
      <c r="D246" s="1"/>
      <c r="E246" s="1"/>
      <c r="F246" s="1" t="s">
        <v>325</v>
      </c>
      <c r="G246" s="1"/>
      <c r="H246" s="1"/>
      <c r="I246" s="1"/>
      <c r="J246" s="8">
        <v>328.26</v>
      </c>
      <c r="K246" s="2"/>
      <c r="L246" s="2"/>
      <c r="M246" s="15"/>
    </row>
    <row r="247" spans="1:13" x14ac:dyDescent="0.35">
      <c r="A247" s="1"/>
      <c r="B247" s="1"/>
      <c r="C247" s="1"/>
      <c r="D247" s="1"/>
      <c r="E247" s="1" t="s">
        <v>270</v>
      </c>
      <c r="F247" s="1"/>
      <c r="G247" s="1"/>
      <c r="H247" s="1"/>
      <c r="I247" s="1"/>
      <c r="J247" s="2">
        <f>ROUND(SUM(J244:J246),5)</f>
        <v>328.26</v>
      </c>
      <c r="K247" s="2"/>
      <c r="L247" s="2"/>
      <c r="M247" s="15"/>
    </row>
    <row r="248" spans="1:13" ht="15" thickBot="1" x14ac:dyDescent="0.4">
      <c r="A248" s="1"/>
      <c r="B248" s="1"/>
      <c r="C248" s="1"/>
      <c r="D248" s="1"/>
      <c r="E248" s="1" t="s">
        <v>271</v>
      </c>
      <c r="F248" s="1"/>
      <c r="G248" s="1"/>
      <c r="H248" s="1"/>
      <c r="I248" s="1"/>
      <c r="J248" s="8">
        <v>11377.69</v>
      </c>
      <c r="K248" s="2"/>
      <c r="L248" s="2"/>
      <c r="M248" s="15"/>
    </row>
    <row r="249" spans="1:13" x14ac:dyDescent="0.35">
      <c r="A249" s="1"/>
      <c r="B249" s="1"/>
      <c r="C249" s="1"/>
      <c r="D249" s="1" t="s">
        <v>272</v>
      </c>
      <c r="E249" s="1"/>
      <c r="F249" s="1"/>
      <c r="G249" s="1"/>
      <c r="H249" s="1"/>
      <c r="I249" s="1"/>
      <c r="J249" s="2">
        <f>ROUND(J243+SUM(J247:J248),5)</f>
        <v>11705.95</v>
      </c>
      <c r="K249" s="2"/>
      <c r="L249" s="2"/>
      <c r="M249" s="15"/>
    </row>
    <row r="250" spans="1:13" x14ac:dyDescent="0.35">
      <c r="A250" s="1"/>
      <c r="B250" s="1"/>
      <c r="C250" s="1"/>
      <c r="D250" s="1" t="s">
        <v>273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35">
      <c r="A251" s="1"/>
      <c r="B251" s="1"/>
      <c r="C251" s="1"/>
      <c r="D251" s="1"/>
      <c r="E251" s="1" t="s">
        <v>274</v>
      </c>
      <c r="F251" s="1"/>
      <c r="G251" s="1"/>
      <c r="H251" s="1"/>
      <c r="I251" s="1"/>
      <c r="J251" s="2">
        <v>0</v>
      </c>
      <c r="K251" s="2">
        <v>18967</v>
      </c>
      <c r="L251" s="2">
        <f t="shared" ref="L251:L257" si="14">ROUND((J251-K251),5)</f>
        <v>-18967</v>
      </c>
      <c r="M251" s="15">
        <f t="shared" ref="M251:M257" si="15">ROUND(IF(K251=0, IF(J251=0, 0, 1), J251/K251),5)</f>
        <v>0</v>
      </c>
    </row>
    <row r="252" spans="1:13" x14ac:dyDescent="0.35">
      <c r="A252" s="1"/>
      <c r="B252" s="1"/>
      <c r="C252" s="1"/>
      <c r="D252" s="1"/>
      <c r="E252" s="1" t="s">
        <v>275</v>
      </c>
      <c r="F252" s="1"/>
      <c r="G252" s="1"/>
      <c r="H252" s="1"/>
      <c r="I252" s="1"/>
      <c r="J252" s="2">
        <v>0</v>
      </c>
      <c r="K252" s="2">
        <v>41333</v>
      </c>
      <c r="L252" s="2">
        <f t="shared" si="14"/>
        <v>-41333</v>
      </c>
      <c r="M252" s="15">
        <f t="shared" si="15"/>
        <v>0</v>
      </c>
    </row>
    <row r="253" spans="1:13" ht="15" thickBot="1" x14ac:dyDescent="0.4">
      <c r="A253" s="1"/>
      <c r="B253" s="1"/>
      <c r="C253" s="1"/>
      <c r="D253" s="1"/>
      <c r="E253" s="1" t="s">
        <v>276</v>
      </c>
      <c r="F253" s="1"/>
      <c r="G253" s="1"/>
      <c r="H253" s="1"/>
      <c r="I253" s="1"/>
      <c r="J253" s="2">
        <v>0</v>
      </c>
      <c r="K253" s="2">
        <v>4259.6899999999996</v>
      </c>
      <c r="L253" s="2">
        <f t="shared" si="14"/>
        <v>-4259.6899999999996</v>
      </c>
      <c r="M253" s="15">
        <f t="shared" si="15"/>
        <v>0</v>
      </c>
    </row>
    <row r="254" spans="1:13" ht="15" thickBot="1" x14ac:dyDescent="0.4">
      <c r="A254" s="1"/>
      <c r="B254" s="1"/>
      <c r="C254" s="1"/>
      <c r="D254" s="1" t="s">
        <v>277</v>
      </c>
      <c r="E254" s="1"/>
      <c r="F254" s="1"/>
      <c r="G254" s="1"/>
      <c r="H254" s="1"/>
      <c r="I254" s="1"/>
      <c r="J254" s="4">
        <f>ROUND(SUM(J250:J253),5)</f>
        <v>0</v>
      </c>
      <c r="K254" s="4">
        <f>ROUND(SUM(K250:K253),5)</f>
        <v>64559.69</v>
      </c>
      <c r="L254" s="4">
        <f t="shared" si="14"/>
        <v>-64559.69</v>
      </c>
      <c r="M254" s="16">
        <f t="shared" si="15"/>
        <v>0</v>
      </c>
    </row>
    <row r="255" spans="1:13" ht="15" thickBot="1" x14ac:dyDescent="0.4">
      <c r="A255" s="1"/>
      <c r="B255" s="1"/>
      <c r="C255" s="1" t="s">
        <v>278</v>
      </c>
      <c r="D255" s="1"/>
      <c r="E255" s="1"/>
      <c r="F255" s="1"/>
      <c r="G255" s="1"/>
      <c r="H255" s="1"/>
      <c r="I255" s="1"/>
      <c r="J255" s="4">
        <f>ROUND(J238+J242+J249+J254,5)</f>
        <v>13104.95</v>
      </c>
      <c r="K255" s="4">
        <f>ROUND(K238+K242+K249+K254,5)</f>
        <v>64559.69</v>
      </c>
      <c r="L255" s="4">
        <f t="shared" si="14"/>
        <v>-51454.74</v>
      </c>
      <c r="M255" s="16">
        <f t="shared" si="15"/>
        <v>0.20299</v>
      </c>
    </row>
    <row r="256" spans="1:13" ht="15" thickBot="1" x14ac:dyDescent="0.4">
      <c r="A256" s="1"/>
      <c r="B256" s="1" t="s">
        <v>279</v>
      </c>
      <c r="C256" s="1"/>
      <c r="D256" s="1"/>
      <c r="E256" s="1"/>
      <c r="F256" s="1"/>
      <c r="G256" s="1"/>
      <c r="H256" s="1"/>
      <c r="I256" s="1"/>
      <c r="J256" s="4">
        <f>ROUND(J222+J237-J255,5)</f>
        <v>18586.939999999999</v>
      </c>
      <c r="K256" s="4">
        <f>ROUND(K222+K237-K255,5)</f>
        <v>-62559.69</v>
      </c>
      <c r="L256" s="4">
        <f t="shared" si="14"/>
        <v>81146.63</v>
      </c>
      <c r="M256" s="16">
        <f t="shared" si="15"/>
        <v>-0.29710999999999999</v>
      </c>
    </row>
    <row r="257" spans="1:13" s="7" customFormat="1" ht="11" thickBot="1" x14ac:dyDescent="0.3">
      <c r="A257" s="5" t="s">
        <v>64</v>
      </c>
      <c r="B257" s="5"/>
      <c r="C257" s="5"/>
      <c r="D257" s="5"/>
      <c r="E257" s="5"/>
      <c r="F257" s="5"/>
      <c r="G257" s="5"/>
      <c r="H257" s="5"/>
      <c r="I257" s="5"/>
      <c r="J257" s="6">
        <f>ROUND(J221+J256,5)</f>
        <v>323785.11</v>
      </c>
      <c r="K257" s="6">
        <f>ROUND(K221+K256,5)</f>
        <v>14650</v>
      </c>
      <c r="L257" s="6">
        <f t="shared" si="14"/>
        <v>309135.11</v>
      </c>
      <c r="M257" s="19">
        <f t="shared" si="15"/>
        <v>22.101369999999999</v>
      </c>
    </row>
    <row r="258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11:26 AM
&amp;"Arial,Bold"&amp;8 11/08/23
&amp;"Arial,Bold"&amp;8 Accrual Basis&amp;C&amp;"Arial,Bold"&amp;12 Nederland Fire Protection District
&amp;"Arial,Bold"&amp;14 Income &amp;&amp; Expense Budget vs. Actual
&amp;"Arial,Bold"&amp;10 January through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7" r:id="rId4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29DF-C9B8-4A33-B9D7-7B6C42BC4222}">
  <sheetPr codeName="Sheet4"/>
  <dimension ref="A1:Q41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6328125" customWidth="1"/>
    <col min="6" max="6" width="29.6328125" customWidth="1"/>
    <col min="7" max="7" width="2.6328125" customWidth="1"/>
    <col min="8" max="8" width="13.6328125" customWidth="1"/>
    <col min="9" max="9" width="8.08984375" bestFit="1" customWidth="1"/>
    <col min="10" max="10" width="13.6328125" customWidth="1"/>
    <col min="11" max="11" width="23.6328125" customWidth="1"/>
    <col min="12" max="12" width="30.6328125" customWidth="1"/>
    <col min="13" max="13" width="7.6328125" customWidth="1"/>
    <col min="14" max="14" width="2.6328125" customWidth="1"/>
    <col min="15" max="15" width="23.6328125" customWidth="1"/>
    <col min="16" max="17" width="7.6328125" customWidth="1"/>
  </cols>
  <sheetData>
    <row r="1" spans="1:17" s="11" customFormat="1" ht="15" thickBot="1" x14ac:dyDescent="0.4">
      <c r="A1" s="32"/>
      <c r="B1" s="32"/>
      <c r="C1" s="32"/>
      <c r="D1" s="32"/>
      <c r="E1" s="32"/>
      <c r="F1" s="32"/>
      <c r="G1" s="33"/>
      <c r="H1" s="10" t="s">
        <v>326</v>
      </c>
      <c r="I1" s="10" t="s">
        <v>327</v>
      </c>
      <c r="J1" s="10" t="s">
        <v>328</v>
      </c>
      <c r="K1" s="10" t="s">
        <v>329</v>
      </c>
      <c r="L1" s="10" t="s">
        <v>330</v>
      </c>
      <c r="M1" s="10" t="s">
        <v>331</v>
      </c>
      <c r="N1" s="10" t="s">
        <v>332</v>
      </c>
      <c r="O1" s="10" t="s">
        <v>333</v>
      </c>
      <c r="P1" s="10" t="s">
        <v>334</v>
      </c>
      <c r="Q1" s="10" t="s">
        <v>335</v>
      </c>
    </row>
    <row r="2" spans="1:17" ht="15" thickTop="1" x14ac:dyDescent="0.35">
      <c r="A2" s="1"/>
      <c r="B2" s="1" t="s">
        <v>74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35">
      <c r="A3" s="24"/>
      <c r="B3" s="24"/>
      <c r="C3" s="24"/>
      <c r="D3" s="24"/>
      <c r="E3" s="24"/>
      <c r="F3" s="24"/>
      <c r="G3" s="24"/>
      <c r="H3" s="24" t="s">
        <v>386</v>
      </c>
      <c r="I3" s="25">
        <v>45214</v>
      </c>
      <c r="J3" s="24" t="s">
        <v>467</v>
      </c>
      <c r="K3" s="24" t="s">
        <v>501</v>
      </c>
      <c r="L3" s="24" t="s">
        <v>541</v>
      </c>
      <c r="M3" s="24" t="s">
        <v>439</v>
      </c>
      <c r="N3" s="26"/>
      <c r="O3" s="24" t="s">
        <v>89</v>
      </c>
      <c r="P3" s="27">
        <v>17093</v>
      </c>
      <c r="Q3" s="27">
        <f>ROUND(Q2+P3,5)</f>
        <v>17093</v>
      </c>
    </row>
    <row r="4" spans="1:17" x14ac:dyDescent="0.35">
      <c r="A4" s="24"/>
      <c r="B4" s="24"/>
      <c r="C4" s="24"/>
      <c r="D4" s="24"/>
      <c r="E4" s="24"/>
      <c r="F4" s="24"/>
      <c r="G4" s="24"/>
      <c r="H4" s="24" t="s">
        <v>386</v>
      </c>
      <c r="I4" s="25">
        <v>45214</v>
      </c>
      <c r="J4" s="24" t="s">
        <v>467</v>
      </c>
      <c r="K4" s="24" t="s">
        <v>501</v>
      </c>
      <c r="L4" s="24" t="s">
        <v>541</v>
      </c>
      <c r="M4" s="24" t="s">
        <v>439</v>
      </c>
      <c r="N4" s="26"/>
      <c r="O4" s="24" t="s">
        <v>89</v>
      </c>
      <c r="P4" s="27">
        <v>29000</v>
      </c>
      <c r="Q4" s="27">
        <f>ROUND(Q3+P4,5)</f>
        <v>46093</v>
      </c>
    </row>
    <row r="5" spans="1:17" ht="15" thickBot="1" x14ac:dyDescent="0.4">
      <c r="A5" s="24"/>
      <c r="B5" s="24"/>
      <c r="C5" s="24"/>
      <c r="D5" s="24"/>
      <c r="E5" s="24"/>
      <c r="F5" s="24"/>
      <c r="G5" s="24"/>
      <c r="H5" s="24" t="s">
        <v>385</v>
      </c>
      <c r="I5" s="25">
        <v>45214</v>
      </c>
      <c r="J5" s="24" t="s">
        <v>468</v>
      </c>
      <c r="K5" s="24" t="s">
        <v>502</v>
      </c>
      <c r="L5" s="24" t="s">
        <v>542</v>
      </c>
      <c r="M5" s="24" t="s">
        <v>439</v>
      </c>
      <c r="N5" s="26"/>
      <c r="O5" s="24" t="s">
        <v>9</v>
      </c>
      <c r="P5" s="28">
        <v>200</v>
      </c>
      <c r="Q5" s="28">
        <f>ROUND(Q4+P5,5)</f>
        <v>46293</v>
      </c>
    </row>
    <row r="6" spans="1:17" x14ac:dyDescent="0.35">
      <c r="A6" s="29"/>
      <c r="B6" s="29" t="s">
        <v>336</v>
      </c>
      <c r="C6" s="29"/>
      <c r="D6" s="29"/>
      <c r="E6" s="29"/>
      <c r="F6" s="29"/>
      <c r="G6" s="29"/>
      <c r="H6" s="29"/>
      <c r="I6" s="30"/>
      <c r="J6" s="29"/>
      <c r="K6" s="29"/>
      <c r="L6" s="29"/>
      <c r="M6" s="29"/>
      <c r="N6" s="29"/>
      <c r="O6" s="29"/>
      <c r="P6" s="2">
        <f>ROUND(SUM(P2:P5),5)</f>
        <v>46293</v>
      </c>
      <c r="Q6" s="2">
        <f>Q5</f>
        <v>46293</v>
      </c>
    </row>
    <row r="7" spans="1:17" x14ac:dyDescent="0.35">
      <c r="A7" s="1"/>
      <c r="B7" s="1" t="s">
        <v>75</v>
      </c>
      <c r="C7" s="1"/>
      <c r="D7" s="1"/>
      <c r="E7" s="1"/>
      <c r="F7" s="1"/>
      <c r="G7" s="1"/>
      <c r="H7" s="1"/>
      <c r="I7" s="22"/>
      <c r="J7" s="1"/>
      <c r="K7" s="1"/>
      <c r="L7" s="1"/>
      <c r="M7" s="1"/>
      <c r="N7" s="1"/>
      <c r="O7" s="1"/>
      <c r="P7" s="23"/>
      <c r="Q7" s="23"/>
    </row>
    <row r="8" spans="1:17" x14ac:dyDescent="0.35">
      <c r="A8" s="24"/>
      <c r="B8" s="24"/>
      <c r="C8" s="24"/>
      <c r="D8" s="24"/>
      <c r="E8" s="24"/>
      <c r="F8" s="24"/>
      <c r="G8" s="24"/>
      <c r="H8" s="24" t="s">
        <v>385</v>
      </c>
      <c r="I8" s="25">
        <v>45230</v>
      </c>
      <c r="J8" s="24"/>
      <c r="K8" s="24"/>
      <c r="L8" s="24" t="s">
        <v>421</v>
      </c>
      <c r="M8" s="24" t="s">
        <v>439</v>
      </c>
      <c r="N8" s="26"/>
      <c r="O8" s="24" t="s">
        <v>9</v>
      </c>
      <c r="P8" s="27">
        <v>0.43</v>
      </c>
      <c r="Q8" s="27">
        <f>ROUND(Q7+P8,5)</f>
        <v>0.43</v>
      </c>
    </row>
    <row r="9" spans="1:17" x14ac:dyDescent="0.35">
      <c r="A9" s="24"/>
      <c r="B9" s="24"/>
      <c r="C9" s="24"/>
      <c r="D9" s="24"/>
      <c r="E9" s="24"/>
      <c r="F9" s="24"/>
      <c r="G9" s="24"/>
      <c r="H9" s="24" t="s">
        <v>385</v>
      </c>
      <c r="I9" s="25">
        <v>45230</v>
      </c>
      <c r="J9" s="24"/>
      <c r="K9" s="24"/>
      <c r="L9" s="24" t="s">
        <v>421</v>
      </c>
      <c r="M9" s="24" t="s">
        <v>439</v>
      </c>
      <c r="N9" s="26"/>
      <c r="O9" s="24" t="s">
        <v>10</v>
      </c>
      <c r="P9" s="27">
        <v>0.54</v>
      </c>
      <c r="Q9" s="27">
        <f>ROUND(Q8+P9,5)</f>
        <v>0.97</v>
      </c>
    </row>
    <row r="10" spans="1:17" x14ac:dyDescent="0.35">
      <c r="A10" s="24"/>
      <c r="B10" s="24"/>
      <c r="C10" s="24"/>
      <c r="D10" s="24"/>
      <c r="E10" s="24"/>
      <c r="F10" s="24"/>
      <c r="G10" s="24"/>
      <c r="H10" s="24" t="s">
        <v>385</v>
      </c>
      <c r="I10" s="25">
        <v>45230</v>
      </c>
      <c r="J10" s="24"/>
      <c r="K10" s="24"/>
      <c r="L10" s="24" t="s">
        <v>421</v>
      </c>
      <c r="M10" s="24" t="s">
        <v>439</v>
      </c>
      <c r="N10" s="26"/>
      <c r="O10" s="24" t="s">
        <v>8</v>
      </c>
      <c r="P10" s="27">
        <v>193.35</v>
      </c>
      <c r="Q10" s="27">
        <f>ROUND(Q9+P10,5)</f>
        <v>194.32</v>
      </c>
    </row>
    <row r="11" spans="1:17" x14ac:dyDescent="0.35">
      <c r="A11" s="24"/>
      <c r="B11" s="24"/>
      <c r="C11" s="24"/>
      <c r="D11" s="24"/>
      <c r="E11" s="24"/>
      <c r="F11" s="24"/>
      <c r="G11" s="24"/>
      <c r="H11" s="24" t="s">
        <v>385</v>
      </c>
      <c r="I11" s="25">
        <v>45230</v>
      </c>
      <c r="J11" s="24"/>
      <c r="K11" s="24"/>
      <c r="L11" s="24" t="s">
        <v>421</v>
      </c>
      <c r="M11" s="24" t="s">
        <v>439</v>
      </c>
      <c r="N11" s="26"/>
      <c r="O11" s="24" t="s">
        <v>7</v>
      </c>
      <c r="P11" s="27">
        <v>133.16</v>
      </c>
      <c r="Q11" s="27">
        <f>ROUND(Q10+P11,5)</f>
        <v>327.48</v>
      </c>
    </row>
    <row r="12" spans="1:17" ht="15" thickBot="1" x14ac:dyDescent="0.4">
      <c r="A12" s="24"/>
      <c r="B12" s="24"/>
      <c r="C12" s="24"/>
      <c r="D12" s="24"/>
      <c r="E12" s="24"/>
      <c r="F12" s="24"/>
      <c r="G12" s="24"/>
      <c r="H12" s="24" t="s">
        <v>385</v>
      </c>
      <c r="I12" s="25">
        <v>45230</v>
      </c>
      <c r="J12" s="24"/>
      <c r="K12" s="24"/>
      <c r="L12" s="24" t="s">
        <v>421</v>
      </c>
      <c r="M12" s="24" t="s">
        <v>439</v>
      </c>
      <c r="N12" s="26"/>
      <c r="O12" s="24" t="s">
        <v>6</v>
      </c>
      <c r="P12" s="28">
        <v>968.72</v>
      </c>
      <c r="Q12" s="28">
        <f>ROUND(Q11+P12,5)</f>
        <v>1296.2</v>
      </c>
    </row>
    <row r="13" spans="1:17" x14ac:dyDescent="0.35">
      <c r="A13" s="29"/>
      <c r="B13" s="29" t="s">
        <v>337</v>
      </c>
      <c r="C13" s="29"/>
      <c r="D13" s="29"/>
      <c r="E13" s="29"/>
      <c r="F13" s="29"/>
      <c r="G13" s="29"/>
      <c r="H13" s="29"/>
      <c r="I13" s="30"/>
      <c r="J13" s="29"/>
      <c r="K13" s="29"/>
      <c r="L13" s="29"/>
      <c r="M13" s="29"/>
      <c r="N13" s="29"/>
      <c r="O13" s="29"/>
      <c r="P13" s="2">
        <f>ROUND(SUM(P7:P12),5)</f>
        <v>1296.2</v>
      </c>
      <c r="Q13" s="2">
        <f>Q12</f>
        <v>1296.2</v>
      </c>
    </row>
    <row r="14" spans="1:17" x14ac:dyDescent="0.35">
      <c r="A14" s="1"/>
      <c r="B14" s="1" t="s">
        <v>76</v>
      </c>
      <c r="C14" s="1"/>
      <c r="D14" s="1"/>
      <c r="E14" s="1"/>
      <c r="F14" s="1"/>
      <c r="G14" s="1"/>
      <c r="H14" s="1"/>
      <c r="I14" s="22"/>
      <c r="J14" s="1"/>
      <c r="K14" s="1"/>
      <c r="L14" s="1"/>
      <c r="M14" s="1"/>
      <c r="N14" s="1"/>
      <c r="O14" s="1"/>
      <c r="P14" s="23"/>
      <c r="Q14" s="23"/>
    </row>
    <row r="15" spans="1:17" x14ac:dyDescent="0.35">
      <c r="A15" s="1"/>
      <c r="B15" s="1"/>
      <c r="C15" s="1" t="s">
        <v>78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ht="15" thickBot="1" x14ac:dyDescent="0.4">
      <c r="A16" s="24"/>
      <c r="B16" s="24"/>
      <c r="C16" s="24"/>
      <c r="D16" s="24"/>
      <c r="E16" s="24"/>
      <c r="F16" s="24"/>
      <c r="G16" s="24"/>
      <c r="H16" s="24" t="s">
        <v>385</v>
      </c>
      <c r="I16" s="25">
        <v>45230</v>
      </c>
      <c r="J16" s="24"/>
      <c r="K16" s="24" t="s">
        <v>392</v>
      </c>
      <c r="L16" s="24" t="s">
        <v>543</v>
      </c>
      <c r="M16" s="24" t="s">
        <v>439</v>
      </c>
      <c r="N16" s="26"/>
      <c r="O16" s="24" t="s">
        <v>10</v>
      </c>
      <c r="P16" s="28">
        <v>4310.7299999999996</v>
      </c>
      <c r="Q16" s="28">
        <f>ROUND(Q15+P16,5)</f>
        <v>4310.7299999999996</v>
      </c>
    </row>
    <row r="17" spans="1:17" x14ac:dyDescent="0.35">
      <c r="A17" s="29"/>
      <c r="B17" s="29"/>
      <c r="C17" s="29" t="s">
        <v>338</v>
      </c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ROUND(SUM(P15:P16),5)</f>
        <v>4310.7299999999996</v>
      </c>
      <c r="Q17" s="2">
        <f>Q16</f>
        <v>4310.7299999999996</v>
      </c>
    </row>
    <row r="18" spans="1:17" x14ac:dyDescent="0.35">
      <c r="A18" s="1"/>
      <c r="B18" s="1"/>
      <c r="C18" s="1" t="s">
        <v>79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x14ac:dyDescent="0.35">
      <c r="A19" s="24"/>
      <c r="B19" s="24"/>
      <c r="C19" s="24"/>
      <c r="D19" s="24"/>
      <c r="E19" s="24"/>
      <c r="F19" s="24"/>
      <c r="G19" s="24"/>
      <c r="H19" s="24" t="s">
        <v>385</v>
      </c>
      <c r="I19" s="25">
        <v>45230</v>
      </c>
      <c r="J19" s="24"/>
      <c r="K19" s="24"/>
      <c r="L19" s="24" t="s">
        <v>422</v>
      </c>
      <c r="M19" s="24" t="s">
        <v>439</v>
      </c>
      <c r="N19" s="26"/>
      <c r="O19" s="24" t="s">
        <v>10</v>
      </c>
      <c r="P19" s="27">
        <v>3.72</v>
      </c>
      <c r="Q19" s="27">
        <f>ROUND(Q18+P19,5)</f>
        <v>3.72</v>
      </c>
    </row>
    <row r="20" spans="1:17" x14ac:dyDescent="0.35">
      <c r="A20" s="24"/>
      <c r="B20" s="24"/>
      <c r="C20" s="24"/>
      <c r="D20" s="24"/>
      <c r="E20" s="24"/>
      <c r="F20" s="24"/>
      <c r="G20" s="24"/>
      <c r="H20" s="24" t="s">
        <v>385</v>
      </c>
      <c r="I20" s="25">
        <v>45230</v>
      </c>
      <c r="J20" s="24"/>
      <c r="K20" s="24"/>
      <c r="L20" s="24" t="s">
        <v>422</v>
      </c>
      <c r="M20" s="24" t="s">
        <v>439</v>
      </c>
      <c r="N20" s="26"/>
      <c r="O20" s="24" t="s">
        <v>10</v>
      </c>
      <c r="P20" s="27">
        <v>112.46</v>
      </c>
      <c r="Q20" s="27">
        <f>ROUND(Q19+P20,5)</f>
        <v>116.18</v>
      </c>
    </row>
    <row r="21" spans="1:17" ht="15" thickBot="1" x14ac:dyDescent="0.4">
      <c r="A21" s="24"/>
      <c r="B21" s="24"/>
      <c r="C21" s="24"/>
      <c r="D21" s="24"/>
      <c r="E21" s="24"/>
      <c r="F21" s="24"/>
      <c r="G21" s="24"/>
      <c r="H21" s="24" t="s">
        <v>385</v>
      </c>
      <c r="I21" s="25">
        <v>45230</v>
      </c>
      <c r="J21" s="24"/>
      <c r="K21" s="24"/>
      <c r="L21" s="24" t="s">
        <v>422</v>
      </c>
      <c r="M21" s="24" t="s">
        <v>439</v>
      </c>
      <c r="N21" s="26"/>
      <c r="O21" s="24" t="s">
        <v>10</v>
      </c>
      <c r="P21" s="28">
        <v>4385.41</v>
      </c>
      <c r="Q21" s="28">
        <f>ROUND(Q20+P21,5)</f>
        <v>4501.59</v>
      </c>
    </row>
    <row r="22" spans="1:17" x14ac:dyDescent="0.35">
      <c r="A22" s="29"/>
      <c r="B22" s="29"/>
      <c r="C22" s="29" t="s">
        <v>339</v>
      </c>
      <c r="D22" s="29"/>
      <c r="E22" s="29"/>
      <c r="F22" s="29"/>
      <c r="G22" s="29"/>
      <c r="H22" s="29"/>
      <c r="I22" s="30"/>
      <c r="J22" s="29"/>
      <c r="K22" s="29"/>
      <c r="L22" s="29"/>
      <c r="M22" s="29"/>
      <c r="N22" s="29"/>
      <c r="O22" s="29"/>
      <c r="P22" s="2">
        <f>ROUND(SUM(P18:P21),5)</f>
        <v>4501.59</v>
      </c>
      <c r="Q22" s="2">
        <f>Q21</f>
        <v>4501.59</v>
      </c>
    </row>
    <row r="23" spans="1:17" x14ac:dyDescent="0.35">
      <c r="A23" s="1"/>
      <c r="B23" s="1"/>
      <c r="C23" s="1" t="s">
        <v>80</v>
      </c>
      <c r="D23" s="1"/>
      <c r="E23" s="1"/>
      <c r="F23" s="1"/>
      <c r="G23" s="1"/>
      <c r="H23" s="1"/>
      <c r="I23" s="22"/>
      <c r="J23" s="1"/>
      <c r="K23" s="1"/>
      <c r="L23" s="1"/>
      <c r="M23" s="1"/>
      <c r="N23" s="1"/>
      <c r="O23" s="1"/>
      <c r="P23" s="23"/>
      <c r="Q23" s="23"/>
    </row>
    <row r="24" spans="1:17" ht="15" thickBot="1" x14ac:dyDescent="0.4">
      <c r="A24" s="29"/>
      <c r="B24" s="29"/>
      <c r="C24" s="21"/>
      <c r="D24" s="29"/>
      <c r="E24" s="29"/>
      <c r="F24" s="29"/>
      <c r="G24" s="24"/>
      <c r="H24" s="24" t="s">
        <v>385</v>
      </c>
      <c r="I24" s="25">
        <v>45230</v>
      </c>
      <c r="J24" s="24"/>
      <c r="K24" s="24" t="s">
        <v>392</v>
      </c>
      <c r="L24" s="24" t="s">
        <v>543</v>
      </c>
      <c r="M24" s="24" t="s">
        <v>439</v>
      </c>
      <c r="N24" s="26"/>
      <c r="O24" s="24" t="s">
        <v>10</v>
      </c>
      <c r="P24" s="28">
        <v>141</v>
      </c>
      <c r="Q24" s="28">
        <f>ROUND(Q23+P24,5)</f>
        <v>141</v>
      </c>
    </row>
    <row r="25" spans="1:17" x14ac:dyDescent="0.35">
      <c r="A25" s="29"/>
      <c r="B25" s="29"/>
      <c r="C25" s="29" t="s">
        <v>340</v>
      </c>
      <c r="D25" s="29"/>
      <c r="E25" s="29"/>
      <c r="F25" s="29"/>
      <c r="G25" s="29"/>
      <c r="H25" s="29"/>
      <c r="I25" s="30"/>
      <c r="J25" s="29"/>
      <c r="K25" s="29"/>
      <c r="L25" s="29"/>
      <c r="M25" s="29"/>
      <c r="N25" s="29"/>
      <c r="O25" s="29"/>
      <c r="P25" s="2">
        <f>ROUND(SUM(P23:P24),5)</f>
        <v>141</v>
      </c>
      <c r="Q25" s="2">
        <f>Q24</f>
        <v>141</v>
      </c>
    </row>
    <row r="26" spans="1:17" x14ac:dyDescent="0.35">
      <c r="A26" s="1"/>
      <c r="B26" s="1"/>
      <c r="C26" s="1" t="s">
        <v>81</v>
      </c>
      <c r="D26" s="1"/>
      <c r="E26" s="1"/>
      <c r="F26" s="1"/>
      <c r="G26" s="1"/>
      <c r="H26" s="1"/>
      <c r="I26" s="22"/>
      <c r="J26" s="1"/>
      <c r="K26" s="1"/>
      <c r="L26" s="1"/>
      <c r="M26" s="1"/>
      <c r="N26" s="1"/>
      <c r="O26" s="1"/>
      <c r="P26" s="23"/>
      <c r="Q26" s="23"/>
    </row>
    <row r="27" spans="1:17" ht="15" thickBot="1" x14ac:dyDescent="0.4">
      <c r="A27" s="24"/>
      <c r="B27" s="24"/>
      <c r="C27" s="24"/>
      <c r="D27" s="24"/>
      <c r="E27" s="24"/>
      <c r="F27" s="24"/>
      <c r="G27" s="24"/>
      <c r="H27" s="24" t="s">
        <v>385</v>
      </c>
      <c r="I27" s="25">
        <v>45230</v>
      </c>
      <c r="J27" s="24"/>
      <c r="K27" s="24"/>
      <c r="L27" s="24" t="s">
        <v>422</v>
      </c>
      <c r="M27" s="24" t="s">
        <v>439</v>
      </c>
      <c r="N27" s="26"/>
      <c r="O27" s="24" t="s">
        <v>10</v>
      </c>
      <c r="P27" s="28">
        <v>143.43</v>
      </c>
      <c r="Q27" s="28">
        <f>ROUND(Q26+P27,5)</f>
        <v>143.43</v>
      </c>
    </row>
    <row r="28" spans="1:17" x14ac:dyDescent="0.35">
      <c r="A28" s="29"/>
      <c r="B28" s="29"/>
      <c r="C28" s="29" t="s">
        <v>341</v>
      </c>
      <c r="D28" s="29"/>
      <c r="E28" s="29"/>
      <c r="F28" s="29"/>
      <c r="G28" s="29"/>
      <c r="H28" s="29"/>
      <c r="I28" s="30"/>
      <c r="J28" s="29"/>
      <c r="K28" s="29"/>
      <c r="L28" s="29"/>
      <c r="M28" s="29"/>
      <c r="N28" s="29"/>
      <c r="O28" s="29"/>
      <c r="P28" s="2">
        <f>ROUND(SUM(P26:P27),5)</f>
        <v>143.43</v>
      </c>
      <c r="Q28" s="2">
        <f>Q27</f>
        <v>143.43</v>
      </c>
    </row>
    <row r="29" spans="1:17" x14ac:dyDescent="0.35">
      <c r="A29" s="1"/>
      <c r="B29" s="1"/>
      <c r="C29" s="1" t="s">
        <v>82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1"/>
      <c r="O29" s="1"/>
      <c r="P29" s="23"/>
      <c r="Q29" s="23"/>
    </row>
    <row r="30" spans="1:17" x14ac:dyDescent="0.35">
      <c r="A30" s="24"/>
      <c r="B30" s="24"/>
      <c r="C30" s="24"/>
      <c r="D30" s="24"/>
      <c r="E30" s="24"/>
      <c r="F30" s="24"/>
      <c r="G30" s="24"/>
      <c r="H30" s="24" t="s">
        <v>385</v>
      </c>
      <c r="I30" s="25">
        <v>45230</v>
      </c>
      <c r="J30" s="24"/>
      <c r="K30" s="24"/>
      <c r="L30" s="24" t="s">
        <v>544</v>
      </c>
      <c r="M30" s="24" t="s">
        <v>439</v>
      </c>
      <c r="N30" s="26"/>
      <c r="O30" s="24" t="s">
        <v>10</v>
      </c>
      <c r="P30" s="27">
        <v>0.22</v>
      </c>
      <c r="Q30" s="27">
        <f>ROUND(Q29+P30,5)</f>
        <v>0.22</v>
      </c>
    </row>
    <row r="31" spans="1:17" x14ac:dyDescent="0.35">
      <c r="A31" s="24"/>
      <c r="B31" s="24"/>
      <c r="C31" s="24"/>
      <c r="D31" s="24"/>
      <c r="E31" s="24"/>
      <c r="F31" s="24"/>
      <c r="G31" s="24"/>
      <c r="H31" s="24" t="s">
        <v>385</v>
      </c>
      <c r="I31" s="25">
        <v>45230</v>
      </c>
      <c r="J31" s="24"/>
      <c r="K31" s="24"/>
      <c r="L31" s="24" t="s">
        <v>545</v>
      </c>
      <c r="M31" s="24" t="s">
        <v>439</v>
      </c>
      <c r="N31" s="26"/>
      <c r="O31" s="24" t="s">
        <v>10</v>
      </c>
      <c r="P31" s="27">
        <v>8.27</v>
      </c>
      <c r="Q31" s="27">
        <f>ROUND(Q30+P31,5)</f>
        <v>8.49</v>
      </c>
    </row>
    <row r="32" spans="1:17" x14ac:dyDescent="0.35">
      <c r="A32" s="24"/>
      <c r="B32" s="24"/>
      <c r="C32" s="24"/>
      <c r="D32" s="24"/>
      <c r="E32" s="24"/>
      <c r="F32" s="24"/>
      <c r="G32" s="24"/>
      <c r="H32" s="24" t="s">
        <v>385</v>
      </c>
      <c r="I32" s="25">
        <v>45230</v>
      </c>
      <c r="J32" s="24"/>
      <c r="K32" s="24"/>
      <c r="L32" s="24" t="s">
        <v>544</v>
      </c>
      <c r="M32" s="24" t="s">
        <v>439</v>
      </c>
      <c r="N32" s="26"/>
      <c r="O32" s="24" t="s">
        <v>10</v>
      </c>
      <c r="P32" s="27">
        <v>6.48</v>
      </c>
      <c r="Q32" s="27">
        <f>ROUND(Q31+P32,5)</f>
        <v>14.97</v>
      </c>
    </row>
    <row r="33" spans="1:17" ht="15" thickBot="1" x14ac:dyDescent="0.4">
      <c r="A33" s="24"/>
      <c r="B33" s="24"/>
      <c r="C33" s="24"/>
      <c r="D33" s="24"/>
      <c r="E33" s="24"/>
      <c r="F33" s="24"/>
      <c r="G33" s="24"/>
      <c r="H33" s="24" t="s">
        <v>385</v>
      </c>
      <c r="I33" s="25">
        <v>45230</v>
      </c>
      <c r="J33" s="24"/>
      <c r="K33" s="24"/>
      <c r="L33" s="24" t="s">
        <v>546</v>
      </c>
      <c r="M33" s="24" t="s">
        <v>439</v>
      </c>
      <c r="N33" s="26"/>
      <c r="O33" s="24" t="s">
        <v>10</v>
      </c>
      <c r="P33" s="28">
        <v>252.75</v>
      </c>
      <c r="Q33" s="28">
        <f>ROUND(Q32+P33,5)</f>
        <v>267.72000000000003</v>
      </c>
    </row>
    <row r="34" spans="1:17" x14ac:dyDescent="0.35">
      <c r="A34" s="29"/>
      <c r="B34" s="29"/>
      <c r="C34" s="29" t="s">
        <v>342</v>
      </c>
      <c r="D34" s="29"/>
      <c r="E34" s="29"/>
      <c r="F34" s="29"/>
      <c r="G34" s="29"/>
      <c r="H34" s="29"/>
      <c r="I34" s="30"/>
      <c r="J34" s="29"/>
      <c r="K34" s="29"/>
      <c r="L34" s="29"/>
      <c r="M34" s="29"/>
      <c r="N34" s="29"/>
      <c r="O34" s="29"/>
      <c r="P34" s="2">
        <f>ROUND(SUM(P29:P33),5)</f>
        <v>267.72000000000003</v>
      </c>
      <c r="Q34" s="2">
        <f>Q33</f>
        <v>267.72000000000003</v>
      </c>
    </row>
    <row r="35" spans="1:17" x14ac:dyDescent="0.35">
      <c r="A35" s="1"/>
      <c r="B35" s="1"/>
      <c r="C35" s="1" t="s">
        <v>83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1"/>
      <c r="O35" s="1"/>
      <c r="P35" s="23"/>
      <c r="Q35" s="23"/>
    </row>
    <row r="36" spans="1:17" ht="15" thickBot="1" x14ac:dyDescent="0.4">
      <c r="A36" s="24"/>
      <c r="B36" s="24"/>
      <c r="C36" s="24"/>
      <c r="D36" s="24"/>
      <c r="E36" s="24"/>
      <c r="F36" s="24"/>
      <c r="G36" s="24"/>
      <c r="H36" s="24" t="s">
        <v>385</v>
      </c>
      <c r="I36" s="25">
        <v>45230</v>
      </c>
      <c r="J36" s="24"/>
      <c r="K36" s="24" t="s">
        <v>392</v>
      </c>
      <c r="L36" s="24" t="s">
        <v>547</v>
      </c>
      <c r="M36" s="24" t="s">
        <v>439</v>
      </c>
      <c r="N36" s="26"/>
      <c r="O36" s="24" t="s">
        <v>10</v>
      </c>
      <c r="P36" s="28">
        <v>3.66</v>
      </c>
      <c r="Q36" s="28">
        <f>ROUND(Q35+P36,5)</f>
        <v>3.66</v>
      </c>
    </row>
    <row r="37" spans="1:17" x14ac:dyDescent="0.35">
      <c r="A37" s="29"/>
      <c r="B37" s="29"/>
      <c r="C37" s="29" t="s">
        <v>343</v>
      </c>
      <c r="D37" s="29"/>
      <c r="E37" s="29"/>
      <c r="F37" s="29"/>
      <c r="G37" s="29"/>
      <c r="H37" s="29"/>
      <c r="I37" s="30"/>
      <c r="J37" s="29"/>
      <c r="K37" s="29"/>
      <c r="L37" s="29"/>
      <c r="M37" s="29"/>
      <c r="N37" s="29"/>
      <c r="O37" s="29"/>
      <c r="P37" s="2">
        <f>ROUND(SUM(P35:P36),5)</f>
        <v>3.66</v>
      </c>
      <c r="Q37" s="2">
        <f>Q36</f>
        <v>3.66</v>
      </c>
    </row>
    <row r="38" spans="1:17" x14ac:dyDescent="0.35">
      <c r="A38" s="1"/>
      <c r="B38" s="1"/>
      <c r="C38" s="1" t="s">
        <v>84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1"/>
      <c r="O38" s="1"/>
      <c r="P38" s="23"/>
      <c r="Q38" s="23"/>
    </row>
    <row r="39" spans="1:17" ht="15" thickBot="1" x14ac:dyDescent="0.4">
      <c r="A39" s="24"/>
      <c r="B39" s="24"/>
      <c r="C39" s="24"/>
      <c r="D39" s="24"/>
      <c r="E39" s="24"/>
      <c r="F39" s="24"/>
      <c r="G39" s="24"/>
      <c r="H39" s="24" t="s">
        <v>385</v>
      </c>
      <c r="I39" s="25">
        <v>45230</v>
      </c>
      <c r="J39" s="24"/>
      <c r="K39" s="24" t="s">
        <v>392</v>
      </c>
      <c r="L39" s="24" t="s">
        <v>547</v>
      </c>
      <c r="M39" s="24" t="s">
        <v>439</v>
      </c>
      <c r="N39" s="26"/>
      <c r="O39" s="24" t="s">
        <v>10</v>
      </c>
      <c r="P39" s="27">
        <v>110.54</v>
      </c>
      <c r="Q39" s="27">
        <f>ROUND(Q38+P39,5)</f>
        <v>110.54</v>
      </c>
    </row>
    <row r="40" spans="1:17" ht="15" thickBot="1" x14ac:dyDescent="0.4">
      <c r="A40" s="29"/>
      <c r="B40" s="29"/>
      <c r="C40" s="29" t="s">
        <v>344</v>
      </c>
      <c r="D40" s="29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3">
        <f>ROUND(SUM(P38:P39),5)</f>
        <v>110.54</v>
      </c>
      <c r="Q40" s="3">
        <f>Q39</f>
        <v>110.54</v>
      </c>
    </row>
    <row r="41" spans="1:17" x14ac:dyDescent="0.35">
      <c r="A41" s="29"/>
      <c r="B41" s="29" t="s">
        <v>85</v>
      </c>
      <c r="C41" s="29"/>
      <c r="D41" s="29"/>
      <c r="E41" s="29"/>
      <c r="F41" s="29"/>
      <c r="G41" s="29"/>
      <c r="H41" s="29"/>
      <c r="I41" s="30"/>
      <c r="J41" s="29"/>
      <c r="K41" s="29"/>
      <c r="L41" s="29"/>
      <c r="M41" s="29"/>
      <c r="N41" s="29"/>
      <c r="O41" s="29"/>
      <c r="P41" s="2">
        <f>ROUND(P17+P22+P25+P28+P34+P37+P40,5)</f>
        <v>9478.67</v>
      </c>
      <c r="Q41" s="2">
        <f>ROUND(Q17+Q22+Q25+Q28+Q34+Q37+Q40,5)</f>
        <v>9478.67</v>
      </c>
    </row>
    <row r="42" spans="1:17" x14ac:dyDescent="0.35">
      <c r="A42" s="1"/>
      <c r="B42" s="1" t="s">
        <v>89</v>
      </c>
      <c r="C42" s="1"/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x14ac:dyDescent="0.35">
      <c r="A43" s="24"/>
      <c r="B43" s="24"/>
      <c r="C43" s="24"/>
      <c r="D43" s="24"/>
      <c r="E43" s="24"/>
      <c r="F43" s="24"/>
      <c r="G43" s="24"/>
      <c r="H43" s="24" t="s">
        <v>386</v>
      </c>
      <c r="I43" s="25">
        <v>45214</v>
      </c>
      <c r="J43" s="24" t="s">
        <v>467</v>
      </c>
      <c r="K43" s="24" t="s">
        <v>501</v>
      </c>
      <c r="L43" s="24" t="s">
        <v>541</v>
      </c>
      <c r="M43" s="24" t="s">
        <v>439</v>
      </c>
      <c r="N43" s="26"/>
      <c r="O43" s="24" t="s">
        <v>633</v>
      </c>
      <c r="P43" s="27">
        <v>-17093</v>
      </c>
      <c r="Q43" s="27">
        <f>ROUND(Q42+P43,5)</f>
        <v>-17093</v>
      </c>
    </row>
    <row r="44" spans="1:17" ht="15" thickBot="1" x14ac:dyDescent="0.4">
      <c r="A44" s="24"/>
      <c r="B44" s="24"/>
      <c r="C44" s="24"/>
      <c r="D44" s="24"/>
      <c r="E44" s="24"/>
      <c r="F44" s="24"/>
      <c r="G44" s="24"/>
      <c r="H44" s="24" t="s">
        <v>386</v>
      </c>
      <c r="I44" s="25">
        <v>45214</v>
      </c>
      <c r="J44" s="24" t="s">
        <v>467</v>
      </c>
      <c r="K44" s="24" t="s">
        <v>501</v>
      </c>
      <c r="L44" s="24" t="s">
        <v>541</v>
      </c>
      <c r="M44" s="24" t="s">
        <v>439</v>
      </c>
      <c r="N44" s="26"/>
      <c r="O44" s="24" t="s">
        <v>89</v>
      </c>
      <c r="P44" s="28">
        <v>-29000</v>
      </c>
      <c r="Q44" s="28">
        <f>ROUND(Q43+P44,5)</f>
        <v>-46093</v>
      </c>
    </row>
    <row r="45" spans="1:17" x14ac:dyDescent="0.35">
      <c r="A45" s="29"/>
      <c r="B45" s="29" t="s">
        <v>93</v>
      </c>
      <c r="C45" s="29"/>
      <c r="D45" s="29"/>
      <c r="E45" s="29"/>
      <c r="F45" s="29"/>
      <c r="G45" s="29"/>
      <c r="H45" s="29"/>
      <c r="I45" s="30"/>
      <c r="J45" s="29"/>
      <c r="K45" s="29"/>
      <c r="L45" s="29"/>
      <c r="M45" s="29"/>
      <c r="N45" s="29"/>
      <c r="O45" s="29"/>
      <c r="P45" s="2">
        <v>-46093</v>
      </c>
      <c r="Q45" s="2">
        <v>-46093</v>
      </c>
    </row>
    <row r="46" spans="1:17" x14ac:dyDescent="0.35">
      <c r="A46" s="1"/>
      <c r="B46" s="1" t="s">
        <v>94</v>
      </c>
      <c r="C46" s="1"/>
      <c r="D46" s="1"/>
      <c r="E46" s="1"/>
      <c r="F46" s="1"/>
      <c r="G46" s="1"/>
      <c r="H46" s="1"/>
      <c r="I46" s="22"/>
      <c r="J46" s="1"/>
      <c r="K46" s="1"/>
      <c r="L46" s="1"/>
      <c r="M46" s="1"/>
      <c r="N46" s="1"/>
      <c r="O46" s="1"/>
      <c r="P46" s="23"/>
      <c r="Q46" s="23"/>
    </row>
    <row r="47" spans="1:17" x14ac:dyDescent="0.35">
      <c r="A47" s="1"/>
      <c r="B47" s="1"/>
      <c r="C47" s="1" t="s">
        <v>95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 x14ac:dyDescent="0.35">
      <c r="A48" s="24"/>
      <c r="B48" s="24"/>
      <c r="C48" s="24"/>
      <c r="D48" s="24"/>
      <c r="E48" s="24"/>
      <c r="F48" s="24"/>
      <c r="G48" s="24"/>
      <c r="H48" s="24" t="s">
        <v>387</v>
      </c>
      <c r="I48" s="25">
        <v>45205</v>
      </c>
      <c r="J48" s="24"/>
      <c r="K48" s="24" t="s">
        <v>393</v>
      </c>
      <c r="L48" s="24" t="s">
        <v>548</v>
      </c>
      <c r="M48" s="24" t="s">
        <v>439</v>
      </c>
      <c r="N48" s="26"/>
      <c r="O48" s="24" t="s">
        <v>38</v>
      </c>
      <c r="P48" s="27">
        <v>-26.87</v>
      </c>
      <c r="Q48" s="27">
        <f t="shared" ref="Q48:Q53" si="0">ROUND(Q47+P48,5)</f>
        <v>-26.87</v>
      </c>
    </row>
    <row r="49" spans="1:17" x14ac:dyDescent="0.35">
      <c r="A49" s="24"/>
      <c r="B49" s="24"/>
      <c r="C49" s="24"/>
      <c r="D49" s="24"/>
      <c r="E49" s="24"/>
      <c r="F49" s="24"/>
      <c r="G49" s="24"/>
      <c r="H49" s="24" t="s">
        <v>387</v>
      </c>
      <c r="I49" s="25">
        <v>45205</v>
      </c>
      <c r="J49" s="24"/>
      <c r="K49" s="24" t="s">
        <v>393</v>
      </c>
      <c r="L49" s="24" t="s">
        <v>549</v>
      </c>
      <c r="M49" s="24" t="s">
        <v>439</v>
      </c>
      <c r="N49" s="26"/>
      <c r="O49" s="24" t="s">
        <v>38</v>
      </c>
      <c r="P49" s="27">
        <v>-8.99</v>
      </c>
      <c r="Q49" s="27">
        <f t="shared" si="0"/>
        <v>-35.86</v>
      </c>
    </row>
    <row r="50" spans="1:17" x14ac:dyDescent="0.35">
      <c r="A50" s="24"/>
      <c r="B50" s="24"/>
      <c r="C50" s="24"/>
      <c r="D50" s="24"/>
      <c r="E50" s="24"/>
      <c r="F50" s="24"/>
      <c r="G50" s="24"/>
      <c r="H50" s="24" t="s">
        <v>387</v>
      </c>
      <c r="I50" s="25">
        <v>45205</v>
      </c>
      <c r="J50" s="24"/>
      <c r="K50" s="24" t="s">
        <v>393</v>
      </c>
      <c r="L50" s="24" t="s">
        <v>548</v>
      </c>
      <c r="M50" s="24" t="s">
        <v>439</v>
      </c>
      <c r="N50" s="26"/>
      <c r="O50" s="24" t="s">
        <v>38</v>
      </c>
      <c r="P50" s="27">
        <v>-26.6</v>
      </c>
      <c r="Q50" s="27">
        <f t="shared" si="0"/>
        <v>-62.46</v>
      </c>
    </row>
    <row r="51" spans="1:17" x14ac:dyDescent="0.35">
      <c r="A51" s="24"/>
      <c r="B51" s="24"/>
      <c r="C51" s="24"/>
      <c r="D51" s="24"/>
      <c r="E51" s="24"/>
      <c r="F51" s="24"/>
      <c r="G51" s="24"/>
      <c r="H51" s="24" t="s">
        <v>387</v>
      </c>
      <c r="I51" s="25">
        <v>45205</v>
      </c>
      <c r="J51" s="24"/>
      <c r="K51" s="24" t="s">
        <v>393</v>
      </c>
      <c r="L51" s="24" t="s">
        <v>550</v>
      </c>
      <c r="M51" s="24" t="s">
        <v>439</v>
      </c>
      <c r="N51" s="26"/>
      <c r="O51" s="24" t="s">
        <v>38</v>
      </c>
      <c r="P51" s="27">
        <v>-17.989999999999998</v>
      </c>
      <c r="Q51" s="27">
        <f t="shared" si="0"/>
        <v>-80.45</v>
      </c>
    </row>
    <row r="52" spans="1:17" x14ac:dyDescent="0.35">
      <c r="A52" s="24"/>
      <c r="B52" s="24"/>
      <c r="C52" s="24"/>
      <c r="D52" s="24"/>
      <c r="E52" s="24"/>
      <c r="F52" s="24"/>
      <c r="G52" s="24"/>
      <c r="H52" s="24" t="s">
        <v>387</v>
      </c>
      <c r="I52" s="25">
        <v>45205</v>
      </c>
      <c r="J52" s="24"/>
      <c r="K52" s="24" t="s">
        <v>393</v>
      </c>
      <c r="L52" s="24" t="s">
        <v>551</v>
      </c>
      <c r="M52" s="24" t="s">
        <v>439</v>
      </c>
      <c r="N52" s="26"/>
      <c r="O52" s="24" t="s">
        <v>38</v>
      </c>
      <c r="P52" s="27">
        <v>-44.75</v>
      </c>
      <c r="Q52" s="27">
        <f t="shared" si="0"/>
        <v>-125.2</v>
      </c>
    </row>
    <row r="53" spans="1:17" ht="15" thickBot="1" x14ac:dyDescent="0.4">
      <c r="A53" s="24"/>
      <c r="B53" s="24"/>
      <c r="C53" s="24"/>
      <c r="D53" s="24"/>
      <c r="E53" s="24"/>
      <c r="F53" s="24"/>
      <c r="G53" s="24"/>
      <c r="H53" s="24" t="s">
        <v>387</v>
      </c>
      <c r="I53" s="25">
        <v>45223</v>
      </c>
      <c r="J53" s="24"/>
      <c r="K53" s="24" t="s">
        <v>503</v>
      </c>
      <c r="L53" s="24" t="s">
        <v>552</v>
      </c>
      <c r="M53" s="24" t="s">
        <v>439</v>
      </c>
      <c r="N53" s="26"/>
      <c r="O53" s="24" t="s">
        <v>38</v>
      </c>
      <c r="P53" s="28">
        <v>-27.66</v>
      </c>
      <c r="Q53" s="28">
        <f t="shared" si="0"/>
        <v>-152.86000000000001</v>
      </c>
    </row>
    <row r="54" spans="1:17" x14ac:dyDescent="0.35">
      <c r="A54" s="29"/>
      <c r="B54" s="29"/>
      <c r="C54" s="29" t="s">
        <v>345</v>
      </c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">
        <f>ROUND(SUM(P47:P53),5)</f>
        <v>-152.86000000000001</v>
      </c>
      <c r="Q54" s="2">
        <f>Q53</f>
        <v>-152.86000000000001</v>
      </c>
    </row>
    <row r="55" spans="1:17" x14ac:dyDescent="0.35">
      <c r="A55" s="1"/>
      <c r="B55" s="1"/>
      <c r="C55" s="1" t="s">
        <v>96</v>
      </c>
      <c r="D55" s="1"/>
      <c r="E55" s="1"/>
      <c r="F55" s="1"/>
      <c r="G55" s="1"/>
      <c r="H55" s="1"/>
      <c r="I55" s="22"/>
      <c r="J55" s="1"/>
      <c r="K55" s="1"/>
      <c r="L55" s="1"/>
      <c r="M55" s="1"/>
      <c r="N55" s="1"/>
      <c r="O55" s="1"/>
      <c r="P55" s="23"/>
      <c r="Q55" s="23"/>
    </row>
    <row r="56" spans="1:17" x14ac:dyDescent="0.35">
      <c r="A56" s="24"/>
      <c r="B56" s="24"/>
      <c r="C56" s="24"/>
      <c r="D56" s="24"/>
      <c r="E56" s="24"/>
      <c r="F56" s="24"/>
      <c r="G56" s="24"/>
      <c r="H56" s="24" t="s">
        <v>387</v>
      </c>
      <c r="I56" s="25">
        <v>45205</v>
      </c>
      <c r="J56" s="24"/>
      <c r="K56" s="24" t="s">
        <v>393</v>
      </c>
      <c r="L56" s="24" t="s">
        <v>553</v>
      </c>
      <c r="M56" s="24" t="s">
        <v>439</v>
      </c>
      <c r="N56" s="26"/>
      <c r="O56" s="24" t="s">
        <v>38</v>
      </c>
      <c r="P56" s="27">
        <v>-698</v>
      </c>
      <c r="Q56" s="27">
        <f>ROUND(Q55+P56,5)</f>
        <v>-698</v>
      </c>
    </row>
    <row r="57" spans="1:17" x14ac:dyDescent="0.35">
      <c r="A57" s="24"/>
      <c r="B57" s="24"/>
      <c r="C57" s="24"/>
      <c r="D57" s="24"/>
      <c r="E57" s="24"/>
      <c r="F57" s="24"/>
      <c r="G57" s="24"/>
      <c r="H57" s="24" t="s">
        <v>387</v>
      </c>
      <c r="I57" s="25">
        <v>45210</v>
      </c>
      <c r="J57" s="24"/>
      <c r="K57" s="24" t="s">
        <v>396</v>
      </c>
      <c r="L57" s="24" t="s">
        <v>554</v>
      </c>
      <c r="M57" s="24" t="s">
        <v>439</v>
      </c>
      <c r="N57" s="26"/>
      <c r="O57" s="24" t="s">
        <v>38</v>
      </c>
      <c r="P57" s="27">
        <v>-177.27</v>
      </c>
      <c r="Q57" s="27">
        <f>ROUND(Q56+P57,5)</f>
        <v>-875.27</v>
      </c>
    </row>
    <row r="58" spans="1:17" ht="15" thickBot="1" x14ac:dyDescent="0.4">
      <c r="A58" s="24"/>
      <c r="B58" s="24"/>
      <c r="C58" s="24"/>
      <c r="D58" s="24"/>
      <c r="E58" s="24"/>
      <c r="F58" s="24"/>
      <c r="G58" s="24"/>
      <c r="H58" s="24" t="s">
        <v>465</v>
      </c>
      <c r="I58" s="25">
        <v>45211</v>
      </c>
      <c r="J58" s="24"/>
      <c r="K58" s="24" t="s">
        <v>396</v>
      </c>
      <c r="L58" s="24" t="s">
        <v>555</v>
      </c>
      <c r="M58" s="24" t="s">
        <v>439</v>
      </c>
      <c r="N58" s="26"/>
      <c r="O58" s="24" t="s">
        <v>38</v>
      </c>
      <c r="P58" s="28">
        <v>15.28</v>
      </c>
      <c r="Q58" s="28">
        <f>ROUND(Q57+P58,5)</f>
        <v>-859.99</v>
      </c>
    </row>
    <row r="59" spans="1:17" x14ac:dyDescent="0.35">
      <c r="A59" s="29"/>
      <c r="B59" s="29"/>
      <c r="C59" s="29" t="s">
        <v>440</v>
      </c>
      <c r="D59" s="29"/>
      <c r="E59" s="29"/>
      <c r="F59" s="29"/>
      <c r="G59" s="29"/>
      <c r="H59" s="29"/>
      <c r="I59" s="30"/>
      <c r="J59" s="29"/>
      <c r="K59" s="29"/>
      <c r="L59" s="29"/>
      <c r="M59" s="29"/>
      <c r="N59" s="29"/>
      <c r="O59" s="29"/>
      <c r="P59" s="2">
        <f>ROUND(SUM(P55:P58),5)</f>
        <v>-859.99</v>
      </c>
      <c r="Q59" s="2">
        <f>Q58</f>
        <v>-859.99</v>
      </c>
    </row>
    <row r="60" spans="1:17" x14ac:dyDescent="0.35">
      <c r="A60" s="1"/>
      <c r="B60" s="1"/>
      <c r="C60" s="1" t="s">
        <v>97</v>
      </c>
      <c r="D60" s="1"/>
      <c r="E60" s="1"/>
      <c r="F60" s="1"/>
      <c r="G60" s="1"/>
      <c r="H60" s="1"/>
      <c r="I60" s="22"/>
      <c r="J60" s="1"/>
      <c r="K60" s="1"/>
      <c r="L60" s="1"/>
      <c r="M60" s="1"/>
      <c r="N60" s="1"/>
      <c r="O60" s="1"/>
      <c r="P60" s="23"/>
      <c r="Q60" s="23"/>
    </row>
    <row r="61" spans="1:17" x14ac:dyDescent="0.35">
      <c r="A61" s="24"/>
      <c r="B61" s="24"/>
      <c r="C61" s="24"/>
      <c r="D61" s="24"/>
      <c r="E61" s="24"/>
      <c r="F61" s="24"/>
      <c r="G61" s="24"/>
      <c r="H61" s="24" t="s">
        <v>387</v>
      </c>
      <c r="I61" s="25">
        <v>45205</v>
      </c>
      <c r="J61" s="24"/>
      <c r="K61" s="24" t="s">
        <v>394</v>
      </c>
      <c r="L61" s="24" t="s">
        <v>556</v>
      </c>
      <c r="M61" s="24" t="s">
        <v>439</v>
      </c>
      <c r="N61" s="26"/>
      <c r="O61" s="24" t="s">
        <v>38</v>
      </c>
      <c r="P61" s="27">
        <v>-52.55</v>
      </c>
      <c r="Q61" s="27">
        <f>ROUND(Q60+P61,5)</f>
        <v>-52.55</v>
      </c>
    </row>
    <row r="62" spans="1:17" ht="15" thickBot="1" x14ac:dyDescent="0.4">
      <c r="A62" s="24"/>
      <c r="B62" s="24"/>
      <c r="C62" s="24"/>
      <c r="D62" s="24"/>
      <c r="E62" s="24"/>
      <c r="F62" s="24"/>
      <c r="G62" s="24"/>
      <c r="H62" s="24" t="s">
        <v>387</v>
      </c>
      <c r="I62" s="25">
        <v>45205</v>
      </c>
      <c r="J62" s="24"/>
      <c r="K62" s="24" t="s">
        <v>394</v>
      </c>
      <c r="L62" s="24"/>
      <c r="M62" s="24" t="s">
        <v>439</v>
      </c>
      <c r="N62" s="26"/>
      <c r="O62" s="24" t="s">
        <v>38</v>
      </c>
      <c r="P62" s="28">
        <v>-17.7</v>
      </c>
      <c r="Q62" s="28">
        <f>ROUND(Q61+P62,5)</f>
        <v>-70.25</v>
      </c>
    </row>
    <row r="63" spans="1:17" x14ac:dyDescent="0.35">
      <c r="A63" s="29"/>
      <c r="B63" s="29"/>
      <c r="C63" s="29" t="s">
        <v>346</v>
      </c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">
        <f>ROUND(SUM(P60:P62),5)</f>
        <v>-70.25</v>
      </c>
      <c r="Q63" s="2">
        <f>Q62</f>
        <v>-70.25</v>
      </c>
    </row>
    <row r="64" spans="1:17" x14ac:dyDescent="0.35">
      <c r="A64" s="1"/>
      <c r="B64" s="1"/>
      <c r="C64" s="1" t="s">
        <v>101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 x14ac:dyDescent="0.35">
      <c r="A65" s="1"/>
      <c r="B65" s="1"/>
      <c r="C65" s="1"/>
      <c r="D65" s="1" t="s">
        <v>102</v>
      </c>
      <c r="E65" s="1"/>
      <c r="F65" s="1"/>
      <c r="G65" s="1"/>
      <c r="H65" s="1"/>
      <c r="I65" s="22"/>
      <c r="J65" s="1"/>
      <c r="K65" s="1"/>
      <c r="L65" s="1"/>
      <c r="M65" s="1"/>
      <c r="N65" s="1"/>
      <c r="O65" s="1"/>
      <c r="P65" s="23"/>
      <c r="Q65" s="23"/>
    </row>
    <row r="66" spans="1:17" x14ac:dyDescent="0.35">
      <c r="A66" s="24"/>
      <c r="B66" s="24"/>
      <c r="C66" s="24"/>
      <c r="D66" s="24"/>
      <c r="E66" s="24"/>
      <c r="F66" s="24"/>
      <c r="G66" s="24"/>
      <c r="H66" s="24" t="s">
        <v>385</v>
      </c>
      <c r="I66" s="25">
        <v>45230</v>
      </c>
      <c r="J66" s="24"/>
      <c r="K66" s="24"/>
      <c r="L66" s="24" t="s">
        <v>423</v>
      </c>
      <c r="M66" s="24" t="s">
        <v>439</v>
      </c>
      <c r="N66" s="26"/>
      <c r="O66" s="24" t="s">
        <v>10</v>
      </c>
      <c r="P66" s="27">
        <v>-0.06</v>
      </c>
      <c r="Q66" s="27">
        <f>ROUND(Q65+P66,5)</f>
        <v>-0.06</v>
      </c>
    </row>
    <row r="67" spans="1:17" x14ac:dyDescent="0.35">
      <c r="A67" s="24"/>
      <c r="B67" s="24"/>
      <c r="C67" s="24"/>
      <c r="D67" s="24"/>
      <c r="E67" s="24"/>
      <c r="F67" s="24"/>
      <c r="G67" s="24"/>
      <c r="H67" s="24" t="s">
        <v>385</v>
      </c>
      <c r="I67" s="25">
        <v>45230</v>
      </c>
      <c r="J67" s="24"/>
      <c r="K67" s="24"/>
      <c r="L67" s="24" t="s">
        <v>423</v>
      </c>
      <c r="M67" s="24" t="s">
        <v>439</v>
      </c>
      <c r="N67" s="26"/>
      <c r="O67" s="24" t="s">
        <v>10</v>
      </c>
      <c r="P67" s="27">
        <v>-2.23</v>
      </c>
      <c r="Q67" s="27">
        <f>ROUND(Q66+P67,5)</f>
        <v>-2.29</v>
      </c>
    </row>
    <row r="68" spans="1:17" x14ac:dyDescent="0.35">
      <c r="A68" s="24"/>
      <c r="B68" s="24"/>
      <c r="C68" s="24"/>
      <c r="D68" s="24"/>
      <c r="E68" s="24"/>
      <c r="F68" s="24"/>
      <c r="G68" s="24"/>
      <c r="H68" s="24" t="s">
        <v>385</v>
      </c>
      <c r="I68" s="25">
        <v>45230</v>
      </c>
      <c r="J68" s="24"/>
      <c r="K68" s="24"/>
      <c r="L68" s="24" t="s">
        <v>423</v>
      </c>
      <c r="M68" s="24" t="s">
        <v>439</v>
      </c>
      <c r="N68" s="26"/>
      <c r="O68" s="24" t="s">
        <v>10</v>
      </c>
      <c r="P68" s="27">
        <v>-1.76</v>
      </c>
      <c r="Q68" s="27">
        <f>ROUND(Q67+P68,5)</f>
        <v>-4.05</v>
      </c>
    </row>
    <row r="69" spans="1:17" ht="15" thickBot="1" x14ac:dyDescent="0.4">
      <c r="A69" s="24"/>
      <c r="B69" s="24"/>
      <c r="C69" s="24"/>
      <c r="D69" s="24"/>
      <c r="E69" s="24"/>
      <c r="F69" s="24"/>
      <c r="G69" s="24"/>
      <c r="H69" s="24" t="s">
        <v>385</v>
      </c>
      <c r="I69" s="25">
        <v>45230</v>
      </c>
      <c r="J69" s="24"/>
      <c r="K69" s="24"/>
      <c r="L69" s="24" t="s">
        <v>423</v>
      </c>
      <c r="M69" s="24" t="s">
        <v>439</v>
      </c>
      <c r="N69" s="26"/>
      <c r="O69" s="24" t="s">
        <v>10</v>
      </c>
      <c r="P69" s="28">
        <v>-68.45</v>
      </c>
      <c r="Q69" s="28">
        <f>ROUND(Q68+P69,5)</f>
        <v>-72.5</v>
      </c>
    </row>
    <row r="70" spans="1:17" x14ac:dyDescent="0.35">
      <c r="A70" s="29"/>
      <c r="B70" s="29"/>
      <c r="C70" s="29"/>
      <c r="D70" s="29" t="s">
        <v>347</v>
      </c>
      <c r="E70" s="29"/>
      <c r="F70" s="29"/>
      <c r="G70" s="29"/>
      <c r="H70" s="29"/>
      <c r="I70" s="30"/>
      <c r="J70" s="29"/>
      <c r="K70" s="29"/>
      <c r="L70" s="29"/>
      <c r="M70" s="29"/>
      <c r="N70" s="29"/>
      <c r="O70" s="29"/>
      <c r="P70" s="2">
        <f>ROUND(SUM(P65:P69),5)</f>
        <v>-72.5</v>
      </c>
      <c r="Q70" s="2">
        <f>Q69</f>
        <v>-72.5</v>
      </c>
    </row>
    <row r="71" spans="1:17" x14ac:dyDescent="0.35">
      <c r="A71" s="1"/>
      <c r="B71" s="1"/>
      <c r="C71" s="1"/>
      <c r="D71" s="1" t="s">
        <v>103</v>
      </c>
      <c r="E71" s="1"/>
      <c r="F71" s="1"/>
      <c r="G71" s="1"/>
      <c r="H71" s="1"/>
      <c r="I71" s="22"/>
      <c r="J71" s="1"/>
      <c r="K71" s="1"/>
      <c r="L71" s="1"/>
      <c r="M71" s="1"/>
      <c r="N71" s="1"/>
      <c r="O71" s="1"/>
      <c r="P71" s="23"/>
      <c r="Q71" s="23"/>
    </row>
    <row r="72" spans="1:17" ht="15" thickBot="1" x14ac:dyDescent="0.4">
      <c r="A72" s="1"/>
      <c r="B72" s="1"/>
      <c r="C72" s="21"/>
      <c r="D72" s="1"/>
      <c r="E72" s="1"/>
      <c r="F72" s="1"/>
      <c r="G72" s="24"/>
      <c r="H72" s="24" t="s">
        <v>387</v>
      </c>
      <c r="I72" s="25">
        <v>45225</v>
      </c>
      <c r="J72" s="24"/>
      <c r="K72" s="24"/>
      <c r="L72" s="24" t="s">
        <v>557</v>
      </c>
      <c r="M72" s="24" t="s">
        <v>439</v>
      </c>
      <c r="N72" s="26"/>
      <c r="O72" s="24" t="s">
        <v>38</v>
      </c>
      <c r="P72" s="27">
        <v>-7.95</v>
      </c>
      <c r="Q72" s="27">
        <f>ROUND(Q71+P72,5)</f>
        <v>-7.95</v>
      </c>
    </row>
    <row r="73" spans="1:17" ht="15" thickBot="1" x14ac:dyDescent="0.4">
      <c r="A73" s="29"/>
      <c r="B73" s="29"/>
      <c r="C73" s="29"/>
      <c r="D73" s="29" t="s">
        <v>441</v>
      </c>
      <c r="E73" s="29"/>
      <c r="F73" s="29"/>
      <c r="G73" s="29"/>
      <c r="H73" s="29"/>
      <c r="I73" s="30"/>
      <c r="J73" s="29"/>
      <c r="K73" s="29"/>
      <c r="L73" s="29"/>
      <c r="M73" s="29"/>
      <c r="N73" s="29"/>
      <c r="O73" s="29"/>
      <c r="P73" s="3">
        <f>ROUND(SUM(P71:P72),5)</f>
        <v>-7.95</v>
      </c>
      <c r="Q73" s="3">
        <f>Q72</f>
        <v>-7.95</v>
      </c>
    </row>
    <row r="74" spans="1:17" x14ac:dyDescent="0.35">
      <c r="A74" s="29"/>
      <c r="B74" s="29"/>
      <c r="C74" s="29" t="s">
        <v>104</v>
      </c>
      <c r="D74" s="29"/>
      <c r="E74" s="29"/>
      <c r="F74" s="29"/>
      <c r="G74" s="29"/>
      <c r="H74" s="29"/>
      <c r="I74" s="30"/>
      <c r="J74" s="29"/>
      <c r="K74" s="29"/>
      <c r="L74" s="29"/>
      <c r="M74" s="29"/>
      <c r="N74" s="29"/>
      <c r="O74" s="29"/>
      <c r="P74" s="2">
        <f>ROUND(P70+P73,5)</f>
        <v>-80.45</v>
      </c>
      <c r="Q74" s="2">
        <f>ROUND(Q70+Q73,5)</f>
        <v>-80.45</v>
      </c>
    </row>
    <row r="75" spans="1:17" x14ac:dyDescent="0.35">
      <c r="A75" s="1"/>
      <c r="B75" s="1"/>
      <c r="C75" s="1" t="s">
        <v>111</v>
      </c>
      <c r="D75" s="1"/>
      <c r="E75" s="1"/>
      <c r="F75" s="1"/>
      <c r="G75" s="1"/>
      <c r="H75" s="1"/>
      <c r="I75" s="22"/>
      <c r="J75" s="1"/>
      <c r="K75" s="1"/>
      <c r="L75" s="1"/>
      <c r="M75" s="1"/>
      <c r="N75" s="1"/>
      <c r="O75" s="1"/>
      <c r="P75" s="23"/>
      <c r="Q75" s="23"/>
    </row>
    <row r="76" spans="1:17" x14ac:dyDescent="0.35">
      <c r="A76" s="1"/>
      <c r="B76" s="1"/>
      <c r="C76" s="1"/>
      <c r="D76" s="1" t="s">
        <v>115</v>
      </c>
      <c r="E76" s="1"/>
      <c r="F76" s="1"/>
      <c r="G76" s="1"/>
      <c r="H76" s="1"/>
      <c r="I76" s="22"/>
      <c r="J76" s="1"/>
      <c r="K76" s="1"/>
      <c r="L76" s="1"/>
      <c r="M76" s="1"/>
      <c r="N76" s="1"/>
      <c r="O76" s="1"/>
      <c r="P76" s="23"/>
      <c r="Q76" s="23"/>
    </row>
    <row r="77" spans="1:17" x14ac:dyDescent="0.35">
      <c r="A77" s="24"/>
      <c r="B77" s="24"/>
      <c r="C77" s="24"/>
      <c r="D77" s="24"/>
      <c r="E77" s="24"/>
      <c r="F77" s="24"/>
      <c r="G77" s="24"/>
      <c r="H77" s="24" t="s">
        <v>387</v>
      </c>
      <c r="I77" s="25">
        <v>45205</v>
      </c>
      <c r="J77" s="24"/>
      <c r="K77" s="24" t="s">
        <v>395</v>
      </c>
      <c r="L77" s="24" t="s">
        <v>424</v>
      </c>
      <c r="M77" s="24" t="s">
        <v>439</v>
      </c>
      <c r="N77" s="26"/>
      <c r="O77" s="24" t="s">
        <v>38</v>
      </c>
      <c r="P77" s="27">
        <v>-59.97</v>
      </c>
      <c r="Q77" s="27">
        <f>ROUND(Q76+P77,5)</f>
        <v>-59.97</v>
      </c>
    </row>
    <row r="78" spans="1:17" x14ac:dyDescent="0.35">
      <c r="A78" s="24"/>
      <c r="B78" s="24"/>
      <c r="C78" s="24"/>
      <c r="D78" s="24"/>
      <c r="E78" s="24"/>
      <c r="F78" s="24"/>
      <c r="G78" s="24"/>
      <c r="H78" s="24" t="s">
        <v>387</v>
      </c>
      <c r="I78" s="25">
        <v>45208</v>
      </c>
      <c r="J78" s="24"/>
      <c r="K78" s="24" t="s">
        <v>396</v>
      </c>
      <c r="L78" s="24" t="s">
        <v>558</v>
      </c>
      <c r="M78" s="24" t="s">
        <v>439</v>
      </c>
      <c r="N78" s="26"/>
      <c r="O78" s="24" t="s">
        <v>38</v>
      </c>
      <c r="P78" s="27">
        <v>-204.16</v>
      </c>
      <c r="Q78" s="27">
        <f>ROUND(Q77+P78,5)</f>
        <v>-264.13</v>
      </c>
    </row>
    <row r="79" spans="1:17" ht="15" thickBot="1" x14ac:dyDescent="0.4">
      <c r="A79" s="24"/>
      <c r="B79" s="24"/>
      <c r="C79" s="24"/>
      <c r="D79" s="24"/>
      <c r="E79" s="24"/>
      <c r="F79" s="24"/>
      <c r="G79" s="24"/>
      <c r="H79" s="24" t="s">
        <v>387</v>
      </c>
      <c r="I79" s="25">
        <v>45210</v>
      </c>
      <c r="J79" s="24"/>
      <c r="K79" s="24" t="s">
        <v>504</v>
      </c>
      <c r="L79" s="24" t="s">
        <v>559</v>
      </c>
      <c r="M79" s="24" t="s">
        <v>439</v>
      </c>
      <c r="N79" s="26"/>
      <c r="O79" s="24" t="s">
        <v>38</v>
      </c>
      <c r="P79" s="28">
        <v>-99</v>
      </c>
      <c r="Q79" s="28">
        <f>ROUND(Q78+P79,5)</f>
        <v>-363.13</v>
      </c>
    </row>
    <row r="80" spans="1:17" x14ac:dyDescent="0.35">
      <c r="A80" s="29"/>
      <c r="B80" s="29"/>
      <c r="C80" s="29"/>
      <c r="D80" s="29" t="s">
        <v>348</v>
      </c>
      <c r="E80" s="29"/>
      <c r="F80" s="29"/>
      <c r="G80" s="29"/>
      <c r="H80" s="29"/>
      <c r="I80" s="30"/>
      <c r="J80" s="29"/>
      <c r="K80" s="29"/>
      <c r="L80" s="29"/>
      <c r="M80" s="29"/>
      <c r="N80" s="29"/>
      <c r="O80" s="29"/>
      <c r="P80" s="2">
        <f>ROUND(SUM(P76:P79),5)</f>
        <v>-363.13</v>
      </c>
      <c r="Q80" s="2">
        <f>Q79</f>
        <v>-363.13</v>
      </c>
    </row>
    <row r="81" spans="1:17" x14ac:dyDescent="0.35">
      <c r="A81" s="1"/>
      <c r="B81" s="1"/>
      <c r="C81" s="1"/>
      <c r="D81" s="1" t="s">
        <v>116</v>
      </c>
      <c r="E81" s="1"/>
      <c r="F81" s="1"/>
      <c r="G81" s="1"/>
      <c r="H81" s="1"/>
      <c r="I81" s="22"/>
      <c r="J81" s="1"/>
      <c r="K81" s="1"/>
      <c r="L81" s="1"/>
      <c r="M81" s="1"/>
      <c r="N81" s="1"/>
      <c r="O81" s="1"/>
      <c r="P81" s="23"/>
      <c r="Q81" s="23"/>
    </row>
    <row r="82" spans="1:17" x14ac:dyDescent="0.35">
      <c r="A82" s="24"/>
      <c r="B82" s="24"/>
      <c r="C82" s="24"/>
      <c r="D82" s="24"/>
      <c r="E82" s="24"/>
      <c r="F82" s="24"/>
      <c r="G82" s="24"/>
      <c r="H82" s="24" t="s">
        <v>387</v>
      </c>
      <c r="I82" s="25">
        <v>45202</v>
      </c>
      <c r="J82" s="24" t="s">
        <v>469</v>
      </c>
      <c r="K82" s="24" t="s">
        <v>397</v>
      </c>
      <c r="L82" s="24" t="s">
        <v>560</v>
      </c>
      <c r="M82" s="24" t="s">
        <v>439</v>
      </c>
      <c r="N82" s="26"/>
      <c r="O82" s="24" t="s">
        <v>38</v>
      </c>
      <c r="P82" s="27">
        <v>-126</v>
      </c>
      <c r="Q82" s="27">
        <f>ROUND(Q81+P82,5)</f>
        <v>-126</v>
      </c>
    </row>
    <row r="83" spans="1:17" x14ac:dyDescent="0.35">
      <c r="A83" s="24"/>
      <c r="B83" s="24"/>
      <c r="C83" s="24"/>
      <c r="D83" s="24"/>
      <c r="E83" s="24"/>
      <c r="F83" s="24"/>
      <c r="G83" s="24"/>
      <c r="H83" s="24" t="s">
        <v>388</v>
      </c>
      <c r="I83" s="25">
        <v>45209</v>
      </c>
      <c r="J83" s="24" t="s">
        <v>470</v>
      </c>
      <c r="K83" s="24" t="s">
        <v>505</v>
      </c>
      <c r="L83" s="24" t="s">
        <v>561</v>
      </c>
      <c r="M83" s="24" t="s">
        <v>439</v>
      </c>
      <c r="N83" s="26"/>
      <c r="O83" s="24" t="s">
        <v>35</v>
      </c>
      <c r="P83" s="27">
        <v>-288</v>
      </c>
      <c r="Q83" s="27">
        <f>ROUND(Q82+P83,5)</f>
        <v>-414</v>
      </c>
    </row>
    <row r="84" spans="1:17" ht="15" thickBot="1" x14ac:dyDescent="0.4">
      <c r="A84" s="24"/>
      <c r="B84" s="24"/>
      <c r="C84" s="24"/>
      <c r="D84" s="24"/>
      <c r="E84" s="24"/>
      <c r="F84" s="24"/>
      <c r="G84" s="24"/>
      <c r="H84" s="24" t="s">
        <v>387</v>
      </c>
      <c r="I84" s="25">
        <v>45225</v>
      </c>
      <c r="J84" s="24"/>
      <c r="K84" s="24" t="s">
        <v>506</v>
      </c>
      <c r="L84" s="24" t="s">
        <v>562</v>
      </c>
      <c r="M84" s="24" t="s">
        <v>439</v>
      </c>
      <c r="N84" s="26"/>
      <c r="O84" s="24" t="s">
        <v>38</v>
      </c>
      <c r="P84" s="28">
        <v>-265</v>
      </c>
      <c r="Q84" s="28">
        <f>ROUND(Q83+P84,5)</f>
        <v>-679</v>
      </c>
    </row>
    <row r="85" spans="1:17" x14ac:dyDescent="0.35">
      <c r="A85" s="29"/>
      <c r="B85" s="29"/>
      <c r="C85" s="29"/>
      <c r="D85" s="29" t="s">
        <v>349</v>
      </c>
      <c r="E85" s="29"/>
      <c r="F85" s="29"/>
      <c r="G85" s="29"/>
      <c r="H85" s="29"/>
      <c r="I85" s="30"/>
      <c r="J85" s="29"/>
      <c r="K85" s="29"/>
      <c r="L85" s="29"/>
      <c r="M85" s="29"/>
      <c r="N85" s="29"/>
      <c r="O85" s="29"/>
      <c r="P85" s="2">
        <f>ROUND(SUM(P81:P84),5)</f>
        <v>-679</v>
      </c>
      <c r="Q85" s="2">
        <f>Q84</f>
        <v>-679</v>
      </c>
    </row>
    <row r="86" spans="1:17" x14ac:dyDescent="0.35">
      <c r="A86" s="1"/>
      <c r="B86" s="1"/>
      <c r="C86" s="1"/>
      <c r="D86" s="1" t="s">
        <v>117</v>
      </c>
      <c r="E86" s="1"/>
      <c r="F86" s="1"/>
      <c r="G86" s="1"/>
      <c r="H86" s="1"/>
      <c r="I86" s="22"/>
      <c r="J86" s="1"/>
      <c r="K86" s="1"/>
      <c r="L86" s="1"/>
      <c r="M86" s="1"/>
      <c r="N86" s="1"/>
      <c r="O86" s="1"/>
      <c r="P86" s="23"/>
      <c r="Q86" s="23"/>
    </row>
    <row r="87" spans="1:17" ht="15" thickBot="1" x14ac:dyDescent="0.4">
      <c r="A87" s="29"/>
      <c r="B87" s="29"/>
      <c r="C87" s="29"/>
      <c r="D87" s="21"/>
      <c r="E87" s="29"/>
      <c r="F87" s="29"/>
      <c r="G87" s="24"/>
      <c r="H87" s="24" t="s">
        <v>387</v>
      </c>
      <c r="I87" s="25">
        <v>45202</v>
      </c>
      <c r="J87" s="24"/>
      <c r="K87" s="24" t="s">
        <v>398</v>
      </c>
      <c r="L87" s="24" t="s">
        <v>425</v>
      </c>
      <c r="M87" s="24" t="s">
        <v>439</v>
      </c>
      <c r="N87" s="26"/>
      <c r="O87" s="24" t="s">
        <v>38</v>
      </c>
      <c r="P87" s="27">
        <v>-50</v>
      </c>
      <c r="Q87" s="27">
        <f>ROUND(Q86+P87,5)</f>
        <v>-50</v>
      </c>
    </row>
    <row r="88" spans="1:17" ht="15" thickBot="1" x14ac:dyDescent="0.4">
      <c r="A88" s="29"/>
      <c r="B88" s="29"/>
      <c r="C88" s="29"/>
      <c r="D88" s="29" t="s">
        <v>350</v>
      </c>
      <c r="E88" s="29"/>
      <c r="F88" s="29"/>
      <c r="G88" s="29"/>
      <c r="H88" s="29"/>
      <c r="I88" s="30"/>
      <c r="J88" s="29"/>
      <c r="K88" s="29"/>
      <c r="L88" s="29"/>
      <c r="M88" s="29"/>
      <c r="N88" s="29"/>
      <c r="O88" s="29"/>
      <c r="P88" s="3">
        <f>ROUND(SUM(P86:P87),5)</f>
        <v>-50</v>
      </c>
      <c r="Q88" s="3">
        <f>Q87</f>
        <v>-50</v>
      </c>
    </row>
    <row r="89" spans="1:17" x14ac:dyDescent="0.35">
      <c r="A89" s="29"/>
      <c r="B89" s="29"/>
      <c r="C89" s="29" t="s">
        <v>119</v>
      </c>
      <c r="D89" s="29"/>
      <c r="E89" s="29"/>
      <c r="F89" s="29"/>
      <c r="G89" s="29"/>
      <c r="H89" s="29"/>
      <c r="I89" s="30"/>
      <c r="J89" s="29"/>
      <c r="K89" s="29"/>
      <c r="L89" s="29"/>
      <c r="M89" s="29"/>
      <c r="N89" s="29"/>
      <c r="O89" s="29"/>
      <c r="P89" s="2">
        <f>ROUND(P80+P85+P88,5)</f>
        <v>-1092.1300000000001</v>
      </c>
      <c r="Q89" s="2">
        <f>ROUND(Q80+Q85+Q88,5)</f>
        <v>-1092.1300000000001</v>
      </c>
    </row>
    <row r="90" spans="1:17" x14ac:dyDescent="0.35">
      <c r="A90" s="1"/>
      <c r="B90" s="1"/>
      <c r="C90" s="1" t="s">
        <v>120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 x14ac:dyDescent="0.35">
      <c r="A91" s="1"/>
      <c r="B91" s="1"/>
      <c r="C91" s="1"/>
      <c r="D91" s="1" t="s">
        <v>121</v>
      </c>
      <c r="E91" s="1"/>
      <c r="F91" s="1"/>
      <c r="G91" s="1"/>
      <c r="H91" s="1"/>
      <c r="I91" s="22"/>
      <c r="J91" s="1"/>
      <c r="K91" s="1"/>
      <c r="L91" s="1"/>
      <c r="M91" s="1"/>
      <c r="N91" s="1"/>
      <c r="O91" s="1"/>
      <c r="P91" s="23"/>
      <c r="Q91" s="23"/>
    </row>
    <row r="92" spans="1:17" x14ac:dyDescent="0.35">
      <c r="A92" s="1"/>
      <c r="B92" s="1"/>
      <c r="C92" s="1"/>
      <c r="D92" s="1"/>
      <c r="E92" s="1" t="s">
        <v>122</v>
      </c>
      <c r="F92" s="1"/>
      <c r="G92" s="1"/>
      <c r="H92" s="1"/>
      <c r="I92" s="22"/>
      <c r="J92" s="1"/>
      <c r="K92" s="1"/>
      <c r="L92" s="1"/>
      <c r="M92" s="1"/>
      <c r="N92" s="1"/>
      <c r="O92" s="1"/>
      <c r="P92" s="23"/>
      <c r="Q92" s="23"/>
    </row>
    <row r="93" spans="1:17" x14ac:dyDescent="0.35">
      <c r="A93" s="24"/>
      <c r="B93" s="24"/>
      <c r="C93" s="24"/>
      <c r="D93" s="24"/>
      <c r="E93" s="24"/>
      <c r="F93" s="24"/>
      <c r="G93" s="24"/>
      <c r="H93" s="24" t="s">
        <v>389</v>
      </c>
      <c r="I93" s="25">
        <v>45230</v>
      </c>
      <c r="J93" s="24" t="s">
        <v>471</v>
      </c>
      <c r="K93" s="24" t="s">
        <v>399</v>
      </c>
      <c r="L93" s="24" t="s">
        <v>426</v>
      </c>
      <c r="M93" s="24" t="s">
        <v>439</v>
      </c>
      <c r="N93" s="26"/>
      <c r="O93" s="24" t="s">
        <v>9</v>
      </c>
      <c r="P93" s="27">
        <v>-2784.6</v>
      </c>
      <c r="Q93" s="27">
        <f t="shared" ref="Q93:Q98" si="1">ROUND(Q92+P93,5)</f>
        <v>-2784.6</v>
      </c>
    </row>
    <row r="94" spans="1:17" x14ac:dyDescent="0.35">
      <c r="A94" s="24"/>
      <c r="B94" s="24"/>
      <c r="C94" s="24"/>
      <c r="D94" s="24"/>
      <c r="E94" s="24"/>
      <c r="F94" s="24"/>
      <c r="G94" s="24"/>
      <c r="H94" s="24" t="s">
        <v>389</v>
      </c>
      <c r="I94" s="25">
        <v>45230</v>
      </c>
      <c r="J94" s="24" t="s">
        <v>472</v>
      </c>
      <c r="K94" s="24" t="s">
        <v>400</v>
      </c>
      <c r="L94" s="24" t="s">
        <v>426</v>
      </c>
      <c r="M94" s="24" t="s">
        <v>439</v>
      </c>
      <c r="N94" s="26"/>
      <c r="O94" s="24" t="s">
        <v>9</v>
      </c>
      <c r="P94" s="27">
        <v>-3341.52</v>
      </c>
      <c r="Q94" s="27">
        <f t="shared" si="1"/>
        <v>-6126.12</v>
      </c>
    </row>
    <row r="95" spans="1:17" x14ac:dyDescent="0.35">
      <c r="A95" s="24"/>
      <c r="B95" s="24"/>
      <c r="C95" s="24"/>
      <c r="D95" s="24"/>
      <c r="E95" s="24"/>
      <c r="F95" s="24"/>
      <c r="G95" s="24"/>
      <c r="H95" s="24" t="s">
        <v>389</v>
      </c>
      <c r="I95" s="25">
        <v>45230</v>
      </c>
      <c r="J95" s="24" t="s">
        <v>473</v>
      </c>
      <c r="K95" s="24" t="s">
        <v>401</v>
      </c>
      <c r="L95" s="24" t="s">
        <v>426</v>
      </c>
      <c r="M95" s="24" t="s">
        <v>439</v>
      </c>
      <c r="N95" s="26"/>
      <c r="O95" s="24" t="s">
        <v>9</v>
      </c>
      <c r="P95" s="27">
        <v>-2351</v>
      </c>
      <c r="Q95" s="27">
        <f t="shared" si="1"/>
        <v>-8477.1200000000008</v>
      </c>
    </row>
    <row r="96" spans="1:17" x14ac:dyDescent="0.35">
      <c r="A96" s="24"/>
      <c r="B96" s="24"/>
      <c r="C96" s="24"/>
      <c r="D96" s="24"/>
      <c r="E96" s="24"/>
      <c r="F96" s="24"/>
      <c r="G96" s="24"/>
      <c r="H96" s="24" t="s">
        <v>389</v>
      </c>
      <c r="I96" s="25">
        <v>45230</v>
      </c>
      <c r="J96" s="24" t="s">
        <v>474</v>
      </c>
      <c r="K96" s="24" t="s">
        <v>402</v>
      </c>
      <c r="L96" s="24" t="s">
        <v>426</v>
      </c>
      <c r="M96" s="24" t="s">
        <v>439</v>
      </c>
      <c r="N96" s="26"/>
      <c r="O96" s="24" t="s">
        <v>9</v>
      </c>
      <c r="P96" s="27">
        <v>-3098.76</v>
      </c>
      <c r="Q96" s="27">
        <f t="shared" si="1"/>
        <v>-11575.88</v>
      </c>
    </row>
    <row r="97" spans="1:17" x14ac:dyDescent="0.35">
      <c r="A97" s="24"/>
      <c r="B97" s="24"/>
      <c r="C97" s="24"/>
      <c r="D97" s="24"/>
      <c r="E97" s="24"/>
      <c r="F97" s="24"/>
      <c r="G97" s="24"/>
      <c r="H97" s="24" t="s">
        <v>389</v>
      </c>
      <c r="I97" s="25">
        <v>45230</v>
      </c>
      <c r="J97" s="24" t="s">
        <v>475</v>
      </c>
      <c r="K97" s="24" t="s">
        <v>507</v>
      </c>
      <c r="L97" s="24" t="s">
        <v>426</v>
      </c>
      <c r="M97" s="24" t="s">
        <v>439</v>
      </c>
      <c r="N97" s="26"/>
      <c r="O97" s="24" t="s">
        <v>9</v>
      </c>
      <c r="P97" s="27">
        <v>-685.44</v>
      </c>
      <c r="Q97" s="27">
        <f t="shared" si="1"/>
        <v>-12261.32</v>
      </c>
    </row>
    <row r="98" spans="1:17" ht="15" thickBot="1" x14ac:dyDescent="0.4">
      <c r="A98" s="24"/>
      <c r="B98" s="24"/>
      <c r="C98" s="24"/>
      <c r="D98" s="24"/>
      <c r="E98" s="24"/>
      <c r="F98" s="24"/>
      <c r="G98" s="24"/>
      <c r="H98" s="24" t="s">
        <v>389</v>
      </c>
      <c r="I98" s="25">
        <v>45230</v>
      </c>
      <c r="J98" s="24" t="s">
        <v>476</v>
      </c>
      <c r="K98" s="24" t="s">
        <v>403</v>
      </c>
      <c r="L98" s="24" t="s">
        <v>426</v>
      </c>
      <c r="M98" s="24" t="s">
        <v>439</v>
      </c>
      <c r="N98" s="26"/>
      <c r="O98" s="24" t="s">
        <v>9</v>
      </c>
      <c r="P98" s="28">
        <v>-3170.16</v>
      </c>
      <c r="Q98" s="28">
        <f t="shared" si="1"/>
        <v>-15431.48</v>
      </c>
    </row>
    <row r="99" spans="1:17" x14ac:dyDescent="0.35">
      <c r="A99" s="29"/>
      <c r="B99" s="29"/>
      <c r="C99" s="29"/>
      <c r="D99" s="29"/>
      <c r="E99" s="29" t="s">
        <v>351</v>
      </c>
      <c r="F99" s="29"/>
      <c r="G99" s="29"/>
      <c r="H99" s="29"/>
      <c r="I99" s="30"/>
      <c r="J99" s="29"/>
      <c r="K99" s="29"/>
      <c r="L99" s="29"/>
      <c r="M99" s="29"/>
      <c r="N99" s="29"/>
      <c r="O99" s="29"/>
      <c r="P99" s="2">
        <f>ROUND(SUM(P92:P98),5)</f>
        <v>-15431.48</v>
      </c>
      <c r="Q99" s="2">
        <f>Q98</f>
        <v>-15431.48</v>
      </c>
    </row>
    <row r="100" spans="1:17" x14ac:dyDescent="0.35">
      <c r="A100" s="1"/>
      <c r="B100" s="1"/>
      <c r="C100" s="1"/>
      <c r="D100" s="1"/>
      <c r="E100" s="1" t="s">
        <v>123</v>
      </c>
      <c r="F100" s="1"/>
      <c r="G100" s="1"/>
      <c r="H100" s="1"/>
      <c r="I100" s="22"/>
      <c r="J100" s="1"/>
      <c r="K100" s="1"/>
      <c r="L100" s="1"/>
      <c r="M100" s="1"/>
      <c r="N100" s="1"/>
      <c r="O100" s="1"/>
      <c r="P100" s="23"/>
      <c r="Q100" s="23"/>
    </row>
    <row r="101" spans="1:17" x14ac:dyDescent="0.35">
      <c r="A101" s="1"/>
      <c r="B101" s="1"/>
      <c r="C101" s="1"/>
      <c r="D101" s="1"/>
      <c r="E101" s="1"/>
      <c r="F101" s="1" t="s">
        <v>124</v>
      </c>
      <c r="G101" s="1"/>
      <c r="H101" s="1"/>
      <c r="I101" s="22"/>
      <c r="J101" s="1"/>
      <c r="K101" s="1"/>
      <c r="L101" s="1"/>
      <c r="M101" s="1"/>
      <c r="N101" s="1"/>
      <c r="O101" s="1"/>
      <c r="P101" s="23"/>
      <c r="Q101" s="23"/>
    </row>
    <row r="102" spans="1:17" x14ac:dyDescent="0.35">
      <c r="A102" s="24"/>
      <c r="B102" s="24"/>
      <c r="C102" s="24"/>
      <c r="D102" s="24"/>
      <c r="E102" s="24"/>
      <c r="F102" s="24"/>
      <c r="G102" s="24"/>
      <c r="H102" s="24" t="s">
        <v>389</v>
      </c>
      <c r="I102" s="25">
        <v>45230</v>
      </c>
      <c r="J102" s="24" t="s">
        <v>477</v>
      </c>
      <c r="K102" s="24" t="s">
        <v>405</v>
      </c>
      <c r="L102" s="24" t="s">
        <v>426</v>
      </c>
      <c r="M102" s="24" t="s">
        <v>439</v>
      </c>
      <c r="N102" s="26"/>
      <c r="O102" s="24" t="s">
        <v>9</v>
      </c>
      <c r="P102" s="27">
        <v>-11166.67</v>
      </c>
      <c r="Q102" s="27">
        <f>ROUND(Q101+P102,5)</f>
        <v>-11166.67</v>
      </c>
    </row>
    <row r="103" spans="1:17" x14ac:dyDescent="0.35">
      <c r="A103" s="24"/>
      <c r="B103" s="24"/>
      <c r="C103" s="24"/>
      <c r="D103" s="24"/>
      <c r="E103" s="24"/>
      <c r="F103" s="24"/>
      <c r="G103" s="24"/>
      <c r="H103" s="24" t="s">
        <v>389</v>
      </c>
      <c r="I103" s="25">
        <v>45230</v>
      </c>
      <c r="J103" s="24" t="s">
        <v>477</v>
      </c>
      <c r="K103" s="24" t="s">
        <v>405</v>
      </c>
      <c r="L103" s="24" t="s">
        <v>426</v>
      </c>
      <c r="M103" s="24" t="s">
        <v>439</v>
      </c>
      <c r="N103" s="26"/>
      <c r="O103" s="24" t="s">
        <v>9</v>
      </c>
      <c r="P103" s="27">
        <v>0</v>
      </c>
      <c r="Q103" s="27">
        <f>ROUND(Q102+P103,5)</f>
        <v>-11166.67</v>
      </c>
    </row>
    <row r="104" spans="1:17" x14ac:dyDescent="0.35">
      <c r="A104" s="24"/>
      <c r="B104" s="24"/>
      <c r="C104" s="24"/>
      <c r="D104" s="24"/>
      <c r="E104" s="24"/>
      <c r="F104" s="24"/>
      <c r="G104" s="24"/>
      <c r="H104" s="24" t="s">
        <v>389</v>
      </c>
      <c r="I104" s="25">
        <v>45230</v>
      </c>
      <c r="J104" s="24" t="s">
        <v>477</v>
      </c>
      <c r="K104" s="24" t="s">
        <v>405</v>
      </c>
      <c r="L104" s="24" t="s">
        <v>426</v>
      </c>
      <c r="M104" s="24" t="s">
        <v>439</v>
      </c>
      <c r="N104" s="26"/>
      <c r="O104" s="24" t="s">
        <v>9</v>
      </c>
      <c r="P104" s="27">
        <v>0</v>
      </c>
      <c r="Q104" s="27">
        <f>ROUND(Q103+P104,5)</f>
        <v>-11166.67</v>
      </c>
    </row>
    <row r="105" spans="1:17" ht="15" thickBot="1" x14ac:dyDescent="0.4">
      <c r="A105" s="24"/>
      <c r="B105" s="24"/>
      <c r="C105" s="24"/>
      <c r="D105" s="24"/>
      <c r="E105" s="24"/>
      <c r="F105" s="24"/>
      <c r="G105" s="24"/>
      <c r="H105" s="24" t="s">
        <v>389</v>
      </c>
      <c r="I105" s="25">
        <v>45230</v>
      </c>
      <c r="J105" s="24" t="s">
        <v>477</v>
      </c>
      <c r="K105" s="24" t="s">
        <v>405</v>
      </c>
      <c r="L105" s="24" t="s">
        <v>426</v>
      </c>
      <c r="M105" s="24" t="s">
        <v>439</v>
      </c>
      <c r="N105" s="26"/>
      <c r="O105" s="24" t="s">
        <v>9</v>
      </c>
      <c r="P105" s="27">
        <v>0</v>
      </c>
      <c r="Q105" s="27">
        <f>ROUND(Q104+P105,5)</f>
        <v>-11166.67</v>
      </c>
    </row>
    <row r="106" spans="1:17" ht="15" thickBot="1" x14ac:dyDescent="0.4">
      <c r="A106" s="29"/>
      <c r="B106" s="29"/>
      <c r="C106" s="29"/>
      <c r="D106" s="29"/>
      <c r="E106" s="29"/>
      <c r="F106" s="29" t="s">
        <v>442</v>
      </c>
      <c r="G106" s="29"/>
      <c r="H106" s="29"/>
      <c r="I106" s="30"/>
      <c r="J106" s="29"/>
      <c r="K106" s="29"/>
      <c r="L106" s="29"/>
      <c r="M106" s="29"/>
      <c r="N106" s="29"/>
      <c r="O106" s="29"/>
      <c r="P106" s="3">
        <f>ROUND(SUM(P101:P105),5)</f>
        <v>-11166.67</v>
      </c>
      <c r="Q106" s="3">
        <f>Q105</f>
        <v>-11166.67</v>
      </c>
    </row>
    <row r="107" spans="1:17" x14ac:dyDescent="0.35">
      <c r="A107" s="29"/>
      <c r="B107" s="29"/>
      <c r="C107" s="29"/>
      <c r="D107" s="29"/>
      <c r="E107" s="29" t="s">
        <v>128</v>
      </c>
      <c r="F107" s="29"/>
      <c r="G107" s="29"/>
      <c r="H107" s="29"/>
      <c r="I107" s="30"/>
      <c r="J107" s="29"/>
      <c r="K107" s="29"/>
      <c r="L107" s="29"/>
      <c r="M107" s="29"/>
      <c r="N107" s="29"/>
      <c r="O107" s="29"/>
      <c r="P107" s="2">
        <f>P106</f>
        <v>-11166.67</v>
      </c>
      <c r="Q107" s="2">
        <f>Q106</f>
        <v>-11166.67</v>
      </c>
    </row>
    <row r="108" spans="1:17" x14ac:dyDescent="0.35">
      <c r="A108" s="1"/>
      <c r="B108" s="1"/>
      <c r="C108" s="1"/>
      <c r="D108" s="1"/>
      <c r="E108" s="1" t="s">
        <v>129</v>
      </c>
      <c r="F108" s="1"/>
      <c r="G108" s="1"/>
      <c r="H108" s="1"/>
      <c r="I108" s="22"/>
      <c r="J108" s="1"/>
      <c r="K108" s="1"/>
      <c r="L108" s="1"/>
      <c r="M108" s="1"/>
      <c r="N108" s="1"/>
      <c r="O108" s="1"/>
      <c r="P108" s="23"/>
      <c r="Q108" s="23"/>
    </row>
    <row r="109" spans="1:17" x14ac:dyDescent="0.35">
      <c r="A109" s="24"/>
      <c r="B109" s="24"/>
      <c r="C109" s="24"/>
      <c r="D109" s="24"/>
      <c r="E109" s="24"/>
      <c r="F109" s="24"/>
      <c r="G109" s="24"/>
      <c r="H109" s="24" t="s">
        <v>389</v>
      </c>
      <c r="I109" s="25">
        <v>45230</v>
      </c>
      <c r="J109" s="24" t="s">
        <v>474</v>
      </c>
      <c r="K109" s="24" t="s">
        <v>402</v>
      </c>
      <c r="L109" s="24" t="s">
        <v>426</v>
      </c>
      <c r="M109" s="24" t="s">
        <v>439</v>
      </c>
      <c r="N109" s="26"/>
      <c r="O109" s="24" t="s">
        <v>9</v>
      </c>
      <c r="P109" s="27">
        <v>0</v>
      </c>
      <c r="Q109" s="27">
        <f t="shared" ref="Q109:Q115" si="2">ROUND(Q108+P109,5)</f>
        <v>0</v>
      </c>
    </row>
    <row r="110" spans="1:17" x14ac:dyDescent="0.35">
      <c r="A110" s="24"/>
      <c r="B110" s="24"/>
      <c r="C110" s="24"/>
      <c r="D110" s="24"/>
      <c r="E110" s="24"/>
      <c r="F110" s="24"/>
      <c r="G110" s="24"/>
      <c r="H110" s="24" t="s">
        <v>389</v>
      </c>
      <c r="I110" s="25">
        <v>45230</v>
      </c>
      <c r="J110" s="24" t="s">
        <v>474</v>
      </c>
      <c r="K110" s="24" t="s">
        <v>402</v>
      </c>
      <c r="L110" s="24" t="s">
        <v>426</v>
      </c>
      <c r="M110" s="24" t="s">
        <v>439</v>
      </c>
      <c r="N110" s="26"/>
      <c r="O110" s="24" t="s">
        <v>9</v>
      </c>
      <c r="P110" s="27">
        <v>0</v>
      </c>
      <c r="Q110" s="27">
        <f t="shared" si="2"/>
        <v>0</v>
      </c>
    </row>
    <row r="111" spans="1:17" x14ac:dyDescent="0.35">
      <c r="A111" s="24"/>
      <c r="B111" s="24"/>
      <c r="C111" s="24"/>
      <c r="D111" s="24"/>
      <c r="E111" s="24"/>
      <c r="F111" s="24"/>
      <c r="G111" s="24"/>
      <c r="H111" s="24" t="s">
        <v>389</v>
      </c>
      <c r="I111" s="25">
        <v>45230</v>
      </c>
      <c r="J111" s="24" t="s">
        <v>478</v>
      </c>
      <c r="K111" s="24" t="s">
        <v>404</v>
      </c>
      <c r="L111" s="24" t="s">
        <v>426</v>
      </c>
      <c r="M111" s="24" t="s">
        <v>439</v>
      </c>
      <c r="N111" s="26"/>
      <c r="O111" s="24" t="s">
        <v>9</v>
      </c>
      <c r="P111" s="27">
        <v>-5291.25</v>
      </c>
      <c r="Q111" s="27">
        <f t="shared" si="2"/>
        <v>-5291.25</v>
      </c>
    </row>
    <row r="112" spans="1:17" x14ac:dyDescent="0.35">
      <c r="A112" s="24"/>
      <c r="B112" s="24"/>
      <c r="C112" s="24"/>
      <c r="D112" s="24"/>
      <c r="E112" s="24"/>
      <c r="F112" s="24"/>
      <c r="G112" s="24"/>
      <c r="H112" s="24" t="s">
        <v>389</v>
      </c>
      <c r="I112" s="25">
        <v>45230</v>
      </c>
      <c r="J112" s="24" t="s">
        <v>478</v>
      </c>
      <c r="K112" s="24" t="s">
        <v>404</v>
      </c>
      <c r="L112" s="24" t="s">
        <v>426</v>
      </c>
      <c r="M112" s="24" t="s">
        <v>439</v>
      </c>
      <c r="N112" s="26"/>
      <c r="O112" s="24" t="s">
        <v>9</v>
      </c>
      <c r="P112" s="27">
        <v>-1763.75</v>
      </c>
      <c r="Q112" s="27">
        <f t="shared" si="2"/>
        <v>-7055</v>
      </c>
    </row>
    <row r="113" spans="1:17" x14ac:dyDescent="0.35">
      <c r="A113" s="24"/>
      <c r="B113" s="24"/>
      <c r="C113" s="24"/>
      <c r="D113" s="24"/>
      <c r="E113" s="24"/>
      <c r="F113" s="24"/>
      <c r="G113" s="24"/>
      <c r="H113" s="24" t="s">
        <v>389</v>
      </c>
      <c r="I113" s="25">
        <v>45230</v>
      </c>
      <c r="J113" s="24" t="s">
        <v>478</v>
      </c>
      <c r="K113" s="24" t="s">
        <v>404</v>
      </c>
      <c r="L113" s="24" t="s">
        <v>426</v>
      </c>
      <c r="M113" s="24" t="s">
        <v>439</v>
      </c>
      <c r="N113" s="26"/>
      <c r="O113" s="24" t="s">
        <v>9</v>
      </c>
      <c r="P113" s="27">
        <v>0</v>
      </c>
      <c r="Q113" s="27">
        <f t="shared" si="2"/>
        <v>-7055</v>
      </c>
    </row>
    <row r="114" spans="1:17" x14ac:dyDescent="0.35">
      <c r="A114" s="24"/>
      <c r="B114" s="24"/>
      <c r="C114" s="24"/>
      <c r="D114" s="24"/>
      <c r="E114" s="24"/>
      <c r="F114" s="24"/>
      <c r="G114" s="24"/>
      <c r="H114" s="24" t="s">
        <v>389</v>
      </c>
      <c r="I114" s="25">
        <v>45230</v>
      </c>
      <c r="J114" s="24" t="s">
        <v>478</v>
      </c>
      <c r="K114" s="24" t="s">
        <v>404</v>
      </c>
      <c r="L114" s="24" t="s">
        <v>426</v>
      </c>
      <c r="M114" s="24" t="s">
        <v>439</v>
      </c>
      <c r="N114" s="26"/>
      <c r="O114" s="24" t="s">
        <v>9</v>
      </c>
      <c r="P114" s="27">
        <v>0</v>
      </c>
      <c r="Q114" s="27">
        <f t="shared" si="2"/>
        <v>-7055</v>
      </c>
    </row>
    <row r="115" spans="1:17" ht="15" thickBot="1" x14ac:dyDescent="0.4">
      <c r="A115" s="24"/>
      <c r="B115" s="24"/>
      <c r="C115" s="24"/>
      <c r="D115" s="24"/>
      <c r="E115" s="24"/>
      <c r="F115" s="24"/>
      <c r="G115" s="24"/>
      <c r="H115" s="24" t="s">
        <v>389</v>
      </c>
      <c r="I115" s="25">
        <v>45230</v>
      </c>
      <c r="J115" s="24" t="s">
        <v>478</v>
      </c>
      <c r="K115" s="24" t="s">
        <v>404</v>
      </c>
      <c r="L115" s="24" t="s">
        <v>426</v>
      </c>
      <c r="M115" s="24" t="s">
        <v>439</v>
      </c>
      <c r="N115" s="26"/>
      <c r="O115" s="24" t="s">
        <v>9</v>
      </c>
      <c r="P115" s="28">
        <v>-2502.7800000000002</v>
      </c>
      <c r="Q115" s="28">
        <f t="shared" si="2"/>
        <v>-9557.7800000000007</v>
      </c>
    </row>
    <row r="116" spans="1:17" x14ac:dyDescent="0.35">
      <c r="A116" s="29"/>
      <c r="B116" s="29"/>
      <c r="C116" s="29"/>
      <c r="D116" s="29"/>
      <c r="E116" s="29" t="s">
        <v>352</v>
      </c>
      <c r="F116" s="29"/>
      <c r="G116" s="29"/>
      <c r="H116" s="29"/>
      <c r="I116" s="30"/>
      <c r="J116" s="29"/>
      <c r="K116" s="29"/>
      <c r="L116" s="29"/>
      <c r="M116" s="29"/>
      <c r="N116" s="29"/>
      <c r="O116" s="29"/>
      <c r="P116" s="2">
        <f>ROUND(SUM(P108:P115),5)</f>
        <v>-9557.7800000000007</v>
      </c>
      <c r="Q116" s="2">
        <f>Q115</f>
        <v>-9557.7800000000007</v>
      </c>
    </row>
    <row r="117" spans="1:17" x14ac:dyDescent="0.35">
      <c r="A117" s="1"/>
      <c r="B117" s="1"/>
      <c r="C117" s="1"/>
      <c r="D117" s="1"/>
      <c r="E117" s="1" t="s">
        <v>130</v>
      </c>
      <c r="F117" s="1"/>
      <c r="G117" s="1"/>
      <c r="H117" s="1"/>
      <c r="I117" s="22"/>
      <c r="J117" s="1"/>
      <c r="K117" s="1"/>
      <c r="L117" s="1"/>
      <c r="M117" s="1"/>
      <c r="N117" s="1"/>
      <c r="O117" s="1"/>
      <c r="P117" s="23"/>
      <c r="Q117" s="23"/>
    </row>
    <row r="118" spans="1:17" ht="15" thickBot="1" x14ac:dyDescent="0.4">
      <c r="A118" s="24"/>
      <c r="B118" s="24"/>
      <c r="C118" s="24"/>
      <c r="D118" s="24"/>
      <c r="E118" s="24"/>
      <c r="F118" s="24"/>
      <c r="G118" s="24"/>
      <c r="H118" s="24" t="s">
        <v>389</v>
      </c>
      <c r="I118" s="25">
        <v>45230</v>
      </c>
      <c r="J118" s="24" t="s">
        <v>479</v>
      </c>
      <c r="K118" s="24" t="s">
        <v>406</v>
      </c>
      <c r="L118" s="24" t="s">
        <v>426</v>
      </c>
      <c r="M118" s="24" t="s">
        <v>439</v>
      </c>
      <c r="N118" s="26"/>
      <c r="O118" s="24" t="s">
        <v>9</v>
      </c>
      <c r="P118" s="28">
        <v>-3930</v>
      </c>
      <c r="Q118" s="28">
        <f>ROUND(Q117+P118,5)</f>
        <v>-3930</v>
      </c>
    </row>
    <row r="119" spans="1:17" x14ac:dyDescent="0.35">
      <c r="A119" s="29"/>
      <c r="B119" s="29"/>
      <c r="C119" s="29"/>
      <c r="D119" s="29"/>
      <c r="E119" s="29" t="s">
        <v>353</v>
      </c>
      <c r="F119" s="29"/>
      <c r="G119" s="29"/>
      <c r="H119" s="29"/>
      <c r="I119" s="30"/>
      <c r="J119" s="29"/>
      <c r="K119" s="29"/>
      <c r="L119" s="29"/>
      <c r="M119" s="29"/>
      <c r="N119" s="29"/>
      <c r="O119" s="29"/>
      <c r="P119" s="2">
        <f>ROUND(SUM(P117:P118),5)</f>
        <v>-3930</v>
      </c>
      <c r="Q119" s="2">
        <f>Q118</f>
        <v>-3930</v>
      </c>
    </row>
    <row r="120" spans="1:17" x14ac:dyDescent="0.35">
      <c r="A120" s="1"/>
      <c r="B120" s="1"/>
      <c r="C120" s="1"/>
      <c r="D120" s="1"/>
      <c r="E120" s="1" t="s">
        <v>131</v>
      </c>
      <c r="F120" s="1"/>
      <c r="G120" s="1"/>
      <c r="H120" s="1"/>
      <c r="I120" s="22"/>
      <c r="J120" s="1"/>
      <c r="K120" s="1"/>
      <c r="L120" s="1"/>
      <c r="M120" s="1"/>
      <c r="N120" s="1"/>
      <c r="O120" s="1"/>
      <c r="P120" s="23"/>
      <c r="Q120" s="23"/>
    </row>
    <row r="121" spans="1:17" x14ac:dyDescent="0.35">
      <c r="A121" s="24"/>
      <c r="B121" s="24"/>
      <c r="C121" s="24"/>
      <c r="D121" s="24"/>
      <c r="E121" s="24"/>
      <c r="F121" s="24"/>
      <c r="G121" s="24"/>
      <c r="H121" s="24" t="s">
        <v>388</v>
      </c>
      <c r="I121" s="25">
        <v>45209</v>
      </c>
      <c r="J121" s="24" t="s">
        <v>480</v>
      </c>
      <c r="K121" s="24" t="s">
        <v>407</v>
      </c>
      <c r="L121" s="24" t="s">
        <v>427</v>
      </c>
      <c r="M121" s="24" t="s">
        <v>439</v>
      </c>
      <c r="N121" s="26"/>
      <c r="O121" s="24" t="s">
        <v>35</v>
      </c>
      <c r="P121" s="27">
        <v>-110</v>
      </c>
      <c r="Q121" s="27">
        <f>ROUND(Q120+P121,5)</f>
        <v>-110</v>
      </c>
    </row>
    <row r="122" spans="1:17" x14ac:dyDescent="0.35">
      <c r="A122" s="24"/>
      <c r="B122" s="24"/>
      <c r="C122" s="24"/>
      <c r="D122" s="24"/>
      <c r="E122" s="24"/>
      <c r="F122" s="24"/>
      <c r="G122" s="24"/>
      <c r="H122" s="24" t="s">
        <v>388</v>
      </c>
      <c r="I122" s="25">
        <v>45209</v>
      </c>
      <c r="J122" s="24" t="s">
        <v>481</v>
      </c>
      <c r="K122" s="24" t="s">
        <v>407</v>
      </c>
      <c r="L122" s="24" t="s">
        <v>427</v>
      </c>
      <c r="M122" s="24" t="s">
        <v>439</v>
      </c>
      <c r="N122" s="26"/>
      <c r="O122" s="24" t="s">
        <v>35</v>
      </c>
      <c r="P122" s="27">
        <v>-220</v>
      </c>
      <c r="Q122" s="27">
        <f>ROUND(Q121+P122,5)</f>
        <v>-330</v>
      </c>
    </row>
    <row r="123" spans="1:17" x14ac:dyDescent="0.35">
      <c r="A123" s="24"/>
      <c r="B123" s="24"/>
      <c r="C123" s="24"/>
      <c r="D123" s="24"/>
      <c r="E123" s="24"/>
      <c r="F123" s="24"/>
      <c r="G123" s="24"/>
      <c r="H123" s="24" t="s">
        <v>466</v>
      </c>
      <c r="I123" s="25">
        <v>45223</v>
      </c>
      <c r="J123" s="24"/>
      <c r="K123" s="24" t="s">
        <v>407</v>
      </c>
      <c r="L123" s="24" t="s">
        <v>563</v>
      </c>
      <c r="M123" s="24" t="s">
        <v>439</v>
      </c>
      <c r="N123" s="26"/>
      <c r="O123" s="24" t="s">
        <v>35</v>
      </c>
      <c r="P123" s="27">
        <v>288.27</v>
      </c>
      <c r="Q123" s="27">
        <f>ROUND(Q122+P123,5)</f>
        <v>-41.73</v>
      </c>
    </row>
    <row r="124" spans="1:17" x14ac:dyDescent="0.35">
      <c r="A124" s="24"/>
      <c r="B124" s="24"/>
      <c r="C124" s="24"/>
      <c r="D124" s="24"/>
      <c r="E124" s="24"/>
      <c r="F124" s="24"/>
      <c r="G124" s="24"/>
      <c r="H124" s="24" t="s">
        <v>388</v>
      </c>
      <c r="I124" s="25">
        <v>45223</v>
      </c>
      <c r="J124" s="24" t="s">
        <v>482</v>
      </c>
      <c r="K124" s="24" t="s">
        <v>407</v>
      </c>
      <c r="L124" s="24" t="s">
        <v>427</v>
      </c>
      <c r="M124" s="24" t="s">
        <v>439</v>
      </c>
      <c r="N124" s="26"/>
      <c r="O124" s="24" t="s">
        <v>35</v>
      </c>
      <c r="P124" s="27">
        <v>-820</v>
      </c>
      <c r="Q124" s="27">
        <f>ROUND(Q123+P124,5)</f>
        <v>-861.73</v>
      </c>
    </row>
    <row r="125" spans="1:17" ht="15" thickBot="1" x14ac:dyDescent="0.4">
      <c r="A125" s="24"/>
      <c r="B125" s="24"/>
      <c r="C125" s="24"/>
      <c r="D125" s="24"/>
      <c r="E125" s="24"/>
      <c r="F125" s="24"/>
      <c r="G125" s="24"/>
      <c r="H125" s="24" t="s">
        <v>388</v>
      </c>
      <c r="I125" s="25">
        <v>45223</v>
      </c>
      <c r="J125" s="24" t="s">
        <v>483</v>
      </c>
      <c r="K125" s="24" t="s">
        <v>407</v>
      </c>
      <c r="L125" s="24" t="s">
        <v>427</v>
      </c>
      <c r="M125" s="24" t="s">
        <v>439</v>
      </c>
      <c r="N125" s="26"/>
      <c r="O125" s="24" t="s">
        <v>35</v>
      </c>
      <c r="P125" s="28">
        <v>-880</v>
      </c>
      <c r="Q125" s="28">
        <f>ROUND(Q124+P125,5)</f>
        <v>-1741.73</v>
      </c>
    </row>
    <row r="126" spans="1:17" x14ac:dyDescent="0.35">
      <c r="A126" s="29"/>
      <c r="B126" s="29"/>
      <c r="C126" s="29"/>
      <c r="D126" s="29"/>
      <c r="E126" s="29" t="s">
        <v>354</v>
      </c>
      <c r="F126" s="29"/>
      <c r="G126" s="29"/>
      <c r="H126" s="29"/>
      <c r="I126" s="30"/>
      <c r="J126" s="29"/>
      <c r="K126" s="29"/>
      <c r="L126" s="29"/>
      <c r="M126" s="29"/>
      <c r="N126" s="29"/>
      <c r="O126" s="29"/>
      <c r="P126" s="2">
        <f>ROUND(SUM(P120:P125),5)</f>
        <v>-1741.73</v>
      </c>
      <c r="Q126" s="2">
        <f>Q125</f>
        <v>-1741.73</v>
      </c>
    </row>
    <row r="127" spans="1:17" x14ac:dyDescent="0.35">
      <c r="A127" s="1"/>
      <c r="B127" s="1"/>
      <c r="C127" s="1"/>
      <c r="D127" s="1"/>
      <c r="E127" s="1" t="s">
        <v>132</v>
      </c>
      <c r="F127" s="1"/>
      <c r="G127" s="1"/>
      <c r="H127" s="1"/>
      <c r="I127" s="22"/>
      <c r="J127" s="1"/>
      <c r="K127" s="1"/>
      <c r="L127" s="1"/>
      <c r="M127" s="1"/>
      <c r="N127" s="1"/>
      <c r="O127" s="1"/>
      <c r="P127" s="23"/>
      <c r="Q127" s="23"/>
    </row>
    <row r="128" spans="1:17" ht="15" thickBot="1" x14ac:dyDescent="0.4">
      <c r="A128" s="1"/>
      <c r="B128" s="1"/>
      <c r="C128" s="1"/>
      <c r="D128" s="1"/>
      <c r="E128" s="21"/>
      <c r="F128" s="1"/>
      <c r="G128" s="24"/>
      <c r="H128" s="24" t="s">
        <v>388</v>
      </c>
      <c r="I128" s="25">
        <v>45226</v>
      </c>
      <c r="J128" s="24" t="s">
        <v>484</v>
      </c>
      <c r="K128" s="24" t="s">
        <v>508</v>
      </c>
      <c r="L128" s="24" t="s">
        <v>564</v>
      </c>
      <c r="M128" s="24" t="s">
        <v>439</v>
      </c>
      <c r="N128" s="26"/>
      <c r="O128" s="24" t="s">
        <v>35</v>
      </c>
      <c r="P128" s="28">
        <v>-325</v>
      </c>
      <c r="Q128" s="28">
        <f>ROUND(Q127+P128,5)</f>
        <v>-325</v>
      </c>
    </row>
    <row r="129" spans="1:17" x14ac:dyDescent="0.35">
      <c r="A129" s="29"/>
      <c r="B129" s="29"/>
      <c r="C129" s="29"/>
      <c r="D129" s="29"/>
      <c r="E129" s="29" t="s">
        <v>443</v>
      </c>
      <c r="F129" s="29"/>
      <c r="G129" s="29"/>
      <c r="H129" s="29"/>
      <c r="I129" s="30"/>
      <c r="J129" s="29"/>
      <c r="K129" s="29"/>
      <c r="L129" s="29"/>
      <c r="M129" s="29"/>
      <c r="N129" s="29"/>
      <c r="O129" s="29"/>
      <c r="P129" s="2">
        <f>ROUND(SUM(P127:P128),5)</f>
        <v>-325</v>
      </c>
      <c r="Q129" s="2">
        <f>Q128</f>
        <v>-325</v>
      </c>
    </row>
    <row r="130" spans="1:17" x14ac:dyDescent="0.35">
      <c r="A130" s="1"/>
      <c r="B130" s="1"/>
      <c r="C130" s="1"/>
      <c r="D130" s="1"/>
      <c r="E130" s="1" t="s">
        <v>133</v>
      </c>
      <c r="F130" s="1"/>
      <c r="G130" s="1"/>
      <c r="H130" s="1"/>
      <c r="I130" s="22"/>
      <c r="J130" s="1"/>
      <c r="K130" s="1"/>
      <c r="L130" s="1"/>
      <c r="M130" s="1"/>
      <c r="N130" s="1"/>
      <c r="O130" s="1"/>
      <c r="P130" s="23"/>
      <c r="Q130" s="23"/>
    </row>
    <row r="131" spans="1:17" x14ac:dyDescent="0.35">
      <c r="A131" s="24"/>
      <c r="B131" s="24"/>
      <c r="C131" s="24"/>
      <c r="D131" s="24"/>
      <c r="E131" s="24"/>
      <c r="F131" s="24"/>
      <c r="G131" s="24"/>
      <c r="H131" s="24" t="s">
        <v>389</v>
      </c>
      <c r="I131" s="25">
        <v>45230</v>
      </c>
      <c r="J131" s="24" t="s">
        <v>474</v>
      </c>
      <c r="K131" s="24" t="s">
        <v>402</v>
      </c>
      <c r="L131" s="24" t="s">
        <v>426</v>
      </c>
      <c r="M131" s="24" t="s">
        <v>439</v>
      </c>
      <c r="N131" s="26"/>
      <c r="O131" s="24" t="s">
        <v>9</v>
      </c>
      <c r="P131" s="27">
        <v>-88.76</v>
      </c>
      <c r="Q131" s="27">
        <f>ROUND(Q130+P131,5)</f>
        <v>-88.76</v>
      </c>
    </row>
    <row r="132" spans="1:17" x14ac:dyDescent="0.35">
      <c r="A132" s="24"/>
      <c r="B132" s="24"/>
      <c r="C132" s="24"/>
      <c r="D132" s="24"/>
      <c r="E132" s="24"/>
      <c r="F132" s="24"/>
      <c r="G132" s="24"/>
      <c r="H132" s="24" t="s">
        <v>389</v>
      </c>
      <c r="I132" s="25">
        <v>45230</v>
      </c>
      <c r="J132" s="24" t="s">
        <v>474</v>
      </c>
      <c r="K132" s="24" t="s">
        <v>402</v>
      </c>
      <c r="L132" s="24" t="s">
        <v>426</v>
      </c>
      <c r="M132" s="24" t="s">
        <v>439</v>
      </c>
      <c r="N132" s="26"/>
      <c r="O132" s="24" t="s">
        <v>9</v>
      </c>
      <c r="P132" s="27">
        <v>0</v>
      </c>
      <c r="Q132" s="27">
        <f>ROUND(Q131+P132,5)</f>
        <v>-88.76</v>
      </c>
    </row>
    <row r="133" spans="1:17" x14ac:dyDescent="0.35">
      <c r="A133" s="24"/>
      <c r="B133" s="24"/>
      <c r="C133" s="24"/>
      <c r="D133" s="24"/>
      <c r="E133" s="24"/>
      <c r="F133" s="24"/>
      <c r="G133" s="24"/>
      <c r="H133" s="24" t="s">
        <v>389</v>
      </c>
      <c r="I133" s="25">
        <v>45230</v>
      </c>
      <c r="J133" s="24" t="s">
        <v>474</v>
      </c>
      <c r="K133" s="24" t="s">
        <v>402</v>
      </c>
      <c r="L133" s="24" t="s">
        <v>426</v>
      </c>
      <c r="M133" s="24" t="s">
        <v>439</v>
      </c>
      <c r="N133" s="26"/>
      <c r="O133" s="24" t="s">
        <v>9</v>
      </c>
      <c r="P133" s="27">
        <v>0</v>
      </c>
      <c r="Q133" s="27">
        <f>ROUND(Q132+P133,5)</f>
        <v>-88.76</v>
      </c>
    </row>
    <row r="134" spans="1:17" ht="15" thickBot="1" x14ac:dyDescent="0.4">
      <c r="A134" s="24"/>
      <c r="B134" s="24"/>
      <c r="C134" s="24"/>
      <c r="D134" s="24"/>
      <c r="E134" s="24"/>
      <c r="F134" s="24"/>
      <c r="G134" s="24"/>
      <c r="H134" s="24" t="s">
        <v>389</v>
      </c>
      <c r="I134" s="25">
        <v>45230</v>
      </c>
      <c r="J134" s="24" t="s">
        <v>485</v>
      </c>
      <c r="K134" s="24" t="s">
        <v>408</v>
      </c>
      <c r="L134" s="24" t="s">
        <v>426</v>
      </c>
      <c r="M134" s="24" t="s">
        <v>439</v>
      </c>
      <c r="N134" s="26"/>
      <c r="O134" s="24" t="s">
        <v>9</v>
      </c>
      <c r="P134" s="27">
        <v>-6984.25</v>
      </c>
      <c r="Q134" s="27">
        <f>ROUND(Q133+P134,5)</f>
        <v>-7073.01</v>
      </c>
    </row>
    <row r="135" spans="1:17" ht="15" thickBot="1" x14ac:dyDescent="0.4">
      <c r="A135" s="29"/>
      <c r="B135" s="29"/>
      <c r="C135" s="29"/>
      <c r="D135" s="29"/>
      <c r="E135" s="29" t="s">
        <v>355</v>
      </c>
      <c r="F135" s="29"/>
      <c r="G135" s="29"/>
      <c r="H135" s="29"/>
      <c r="I135" s="30"/>
      <c r="J135" s="29"/>
      <c r="K135" s="29"/>
      <c r="L135" s="29"/>
      <c r="M135" s="29"/>
      <c r="N135" s="29"/>
      <c r="O135" s="29"/>
      <c r="P135" s="3">
        <f>ROUND(SUM(P130:P134),5)</f>
        <v>-7073.01</v>
      </c>
      <c r="Q135" s="3">
        <f>Q134</f>
        <v>-7073.01</v>
      </c>
    </row>
    <row r="136" spans="1:17" x14ac:dyDescent="0.35">
      <c r="A136" s="29"/>
      <c r="B136" s="29"/>
      <c r="C136" s="29"/>
      <c r="D136" s="29" t="s">
        <v>134</v>
      </c>
      <c r="E136" s="29"/>
      <c r="F136" s="29"/>
      <c r="G136" s="29"/>
      <c r="H136" s="29"/>
      <c r="I136" s="30"/>
      <c r="J136" s="29"/>
      <c r="K136" s="29"/>
      <c r="L136" s="29"/>
      <c r="M136" s="29"/>
      <c r="N136" s="29"/>
      <c r="O136" s="29"/>
      <c r="P136" s="2">
        <f>ROUND(P99+P107+P116+P119+P126+P129+P135,5)</f>
        <v>-49225.67</v>
      </c>
      <c r="Q136" s="2">
        <f>ROUND(Q99+Q107+Q116+Q119+Q126+Q129+Q135,5)</f>
        <v>-49225.67</v>
      </c>
    </row>
    <row r="137" spans="1:17" x14ac:dyDescent="0.35">
      <c r="A137" s="1"/>
      <c r="B137" s="1"/>
      <c r="C137" s="1"/>
      <c r="D137" s="1" t="s">
        <v>135</v>
      </c>
      <c r="E137" s="1"/>
      <c r="F137" s="1"/>
      <c r="G137" s="1"/>
      <c r="H137" s="1"/>
      <c r="I137" s="22"/>
      <c r="J137" s="1"/>
      <c r="K137" s="1"/>
      <c r="L137" s="1"/>
      <c r="M137" s="1"/>
      <c r="N137" s="1"/>
      <c r="O137" s="1"/>
      <c r="P137" s="23"/>
      <c r="Q137" s="23"/>
    </row>
    <row r="138" spans="1:17" x14ac:dyDescent="0.35">
      <c r="A138" s="24"/>
      <c r="B138" s="24"/>
      <c r="C138" s="24"/>
      <c r="D138" s="24"/>
      <c r="E138" s="24"/>
      <c r="F138" s="24"/>
      <c r="G138" s="24"/>
      <c r="H138" s="24" t="s">
        <v>389</v>
      </c>
      <c r="I138" s="25">
        <v>45230</v>
      </c>
      <c r="J138" s="24" t="s">
        <v>478</v>
      </c>
      <c r="K138" s="24" t="s">
        <v>404</v>
      </c>
      <c r="L138" s="24" t="s">
        <v>426</v>
      </c>
      <c r="M138" s="24" t="s">
        <v>439</v>
      </c>
      <c r="N138" s="26"/>
      <c r="O138" s="24" t="s">
        <v>9</v>
      </c>
      <c r="P138" s="27">
        <v>-2237.0700000000002</v>
      </c>
      <c r="Q138" s="27">
        <f>ROUND(Q137+P138,5)</f>
        <v>-2237.0700000000002</v>
      </c>
    </row>
    <row r="139" spans="1:17" ht="15" thickBot="1" x14ac:dyDescent="0.4">
      <c r="A139" s="24"/>
      <c r="B139" s="24"/>
      <c r="C139" s="24"/>
      <c r="D139" s="24"/>
      <c r="E139" s="24"/>
      <c r="F139" s="24"/>
      <c r="G139" s="24"/>
      <c r="H139" s="24" t="s">
        <v>389</v>
      </c>
      <c r="I139" s="25">
        <v>45230</v>
      </c>
      <c r="J139" s="24" t="s">
        <v>477</v>
      </c>
      <c r="K139" s="24" t="s">
        <v>405</v>
      </c>
      <c r="L139" s="24" t="s">
        <v>426</v>
      </c>
      <c r="M139" s="24" t="s">
        <v>439</v>
      </c>
      <c r="N139" s="26"/>
      <c r="O139" s="24" t="s">
        <v>9</v>
      </c>
      <c r="P139" s="28">
        <v>-773.82</v>
      </c>
      <c r="Q139" s="28">
        <f>ROUND(Q138+P139,5)</f>
        <v>-3010.89</v>
      </c>
    </row>
    <row r="140" spans="1:17" x14ac:dyDescent="0.35">
      <c r="A140" s="29"/>
      <c r="B140" s="29"/>
      <c r="C140" s="29"/>
      <c r="D140" s="29" t="s">
        <v>356</v>
      </c>
      <c r="E140" s="29"/>
      <c r="F140" s="29"/>
      <c r="G140" s="29"/>
      <c r="H140" s="29"/>
      <c r="I140" s="30"/>
      <c r="J140" s="29"/>
      <c r="K140" s="29"/>
      <c r="L140" s="29"/>
      <c r="M140" s="29"/>
      <c r="N140" s="29"/>
      <c r="O140" s="29"/>
      <c r="P140" s="2">
        <f>ROUND(SUM(P137:P139),5)</f>
        <v>-3010.89</v>
      </c>
      <c r="Q140" s="2">
        <f>Q139</f>
        <v>-3010.89</v>
      </c>
    </row>
    <row r="141" spans="1:17" x14ac:dyDescent="0.35">
      <c r="A141" s="1"/>
      <c r="B141" s="1"/>
      <c r="C141" s="1"/>
      <c r="D141" s="1" t="s">
        <v>136</v>
      </c>
      <c r="E141" s="1"/>
      <c r="F141" s="1"/>
      <c r="G141" s="1"/>
      <c r="H141" s="1"/>
      <c r="I141" s="22"/>
      <c r="J141" s="1"/>
      <c r="K141" s="1"/>
      <c r="L141" s="1"/>
      <c r="M141" s="1"/>
      <c r="N141" s="1"/>
      <c r="O141" s="1"/>
      <c r="P141" s="23"/>
      <c r="Q141" s="23"/>
    </row>
    <row r="142" spans="1:17" x14ac:dyDescent="0.35">
      <c r="A142" s="1"/>
      <c r="B142" s="1"/>
      <c r="C142" s="1"/>
      <c r="D142" s="1"/>
      <c r="E142" s="1" t="s">
        <v>137</v>
      </c>
      <c r="F142" s="1"/>
      <c r="G142" s="1"/>
      <c r="H142" s="1"/>
      <c r="I142" s="22"/>
      <c r="J142" s="1"/>
      <c r="K142" s="1"/>
      <c r="L142" s="1"/>
      <c r="M142" s="1"/>
      <c r="N142" s="1"/>
      <c r="O142" s="1"/>
      <c r="P142" s="23"/>
      <c r="Q142" s="23"/>
    </row>
    <row r="143" spans="1:17" x14ac:dyDescent="0.35">
      <c r="A143" s="24"/>
      <c r="B143" s="24"/>
      <c r="C143" s="24"/>
      <c r="D143" s="24"/>
      <c r="E143" s="24"/>
      <c r="F143" s="24"/>
      <c r="G143" s="24"/>
      <c r="H143" s="24" t="s">
        <v>389</v>
      </c>
      <c r="I143" s="25">
        <v>45230</v>
      </c>
      <c r="J143" s="24" t="s">
        <v>485</v>
      </c>
      <c r="K143" s="24" t="s">
        <v>408</v>
      </c>
      <c r="L143" s="24" t="s">
        <v>426</v>
      </c>
      <c r="M143" s="24" t="s">
        <v>439</v>
      </c>
      <c r="N143" s="26"/>
      <c r="O143" s="24" t="s">
        <v>9</v>
      </c>
      <c r="P143" s="27">
        <v>-7.07</v>
      </c>
      <c r="Q143" s="27">
        <f>ROUND(Q142+P143,5)</f>
        <v>-7.07</v>
      </c>
    </row>
    <row r="144" spans="1:17" x14ac:dyDescent="0.35">
      <c r="A144" s="24"/>
      <c r="B144" s="24"/>
      <c r="C144" s="24"/>
      <c r="D144" s="24"/>
      <c r="E144" s="24"/>
      <c r="F144" s="24"/>
      <c r="G144" s="24"/>
      <c r="H144" s="24" t="s">
        <v>389</v>
      </c>
      <c r="I144" s="25">
        <v>45230</v>
      </c>
      <c r="J144" s="24" t="s">
        <v>478</v>
      </c>
      <c r="K144" s="24" t="s">
        <v>404</v>
      </c>
      <c r="L144" s="24" t="s">
        <v>426</v>
      </c>
      <c r="M144" s="24" t="s">
        <v>439</v>
      </c>
      <c r="N144" s="26"/>
      <c r="O144" s="24" t="s">
        <v>9</v>
      </c>
      <c r="P144" s="27">
        <v>-7.07</v>
      </c>
      <c r="Q144" s="27">
        <f>ROUND(Q143+P144,5)</f>
        <v>-14.14</v>
      </c>
    </row>
    <row r="145" spans="1:17" ht="15" thickBot="1" x14ac:dyDescent="0.4">
      <c r="A145" s="24"/>
      <c r="B145" s="24"/>
      <c r="C145" s="24"/>
      <c r="D145" s="24"/>
      <c r="E145" s="24"/>
      <c r="F145" s="24"/>
      <c r="G145" s="24"/>
      <c r="H145" s="24" t="s">
        <v>389</v>
      </c>
      <c r="I145" s="25">
        <v>45230</v>
      </c>
      <c r="J145" s="24" t="s">
        <v>477</v>
      </c>
      <c r="K145" s="24" t="s">
        <v>405</v>
      </c>
      <c r="L145" s="24" t="s">
        <v>426</v>
      </c>
      <c r="M145" s="24" t="s">
        <v>439</v>
      </c>
      <c r="N145" s="26"/>
      <c r="O145" s="24" t="s">
        <v>9</v>
      </c>
      <c r="P145" s="28">
        <v>-7.07</v>
      </c>
      <c r="Q145" s="28">
        <f>ROUND(Q144+P145,5)</f>
        <v>-21.21</v>
      </c>
    </row>
    <row r="146" spans="1:17" x14ac:dyDescent="0.35">
      <c r="A146" s="29"/>
      <c r="B146" s="29"/>
      <c r="C146" s="29"/>
      <c r="D146" s="29"/>
      <c r="E146" s="29" t="s">
        <v>357</v>
      </c>
      <c r="F146" s="29"/>
      <c r="G146" s="29"/>
      <c r="H146" s="29"/>
      <c r="I146" s="30"/>
      <c r="J146" s="29"/>
      <c r="K146" s="29"/>
      <c r="L146" s="29"/>
      <c r="M146" s="29"/>
      <c r="N146" s="29"/>
      <c r="O146" s="29"/>
      <c r="P146" s="2">
        <f>ROUND(SUM(P142:P145),5)</f>
        <v>-21.21</v>
      </c>
      <c r="Q146" s="2">
        <f>Q145</f>
        <v>-21.21</v>
      </c>
    </row>
    <row r="147" spans="1:17" x14ac:dyDescent="0.35">
      <c r="A147" s="1"/>
      <c r="B147" s="1"/>
      <c r="C147" s="1"/>
      <c r="D147" s="1"/>
      <c r="E147" s="1" t="s">
        <v>138</v>
      </c>
      <c r="F147" s="1"/>
      <c r="G147" s="1"/>
      <c r="H147" s="1"/>
      <c r="I147" s="22"/>
      <c r="J147" s="1"/>
      <c r="K147" s="1"/>
      <c r="L147" s="1"/>
      <c r="M147" s="1"/>
      <c r="N147" s="1"/>
      <c r="O147" s="1"/>
      <c r="P147" s="23"/>
      <c r="Q147" s="23"/>
    </row>
    <row r="148" spans="1:17" x14ac:dyDescent="0.35">
      <c r="A148" s="24"/>
      <c r="B148" s="24"/>
      <c r="C148" s="24"/>
      <c r="D148" s="24"/>
      <c r="E148" s="24"/>
      <c r="F148" s="24"/>
      <c r="G148" s="24"/>
      <c r="H148" s="24" t="s">
        <v>389</v>
      </c>
      <c r="I148" s="25">
        <v>45230</v>
      </c>
      <c r="J148" s="24" t="s">
        <v>485</v>
      </c>
      <c r="K148" s="24" t="s">
        <v>408</v>
      </c>
      <c r="L148" s="24" t="s">
        <v>426</v>
      </c>
      <c r="M148" s="24" t="s">
        <v>439</v>
      </c>
      <c r="N148" s="26"/>
      <c r="O148" s="24" t="s">
        <v>9</v>
      </c>
      <c r="P148" s="27">
        <v>-663.5</v>
      </c>
      <c r="Q148" s="27">
        <f>ROUND(Q147+P148,5)</f>
        <v>-663.5</v>
      </c>
    </row>
    <row r="149" spans="1:17" x14ac:dyDescent="0.35">
      <c r="A149" s="24"/>
      <c r="B149" s="24"/>
      <c r="C149" s="24"/>
      <c r="D149" s="24"/>
      <c r="E149" s="24"/>
      <c r="F149" s="24"/>
      <c r="G149" s="24"/>
      <c r="H149" s="24" t="s">
        <v>389</v>
      </c>
      <c r="I149" s="25">
        <v>45230</v>
      </c>
      <c r="J149" s="24" t="s">
        <v>478</v>
      </c>
      <c r="K149" s="24" t="s">
        <v>404</v>
      </c>
      <c r="L149" s="24" t="s">
        <v>426</v>
      </c>
      <c r="M149" s="24" t="s">
        <v>439</v>
      </c>
      <c r="N149" s="26"/>
      <c r="O149" s="24" t="s">
        <v>9</v>
      </c>
      <c r="P149" s="27">
        <v>-670.23</v>
      </c>
      <c r="Q149" s="27">
        <f>ROUND(Q148+P149,5)</f>
        <v>-1333.73</v>
      </c>
    </row>
    <row r="150" spans="1:17" x14ac:dyDescent="0.35">
      <c r="A150" s="24"/>
      <c r="B150" s="24"/>
      <c r="C150" s="24"/>
      <c r="D150" s="24"/>
      <c r="E150" s="24"/>
      <c r="F150" s="24"/>
      <c r="G150" s="24"/>
      <c r="H150" s="24" t="s">
        <v>389</v>
      </c>
      <c r="I150" s="25">
        <v>45230</v>
      </c>
      <c r="J150" s="24" t="s">
        <v>477</v>
      </c>
      <c r="K150" s="24" t="s">
        <v>405</v>
      </c>
      <c r="L150" s="24" t="s">
        <v>426</v>
      </c>
      <c r="M150" s="24" t="s">
        <v>439</v>
      </c>
      <c r="N150" s="26"/>
      <c r="O150" s="24" t="s">
        <v>9</v>
      </c>
      <c r="P150" s="27">
        <v>-1060.83</v>
      </c>
      <c r="Q150" s="27">
        <f>ROUND(Q149+P150,5)</f>
        <v>-2394.56</v>
      </c>
    </row>
    <row r="151" spans="1:17" ht="15" thickBot="1" x14ac:dyDescent="0.4">
      <c r="A151" s="24"/>
      <c r="B151" s="24"/>
      <c r="C151" s="24"/>
      <c r="D151" s="24"/>
      <c r="E151" s="24"/>
      <c r="F151" s="24"/>
      <c r="G151" s="24"/>
      <c r="H151" s="24" t="s">
        <v>389</v>
      </c>
      <c r="I151" s="25">
        <v>45230</v>
      </c>
      <c r="J151" s="24" t="s">
        <v>479</v>
      </c>
      <c r="K151" s="24" t="s">
        <v>406</v>
      </c>
      <c r="L151" s="24" t="s">
        <v>426</v>
      </c>
      <c r="M151" s="24" t="s">
        <v>439</v>
      </c>
      <c r="N151" s="26"/>
      <c r="O151" s="24" t="s">
        <v>9</v>
      </c>
      <c r="P151" s="28">
        <v>-373.35</v>
      </c>
      <c r="Q151" s="28">
        <f>ROUND(Q150+P151,5)</f>
        <v>-2767.91</v>
      </c>
    </row>
    <row r="152" spans="1:17" x14ac:dyDescent="0.35">
      <c r="A152" s="29"/>
      <c r="B152" s="29"/>
      <c r="C152" s="29"/>
      <c r="D152" s="29"/>
      <c r="E152" s="29" t="s">
        <v>358</v>
      </c>
      <c r="F152" s="29"/>
      <c r="G152" s="29"/>
      <c r="H152" s="29"/>
      <c r="I152" s="30"/>
      <c r="J152" s="29"/>
      <c r="K152" s="29"/>
      <c r="L152" s="29"/>
      <c r="M152" s="29"/>
      <c r="N152" s="29"/>
      <c r="O152" s="29"/>
      <c r="P152" s="2">
        <f>ROUND(SUM(P147:P151),5)</f>
        <v>-2767.91</v>
      </c>
      <c r="Q152" s="2">
        <f>Q151</f>
        <v>-2767.91</v>
      </c>
    </row>
    <row r="153" spans="1:17" x14ac:dyDescent="0.35">
      <c r="A153" s="1"/>
      <c r="B153" s="1"/>
      <c r="C153" s="1"/>
      <c r="D153" s="1"/>
      <c r="E153" s="1" t="s">
        <v>139</v>
      </c>
      <c r="F153" s="1"/>
      <c r="G153" s="1"/>
      <c r="H153" s="1"/>
      <c r="I153" s="22"/>
      <c r="J153" s="1"/>
      <c r="K153" s="1"/>
      <c r="L153" s="1"/>
      <c r="M153" s="1"/>
      <c r="N153" s="1"/>
      <c r="O153" s="1"/>
      <c r="P153" s="23"/>
      <c r="Q153" s="23"/>
    </row>
    <row r="154" spans="1:17" x14ac:dyDescent="0.35">
      <c r="A154" s="24"/>
      <c r="B154" s="24"/>
      <c r="C154" s="24"/>
      <c r="D154" s="24"/>
      <c r="E154" s="24"/>
      <c r="F154" s="24"/>
      <c r="G154" s="24"/>
      <c r="H154" s="24" t="s">
        <v>389</v>
      </c>
      <c r="I154" s="25">
        <v>45230</v>
      </c>
      <c r="J154" s="24" t="s">
        <v>485</v>
      </c>
      <c r="K154" s="24" t="s">
        <v>408</v>
      </c>
      <c r="L154" s="24" t="s">
        <v>426</v>
      </c>
      <c r="M154" s="24" t="s">
        <v>439</v>
      </c>
      <c r="N154" s="26"/>
      <c r="O154" s="24" t="s">
        <v>9</v>
      </c>
      <c r="P154" s="27">
        <v>-237.46</v>
      </c>
      <c r="Q154" s="27">
        <f>ROUND(Q153+P154,5)</f>
        <v>-237.46</v>
      </c>
    </row>
    <row r="155" spans="1:17" x14ac:dyDescent="0.35">
      <c r="A155" s="24"/>
      <c r="B155" s="24"/>
      <c r="C155" s="24"/>
      <c r="D155" s="24"/>
      <c r="E155" s="24"/>
      <c r="F155" s="24"/>
      <c r="G155" s="24"/>
      <c r="H155" s="24" t="s">
        <v>389</v>
      </c>
      <c r="I155" s="25">
        <v>45230</v>
      </c>
      <c r="J155" s="24" t="s">
        <v>478</v>
      </c>
      <c r="K155" s="24" t="s">
        <v>404</v>
      </c>
      <c r="L155" s="24" t="s">
        <v>426</v>
      </c>
      <c r="M155" s="24" t="s">
        <v>439</v>
      </c>
      <c r="N155" s="26"/>
      <c r="O155" s="24" t="s">
        <v>9</v>
      </c>
      <c r="P155" s="27">
        <v>-239.87</v>
      </c>
      <c r="Q155" s="27">
        <f>ROUND(Q154+P155,5)</f>
        <v>-477.33</v>
      </c>
    </row>
    <row r="156" spans="1:17" ht="15" thickBot="1" x14ac:dyDescent="0.4">
      <c r="A156" s="24"/>
      <c r="B156" s="24"/>
      <c r="C156" s="24"/>
      <c r="D156" s="24"/>
      <c r="E156" s="24"/>
      <c r="F156" s="24"/>
      <c r="G156" s="24"/>
      <c r="H156" s="24" t="s">
        <v>389</v>
      </c>
      <c r="I156" s="25">
        <v>45230</v>
      </c>
      <c r="J156" s="24" t="s">
        <v>477</v>
      </c>
      <c r="K156" s="24" t="s">
        <v>405</v>
      </c>
      <c r="L156" s="24" t="s">
        <v>426</v>
      </c>
      <c r="M156" s="24" t="s">
        <v>439</v>
      </c>
      <c r="N156" s="26"/>
      <c r="O156" s="24" t="s">
        <v>9</v>
      </c>
      <c r="P156" s="28">
        <v>-379.67</v>
      </c>
      <c r="Q156" s="28">
        <f>ROUND(Q155+P156,5)</f>
        <v>-857</v>
      </c>
    </row>
    <row r="157" spans="1:17" x14ac:dyDescent="0.35">
      <c r="A157" s="29"/>
      <c r="B157" s="29"/>
      <c r="C157" s="29"/>
      <c r="D157" s="29"/>
      <c r="E157" s="29" t="s">
        <v>359</v>
      </c>
      <c r="F157" s="29"/>
      <c r="G157" s="29"/>
      <c r="H157" s="29"/>
      <c r="I157" s="30"/>
      <c r="J157" s="29"/>
      <c r="K157" s="29"/>
      <c r="L157" s="29"/>
      <c r="M157" s="29"/>
      <c r="N157" s="29"/>
      <c r="O157" s="29"/>
      <c r="P157" s="2">
        <f>ROUND(SUM(P153:P156),5)</f>
        <v>-857</v>
      </c>
      <c r="Q157" s="2">
        <f>Q156</f>
        <v>-857</v>
      </c>
    </row>
    <row r="158" spans="1:17" x14ac:dyDescent="0.35">
      <c r="A158" s="1"/>
      <c r="B158" s="1"/>
      <c r="C158" s="1"/>
      <c r="D158" s="1"/>
      <c r="E158" s="1" t="s">
        <v>140</v>
      </c>
      <c r="F158" s="1"/>
      <c r="G158" s="1"/>
      <c r="H158" s="1"/>
      <c r="I158" s="22"/>
      <c r="J158" s="1"/>
      <c r="K158" s="1"/>
      <c r="L158" s="1"/>
      <c r="M158" s="1"/>
      <c r="N158" s="1"/>
      <c r="O158" s="1"/>
      <c r="P158" s="23"/>
      <c r="Q158" s="23"/>
    </row>
    <row r="159" spans="1:17" ht="15" thickBot="1" x14ac:dyDescent="0.4">
      <c r="A159" s="24"/>
      <c r="B159" s="24"/>
      <c r="C159" s="24"/>
      <c r="D159" s="24"/>
      <c r="E159" s="24"/>
      <c r="F159" s="24"/>
      <c r="G159" s="24"/>
      <c r="H159" s="24" t="s">
        <v>390</v>
      </c>
      <c r="I159" s="25">
        <v>45230</v>
      </c>
      <c r="J159" s="24" t="s">
        <v>391</v>
      </c>
      <c r="K159" s="24" t="s">
        <v>409</v>
      </c>
      <c r="L159" s="24" t="s">
        <v>565</v>
      </c>
      <c r="M159" s="24" t="s">
        <v>439</v>
      </c>
      <c r="N159" s="26"/>
      <c r="O159" s="24" t="s">
        <v>9</v>
      </c>
      <c r="P159" s="27">
        <v>-188.61</v>
      </c>
      <c r="Q159" s="27">
        <f>ROUND(Q158+P159,5)</f>
        <v>-188.61</v>
      </c>
    </row>
    <row r="160" spans="1:17" ht="15" thickBot="1" x14ac:dyDescent="0.4">
      <c r="A160" s="29"/>
      <c r="B160" s="29"/>
      <c r="C160" s="29"/>
      <c r="D160" s="29"/>
      <c r="E160" s="29" t="s">
        <v>360</v>
      </c>
      <c r="F160" s="29"/>
      <c r="G160" s="29"/>
      <c r="H160" s="29"/>
      <c r="I160" s="30"/>
      <c r="J160" s="29"/>
      <c r="K160" s="29"/>
      <c r="L160" s="29"/>
      <c r="M160" s="29"/>
      <c r="N160" s="29"/>
      <c r="O160" s="29"/>
      <c r="P160" s="3">
        <f>ROUND(SUM(P158:P159),5)</f>
        <v>-188.61</v>
      </c>
      <c r="Q160" s="3">
        <f>Q159</f>
        <v>-188.61</v>
      </c>
    </row>
    <row r="161" spans="1:17" x14ac:dyDescent="0.35">
      <c r="A161" s="29"/>
      <c r="B161" s="29"/>
      <c r="C161" s="29"/>
      <c r="D161" s="29" t="s">
        <v>144</v>
      </c>
      <c r="E161" s="29"/>
      <c r="F161" s="29"/>
      <c r="G161" s="29"/>
      <c r="H161" s="29"/>
      <c r="I161" s="30"/>
      <c r="J161" s="29"/>
      <c r="K161" s="29"/>
      <c r="L161" s="29"/>
      <c r="M161" s="29"/>
      <c r="N161" s="29"/>
      <c r="O161" s="29"/>
      <c r="P161" s="2">
        <f>ROUND(P146+P152+P157+P160,5)</f>
        <v>-3834.73</v>
      </c>
      <c r="Q161" s="2">
        <f>ROUND(Q146+Q152+Q157+Q160,5)</f>
        <v>-3834.73</v>
      </c>
    </row>
    <row r="162" spans="1:17" x14ac:dyDescent="0.35">
      <c r="A162" s="1"/>
      <c r="B162" s="1"/>
      <c r="C162" s="1"/>
      <c r="D162" s="1" t="s">
        <v>145</v>
      </c>
      <c r="E162" s="1"/>
      <c r="F162" s="1"/>
      <c r="G162" s="1"/>
      <c r="H162" s="1"/>
      <c r="I162" s="22"/>
      <c r="J162" s="1"/>
      <c r="K162" s="1"/>
      <c r="L162" s="1"/>
      <c r="M162" s="1"/>
      <c r="N162" s="1"/>
      <c r="O162" s="1"/>
      <c r="P162" s="23"/>
      <c r="Q162" s="23"/>
    </row>
    <row r="163" spans="1:17" x14ac:dyDescent="0.35">
      <c r="A163" s="1"/>
      <c r="B163" s="1"/>
      <c r="C163" s="1"/>
      <c r="D163" s="1"/>
      <c r="E163" s="1" t="s">
        <v>146</v>
      </c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35">
      <c r="A164" s="24"/>
      <c r="B164" s="24"/>
      <c r="C164" s="24"/>
      <c r="D164" s="24"/>
      <c r="E164" s="24"/>
      <c r="F164" s="24"/>
      <c r="G164" s="24"/>
      <c r="H164" s="24" t="s">
        <v>389</v>
      </c>
      <c r="I164" s="25">
        <v>45230</v>
      </c>
      <c r="J164" s="24" t="s">
        <v>471</v>
      </c>
      <c r="K164" s="24" t="s">
        <v>399</v>
      </c>
      <c r="L164" s="24" t="s">
        <v>426</v>
      </c>
      <c r="M164" s="24" t="s">
        <v>439</v>
      </c>
      <c r="N164" s="26"/>
      <c r="O164" s="24" t="s">
        <v>9</v>
      </c>
      <c r="P164" s="27">
        <v>-172.65</v>
      </c>
      <c r="Q164" s="27">
        <f t="shared" ref="Q164:Q169" si="3">ROUND(Q163+P164,5)</f>
        <v>-172.65</v>
      </c>
    </row>
    <row r="165" spans="1:17" x14ac:dyDescent="0.35">
      <c r="A165" s="24"/>
      <c r="B165" s="24"/>
      <c r="C165" s="24"/>
      <c r="D165" s="24"/>
      <c r="E165" s="24"/>
      <c r="F165" s="24"/>
      <c r="G165" s="24"/>
      <c r="H165" s="24" t="s">
        <v>389</v>
      </c>
      <c r="I165" s="25">
        <v>45230</v>
      </c>
      <c r="J165" s="24" t="s">
        <v>472</v>
      </c>
      <c r="K165" s="24" t="s">
        <v>400</v>
      </c>
      <c r="L165" s="24" t="s">
        <v>426</v>
      </c>
      <c r="M165" s="24" t="s">
        <v>439</v>
      </c>
      <c r="N165" s="26"/>
      <c r="O165" s="24" t="s">
        <v>9</v>
      </c>
      <c r="P165" s="27">
        <v>-207.18</v>
      </c>
      <c r="Q165" s="27">
        <f t="shared" si="3"/>
        <v>-379.83</v>
      </c>
    </row>
    <row r="166" spans="1:17" x14ac:dyDescent="0.35">
      <c r="A166" s="24"/>
      <c r="B166" s="24"/>
      <c r="C166" s="24"/>
      <c r="D166" s="24"/>
      <c r="E166" s="24"/>
      <c r="F166" s="24"/>
      <c r="G166" s="24"/>
      <c r="H166" s="24" t="s">
        <v>389</v>
      </c>
      <c r="I166" s="25">
        <v>45230</v>
      </c>
      <c r="J166" s="24" t="s">
        <v>473</v>
      </c>
      <c r="K166" s="24" t="s">
        <v>401</v>
      </c>
      <c r="L166" s="24" t="s">
        <v>426</v>
      </c>
      <c r="M166" s="24" t="s">
        <v>439</v>
      </c>
      <c r="N166" s="26"/>
      <c r="O166" s="24" t="s">
        <v>9</v>
      </c>
      <c r="P166" s="27">
        <v>-145.77000000000001</v>
      </c>
      <c r="Q166" s="27">
        <f t="shared" si="3"/>
        <v>-525.6</v>
      </c>
    </row>
    <row r="167" spans="1:17" x14ac:dyDescent="0.35">
      <c r="A167" s="24"/>
      <c r="B167" s="24"/>
      <c r="C167" s="24"/>
      <c r="D167" s="24"/>
      <c r="E167" s="24"/>
      <c r="F167" s="24"/>
      <c r="G167" s="24"/>
      <c r="H167" s="24" t="s">
        <v>389</v>
      </c>
      <c r="I167" s="25">
        <v>45230</v>
      </c>
      <c r="J167" s="24" t="s">
        <v>474</v>
      </c>
      <c r="K167" s="24" t="s">
        <v>402</v>
      </c>
      <c r="L167" s="24" t="s">
        <v>426</v>
      </c>
      <c r="M167" s="24" t="s">
        <v>439</v>
      </c>
      <c r="N167" s="26"/>
      <c r="O167" s="24" t="s">
        <v>9</v>
      </c>
      <c r="P167" s="27">
        <v>-197.63</v>
      </c>
      <c r="Q167" s="27">
        <f t="shared" si="3"/>
        <v>-723.23</v>
      </c>
    </row>
    <row r="168" spans="1:17" x14ac:dyDescent="0.35">
      <c r="A168" s="24"/>
      <c r="B168" s="24"/>
      <c r="C168" s="24"/>
      <c r="D168" s="24"/>
      <c r="E168" s="24"/>
      <c r="F168" s="24"/>
      <c r="G168" s="24"/>
      <c r="H168" s="24" t="s">
        <v>389</v>
      </c>
      <c r="I168" s="25">
        <v>45230</v>
      </c>
      <c r="J168" s="24" t="s">
        <v>475</v>
      </c>
      <c r="K168" s="24" t="s">
        <v>507</v>
      </c>
      <c r="L168" s="24" t="s">
        <v>426</v>
      </c>
      <c r="M168" s="24" t="s">
        <v>439</v>
      </c>
      <c r="N168" s="26"/>
      <c r="O168" s="24" t="s">
        <v>9</v>
      </c>
      <c r="P168" s="27">
        <v>-42.5</v>
      </c>
      <c r="Q168" s="27">
        <f t="shared" si="3"/>
        <v>-765.73</v>
      </c>
    </row>
    <row r="169" spans="1:17" ht="15" thickBot="1" x14ac:dyDescent="0.4">
      <c r="A169" s="24"/>
      <c r="B169" s="24"/>
      <c r="C169" s="24"/>
      <c r="D169" s="24"/>
      <c r="E169" s="24"/>
      <c r="F169" s="24"/>
      <c r="G169" s="24"/>
      <c r="H169" s="24" t="s">
        <v>389</v>
      </c>
      <c r="I169" s="25">
        <v>45230</v>
      </c>
      <c r="J169" s="24" t="s">
        <v>476</v>
      </c>
      <c r="K169" s="24" t="s">
        <v>403</v>
      </c>
      <c r="L169" s="24" t="s">
        <v>426</v>
      </c>
      <c r="M169" s="24" t="s">
        <v>439</v>
      </c>
      <c r="N169" s="26"/>
      <c r="O169" s="24" t="s">
        <v>9</v>
      </c>
      <c r="P169" s="28">
        <v>-196.55</v>
      </c>
      <c r="Q169" s="28">
        <f t="shared" si="3"/>
        <v>-962.28</v>
      </c>
    </row>
    <row r="170" spans="1:17" x14ac:dyDescent="0.35">
      <c r="A170" s="29"/>
      <c r="B170" s="29"/>
      <c r="C170" s="29"/>
      <c r="D170" s="29"/>
      <c r="E170" s="29" t="s">
        <v>361</v>
      </c>
      <c r="F170" s="29"/>
      <c r="G170" s="29"/>
      <c r="H170" s="29"/>
      <c r="I170" s="30"/>
      <c r="J170" s="29"/>
      <c r="K170" s="29"/>
      <c r="L170" s="29"/>
      <c r="M170" s="29"/>
      <c r="N170" s="29"/>
      <c r="O170" s="29"/>
      <c r="P170" s="2">
        <f>ROUND(SUM(P163:P169),5)</f>
        <v>-962.28</v>
      </c>
      <c r="Q170" s="2">
        <f>Q169</f>
        <v>-962.28</v>
      </c>
    </row>
    <row r="171" spans="1:17" x14ac:dyDescent="0.35">
      <c r="A171" s="1"/>
      <c r="B171" s="1"/>
      <c r="C171" s="1"/>
      <c r="D171" s="1"/>
      <c r="E171" s="1" t="s">
        <v>147</v>
      </c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23"/>
      <c r="Q171" s="23"/>
    </row>
    <row r="172" spans="1:17" x14ac:dyDescent="0.35">
      <c r="A172" s="24"/>
      <c r="B172" s="24"/>
      <c r="C172" s="24"/>
      <c r="D172" s="24"/>
      <c r="E172" s="24"/>
      <c r="F172" s="24"/>
      <c r="G172" s="24"/>
      <c r="H172" s="24" t="s">
        <v>389</v>
      </c>
      <c r="I172" s="25">
        <v>45230</v>
      </c>
      <c r="J172" s="24" t="s">
        <v>471</v>
      </c>
      <c r="K172" s="24" t="s">
        <v>399</v>
      </c>
      <c r="L172" s="24" t="s">
        <v>426</v>
      </c>
      <c r="M172" s="24" t="s">
        <v>439</v>
      </c>
      <c r="N172" s="26"/>
      <c r="O172" s="24" t="s">
        <v>9</v>
      </c>
      <c r="P172" s="27">
        <v>-40.369999999999997</v>
      </c>
      <c r="Q172" s="27">
        <f t="shared" ref="Q172:Q181" si="4">ROUND(Q171+P172,5)</f>
        <v>-40.369999999999997</v>
      </c>
    </row>
    <row r="173" spans="1:17" x14ac:dyDescent="0.35">
      <c r="A173" s="24"/>
      <c r="B173" s="24"/>
      <c r="C173" s="24"/>
      <c r="D173" s="24"/>
      <c r="E173" s="24"/>
      <c r="F173" s="24"/>
      <c r="G173" s="24"/>
      <c r="H173" s="24" t="s">
        <v>389</v>
      </c>
      <c r="I173" s="25">
        <v>45230</v>
      </c>
      <c r="J173" s="24" t="s">
        <v>472</v>
      </c>
      <c r="K173" s="24" t="s">
        <v>400</v>
      </c>
      <c r="L173" s="24" t="s">
        <v>426</v>
      </c>
      <c r="M173" s="24" t="s">
        <v>439</v>
      </c>
      <c r="N173" s="26"/>
      <c r="O173" s="24" t="s">
        <v>9</v>
      </c>
      <c r="P173" s="27">
        <v>-48.46</v>
      </c>
      <c r="Q173" s="27">
        <f t="shared" si="4"/>
        <v>-88.83</v>
      </c>
    </row>
    <row r="174" spans="1:17" x14ac:dyDescent="0.35">
      <c r="A174" s="24"/>
      <c r="B174" s="24"/>
      <c r="C174" s="24"/>
      <c r="D174" s="24"/>
      <c r="E174" s="24"/>
      <c r="F174" s="24"/>
      <c r="G174" s="24"/>
      <c r="H174" s="24" t="s">
        <v>389</v>
      </c>
      <c r="I174" s="25">
        <v>45230</v>
      </c>
      <c r="J174" s="24" t="s">
        <v>473</v>
      </c>
      <c r="K174" s="24" t="s">
        <v>401</v>
      </c>
      <c r="L174" s="24" t="s">
        <v>426</v>
      </c>
      <c r="M174" s="24" t="s">
        <v>439</v>
      </c>
      <c r="N174" s="26"/>
      <c r="O174" s="24" t="s">
        <v>9</v>
      </c>
      <c r="P174" s="27">
        <v>-34.090000000000003</v>
      </c>
      <c r="Q174" s="27">
        <f t="shared" si="4"/>
        <v>-122.92</v>
      </c>
    </row>
    <row r="175" spans="1:17" x14ac:dyDescent="0.35">
      <c r="A175" s="24"/>
      <c r="B175" s="24"/>
      <c r="C175" s="24"/>
      <c r="D175" s="24"/>
      <c r="E175" s="24"/>
      <c r="F175" s="24"/>
      <c r="G175" s="24"/>
      <c r="H175" s="24" t="s">
        <v>389</v>
      </c>
      <c r="I175" s="25">
        <v>45230</v>
      </c>
      <c r="J175" s="24" t="s">
        <v>474</v>
      </c>
      <c r="K175" s="24" t="s">
        <v>402</v>
      </c>
      <c r="L175" s="24" t="s">
        <v>426</v>
      </c>
      <c r="M175" s="24" t="s">
        <v>439</v>
      </c>
      <c r="N175" s="26"/>
      <c r="O175" s="24" t="s">
        <v>9</v>
      </c>
      <c r="P175" s="27">
        <v>-46.22</v>
      </c>
      <c r="Q175" s="27">
        <f t="shared" si="4"/>
        <v>-169.14</v>
      </c>
    </row>
    <row r="176" spans="1:17" x14ac:dyDescent="0.35">
      <c r="A176" s="24"/>
      <c r="B176" s="24"/>
      <c r="C176" s="24"/>
      <c r="D176" s="24"/>
      <c r="E176" s="24"/>
      <c r="F176" s="24"/>
      <c r="G176" s="24"/>
      <c r="H176" s="24" t="s">
        <v>389</v>
      </c>
      <c r="I176" s="25">
        <v>45230</v>
      </c>
      <c r="J176" s="24" t="s">
        <v>485</v>
      </c>
      <c r="K176" s="24" t="s">
        <v>408</v>
      </c>
      <c r="L176" s="24" t="s">
        <v>426</v>
      </c>
      <c r="M176" s="24" t="s">
        <v>439</v>
      </c>
      <c r="N176" s="26"/>
      <c r="O176" s="24" t="s">
        <v>9</v>
      </c>
      <c r="P176" s="27">
        <v>-101.37</v>
      </c>
      <c r="Q176" s="27">
        <f t="shared" si="4"/>
        <v>-270.51</v>
      </c>
    </row>
    <row r="177" spans="1:17" x14ac:dyDescent="0.35">
      <c r="A177" s="24"/>
      <c r="B177" s="24"/>
      <c r="C177" s="24"/>
      <c r="D177" s="24"/>
      <c r="E177" s="24"/>
      <c r="F177" s="24"/>
      <c r="G177" s="24"/>
      <c r="H177" s="24" t="s">
        <v>389</v>
      </c>
      <c r="I177" s="25">
        <v>45230</v>
      </c>
      <c r="J177" s="24" t="s">
        <v>475</v>
      </c>
      <c r="K177" s="24" t="s">
        <v>507</v>
      </c>
      <c r="L177" s="24" t="s">
        <v>426</v>
      </c>
      <c r="M177" s="24" t="s">
        <v>439</v>
      </c>
      <c r="N177" s="26"/>
      <c r="O177" s="24" t="s">
        <v>9</v>
      </c>
      <c r="P177" s="27">
        <v>-9.93</v>
      </c>
      <c r="Q177" s="27">
        <f t="shared" si="4"/>
        <v>-280.44</v>
      </c>
    </row>
    <row r="178" spans="1:17" x14ac:dyDescent="0.35">
      <c r="A178" s="24"/>
      <c r="B178" s="24"/>
      <c r="C178" s="24"/>
      <c r="D178" s="24"/>
      <c r="E178" s="24"/>
      <c r="F178" s="24"/>
      <c r="G178" s="24"/>
      <c r="H178" s="24" t="s">
        <v>389</v>
      </c>
      <c r="I178" s="25">
        <v>45230</v>
      </c>
      <c r="J178" s="24" t="s">
        <v>476</v>
      </c>
      <c r="K178" s="24" t="s">
        <v>403</v>
      </c>
      <c r="L178" s="24" t="s">
        <v>426</v>
      </c>
      <c r="M178" s="24" t="s">
        <v>439</v>
      </c>
      <c r="N178" s="26"/>
      <c r="O178" s="24" t="s">
        <v>9</v>
      </c>
      <c r="P178" s="27">
        <v>-45.97</v>
      </c>
      <c r="Q178" s="27">
        <f t="shared" si="4"/>
        <v>-326.41000000000003</v>
      </c>
    </row>
    <row r="179" spans="1:17" x14ac:dyDescent="0.35">
      <c r="A179" s="24"/>
      <c r="B179" s="24"/>
      <c r="C179" s="24"/>
      <c r="D179" s="24"/>
      <c r="E179" s="24"/>
      <c r="F179" s="24"/>
      <c r="G179" s="24"/>
      <c r="H179" s="24" t="s">
        <v>389</v>
      </c>
      <c r="I179" s="25">
        <v>45230</v>
      </c>
      <c r="J179" s="24" t="s">
        <v>478</v>
      </c>
      <c r="K179" s="24" t="s">
        <v>404</v>
      </c>
      <c r="L179" s="24" t="s">
        <v>426</v>
      </c>
      <c r="M179" s="24" t="s">
        <v>439</v>
      </c>
      <c r="N179" s="26"/>
      <c r="O179" s="24" t="s">
        <v>9</v>
      </c>
      <c r="P179" s="27">
        <v>-128.91999999999999</v>
      </c>
      <c r="Q179" s="27">
        <f t="shared" si="4"/>
        <v>-455.33</v>
      </c>
    </row>
    <row r="180" spans="1:17" x14ac:dyDescent="0.35">
      <c r="A180" s="24"/>
      <c r="B180" s="24"/>
      <c r="C180" s="24"/>
      <c r="D180" s="24"/>
      <c r="E180" s="24"/>
      <c r="F180" s="24"/>
      <c r="G180" s="24"/>
      <c r="H180" s="24" t="s">
        <v>389</v>
      </c>
      <c r="I180" s="25">
        <v>45230</v>
      </c>
      <c r="J180" s="24" t="s">
        <v>477</v>
      </c>
      <c r="K180" s="24" t="s">
        <v>405</v>
      </c>
      <c r="L180" s="24" t="s">
        <v>426</v>
      </c>
      <c r="M180" s="24" t="s">
        <v>439</v>
      </c>
      <c r="N180" s="26"/>
      <c r="O180" s="24" t="s">
        <v>9</v>
      </c>
      <c r="P180" s="27">
        <v>-162.02000000000001</v>
      </c>
      <c r="Q180" s="27">
        <f t="shared" si="4"/>
        <v>-617.35</v>
      </c>
    </row>
    <row r="181" spans="1:17" ht="15" thickBot="1" x14ac:dyDescent="0.4">
      <c r="A181" s="24"/>
      <c r="B181" s="24"/>
      <c r="C181" s="24"/>
      <c r="D181" s="24"/>
      <c r="E181" s="24"/>
      <c r="F181" s="24"/>
      <c r="G181" s="24"/>
      <c r="H181" s="24" t="s">
        <v>389</v>
      </c>
      <c r="I181" s="25">
        <v>45230</v>
      </c>
      <c r="J181" s="24" t="s">
        <v>479</v>
      </c>
      <c r="K181" s="24" t="s">
        <v>406</v>
      </c>
      <c r="L181" s="24" t="s">
        <v>426</v>
      </c>
      <c r="M181" s="24" t="s">
        <v>439</v>
      </c>
      <c r="N181" s="26"/>
      <c r="O181" s="24" t="s">
        <v>9</v>
      </c>
      <c r="P181" s="28">
        <v>-56.98</v>
      </c>
      <c r="Q181" s="28">
        <f t="shared" si="4"/>
        <v>-674.33</v>
      </c>
    </row>
    <row r="182" spans="1:17" x14ac:dyDescent="0.35">
      <c r="A182" s="29"/>
      <c r="B182" s="29"/>
      <c r="C182" s="29"/>
      <c r="D182" s="29"/>
      <c r="E182" s="29" t="s">
        <v>362</v>
      </c>
      <c r="F182" s="29"/>
      <c r="G182" s="29"/>
      <c r="H182" s="29"/>
      <c r="I182" s="30"/>
      <c r="J182" s="29"/>
      <c r="K182" s="29"/>
      <c r="L182" s="29"/>
      <c r="M182" s="29"/>
      <c r="N182" s="29"/>
      <c r="O182" s="29"/>
      <c r="P182" s="2">
        <f>ROUND(SUM(P171:P181),5)</f>
        <v>-674.33</v>
      </c>
      <c r="Q182" s="2">
        <f>Q181</f>
        <v>-674.33</v>
      </c>
    </row>
    <row r="183" spans="1:17" x14ac:dyDescent="0.35">
      <c r="A183" s="1"/>
      <c r="B183" s="1"/>
      <c r="C183" s="1"/>
      <c r="D183" s="1"/>
      <c r="E183" s="1" t="s">
        <v>148</v>
      </c>
      <c r="F183" s="1"/>
      <c r="G183" s="1"/>
      <c r="H183" s="1"/>
      <c r="I183" s="22"/>
      <c r="J183" s="1"/>
      <c r="K183" s="1"/>
      <c r="L183" s="1"/>
      <c r="M183" s="1"/>
      <c r="N183" s="1"/>
      <c r="O183" s="1"/>
      <c r="P183" s="23"/>
      <c r="Q183" s="23"/>
    </row>
    <row r="184" spans="1:17" x14ac:dyDescent="0.35">
      <c r="A184" s="24"/>
      <c r="B184" s="24"/>
      <c r="C184" s="24"/>
      <c r="D184" s="24"/>
      <c r="E184" s="24"/>
      <c r="F184" s="24"/>
      <c r="G184" s="24"/>
      <c r="H184" s="24" t="s">
        <v>390</v>
      </c>
      <c r="I184" s="25">
        <v>45226</v>
      </c>
      <c r="J184" s="24" t="s">
        <v>391</v>
      </c>
      <c r="K184" s="24" t="s">
        <v>509</v>
      </c>
      <c r="L184" s="24" t="s">
        <v>566</v>
      </c>
      <c r="M184" s="24" t="s">
        <v>439</v>
      </c>
      <c r="N184" s="26"/>
      <c r="O184" s="24" t="s">
        <v>9</v>
      </c>
      <c r="P184" s="27">
        <v>-21.25</v>
      </c>
      <c r="Q184" s="27">
        <f t="shared" ref="Q184:Q194" si="5">ROUND(Q183+P184,5)</f>
        <v>-21.25</v>
      </c>
    </row>
    <row r="185" spans="1:17" x14ac:dyDescent="0.35">
      <c r="A185" s="24"/>
      <c r="B185" s="24"/>
      <c r="C185" s="24"/>
      <c r="D185" s="24"/>
      <c r="E185" s="24"/>
      <c r="F185" s="24"/>
      <c r="G185" s="24"/>
      <c r="H185" s="24" t="s">
        <v>389</v>
      </c>
      <c r="I185" s="25">
        <v>45230</v>
      </c>
      <c r="J185" s="24" t="s">
        <v>471</v>
      </c>
      <c r="K185" s="24" t="s">
        <v>399</v>
      </c>
      <c r="L185" s="24" t="s">
        <v>426</v>
      </c>
      <c r="M185" s="24" t="s">
        <v>439</v>
      </c>
      <c r="N185" s="26"/>
      <c r="O185" s="24" t="s">
        <v>9</v>
      </c>
      <c r="P185" s="27">
        <v>-5.57</v>
      </c>
      <c r="Q185" s="27">
        <f t="shared" si="5"/>
        <v>-26.82</v>
      </c>
    </row>
    <row r="186" spans="1:17" x14ac:dyDescent="0.35">
      <c r="A186" s="24"/>
      <c r="B186" s="24"/>
      <c r="C186" s="24"/>
      <c r="D186" s="24"/>
      <c r="E186" s="24"/>
      <c r="F186" s="24"/>
      <c r="G186" s="24"/>
      <c r="H186" s="24" t="s">
        <v>389</v>
      </c>
      <c r="I186" s="25">
        <v>45230</v>
      </c>
      <c r="J186" s="24" t="s">
        <v>472</v>
      </c>
      <c r="K186" s="24" t="s">
        <v>400</v>
      </c>
      <c r="L186" s="24" t="s">
        <v>426</v>
      </c>
      <c r="M186" s="24" t="s">
        <v>439</v>
      </c>
      <c r="N186" s="26"/>
      <c r="O186" s="24" t="s">
        <v>9</v>
      </c>
      <c r="P186" s="27">
        <v>-6.69</v>
      </c>
      <c r="Q186" s="27">
        <f t="shared" si="5"/>
        <v>-33.51</v>
      </c>
    </row>
    <row r="187" spans="1:17" x14ac:dyDescent="0.35">
      <c r="A187" s="24"/>
      <c r="B187" s="24"/>
      <c r="C187" s="24"/>
      <c r="D187" s="24"/>
      <c r="E187" s="24"/>
      <c r="F187" s="24"/>
      <c r="G187" s="24"/>
      <c r="H187" s="24" t="s">
        <v>389</v>
      </c>
      <c r="I187" s="25">
        <v>45230</v>
      </c>
      <c r="J187" s="24" t="s">
        <v>473</v>
      </c>
      <c r="K187" s="24" t="s">
        <v>401</v>
      </c>
      <c r="L187" s="24" t="s">
        <v>426</v>
      </c>
      <c r="M187" s="24" t="s">
        <v>439</v>
      </c>
      <c r="N187" s="26"/>
      <c r="O187" s="24" t="s">
        <v>9</v>
      </c>
      <c r="P187" s="27">
        <v>-4.7</v>
      </c>
      <c r="Q187" s="27">
        <f t="shared" si="5"/>
        <v>-38.21</v>
      </c>
    </row>
    <row r="188" spans="1:17" x14ac:dyDescent="0.35">
      <c r="A188" s="24"/>
      <c r="B188" s="24"/>
      <c r="C188" s="24"/>
      <c r="D188" s="24"/>
      <c r="E188" s="24"/>
      <c r="F188" s="24"/>
      <c r="G188" s="24"/>
      <c r="H188" s="24" t="s">
        <v>389</v>
      </c>
      <c r="I188" s="25">
        <v>45230</v>
      </c>
      <c r="J188" s="24" t="s">
        <v>474</v>
      </c>
      <c r="K188" s="24" t="s">
        <v>402</v>
      </c>
      <c r="L188" s="24" t="s">
        <v>426</v>
      </c>
      <c r="M188" s="24" t="s">
        <v>439</v>
      </c>
      <c r="N188" s="26"/>
      <c r="O188" s="24" t="s">
        <v>9</v>
      </c>
      <c r="P188" s="27">
        <v>-6.37</v>
      </c>
      <c r="Q188" s="27">
        <f t="shared" si="5"/>
        <v>-44.58</v>
      </c>
    </row>
    <row r="189" spans="1:17" x14ac:dyDescent="0.35">
      <c r="A189" s="24"/>
      <c r="B189" s="24"/>
      <c r="C189" s="24"/>
      <c r="D189" s="24"/>
      <c r="E189" s="24"/>
      <c r="F189" s="24"/>
      <c r="G189" s="24"/>
      <c r="H189" s="24" t="s">
        <v>389</v>
      </c>
      <c r="I189" s="25">
        <v>45230</v>
      </c>
      <c r="J189" s="24" t="s">
        <v>485</v>
      </c>
      <c r="K189" s="24" t="s">
        <v>408</v>
      </c>
      <c r="L189" s="24" t="s">
        <v>426</v>
      </c>
      <c r="M189" s="24" t="s">
        <v>439</v>
      </c>
      <c r="N189" s="26"/>
      <c r="O189" s="24" t="s">
        <v>9</v>
      </c>
      <c r="P189" s="27">
        <v>-13.97</v>
      </c>
      <c r="Q189" s="27">
        <f t="shared" si="5"/>
        <v>-58.55</v>
      </c>
    </row>
    <row r="190" spans="1:17" x14ac:dyDescent="0.35">
      <c r="A190" s="24"/>
      <c r="B190" s="24"/>
      <c r="C190" s="24"/>
      <c r="D190" s="24"/>
      <c r="E190" s="24"/>
      <c r="F190" s="24"/>
      <c r="G190" s="24"/>
      <c r="H190" s="24" t="s">
        <v>389</v>
      </c>
      <c r="I190" s="25">
        <v>45230</v>
      </c>
      <c r="J190" s="24" t="s">
        <v>475</v>
      </c>
      <c r="K190" s="24" t="s">
        <v>507</v>
      </c>
      <c r="L190" s="24" t="s">
        <v>426</v>
      </c>
      <c r="M190" s="24" t="s">
        <v>439</v>
      </c>
      <c r="N190" s="26"/>
      <c r="O190" s="24" t="s">
        <v>9</v>
      </c>
      <c r="P190" s="27">
        <v>-1.37</v>
      </c>
      <c r="Q190" s="27">
        <f t="shared" si="5"/>
        <v>-59.92</v>
      </c>
    </row>
    <row r="191" spans="1:17" x14ac:dyDescent="0.35">
      <c r="A191" s="24"/>
      <c r="B191" s="24"/>
      <c r="C191" s="24"/>
      <c r="D191" s="24"/>
      <c r="E191" s="24"/>
      <c r="F191" s="24"/>
      <c r="G191" s="24"/>
      <c r="H191" s="24" t="s">
        <v>389</v>
      </c>
      <c r="I191" s="25">
        <v>45230</v>
      </c>
      <c r="J191" s="24" t="s">
        <v>476</v>
      </c>
      <c r="K191" s="24" t="s">
        <v>403</v>
      </c>
      <c r="L191" s="24" t="s">
        <v>426</v>
      </c>
      <c r="M191" s="24" t="s">
        <v>439</v>
      </c>
      <c r="N191" s="26"/>
      <c r="O191" s="24" t="s">
        <v>9</v>
      </c>
      <c r="P191" s="27">
        <v>-6.34</v>
      </c>
      <c r="Q191" s="27">
        <f t="shared" si="5"/>
        <v>-66.260000000000005</v>
      </c>
    </row>
    <row r="192" spans="1:17" x14ac:dyDescent="0.35">
      <c r="A192" s="24"/>
      <c r="B192" s="24"/>
      <c r="C192" s="24"/>
      <c r="D192" s="24"/>
      <c r="E192" s="24"/>
      <c r="F192" s="24"/>
      <c r="G192" s="24"/>
      <c r="H192" s="24" t="s">
        <v>389</v>
      </c>
      <c r="I192" s="25">
        <v>45230</v>
      </c>
      <c r="J192" s="24" t="s">
        <v>478</v>
      </c>
      <c r="K192" s="24" t="s">
        <v>404</v>
      </c>
      <c r="L192" s="24" t="s">
        <v>426</v>
      </c>
      <c r="M192" s="24" t="s">
        <v>439</v>
      </c>
      <c r="N192" s="26"/>
      <c r="O192" s="24" t="s">
        <v>9</v>
      </c>
      <c r="P192" s="27">
        <v>-14.11</v>
      </c>
      <c r="Q192" s="27">
        <f t="shared" si="5"/>
        <v>-80.37</v>
      </c>
    </row>
    <row r="193" spans="1:17" x14ac:dyDescent="0.35">
      <c r="A193" s="24"/>
      <c r="B193" s="24"/>
      <c r="C193" s="24"/>
      <c r="D193" s="24"/>
      <c r="E193" s="24"/>
      <c r="F193" s="24"/>
      <c r="G193" s="24"/>
      <c r="H193" s="24" t="s">
        <v>389</v>
      </c>
      <c r="I193" s="25">
        <v>45230</v>
      </c>
      <c r="J193" s="24" t="s">
        <v>477</v>
      </c>
      <c r="K193" s="24" t="s">
        <v>405</v>
      </c>
      <c r="L193" s="24" t="s">
        <v>426</v>
      </c>
      <c r="M193" s="24" t="s">
        <v>439</v>
      </c>
      <c r="N193" s="26"/>
      <c r="O193" s="24" t="s">
        <v>9</v>
      </c>
      <c r="P193" s="27">
        <v>-22.33</v>
      </c>
      <c r="Q193" s="27">
        <f t="shared" si="5"/>
        <v>-102.7</v>
      </c>
    </row>
    <row r="194" spans="1:17" ht="15" thickBot="1" x14ac:dyDescent="0.4">
      <c r="A194" s="24"/>
      <c r="B194" s="24"/>
      <c r="C194" s="24"/>
      <c r="D194" s="24"/>
      <c r="E194" s="24"/>
      <c r="F194" s="24"/>
      <c r="G194" s="24"/>
      <c r="H194" s="24" t="s">
        <v>389</v>
      </c>
      <c r="I194" s="25">
        <v>45230</v>
      </c>
      <c r="J194" s="24" t="s">
        <v>479</v>
      </c>
      <c r="K194" s="24" t="s">
        <v>406</v>
      </c>
      <c r="L194" s="24" t="s">
        <v>426</v>
      </c>
      <c r="M194" s="24" t="s">
        <v>439</v>
      </c>
      <c r="N194" s="26"/>
      <c r="O194" s="24" t="s">
        <v>9</v>
      </c>
      <c r="P194" s="27">
        <v>-7.86</v>
      </c>
      <c r="Q194" s="27">
        <f t="shared" si="5"/>
        <v>-110.56</v>
      </c>
    </row>
    <row r="195" spans="1:17" ht="15" thickBot="1" x14ac:dyDescent="0.4">
      <c r="A195" s="29"/>
      <c r="B195" s="29"/>
      <c r="C195" s="29"/>
      <c r="D195" s="29"/>
      <c r="E195" s="29" t="s">
        <v>363</v>
      </c>
      <c r="F195" s="29"/>
      <c r="G195" s="29"/>
      <c r="H195" s="29"/>
      <c r="I195" s="30"/>
      <c r="J195" s="29"/>
      <c r="K195" s="29"/>
      <c r="L195" s="29"/>
      <c r="M195" s="29"/>
      <c r="N195" s="29"/>
      <c r="O195" s="29"/>
      <c r="P195" s="3">
        <f>ROUND(SUM(P183:P194),5)</f>
        <v>-110.56</v>
      </c>
      <c r="Q195" s="3">
        <f>Q194</f>
        <v>-110.56</v>
      </c>
    </row>
    <row r="196" spans="1:17" x14ac:dyDescent="0.35">
      <c r="A196" s="29"/>
      <c r="B196" s="29"/>
      <c r="C196" s="29"/>
      <c r="D196" s="29" t="s">
        <v>149</v>
      </c>
      <c r="E196" s="29"/>
      <c r="F196" s="29"/>
      <c r="G196" s="29"/>
      <c r="H196" s="29"/>
      <c r="I196" s="30"/>
      <c r="J196" s="29"/>
      <c r="K196" s="29"/>
      <c r="L196" s="29"/>
      <c r="M196" s="29"/>
      <c r="N196" s="29"/>
      <c r="O196" s="29"/>
      <c r="P196" s="2">
        <f>ROUND(P170+P182+P195,5)</f>
        <v>-1747.17</v>
      </c>
      <c r="Q196" s="2">
        <f>ROUND(Q170+Q182+Q195,5)</f>
        <v>-1747.17</v>
      </c>
    </row>
    <row r="197" spans="1:17" x14ac:dyDescent="0.35">
      <c r="A197" s="1"/>
      <c r="B197" s="1"/>
      <c r="C197" s="1"/>
      <c r="D197" s="1" t="s">
        <v>150</v>
      </c>
      <c r="E197" s="1"/>
      <c r="F197" s="1"/>
      <c r="G197" s="1"/>
      <c r="H197" s="1"/>
      <c r="I197" s="22"/>
      <c r="J197" s="1"/>
      <c r="K197" s="1"/>
      <c r="L197" s="1"/>
      <c r="M197" s="1"/>
      <c r="N197" s="1"/>
      <c r="O197" s="1"/>
      <c r="P197" s="23"/>
      <c r="Q197" s="23"/>
    </row>
    <row r="198" spans="1:17" x14ac:dyDescent="0.35">
      <c r="A198" s="24"/>
      <c r="B198" s="24"/>
      <c r="C198" s="24"/>
      <c r="D198" s="24"/>
      <c r="E198" s="24"/>
      <c r="F198" s="24"/>
      <c r="G198" s="24"/>
      <c r="H198" s="24" t="s">
        <v>387</v>
      </c>
      <c r="I198" s="25">
        <v>45205</v>
      </c>
      <c r="J198" s="24"/>
      <c r="K198" s="24" t="s">
        <v>410</v>
      </c>
      <c r="L198" s="24" t="s">
        <v>567</v>
      </c>
      <c r="M198" s="24" t="s">
        <v>439</v>
      </c>
      <c r="N198" s="26"/>
      <c r="O198" s="24" t="s">
        <v>38</v>
      </c>
      <c r="P198" s="27">
        <v>-95</v>
      </c>
      <c r="Q198" s="27">
        <f>ROUND(Q197+P198,5)</f>
        <v>-95</v>
      </c>
    </row>
    <row r="199" spans="1:17" ht="15" thickBot="1" x14ac:dyDescent="0.4">
      <c r="A199" s="24"/>
      <c r="B199" s="24"/>
      <c r="C199" s="24"/>
      <c r="D199" s="24"/>
      <c r="E199" s="24"/>
      <c r="F199" s="24"/>
      <c r="G199" s="24"/>
      <c r="H199" s="24" t="s">
        <v>387</v>
      </c>
      <c r="I199" s="25">
        <v>45207</v>
      </c>
      <c r="J199" s="24"/>
      <c r="K199" s="24" t="s">
        <v>410</v>
      </c>
      <c r="L199" s="24" t="s">
        <v>567</v>
      </c>
      <c r="M199" s="24" t="s">
        <v>439</v>
      </c>
      <c r="N199" s="26"/>
      <c r="O199" s="24" t="s">
        <v>38</v>
      </c>
      <c r="P199" s="27">
        <v>-40</v>
      </c>
      <c r="Q199" s="27">
        <f>ROUND(Q198+P199,5)</f>
        <v>-135</v>
      </c>
    </row>
    <row r="200" spans="1:17" ht="15" thickBot="1" x14ac:dyDescent="0.4">
      <c r="A200" s="29"/>
      <c r="B200" s="29"/>
      <c r="C200" s="29"/>
      <c r="D200" s="29" t="s">
        <v>364</v>
      </c>
      <c r="E200" s="29"/>
      <c r="F200" s="29"/>
      <c r="G200" s="29"/>
      <c r="H200" s="29"/>
      <c r="I200" s="30"/>
      <c r="J200" s="29"/>
      <c r="K200" s="29"/>
      <c r="L200" s="29"/>
      <c r="M200" s="29"/>
      <c r="N200" s="29"/>
      <c r="O200" s="29"/>
      <c r="P200" s="3">
        <f>ROUND(SUM(P197:P199),5)</f>
        <v>-135</v>
      </c>
      <c r="Q200" s="3">
        <f>Q199</f>
        <v>-135</v>
      </c>
    </row>
    <row r="201" spans="1:17" x14ac:dyDescent="0.35">
      <c r="A201" s="29"/>
      <c r="B201" s="29"/>
      <c r="C201" s="29" t="s">
        <v>151</v>
      </c>
      <c r="D201" s="29"/>
      <c r="E201" s="29"/>
      <c r="F201" s="29"/>
      <c r="G201" s="29"/>
      <c r="H201" s="29"/>
      <c r="I201" s="30"/>
      <c r="J201" s="29"/>
      <c r="K201" s="29"/>
      <c r="L201" s="29"/>
      <c r="M201" s="29"/>
      <c r="N201" s="29"/>
      <c r="O201" s="29"/>
      <c r="P201" s="2">
        <f>ROUND(P136+P140+P161+P196+P200,5)</f>
        <v>-57953.46</v>
      </c>
      <c r="Q201" s="2">
        <f>ROUND(Q136+Q140+Q161+Q196+Q200,5)</f>
        <v>-57953.46</v>
      </c>
    </row>
    <row r="202" spans="1:17" x14ac:dyDescent="0.35">
      <c r="A202" s="1"/>
      <c r="B202" s="1"/>
      <c r="C202" s="1" t="s">
        <v>152</v>
      </c>
      <c r="D202" s="1"/>
      <c r="E202" s="1"/>
      <c r="F202" s="1"/>
      <c r="G202" s="1"/>
      <c r="H202" s="1"/>
      <c r="I202" s="22"/>
      <c r="J202" s="1"/>
      <c r="K202" s="1"/>
      <c r="L202" s="1"/>
      <c r="M202" s="1"/>
      <c r="N202" s="1"/>
      <c r="O202" s="1"/>
      <c r="P202" s="23"/>
      <c r="Q202" s="23"/>
    </row>
    <row r="203" spans="1:17" x14ac:dyDescent="0.35">
      <c r="A203" s="1"/>
      <c r="B203" s="1"/>
      <c r="C203" s="1"/>
      <c r="D203" s="1" t="s">
        <v>154</v>
      </c>
      <c r="E203" s="1"/>
      <c r="F203" s="1"/>
      <c r="G203" s="1"/>
      <c r="H203" s="1"/>
      <c r="I203" s="22"/>
      <c r="J203" s="1"/>
      <c r="K203" s="1"/>
      <c r="L203" s="1"/>
      <c r="M203" s="1"/>
      <c r="N203" s="1"/>
      <c r="O203" s="1"/>
      <c r="P203" s="23"/>
      <c r="Q203" s="23"/>
    </row>
    <row r="204" spans="1:17" x14ac:dyDescent="0.35">
      <c r="A204" s="24"/>
      <c r="B204" s="24"/>
      <c r="C204" s="24"/>
      <c r="D204" s="24"/>
      <c r="E204" s="24"/>
      <c r="F204" s="24"/>
      <c r="G204" s="24"/>
      <c r="H204" s="24" t="s">
        <v>388</v>
      </c>
      <c r="I204" s="25">
        <v>45200</v>
      </c>
      <c r="J204" s="24" t="s">
        <v>486</v>
      </c>
      <c r="K204" s="24" t="s">
        <v>411</v>
      </c>
      <c r="L204" s="24" t="s">
        <v>568</v>
      </c>
      <c r="M204" s="24" t="s">
        <v>439</v>
      </c>
      <c r="N204" s="26"/>
      <c r="O204" s="24" t="s">
        <v>35</v>
      </c>
      <c r="P204" s="27">
        <v>-2300</v>
      </c>
      <c r="Q204" s="27">
        <f>ROUND(Q203+P204,5)</f>
        <v>-2300</v>
      </c>
    </row>
    <row r="205" spans="1:17" ht="15" thickBot="1" x14ac:dyDescent="0.4">
      <c r="A205" s="24"/>
      <c r="B205" s="24"/>
      <c r="C205" s="24"/>
      <c r="D205" s="24"/>
      <c r="E205" s="24"/>
      <c r="F205" s="24"/>
      <c r="G205" s="24"/>
      <c r="H205" s="24" t="s">
        <v>388</v>
      </c>
      <c r="I205" s="25">
        <v>45200</v>
      </c>
      <c r="J205" s="24" t="s">
        <v>486</v>
      </c>
      <c r="K205" s="24" t="s">
        <v>411</v>
      </c>
      <c r="L205" s="24" t="s">
        <v>569</v>
      </c>
      <c r="M205" s="24" t="s">
        <v>439</v>
      </c>
      <c r="N205" s="26"/>
      <c r="O205" s="24" t="s">
        <v>35</v>
      </c>
      <c r="P205" s="28">
        <v>-400</v>
      </c>
      <c r="Q205" s="28">
        <f>ROUND(Q204+P205,5)</f>
        <v>-2700</v>
      </c>
    </row>
    <row r="206" spans="1:17" x14ac:dyDescent="0.35">
      <c r="A206" s="29"/>
      <c r="B206" s="29"/>
      <c r="C206" s="29"/>
      <c r="D206" s="29" t="s">
        <v>365</v>
      </c>
      <c r="E206" s="29"/>
      <c r="F206" s="29"/>
      <c r="G206" s="29"/>
      <c r="H206" s="29"/>
      <c r="I206" s="30"/>
      <c r="J206" s="29"/>
      <c r="K206" s="29"/>
      <c r="L206" s="29"/>
      <c r="M206" s="29"/>
      <c r="N206" s="29"/>
      <c r="O206" s="29"/>
      <c r="P206" s="2">
        <f>ROUND(SUM(P203:P205),5)</f>
        <v>-2700</v>
      </c>
      <c r="Q206" s="2">
        <f>Q205</f>
        <v>-2700</v>
      </c>
    </row>
    <row r="207" spans="1:17" x14ac:dyDescent="0.35">
      <c r="A207" s="1"/>
      <c r="B207" s="1"/>
      <c r="C207" s="1"/>
      <c r="D207" s="1" t="s">
        <v>155</v>
      </c>
      <c r="E207" s="1"/>
      <c r="F207" s="1"/>
      <c r="G207" s="1"/>
      <c r="H207" s="1"/>
      <c r="I207" s="22"/>
      <c r="J207" s="1"/>
      <c r="K207" s="1"/>
      <c r="L207" s="1"/>
      <c r="M207" s="1"/>
      <c r="N207" s="1"/>
      <c r="O207" s="1"/>
      <c r="P207" s="23"/>
      <c r="Q207" s="23"/>
    </row>
    <row r="208" spans="1:17" ht="15" thickBot="1" x14ac:dyDescent="0.4">
      <c r="A208" s="29"/>
      <c r="B208" s="29"/>
      <c r="C208" s="29"/>
      <c r="D208" s="21"/>
      <c r="E208" s="29"/>
      <c r="F208" s="29"/>
      <c r="G208" s="24"/>
      <c r="H208" s="24" t="s">
        <v>388</v>
      </c>
      <c r="I208" s="25">
        <v>45201</v>
      </c>
      <c r="J208" s="24" t="s">
        <v>487</v>
      </c>
      <c r="K208" s="24" t="s">
        <v>510</v>
      </c>
      <c r="L208" s="24" t="s">
        <v>570</v>
      </c>
      <c r="M208" s="24" t="s">
        <v>439</v>
      </c>
      <c r="N208" s="26"/>
      <c r="O208" s="24" t="s">
        <v>35</v>
      </c>
      <c r="P208" s="28">
        <v>-3500</v>
      </c>
      <c r="Q208" s="28">
        <f>ROUND(Q207+P208,5)</f>
        <v>-3500</v>
      </c>
    </row>
    <row r="209" spans="1:17" x14ac:dyDescent="0.35">
      <c r="A209" s="29"/>
      <c r="B209" s="29"/>
      <c r="C209" s="29"/>
      <c r="D209" s="29" t="s">
        <v>444</v>
      </c>
      <c r="E209" s="29"/>
      <c r="F209" s="29"/>
      <c r="G209" s="29"/>
      <c r="H209" s="29"/>
      <c r="I209" s="30"/>
      <c r="J209" s="29"/>
      <c r="K209" s="29"/>
      <c r="L209" s="29"/>
      <c r="M209" s="29"/>
      <c r="N209" s="29"/>
      <c r="O209" s="29"/>
      <c r="P209" s="2">
        <f>ROUND(SUM(P207:P208),5)</f>
        <v>-3500</v>
      </c>
      <c r="Q209" s="2">
        <f>Q208</f>
        <v>-3500</v>
      </c>
    </row>
    <row r="210" spans="1:17" x14ac:dyDescent="0.35">
      <c r="A210" s="1"/>
      <c r="B210" s="1"/>
      <c r="C210" s="1"/>
      <c r="D210" s="1" t="s">
        <v>156</v>
      </c>
      <c r="E210" s="1"/>
      <c r="F210" s="1"/>
      <c r="G210" s="1"/>
      <c r="H210" s="1"/>
      <c r="I210" s="22"/>
      <c r="J210" s="1"/>
      <c r="K210" s="1"/>
      <c r="L210" s="1"/>
      <c r="M210" s="1"/>
      <c r="N210" s="1"/>
      <c r="O210" s="1"/>
      <c r="P210" s="23"/>
      <c r="Q210" s="23"/>
    </row>
    <row r="211" spans="1:17" ht="15" thickBot="1" x14ac:dyDescent="0.4">
      <c r="A211" s="24"/>
      <c r="B211" s="24"/>
      <c r="C211" s="24"/>
      <c r="D211" s="24"/>
      <c r="E211" s="24"/>
      <c r="F211" s="24"/>
      <c r="G211" s="24"/>
      <c r="H211" s="24" t="s">
        <v>388</v>
      </c>
      <c r="I211" s="25">
        <v>45223</v>
      </c>
      <c r="J211" s="24" t="s">
        <v>488</v>
      </c>
      <c r="K211" s="24" t="s">
        <v>511</v>
      </c>
      <c r="L211" s="24" t="s">
        <v>571</v>
      </c>
      <c r="M211" s="24" t="s">
        <v>439</v>
      </c>
      <c r="N211" s="26"/>
      <c r="O211" s="24" t="s">
        <v>35</v>
      </c>
      <c r="P211" s="27">
        <v>-5000</v>
      </c>
      <c r="Q211" s="27">
        <f>ROUND(Q210+P211,5)</f>
        <v>-5000</v>
      </c>
    </row>
    <row r="212" spans="1:17" ht="15" thickBot="1" x14ac:dyDescent="0.4">
      <c r="A212" s="29"/>
      <c r="B212" s="29"/>
      <c r="C212" s="29"/>
      <c r="D212" s="29" t="s">
        <v>445</v>
      </c>
      <c r="E212" s="29"/>
      <c r="F212" s="29"/>
      <c r="G212" s="29"/>
      <c r="H212" s="29"/>
      <c r="I212" s="30"/>
      <c r="J212" s="29"/>
      <c r="K212" s="29"/>
      <c r="L212" s="29"/>
      <c r="M212" s="29"/>
      <c r="N212" s="29"/>
      <c r="O212" s="29"/>
      <c r="P212" s="3">
        <f>ROUND(SUM(P210:P211),5)</f>
        <v>-5000</v>
      </c>
      <c r="Q212" s="3">
        <f>Q211</f>
        <v>-5000</v>
      </c>
    </row>
    <row r="213" spans="1:17" x14ac:dyDescent="0.35">
      <c r="A213" s="29"/>
      <c r="B213" s="29"/>
      <c r="C213" s="29" t="s">
        <v>157</v>
      </c>
      <c r="D213" s="29"/>
      <c r="E213" s="29"/>
      <c r="F213" s="29"/>
      <c r="G213" s="29"/>
      <c r="H213" s="29"/>
      <c r="I213" s="30"/>
      <c r="J213" s="29"/>
      <c r="K213" s="29"/>
      <c r="L213" s="29"/>
      <c r="M213" s="29"/>
      <c r="N213" s="29"/>
      <c r="O213" s="29"/>
      <c r="P213" s="2">
        <f>ROUND(P206+P209+P212,5)</f>
        <v>-11200</v>
      </c>
      <c r="Q213" s="2">
        <f>ROUND(Q206+Q209+Q212,5)</f>
        <v>-11200</v>
      </c>
    </row>
    <row r="214" spans="1:17" x14ac:dyDescent="0.35">
      <c r="A214" s="1"/>
      <c r="B214" s="1"/>
      <c r="C214" s="1" t="s">
        <v>158</v>
      </c>
      <c r="D214" s="1"/>
      <c r="E214" s="1"/>
      <c r="F214" s="1"/>
      <c r="G214" s="1"/>
      <c r="H214" s="1"/>
      <c r="I214" s="22"/>
      <c r="J214" s="1"/>
      <c r="K214" s="1"/>
      <c r="L214" s="1"/>
      <c r="M214" s="1"/>
      <c r="N214" s="1"/>
      <c r="O214" s="1"/>
      <c r="P214" s="23"/>
      <c r="Q214" s="23"/>
    </row>
    <row r="215" spans="1:17" x14ac:dyDescent="0.35">
      <c r="A215" s="1"/>
      <c r="B215" s="1"/>
      <c r="C215" s="1"/>
      <c r="D215" s="1" t="s">
        <v>159</v>
      </c>
      <c r="E215" s="1"/>
      <c r="F215" s="1"/>
      <c r="G215" s="1"/>
      <c r="H215" s="1"/>
      <c r="I215" s="22"/>
      <c r="J215" s="1"/>
      <c r="K215" s="1"/>
      <c r="L215" s="1"/>
      <c r="M215" s="1"/>
      <c r="N215" s="1"/>
      <c r="O215" s="1"/>
      <c r="P215" s="23"/>
      <c r="Q215" s="23"/>
    </row>
    <row r="216" spans="1:17" x14ac:dyDescent="0.35">
      <c r="A216" s="1"/>
      <c r="B216" s="1"/>
      <c r="C216" s="1"/>
      <c r="D216" s="1"/>
      <c r="E216" s="1" t="s">
        <v>160</v>
      </c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23"/>
      <c r="Q216" s="23"/>
    </row>
    <row r="217" spans="1:17" x14ac:dyDescent="0.35">
      <c r="A217" s="1"/>
      <c r="B217" s="1"/>
      <c r="C217" s="1"/>
      <c r="D217" s="1"/>
      <c r="E217" s="1"/>
      <c r="F217" s="1" t="s">
        <v>161</v>
      </c>
      <c r="G217" s="1"/>
      <c r="H217" s="1"/>
      <c r="I217" s="22"/>
      <c r="J217" s="1"/>
      <c r="K217" s="1"/>
      <c r="L217" s="1"/>
      <c r="M217" s="1"/>
      <c r="N217" s="1"/>
      <c r="O217" s="1"/>
      <c r="P217" s="23"/>
      <c r="Q217" s="23"/>
    </row>
    <row r="218" spans="1:17" x14ac:dyDescent="0.35">
      <c r="A218" s="24"/>
      <c r="B218" s="24"/>
      <c r="C218" s="24"/>
      <c r="D218" s="24"/>
      <c r="E218" s="24"/>
      <c r="F218" s="24"/>
      <c r="G218" s="24"/>
      <c r="H218" s="24" t="s">
        <v>388</v>
      </c>
      <c r="I218" s="25">
        <v>45202</v>
      </c>
      <c r="J218" s="24" t="s">
        <v>489</v>
      </c>
      <c r="K218" s="24" t="s">
        <v>417</v>
      </c>
      <c r="L218" s="24" t="s">
        <v>572</v>
      </c>
      <c r="M218" s="24" t="s">
        <v>439</v>
      </c>
      <c r="N218" s="26"/>
      <c r="O218" s="24" t="s">
        <v>35</v>
      </c>
      <c r="P218" s="27">
        <v>-22.98</v>
      </c>
      <c r="Q218" s="27">
        <f>ROUND(Q217+P218,5)</f>
        <v>-22.98</v>
      </c>
    </row>
    <row r="219" spans="1:17" x14ac:dyDescent="0.35">
      <c r="A219" s="24"/>
      <c r="B219" s="24"/>
      <c r="C219" s="24"/>
      <c r="D219" s="24"/>
      <c r="E219" s="24"/>
      <c r="F219" s="24"/>
      <c r="G219" s="24"/>
      <c r="H219" s="24" t="s">
        <v>387</v>
      </c>
      <c r="I219" s="25">
        <v>45204</v>
      </c>
      <c r="J219" s="24"/>
      <c r="K219" s="24" t="s">
        <v>512</v>
      </c>
      <c r="L219" s="24" t="s">
        <v>573</v>
      </c>
      <c r="M219" s="24" t="s">
        <v>439</v>
      </c>
      <c r="N219" s="26"/>
      <c r="O219" s="24" t="s">
        <v>38</v>
      </c>
      <c r="P219" s="27">
        <v>-244.12</v>
      </c>
      <c r="Q219" s="27">
        <f>ROUND(Q218+P219,5)</f>
        <v>-267.10000000000002</v>
      </c>
    </row>
    <row r="220" spans="1:17" x14ac:dyDescent="0.35">
      <c r="A220" s="24"/>
      <c r="B220" s="24"/>
      <c r="C220" s="24"/>
      <c r="D220" s="24"/>
      <c r="E220" s="24"/>
      <c r="F220" s="24"/>
      <c r="G220" s="24"/>
      <c r="H220" s="24" t="s">
        <v>387</v>
      </c>
      <c r="I220" s="25">
        <v>45204</v>
      </c>
      <c r="J220" s="24"/>
      <c r="K220" s="24" t="s">
        <v>512</v>
      </c>
      <c r="L220" s="24" t="s">
        <v>574</v>
      </c>
      <c r="M220" s="24" t="s">
        <v>439</v>
      </c>
      <c r="N220" s="26"/>
      <c r="O220" s="24" t="s">
        <v>38</v>
      </c>
      <c r="P220" s="27">
        <v>-320.68</v>
      </c>
      <c r="Q220" s="27">
        <f>ROUND(Q219+P220,5)</f>
        <v>-587.78</v>
      </c>
    </row>
    <row r="221" spans="1:17" ht="15" thickBot="1" x14ac:dyDescent="0.4">
      <c r="A221" s="24"/>
      <c r="B221" s="24"/>
      <c r="C221" s="24"/>
      <c r="D221" s="24"/>
      <c r="E221" s="24"/>
      <c r="F221" s="24"/>
      <c r="G221" s="24"/>
      <c r="H221" s="24" t="s">
        <v>387</v>
      </c>
      <c r="I221" s="25">
        <v>45222</v>
      </c>
      <c r="J221" s="24"/>
      <c r="K221" s="24" t="s">
        <v>513</v>
      </c>
      <c r="L221" s="24" t="s">
        <v>575</v>
      </c>
      <c r="M221" s="24" t="s">
        <v>439</v>
      </c>
      <c r="N221" s="26"/>
      <c r="O221" s="24" t="s">
        <v>38</v>
      </c>
      <c r="P221" s="28">
        <v>-107.97</v>
      </c>
      <c r="Q221" s="28">
        <f>ROUND(Q220+P221,5)</f>
        <v>-695.75</v>
      </c>
    </row>
    <row r="222" spans="1:17" x14ac:dyDescent="0.35">
      <c r="A222" s="29"/>
      <c r="B222" s="29"/>
      <c r="C222" s="29"/>
      <c r="D222" s="29"/>
      <c r="E222" s="29"/>
      <c r="F222" s="29" t="s">
        <v>366</v>
      </c>
      <c r="G222" s="29"/>
      <c r="H222" s="29"/>
      <c r="I222" s="30"/>
      <c r="J222" s="29"/>
      <c r="K222" s="29"/>
      <c r="L222" s="29"/>
      <c r="M222" s="29"/>
      <c r="N222" s="29"/>
      <c r="O222" s="29"/>
      <c r="P222" s="2">
        <f>ROUND(SUM(P217:P221),5)</f>
        <v>-695.75</v>
      </c>
      <c r="Q222" s="2">
        <f>Q221</f>
        <v>-695.75</v>
      </c>
    </row>
    <row r="223" spans="1:17" x14ac:dyDescent="0.35">
      <c r="A223" s="1"/>
      <c r="B223" s="1"/>
      <c r="C223" s="1"/>
      <c r="D223" s="1"/>
      <c r="E223" s="1"/>
      <c r="F223" s="1" t="s">
        <v>162</v>
      </c>
      <c r="G223" s="1"/>
      <c r="H223" s="1"/>
      <c r="I223" s="22"/>
      <c r="J223" s="1"/>
      <c r="K223" s="1"/>
      <c r="L223" s="1"/>
      <c r="M223" s="1"/>
      <c r="N223" s="1"/>
      <c r="O223" s="1"/>
      <c r="P223" s="23"/>
      <c r="Q223" s="23"/>
    </row>
    <row r="224" spans="1:17" x14ac:dyDescent="0.35">
      <c r="A224" s="24"/>
      <c r="B224" s="24"/>
      <c r="C224" s="24"/>
      <c r="D224" s="24"/>
      <c r="E224" s="24"/>
      <c r="F224" s="24"/>
      <c r="G224" s="24"/>
      <c r="H224" s="24" t="s">
        <v>388</v>
      </c>
      <c r="I224" s="25">
        <v>45202</v>
      </c>
      <c r="J224" s="24" t="s">
        <v>489</v>
      </c>
      <c r="K224" s="24" t="s">
        <v>417</v>
      </c>
      <c r="L224" s="24" t="s">
        <v>576</v>
      </c>
      <c r="M224" s="24" t="s">
        <v>439</v>
      </c>
      <c r="N224" s="26"/>
      <c r="O224" s="24" t="s">
        <v>35</v>
      </c>
      <c r="P224" s="27">
        <v>-16.579999999999998</v>
      </c>
      <c r="Q224" s="27">
        <f t="shared" ref="Q224:Q233" si="6">ROUND(Q223+P224,5)</f>
        <v>-16.579999999999998</v>
      </c>
    </row>
    <row r="225" spans="1:17" x14ac:dyDescent="0.35">
      <c r="A225" s="24"/>
      <c r="B225" s="24"/>
      <c r="C225" s="24"/>
      <c r="D225" s="24"/>
      <c r="E225" s="24"/>
      <c r="F225" s="24"/>
      <c r="G225" s="24"/>
      <c r="H225" s="24" t="s">
        <v>388</v>
      </c>
      <c r="I225" s="25">
        <v>45202</v>
      </c>
      <c r="J225" s="24" t="s">
        <v>489</v>
      </c>
      <c r="K225" s="24" t="s">
        <v>417</v>
      </c>
      <c r="L225" s="24" t="s">
        <v>577</v>
      </c>
      <c r="M225" s="24" t="s">
        <v>439</v>
      </c>
      <c r="N225" s="26"/>
      <c r="O225" s="24" t="s">
        <v>35</v>
      </c>
      <c r="P225" s="27">
        <v>-21.98</v>
      </c>
      <c r="Q225" s="27">
        <f t="shared" si="6"/>
        <v>-38.56</v>
      </c>
    </row>
    <row r="226" spans="1:17" x14ac:dyDescent="0.35">
      <c r="A226" s="24"/>
      <c r="B226" s="24"/>
      <c r="C226" s="24"/>
      <c r="D226" s="24"/>
      <c r="E226" s="24"/>
      <c r="F226" s="24"/>
      <c r="G226" s="24"/>
      <c r="H226" s="24" t="s">
        <v>387</v>
      </c>
      <c r="I226" s="25">
        <v>45204</v>
      </c>
      <c r="J226" s="24"/>
      <c r="K226" s="24" t="s">
        <v>514</v>
      </c>
      <c r="L226" s="24" t="s">
        <v>578</v>
      </c>
      <c r="M226" s="24" t="s">
        <v>439</v>
      </c>
      <c r="N226" s="26"/>
      <c r="O226" s="24" t="s">
        <v>38</v>
      </c>
      <c r="P226" s="27">
        <v>-172.75</v>
      </c>
      <c r="Q226" s="27">
        <f t="shared" si="6"/>
        <v>-211.31</v>
      </c>
    </row>
    <row r="227" spans="1:17" x14ac:dyDescent="0.35">
      <c r="A227" s="24"/>
      <c r="B227" s="24"/>
      <c r="C227" s="24"/>
      <c r="D227" s="24"/>
      <c r="E227" s="24"/>
      <c r="F227" s="24"/>
      <c r="G227" s="24"/>
      <c r="H227" s="24" t="s">
        <v>387</v>
      </c>
      <c r="I227" s="25">
        <v>45205</v>
      </c>
      <c r="J227" s="24"/>
      <c r="K227" s="24" t="s">
        <v>393</v>
      </c>
      <c r="L227" s="24" t="s">
        <v>579</v>
      </c>
      <c r="M227" s="24" t="s">
        <v>439</v>
      </c>
      <c r="N227" s="26"/>
      <c r="O227" s="24" t="s">
        <v>38</v>
      </c>
      <c r="P227" s="27">
        <v>-25.08</v>
      </c>
      <c r="Q227" s="27">
        <f t="shared" si="6"/>
        <v>-236.39</v>
      </c>
    </row>
    <row r="228" spans="1:17" x14ac:dyDescent="0.35">
      <c r="A228" s="24"/>
      <c r="B228" s="24"/>
      <c r="C228" s="24"/>
      <c r="D228" s="24"/>
      <c r="E228" s="24"/>
      <c r="F228" s="24"/>
      <c r="G228" s="24"/>
      <c r="H228" s="24" t="s">
        <v>387</v>
      </c>
      <c r="I228" s="25">
        <v>45205</v>
      </c>
      <c r="J228" s="24"/>
      <c r="K228" s="24" t="s">
        <v>393</v>
      </c>
      <c r="L228" s="24" t="s">
        <v>580</v>
      </c>
      <c r="M228" s="24" t="s">
        <v>439</v>
      </c>
      <c r="N228" s="26"/>
      <c r="O228" s="24" t="s">
        <v>38</v>
      </c>
      <c r="P228" s="27">
        <v>-24.09</v>
      </c>
      <c r="Q228" s="27">
        <f t="shared" si="6"/>
        <v>-260.48</v>
      </c>
    </row>
    <row r="229" spans="1:17" x14ac:dyDescent="0.35">
      <c r="A229" s="24"/>
      <c r="B229" s="24"/>
      <c r="C229" s="24"/>
      <c r="D229" s="24"/>
      <c r="E229" s="24"/>
      <c r="F229" s="24"/>
      <c r="G229" s="24"/>
      <c r="H229" s="24" t="s">
        <v>387</v>
      </c>
      <c r="I229" s="25">
        <v>45205</v>
      </c>
      <c r="J229" s="24"/>
      <c r="K229" s="24" t="s">
        <v>412</v>
      </c>
      <c r="L229" s="24" t="s">
        <v>581</v>
      </c>
      <c r="M229" s="24" t="s">
        <v>439</v>
      </c>
      <c r="N229" s="26"/>
      <c r="O229" s="24" t="s">
        <v>38</v>
      </c>
      <c r="P229" s="27">
        <v>-107.19</v>
      </c>
      <c r="Q229" s="27">
        <f t="shared" si="6"/>
        <v>-367.67</v>
      </c>
    </row>
    <row r="230" spans="1:17" x14ac:dyDescent="0.35">
      <c r="A230" s="24"/>
      <c r="B230" s="24"/>
      <c r="C230" s="24"/>
      <c r="D230" s="24"/>
      <c r="E230" s="24"/>
      <c r="F230" s="24"/>
      <c r="G230" s="24"/>
      <c r="H230" s="24" t="s">
        <v>387</v>
      </c>
      <c r="I230" s="25">
        <v>45209</v>
      </c>
      <c r="J230" s="24"/>
      <c r="K230" s="24" t="s">
        <v>515</v>
      </c>
      <c r="L230" s="24" t="s">
        <v>582</v>
      </c>
      <c r="M230" s="24" t="s">
        <v>439</v>
      </c>
      <c r="N230" s="26"/>
      <c r="O230" s="24" t="s">
        <v>38</v>
      </c>
      <c r="P230" s="27">
        <v>-45.2</v>
      </c>
      <c r="Q230" s="27">
        <f t="shared" si="6"/>
        <v>-412.87</v>
      </c>
    </row>
    <row r="231" spans="1:17" x14ac:dyDescent="0.35">
      <c r="A231" s="24"/>
      <c r="B231" s="24"/>
      <c r="C231" s="24"/>
      <c r="D231" s="24"/>
      <c r="E231" s="24"/>
      <c r="F231" s="24"/>
      <c r="G231" s="24"/>
      <c r="H231" s="24" t="s">
        <v>465</v>
      </c>
      <c r="I231" s="25">
        <v>45213</v>
      </c>
      <c r="J231" s="24"/>
      <c r="K231" s="24" t="s">
        <v>515</v>
      </c>
      <c r="L231" s="24" t="s">
        <v>583</v>
      </c>
      <c r="M231" s="24" t="s">
        <v>439</v>
      </c>
      <c r="N231" s="26"/>
      <c r="O231" s="24" t="s">
        <v>38</v>
      </c>
      <c r="P231" s="27">
        <v>59.33</v>
      </c>
      <c r="Q231" s="27">
        <f t="shared" si="6"/>
        <v>-353.54</v>
      </c>
    </row>
    <row r="232" spans="1:17" x14ac:dyDescent="0.35">
      <c r="A232" s="24"/>
      <c r="B232" s="24"/>
      <c r="C232" s="24"/>
      <c r="D232" s="24"/>
      <c r="E232" s="24"/>
      <c r="F232" s="24"/>
      <c r="G232" s="24"/>
      <c r="H232" s="24" t="s">
        <v>388</v>
      </c>
      <c r="I232" s="25">
        <v>45230</v>
      </c>
      <c r="J232" s="24"/>
      <c r="K232" s="24" t="s">
        <v>417</v>
      </c>
      <c r="L232" s="24" t="s">
        <v>584</v>
      </c>
      <c r="M232" s="24" t="s">
        <v>439</v>
      </c>
      <c r="N232" s="26"/>
      <c r="O232" s="24" t="s">
        <v>35</v>
      </c>
      <c r="P232" s="27">
        <v>-19.98</v>
      </c>
      <c r="Q232" s="27">
        <f t="shared" si="6"/>
        <v>-373.52</v>
      </c>
    </row>
    <row r="233" spans="1:17" ht="15" thickBot="1" x14ac:dyDescent="0.4">
      <c r="A233" s="24"/>
      <c r="B233" s="24"/>
      <c r="C233" s="24"/>
      <c r="D233" s="24"/>
      <c r="E233" s="24"/>
      <c r="F233" s="24"/>
      <c r="G233" s="24"/>
      <c r="H233" s="24" t="s">
        <v>388</v>
      </c>
      <c r="I233" s="25">
        <v>45230</v>
      </c>
      <c r="J233" s="24"/>
      <c r="K233" s="24" t="s">
        <v>417</v>
      </c>
      <c r="L233" s="24" t="s">
        <v>585</v>
      </c>
      <c r="M233" s="24" t="s">
        <v>439</v>
      </c>
      <c r="N233" s="26"/>
      <c r="O233" s="24" t="s">
        <v>35</v>
      </c>
      <c r="P233" s="27">
        <v>-10.58</v>
      </c>
      <c r="Q233" s="27">
        <f t="shared" si="6"/>
        <v>-384.1</v>
      </c>
    </row>
    <row r="234" spans="1:17" ht="15" thickBot="1" x14ac:dyDescent="0.4">
      <c r="A234" s="29"/>
      <c r="B234" s="29"/>
      <c r="C234" s="29"/>
      <c r="D234" s="29"/>
      <c r="E234" s="29"/>
      <c r="F234" s="29" t="s">
        <v>367</v>
      </c>
      <c r="G234" s="29"/>
      <c r="H234" s="29"/>
      <c r="I234" s="30"/>
      <c r="J234" s="29"/>
      <c r="K234" s="29"/>
      <c r="L234" s="29"/>
      <c r="M234" s="29"/>
      <c r="N234" s="29"/>
      <c r="O234" s="29"/>
      <c r="P234" s="4">
        <f>ROUND(SUM(P223:P233),5)</f>
        <v>-384.1</v>
      </c>
      <c r="Q234" s="4">
        <f>Q233</f>
        <v>-384.1</v>
      </c>
    </row>
    <row r="235" spans="1:17" ht="15" thickBot="1" x14ac:dyDescent="0.4">
      <c r="A235" s="29"/>
      <c r="B235" s="29"/>
      <c r="C235" s="29"/>
      <c r="D235" s="29"/>
      <c r="E235" s="29" t="s">
        <v>163</v>
      </c>
      <c r="F235" s="29"/>
      <c r="G235" s="29"/>
      <c r="H235" s="29"/>
      <c r="I235" s="30"/>
      <c r="J235" s="29"/>
      <c r="K235" s="29"/>
      <c r="L235" s="29"/>
      <c r="M235" s="29"/>
      <c r="N235" s="29"/>
      <c r="O235" s="29"/>
      <c r="P235" s="3">
        <f>ROUND(P222+P234,5)</f>
        <v>-1079.8499999999999</v>
      </c>
      <c r="Q235" s="3">
        <f>ROUND(Q222+Q234,5)</f>
        <v>-1079.8499999999999</v>
      </c>
    </row>
    <row r="236" spans="1:17" x14ac:dyDescent="0.35">
      <c r="A236" s="29"/>
      <c r="B236" s="29"/>
      <c r="C236" s="29"/>
      <c r="D236" s="29" t="s">
        <v>167</v>
      </c>
      <c r="E236" s="29"/>
      <c r="F236" s="29"/>
      <c r="G236" s="29"/>
      <c r="H236" s="29"/>
      <c r="I236" s="30"/>
      <c r="J236" s="29"/>
      <c r="K236" s="29"/>
      <c r="L236" s="29"/>
      <c r="M236" s="29"/>
      <c r="N236" s="29"/>
      <c r="O236" s="29"/>
      <c r="P236" s="2">
        <f>P235</f>
        <v>-1079.8499999999999</v>
      </c>
      <c r="Q236" s="2">
        <f>Q235</f>
        <v>-1079.8499999999999</v>
      </c>
    </row>
    <row r="237" spans="1:17" x14ac:dyDescent="0.35">
      <c r="A237" s="1"/>
      <c r="B237" s="1"/>
      <c r="C237" s="1"/>
      <c r="D237" s="1" t="s">
        <v>168</v>
      </c>
      <c r="E237" s="1"/>
      <c r="F237" s="1"/>
      <c r="G237" s="1"/>
      <c r="H237" s="1"/>
      <c r="I237" s="22"/>
      <c r="J237" s="1"/>
      <c r="K237" s="1"/>
      <c r="L237" s="1"/>
      <c r="M237" s="1"/>
      <c r="N237" s="1"/>
      <c r="O237" s="1"/>
      <c r="P237" s="23"/>
      <c r="Q237" s="23"/>
    </row>
    <row r="238" spans="1:17" x14ac:dyDescent="0.35">
      <c r="A238" s="1"/>
      <c r="B238" s="1"/>
      <c r="C238" s="1"/>
      <c r="D238" s="1"/>
      <c r="E238" s="1" t="s">
        <v>169</v>
      </c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ht="15" thickBot="1" x14ac:dyDescent="0.4">
      <c r="A239" s="24"/>
      <c r="B239" s="24"/>
      <c r="C239" s="24"/>
      <c r="D239" s="24"/>
      <c r="E239" s="24"/>
      <c r="F239" s="24"/>
      <c r="G239" s="24"/>
      <c r="H239" s="24" t="s">
        <v>389</v>
      </c>
      <c r="I239" s="25">
        <v>45230</v>
      </c>
      <c r="J239" s="24" t="s">
        <v>477</v>
      </c>
      <c r="K239" s="24" t="s">
        <v>405</v>
      </c>
      <c r="L239" s="24" t="s">
        <v>426</v>
      </c>
      <c r="M239" s="24" t="s">
        <v>439</v>
      </c>
      <c r="N239" s="26"/>
      <c r="O239" s="24" t="s">
        <v>9</v>
      </c>
      <c r="P239" s="28">
        <v>154.97999999999999</v>
      </c>
      <c r="Q239" s="28">
        <f>ROUND(Q238+P239,5)</f>
        <v>154.97999999999999</v>
      </c>
    </row>
    <row r="240" spans="1:17" x14ac:dyDescent="0.35">
      <c r="A240" s="29"/>
      <c r="B240" s="29"/>
      <c r="C240" s="29"/>
      <c r="D240" s="29"/>
      <c r="E240" s="29" t="s">
        <v>368</v>
      </c>
      <c r="F240" s="29"/>
      <c r="G240" s="29"/>
      <c r="H240" s="29"/>
      <c r="I240" s="30"/>
      <c r="J240" s="29"/>
      <c r="K240" s="29"/>
      <c r="L240" s="29"/>
      <c r="M240" s="29"/>
      <c r="N240" s="29"/>
      <c r="O240" s="29"/>
      <c r="P240" s="2">
        <f>ROUND(SUM(P238:P239),5)</f>
        <v>154.97999999999999</v>
      </c>
      <c r="Q240" s="2">
        <f>Q239</f>
        <v>154.97999999999999</v>
      </c>
    </row>
    <row r="241" spans="1:17" x14ac:dyDescent="0.35">
      <c r="A241" s="1"/>
      <c r="B241" s="1"/>
      <c r="C241" s="1"/>
      <c r="D241" s="1"/>
      <c r="E241" s="1" t="s">
        <v>171</v>
      </c>
      <c r="F241" s="1"/>
      <c r="G241" s="1"/>
      <c r="H241" s="1"/>
      <c r="I241" s="22"/>
      <c r="J241" s="1"/>
      <c r="K241" s="1"/>
      <c r="L241" s="1"/>
      <c r="M241" s="1"/>
      <c r="N241" s="1"/>
      <c r="O241" s="1"/>
      <c r="P241" s="23"/>
      <c r="Q241" s="23"/>
    </row>
    <row r="242" spans="1:17" x14ac:dyDescent="0.35">
      <c r="A242" s="24"/>
      <c r="B242" s="24"/>
      <c r="C242" s="24"/>
      <c r="D242" s="24"/>
      <c r="E242" s="24"/>
      <c r="F242" s="24"/>
      <c r="G242" s="24"/>
      <c r="H242" s="24" t="s">
        <v>388</v>
      </c>
      <c r="I242" s="25">
        <v>45202</v>
      </c>
      <c r="J242" s="24"/>
      <c r="K242" s="24" t="s">
        <v>516</v>
      </c>
      <c r="L242" s="24" t="s">
        <v>586</v>
      </c>
      <c r="M242" s="24" t="s">
        <v>439</v>
      </c>
      <c r="N242" s="26"/>
      <c r="O242" s="24" t="s">
        <v>35</v>
      </c>
      <c r="P242" s="27">
        <v>-360.26</v>
      </c>
      <c r="Q242" s="27">
        <f>ROUND(Q241+P242,5)</f>
        <v>-360.26</v>
      </c>
    </row>
    <row r="243" spans="1:17" ht="15" thickBot="1" x14ac:dyDescent="0.4">
      <c r="A243" s="24"/>
      <c r="B243" s="24"/>
      <c r="C243" s="24"/>
      <c r="D243" s="24"/>
      <c r="E243" s="24"/>
      <c r="F243" s="24"/>
      <c r="G243" s="24"/>
      <c r="H243" s="24" t="s">
        <v>388</v>
      </c>
      <c r="I243" s="25">
        <v>45203</v>
      </c>
      <c r="J243" s="24"/>
      <c r="K243" s="24" t="s">
        <v>516</v>
      </c>
      <c r="L243" s="24" t="s">
        <v>586</v>
      </c>
      <c r="M243" s="24" t="s">
        <v>439</v>
      </c>
      <c r="N243" s="26"/>
      <c r="O243" s="24" t="s">
        <v>35</v>
      </c>
      <c r="P243" s="28">
        <v>-362.68</v>
      </c>
      <c r="Q243" s="28">
        <f>ROUND(Q242+P243,5)</f>
        <v>-722.94</v>
      </c>
    </row>
    <row r="244" spans="1:17" x14ac:dyDescent="0.35">
      <c r="A244" s="29"/>
      <c r="B244" s="29"/>
      <c r="C244" s="29"/>
      <c r="D244" s="29"/>
      <c r="E244" s="29" t="s">
        <v>446</v>
      </c>
      <c r="F244" s="29"/>
      <c r="G244" s="29"/>
      <c r="H244" s="29"/>
      <c r="I244" s="30"/>
      <c r="J244" s="29"/>
      <c r="K244" s="29"/>
      <c r="L244" s="29"/>
      <c r="M244" s="29"/>
      <c r="N244" s="29"/>
      <c r="O244" s="29"/>
      <c r="P244" s="2">
        <f>ROUND(SUM(P241:P243),5)</f>
        <v>-722.94</v>
      </c>
      <c r="Q244" s="2">
        <f>Q243</f>
        <v>-722.94</v>
      </c>
    </row>
    <row r="245" spans="1:17" x14ac:dyDescent="0.35">
      <c r="A245" s="1"/>
      <c r="B245" s="1"/>
      <c r="C245" s="1"/>
      <c r="D245" s="1"/>
      <c r="E245" s="1" t="s">
        <v>172</v>
      </c>
      <c r="F245" s="1"/>
      <c r="G245" s="1"/>
      <c r="H245" s="1"/>
      <c r="I245" s="22"/>
      <c r="J245" s="1"/>
      <c r="K245" s="1"/>
      <c r="L245" s="1"/>
      <c r="M245" s="1"/>
      <c r="N245" s="1"/>
      <c r="O245" s="1"/>
      <c r="P245" s="23"/>
      <c r="Q245" s="23"/>
    </row>
    <row r="246" spans="1:17" x14ac:dyDescent="0.35">
      <c r="A246" s="24"/>
      <c r="B246" s="24"/>
      <c r="C246" s="24"/>
      <c r="D246" s="24"/>
      <c r="E246" s="24"/>
      <c r="F246" s="24"/>
      <c r="G246" s="24"/>
      <c r="H246" s="24" t="s">
        <v>388</v>
      </c>
      <c r="I246" s="25">
        <v>45202</v>
      </c>
      <c r="J246" s="24"/>
      <c r="K246" s="24" t="s">
        <v>516</v>
      </c>
      <c r="L246" s="24" t="s">
        <v>587</v>
      </c>
      <c r="M246" s="24" t="s">
        <v>439</v>
      </c>
      <c r="N246" s="26"/>
      <c r="O246" s="24" t="s">
        <v>35</v>
      </c>
      <c r="P246" s="27">
        <v>-85.97</v>
      </c>
      <c r="Q246" s="27">
        <f>ROUND(Q245+P246,5)</f>
        <v>-85.97</v>
      </c>
    </row>
    <row r="247" spans="1:17" ht="15" thickBot="1" x14ac:dyDescent="0.4">
      <c r="A247" s="24"/>
      <c r="B247" s="24"/>
      <c r="C247" s="24"/>
      <c r="D247" s="24"/>
      <c r="E247" s="24"/>
      <c r="F247" s="24"/>
      <c r="G247" s="24"/>
      <c r="H247" s="24" t="s">
        <v>388</v>
      </c>
      <c r="I247" s="25">
        <v>45203</v>
      </c>
      <c r="J247" s="24"/>
      <c r="K247" s="24" t="s">
        <v>516</v>
      </c>
      <c r="L247" s="24" t="s">
        <v>587</v>
      </c>
      <c r="M247" s="24" t="s">
        <v>439</v>
      </c>
      <c r="N247" s="26"/>
      <c r="O247" s="24" t="s">
        <v>35</v>
      </c>
      <c r="P247" s="28">
        <v>-86.44</v>
      </c>
      <c r="Q247" s="28">
        <f>ROUND(Q246+P247,5)</f>
        <v>-172.41</v>
      </c>
    </row>
    <row r="248" spans="1:17" x14ac:dyDescent="0.35">
      <c r="A248" s="29"/>
      <c r="B248" s="29"/>
      <c r="C248" s="29"/>
      <c r="D248" s="29"/>
      <c r="E248" s="29" t="s">
        <v>447</v>
      </c>
      <c r="F248" s="29"/>
      <c r="G248" s="29"/>
      <c r="H248" s="29"/>
      <c r="I248" s="30"/>
      <c r="J248" s="29"/>
      <c r="K248" s="29"/>
      <c r="L248" s="29"/>
      <c r="M248" s="29"/>
      <c r="N248" s="29"/>
      <c r="O248" s="29"/>
      <c r="P248" s="2">
        <f>ROUND(SUM(P245:P247),5)</f>
        <v>-172.41</v>
      </c>
      <c r="Q248" s="2">
        <f>Q247</f>
        <v>-172.41</v>
      </c>
    </row>
    <row r="249" spans="1:17" x14ac:dyDescent="0.35">
      <c r="A249" s="1"/>
      <c r="B249" s="1"/>
      <c r="C249" s="1"/>
      <c r="D249" s="1"/>
      <c r="E249" s="1" t="s">
        <v>173</v>
      </c>
      <c r="F249" s="1"/>
      <c r="G249" s="1"/>
      <c r="H249" s="1"/>
      <c r="I249" s="22"/>
      <c r="J249" s="1"/>
      <c r="K249" s="1"/>
      <c r="L249" s="1"/>
      <c r="M249" s="1"/>
      <c r="N249" s="1"/>
      <c r="O249" s="1"/>
      <c r="P249" s="23"/>
      <c r="Q249" s="23"/>
    </row>
    <row r="250" spans="1:17" x14ac:dyDescent="0.35">
      <c r="A250" s="24"/>
      <c r="B250" s="24"/>
      <c r="C250" s="24"/>
      <c r="D250" s="24"/>
      <c r="E250" s="24"/>
      <c r="F250" s="24"/>
      <c r="G250" s="24"/>
      <c r="H250" s="24" t="s">
        <v>388</v>
      </c>
      <c r="I250" s="25">
        <v>45202</v>
      </c>
      <c r="J250" s="24"/>
      <c r="K250" s="24" t="s">
        <v>516</v>
      </c>
      <c r="L250" s="24" t="s">
        <v>588</v>
      </c>
      <c r="M250" s="24" t="s">
        <v>439</v>
      </c>
      <c r="N250" s="26"/>
      <c r="O250" s="24" t="s">
        <v>35</v>
      </c>
      <c r="P250" s="27">
        <v>-85.97</v>
      </c>
      <c r="Q250" s="27">
        <f>ROUND(Q249+P250,5)</f>
        <v>-85.97</v>
      </c>
    </row>
    <row r="251" spans="1:17" ht="15" thickBot="1" x14ac:dyDescent="0.4">
      <c r="A251" s="24"/>
      <c r="B251" s="24"/>
      <c r="C251" s="24"/>
      <c r="D251" s="24"/>
      <c r="E251" s="24"/>
      <c r="F251" s="24"/>
      <c r="G251" s="24"/>
      <c r="H251" s="24" t="s">
        <v>388</v>
      </c>
      <c r="I251" s="25">
        <v>45203</v>
      </c>
      <c r="J251" s="24"/>
      <c r="K251" s="24" t="s">
        <v>516</v>
      </c>
      <c r="L251" s="24" t="s">
        <v>588</v>
      </c>
      <c r="M251" s="24" t="s">
        <v>439</v>
      </c>
      <c r="N251" s="26"/>
      <c r="O251" s="24" t="s">
        <v>35</v>
      </c>
      <c r="P251" s="27">
        <v>-86.44</v>
      </c>
      <c r="Q251" s="27">
        <f>ROUND(Q250+P251,5)</f>
        <v>-172.41</v>
      </c>
    </row>
    <row r="252" spans="1:17" ht="15" thickBot="1" x14ac:dyDescent="0.4">
      <c r="A252" s="29"/>
      <c r="B252" s="29"/>
      <c r="C252" s="29"/>
      <c r="D252" s="29"/>
      <c r="E252" s="29" t="s">
        <v>448</v>
      </c>
      <c r="F252" s="29"/>
      <c r="G252" s="29"/>
      <c r="H252" s="29"/>
      <c r="I252" s="30"/>
      <c r="J252" s="29"/>
      <c r="K252" s="29"/>
      <c r="L252" s="29"/>
      <c r="M252" s="29"/>
      <c r="N252" s="29"/>
      <c r="O252" s="29"/>
      <c r="P252" s="3">
        <f>ROUND(SUM(P249:P251),5)</f>
        <v>-172.41</v>
      </c>
      <c r="Q252" s="3">
        <f>Q251</f>
        <v>-172.41</v>
      </c>
    </row>
    <row r="253" spans="1:17" x14ac:dyDescent="0.35">
      <c r="A253" s="29"/>
      <c r="B253" s="29"/>
      <c r="C253" s="29"/>
      <c r="D253" s="29" t="s">
        <v>174</v>
      </c>
      <c r="E253" s="29"/>
      <c r="F253" s="29"/>
      <c r="G253" s="29"/>
      <c r="H253" s="29"/>
      <c r="I253" s="30"/>
      <c r="J253" s="29"/>
      <c r="K253" s="29"/>
      <c r="L253" s="29"/>
      <c r="M253" s="29"/>
      <c r="N253" s="29"/>
      <c r="O253" s="29"/>
      <c r="P253" s="2">
        <f>ROUND(P240+P244+P248+P252,5)</f>
        <v>-912.78</v>
      </c>
      <c r="Q253" s="2">
        <f>ROUND(Q240+Q244+Q248+Q252,5)</f>
        <v>-912.78</v>
      </c>
    </row>
    <row r="254" spans="1:17" x14ac:dyDescent="0.35">
      <c r="A254" s="1"/>
      <c r="B254" s="1"/>
      <c r="C254" s="1"/>
      <c r="D254" s="1" t="s">
        <v>175</v>
      </c>
      <c r="E254" s="1"/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x14ac:dyDescent="0.35">
      <c r="A255" s="1"/>
      <c r="B255" s="1"/>
      <c r="C255" s="1"/>
      <c r="D255" s="1"/>
      <c r="E255" s="1" t="s">
        <v>176</v>
      </c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x14ac:dyDescent="0.35">
      <c r="A256" s="1"/>
      <c r="B256" s="1"/>
      <c r="C256" s="1"/>
      <c r="D256" s="1"/>
      <c r="E256" s="1"/>
      <c r="F256" s="1" t="s">
        <v>177</v>
      </c>
      <c r="G256" s="1"/>
      <c r="H256" s="1"/>
      <c r="I256" s="22"/>
      <c r="J256" s="1"/>
      <c r="K256" s="1"/>
      <c r="L256" s="1"/>
      <c r="M256" s="1"/>
      <c r="N256" s="1"/>
      <c r="O256" s="1"/>
      <c r="P256" s="23"/>
      <c r="Q256" s="23"/>
    </row>
    <row r="257" spans="1:17" ht="15" thickBot="1" x14ac:dyDescent="0.4">
      <c r="A257" s="29"/>
      <c r="B257" s="29"/>
      <c r="C257" s="29"/>
      <c r="D257" s="29"/>
      <c r="E257" s="21"/>
      <c r="F257" s="29"/>
      <c r="G257" s="24"/>
      <c r="H257" s="24" t="s">
        <v>388</v>
      </c>
      <c r="I257" s="25">
        <v>45230</v>
      </c>
      <c r="J257" s="24" t="s">
        <v>490</v>
      </c>
      <c r="K257" s="24" t="s">
        <v>413</v>
      </c>
      <c r="L257" s="24" t="s">
        <v>428</v>
      </c>
      <c r="M257" s="24" t="s">
        <v>439</v>
      </c>
      <c r="N257" s="26"/>
      <c r="O257" s="24" t="s">
        <v>35</v>
      </c>
      <c r="P257" s="28">
        <v>-819.69</v>
      </c>
      <c r="Q257" s="28">
        <f>ROUND(Q256+P257,5)</f>
        <v>-819.69</v>
      </c>
    </row>
    <row r="258" spans="1:17" x14ac:dyDescent="0.35">
      <c r="A258" s="29"/>
      <c r="B258" s="29"/>
      <c r="C258" s="29"/>
      <c r="D258" s="29"/>
      <c r="E258" s="29"/>
      <c r="F258" s="29" t="s">
        <v>369</v>
      </c>
      <c r="G258" s="29"/>
      <c r="H258" s="29"/>
      <c r="I258" s="30"/>
      <c r="J258" s="29"/>
      <c r="K258" s="29"/>
      <c r="L258" s="29"/>
      <c r="M258" s="29"/>
      <c r="N258" s="29"/>
      <c r="O258" s="29"/>
      <c r="P258" s="2">
        <f>ROUND(SUM(P256:P257),5)</f>
        <v>-819.69</v>
      </c>
      <c r="Q258" s="2">
        <f>Q257</f>
        <v>-819.69</v>
      </c>
    </row>
    <row r="259" spans="1:17" x14ac:dyDescent="0.35">
      <c r="A259" s="1"/>
      <c r="B259" s="1"/>
      <c r="C259" s="1"/>
      <c r="D259" s="1"/>
      <c r="E259" s="1"/>
      <c r="F259" s="1" t="s">
        <v>178</v>
      </c>
      <c r="G259" s="1"/>
      <c r="H259" s="1"/>
      <c r="I259" s="22"/>
      <c r="J259" s="1"/>
      <c r="K259" s="1"/>
      <c r="L259" s="1"/>
      <c r="M259" s="1"/>
      <c r="N259" s="1"/>
      <c r="O259" s="1"/>
      <c r="P259" s="23"/>
      <c r="Q259" s="23"/>
    </row>
    <row r="260" spans="1:17" ht="15" thickBot="1" x14ac:dyDescent="0.4">
      <c r="A260" s="24"/>
      <c r="B260" s="24"/>
      <c r="C260" s="24"/>
      <c r="D260" s="24"/>
      <c r="E260" s="24"/>
      <c r="F260" s="24"/>
      <c r="G260" s="24"/>
      <c r="H260" s="24" t="s">
        <v>388</v>
      </c>
      <c r="I260" s="25">
        <v>45230</v>
      </c>
      <c r="J260" s="24" t="s">
        <v>490</v>
      </c>
      <c r="K260" s="24" t="s">
        <v>413</v>
      </c>
      <c r="L260" s="24" t="s">
        <v>430</v>
      </c>
      <c r="M260" s="24" t="s">
        <v>439</v>
      </c>
      <c r="N260" s="26"/>
      <c r="O260" s="24" t="s">
        <v>35</v>
      </c>
      <c r="P260" s="28">
        <v>-37.19</v>
      </c>
      <c r="Q260" s="28">
        <f>ROUND(Q259+P260,5)</f>
        <v>-37.19</v>
      </c>
    </row>
    <row r="261" spans="1:17" x14ac:dyDescent="0.35">
      <c r="A261" s="29"/>
      <c r="B261" s="29"/>
      <c r="C261" s="29"/>
      <c r="D261" s="29"/>
      <c r="E261" s="29"/>
      <c r="F261" s="29" t="s">
        <v>370</v>
      </c>
      <c r="G261" s="29"/>
      <c r="H261" s="29"/>
      <c r="I261" s="30"/>
      <c r="J261" s="29"/>
      <c r="K261" s="29"/>
      <c r="L261" s="29"/>
      <c r="M261" s="29"/>
      <c r="N261" s="29"/>
      <c r="O261" s="29"/>
      <c r="P261" s="2">
        <f>ROUND(SUM(P259:P260),5)</f>
        <v>-37.19</v>
      </c>
      <c r="Q261" s="2">
        <f>Q260</f>
        <v>-37.19</v>
      </c>
    </row>
    <row r="262" spans="1:17" x14ac:dyDescent="0.35">
      <c r="A262" s="1"/>
      <c r="B262" s="1"/>
      <c r="C262" s="1"/>
      <c r="D262" s="1"/>
      <c r="E262" s="1"/>
      <c r="F262" s="1" t="s">
        <v>179</v>
      </c>
      <c r="G262" s="1"/>
      <c r="H262" s="1"/>
      <c r="I262" s="22"/>
      <c r="J262" s="1"/>
      <c r="K262" s="1"/>
      <c r="L262" s="1"/>
      <c r="M262" s="1"/>
      <c r="N262" s="1"/>
      <c r="O262" s="1"/>
      <c r="P262" s="23"/>
      <c r="Q262" s="23"/>
    </row>
    <row r="263" spans="1:17" ht="15" thickBot="1" x14ac:dyDescent="0.4">
      <c r="A263" s="24"/>
      <c r="B263" s="24"/>
      <c r="C263" s="24"/>
      <c r="D263" s="24"/>
      <c r="E263" s="24"/>
      <c r="F263" s="24"/>
      <c r="G263" s="24"/>
      <c r="H263" s="24" t="s">
        <v>388</v>
      </c>
      <c r="I263" s="25">
        <v>45230</v>
      </c>
      <c r="J263" s="24" t="s">
        <v>490</v>
      </c>
      <c r="K263" s="24" t="s">
        <v>413</v>
      </c>
      <c r="L263" s="24" t="s">
        <v>429</v>
      </c>
      <c r="M263" s="24" t="s">
        <v>439</v>
      </c>
      <c r="N263" s="26"/>
      <c r="O263" s="24" t="s">
        <v>35</v>
      </c>
      <c r="P263" s="27">
        <v>-21.3</v>
      </c>
      <c r="Q263" s="27">
        <f>ROUND(Q262+P263,5)</f>
        <v>-21.3</v>
      </c>
    </row>
    <row r="264" spans="1:17" ht="15" thickBot="1" x14ac:dyDescent="0.4">
      <c r="A264" s="29"/>
      <c r="B264" s="29"/>
      <c r="C264" s="29"/>
      <c r="D264" s="29"/>
      <c r="E264" s="29"/>
      <c r="F264" s="29" t="s">
        <v>371</v>
      </c>
      <c r="G264" s="29"/>
      <c r="H264" s="29"/>
      <c r="I264" s="30"/>
      <c r="J264" s="29"/>
      <c r="K264" s="29"/>
      <c r="L264" s="29"/>
      <c r="M264" s="29"/>
      <c r="N264" s="29"/>
      <c r="O264" s="29"/>
      <c r="P264" s="3">
        <f>ROUND(SUM(P262:P263),5)</f>
        <v>-21.3</v>
      </c>
      <c r="Q264" s="3">
        <f>Q263</f>
        <v>-21.3</v>
      </c>
    </row>
    <row r="265" spans="1:17" x14ac:dyDescent="0.35">
      <c r="A265" s="29"/>
      <c r="B265" s="29"/>
      <c r="C265" s="29"/>
      <c r="D265" s="29"/>
      <c r="E265" s="29" t="s">
        <v>180</v>
      </c>
      <c r="F265" s="29"/>
      <c r="G265" s="29"/>
      <c r="H265" s="29"/>
      <c r="I265" s="30"/>
      <c r="J265" s="29"/>
      <c r="K265" s="29"/>
      <c r="L265" s="29"/>
      <c r="M265" s="29"/>
      <c r="N265" s="29"/>
      <c r="O265" s="29"/>
      <c r="P265" s="2">
        <f>ROUND(P258+P261+P264,5)</f>
        <v>-878.18</v>
      </c>
      <c r="Q265" s="2">
        <f>ROUND(Q258+Q261+Q264,5)</f>
        <v>-878.18</v>
      </c>
    </row>
    <row r="266" spans="1:17" x14ac:dyDescent="0.35">
      <c r="A266" s="1"/>
      <c r="B266" s="1"/>
      <c r="C266" s="1"/>
      <c r="D266" s="1"/>
      <c r="E266" s="1" t="s">
        <v>181</v>
      </c>
      <c r="F266" s="1"/>
      <c r="G266" s="1"/>
      <c r="H266" s="1"/>
      <c r="I266" s="22"/>
      <c r="J266" s="1"/>
      <c r="K266" s="1"/>
      <c r="L266" s="1"/>
      <c r="M266" s="1"/>
      <c r="N266" s="1"/>
      <c r="O266" s="1"/>
      <c r="P266" s="23"/>
      <c r="Q266" s="23"/>
    </row>
    <row r="267" spans="1:17" x14ac:dyDescent="0.35">
      <c r="A267" s="24"/>
      <c r="B267" s="24"/>
      <c r="C267" s="24"/>
      <c r="D267" s="24"/>
      <c r="E267" s="24"/>
      <c r="F267" s="24"/>
      <c r="G267" s="24"/>
      <c r="H267" s="24" t="s">
        <v>388</v>
      </c>
      <c r="I267" s="25">
        <v>45202</v>
      </c>
      <c r="J267" s="24" t="s">
        <v>491</v>
      </c>
      <c r="K267" s="24" t="s">
        <v>414</v>
      </c>
      <c r="L267" s="24" t="s">
        <v>431</v>
      </c>
      <c r="M267" s="24" t="s">
        <v>439</v>
      </c>
      <c r="N267" s="26"/>
      <c r="O267" s="24" t="s">
        <v>35</v>
      </c>
      <c r="P267" s="27">
        <v>-126.11</v>
      </c>
      <c r="Q267" s="27">
        <f>ROUND(Q266+P267,5)</f>
        <v>-126.11</v>
      </c>
    </row>
    <row r="268" spans="1:17" ht="15" thickBot="1" x14ac:dyDescent="0.4">
      <c r="A268" s="24"/>
      <c r="B268" s="24"/>
      <c r="C268" s="24"/>
      <c r="D268" s="24"/>
      <c r="E268" s="24"/>
      <c r="F268" s="24"/>
      <c r="G268" s="24"/>
      <c r="H268" s="24" t="s">
        <v>388</v>
      </c>
      <c r="I268" s="25">
        <v>45230</v>
      </c>
      <c r="J268" s="24"/>
      <c r="K268" s="24" t="s">
        <v>414</v>
      </c>
      <c r="L268" s="24" t="s">
        <v>431</v>
      </c>
      <c r="M268" s="24" t="s">
        <v>439</v>
      </c>
      <c r="N268" s="26"/>
      <c r="O268" s="24" t="s">
        <v>35</v>
      </c>
      <c r="P268" s="28">
        <v>-155.63999999999999</v>
      </c>
      <c r="Q268" s="28">
        <f>ROUND(Q267+P268,5)</f>
        <v>-281.75</v>
      </c>
    </row>
    <row r="269" spans="1:17" x14ac:dyDescent="0.35">
      <c r="A269" s="29"/>
      <c r="B269" s="29"/>
      <c r="C269" s="29"/>
      <c r="D269" s="29"/>
      <c r="E269" s="29" t="s">
        <v>372</v>
      </c>
      <c r="F269" s="29"/>
      <c r="G269" s="29"/>
      <c r="H269" s="29"/>
      <c r="I269" s="30"/>
      <c r="J269" s="29"/>
      <c r="K269" s="29"/>
      <c r="L269" s="29"/>
      <c r="M269" s="29"/>
      <c r="N269" s="29"/>
      <c r="O269" s="29"/>
      <c r="P269" s="2">
        <f>ROUND(SUM(P266:P268),5)</f>
        <v>-281.75</v>
      </c>
      <c r="Q269" s="2">
        <f>Q268</f>
        <v>-281.75</v>
      </c>
    </row>
    <row r="270" spans="1:17" x14ac:dyDescent="0.35">
      <c r="A270" s="1"/>
      <c r="B270" s="1"/>
      <c r="C270" s="1"/>
      <c r="D270" s="1"/>
      <c r="E270" s="1" t="s">
        <v>182</v>
      </c>
      <c r="F270" s="1"/>
      <c r="G270" s="1"/>
      <c r="H270" s="1"/>
      <c r="I270" s="22"/>
      <c r="J270" s="1"/>
      <c r="K270" s="1"/>
      <c r="L270" s="1"/>
      <c r="M270" s="1"/>
      <c r="N270" s="1"/>
      <c r="O270" s="1"/>
      <c r="P270" s="23"/>
      <c r="Q270" s="23"/>
    </row>
    <row r="271" spans="1:17" x14ac:dyDescent="0.35">
      <c r="A271" s="24"/>
      <c r="B271" s="24"/>
      <c r="C271" s="24"/>
      <c r="D271" s="24"/>
      <c r="E271" s="24"/>
      <c r="F271" s="24"/>
      <c r="G271" s="24"/>
      <c r="H271" s="24" t="s">
        <v>388</v>
      </c>
      <c r="I271" s="25">
        <v>45223</v>
      </c>
      <c r="J271" s="24" t="s">
        <v>492</v>
      </c>
      <c r="K271" s="24" t="s">
        <v>415</v>
      </c>
      <c r="L271" s="24" t="s">
        <v>589</v>
      </c>
      <c r="M271" s="24" t="s">
        <v>439</v>
      </c>
      <c r="N271" s="26"/>
      <c r="O271" s="24" t="s">
        <v>35</v>
      </c>
      <c r="P271" s="27">
        <v>-18</v>
      </c>
      <c r="Q271" s="27">
        <f>ROUND(Q270+P271,5)</f>
        <v>-18</v>
      </c>
    </row>
    <row r="272" spans="1:17" x14ac:dyDescent="0.35">
      <c r="A272" s="24"/>
      <c r="B272" s="24"/>
      <c r="C272" s="24"/>
      <c r="D272" s="24"/>
      <c r="E272" s="24"/>
      <c r="F272" s="24"/>
      <c r="G272" s="24"/>
      <c r="H272" s="24" t="s">
        <v>388</v>
      </c>
      <c r="I272" s="25">
        <v>45223</v>
      </c>
      <c r="J272" s="24" t="s">
        <v>492</v>
      </c>
      <c r="K272" s="24" t="s">
        <v>415</v>
      </c>
      <c r="L272" s="24" t="s">
        <v>590</v>
      </c>
      <c r="M272" s="24" t="s">
        <v>439</v>
      </c>
      <c r="N272" s="26"/>
      <c r="O272" s="24" t="s">
        <v>35</v>
      </c>
      <c r="P272" s="27">
        <v>-119.99</v>
      </c>
      <c r="Q272" s="27">
        <f>ROUND(Q271+P272,5)</f>
        <v>-137.99</v>
      </c>
    </row>
    <row r="273" spans="1:17" x14ac:dyDescent="0.35">
      <c r="A273" s="24"/>
      <c r="B273" s="24"/>
      <c r="C273" s="24"/>
      <c r="D273" s="24"/>
      <c r="E273" s="24"/>
      <c r="F273" s="24"/>
      <c r="G273" s="24"/>
      <c r="H273" s="24" t="s">
        <v>388</v>
      </c>
      <c r="I273" s="25">
        <v>45223</v>
      </c>
      <c r="J273" s="24" t="s">
        <v>492</v>
      </c>
      <c r="K273" s="24" t="s">
        <v>415</v>
      </c>
      <c r="L273" s="24" t="s">
        <v>432</v>
      </c>
      <c r="M273" s="24" t="s">
        <v>439</v>
      </c>
      <c r="N273" s="26"/>
      <c r="O273" s="24" t="s">
        <v>35</v>
      </c>
      <c r="P273" s="27">
        <v>-15</v>
      </c>
      <c r="Q273" s="27">
        <f>ROUND(Q272+P273,5)</f>
        <v>-152.99</v>
      </c>
    </row>
    <row r="274" spans="1:17" x14ac:dyDescent="0.35">
      <c r="A274" s="24"/>
      <c r="B274" s="24"/>
      <c r="C274" s="24"/>
      <c r="D274" s="24"/>
      <c r="E274" s="24"/>
      <c r="F274" s="24"/>
      <c r="G274" s="24"/>
      <c r="H274" s="24" t="s">
        <v>388</v>
      </c>
      <c r="I274" s="25">
        <v>45223</v>
      </c>
      <c r="J274" s="24" t="s">
        <v>492</v>
      </c>
      <c r="K274" s="24" t="s">
        <v>415</v>
      </c>
      <c r="L274" s="24" t="s">
        <v>433</v>
      </c>
      <c r="M274" s="24" t="s">
        <v>439</v>
      </c>
      <c r="N274" s="26"/>
      <c r="O274" s="24" t="s">
        <v>35</v>
      </c>
      <c r="P274" s="27">
        <v>-16</v>
      </c>
      <c r="Q274" s="27">
        <f>ROUND(Q273+P274,5)</f>
        <v>-168.99</v>
      </c>
    </row>
    <row r="275" spans="1:17" ht="15" thickBot="1" x14ac:dyDescent="0.4">
      <c r="A275" s="24"/>
      <c r="B275" s="24"/>
      <c r="C275" s="24"/>
      <c r="D275" s="24"/>
      <c r="E275" s="24"/>
      <c r="F275" s="24"/>
      <c r="G275" s="24"/>
      <c r="H275" s="24" t="s">
        <v>388</v>
      </c>
      <c r="I275" s="25">
        <v>45223</v>
      </c>
      <c r="J275" s="24" t="s">
        <v>492</v>
      </c>
      <c r="K275" s="24" t="s">
        <v>415</v>
      </c>
      <c r="L275" s="24" t="s">
        <v>434</v>
      </c>
      <c r="M275" s="24" t="s">
        <v>439</v>
      </c>
      <c r="N275" s="26"/>
      <c r="O275" s="24" t="s">
        <v>35</v>
      </c>
      <c r="P275" s="27">
        <v>-7</v>
      </c>
      <c r="Q275" s="27">
        <f>ROUND(Q274+P275,5)</f>
        <v>-175.99</v>
      </c>
    </row>
    <row r="276" spans="1:17" ht="15" thickBot="1" x14ac:dyDescent="0.4">
      <c r="A276" s="29"/>
      <c r="B276" s="29"/>
      <c r="C276" s="29"/>
      <c r="D276" s="29"/>
      <c r="E276" s="29" t="s">
        <v>373</v>
      </c>
      <c r="F276" s="29"/>
      <c r="G276" s="29"/>
      <c r="H276" s="29"/>
      <c r="I276" s="30"/>
      <c r="J276" s="29"/>
      <c r="K276" s="29"/>
      <c r="L276" s="29"/>
      <c r="M276" s="29"/>
      <c r="N276" s="29"/>
      <c r="O276" s="29"/>
      <c r="P276" s="4">
        <f>ROUND(SUM(P270:P275),5)</f>
        <v>-175.99</v>
      </c>
      <c r="Q276" s="4">
        <f>Q275</f>
        <v>-175.99</v>
      </c>
    </row>
    <row r="277" spans="1:17" ht="15" thickBot="1" x14ac:dyDescent="0.4">
      <c r="A277" s="29"/>
      <c r="B277" s="29"/>
      <c r="C277" s="29"/>
      <c r="D277" s="29" t="s">
        <v>183</v>
      </c>
      <c r="E277" s="29"/>
      <c r="F277" s="29"/>
      <c r="G277" s="29"/>
      <c r="H277" s="29"/>
      <c r="I277" s="30"/>
      <c r="J277" s="29"/>
      <c r="K277" s="29"/>
      <c r="L277" s="29"/>
      <c r="M277" s="29"/>
      <c r="N277" s="29"/>
      <c r="O277" s="29"/>
      <c r="P277" s="4">
        <f>ROUND(P265+P269+P276,5)</f>
        <v>-1335.92</v>
      </c>
      <c r="Q277" s="4">
        <f>ROUND(Q265+Q269+Q276,5)</f>
        <v>-1335.92</v>
      </c>
    </row>
    <row r="278" spans="1:17" ht="15" thickBot="1" x14ac:dyDescent="0.4">
      <c r="A278" s="29"/>
      <c r="B278" s="29"/>
      <c r="C278" s="29" t="s">
        <v>185</v>
      </c>
      <c r="D278" s="29"/>
      <c r="E278" s="29"/>
      <c r="F278" s="29"/>
      <c r="G278" s="29"/>
      <c r="H278" s="29"/>
      <c r="I278" s="30"/>
      <c r="J278" s="29"/>
      <c r="K278" s="29"/>
      <c r="L278" s="29"/>
      <c r="M278" s="29"/>
      <c r="N278" s="29"/>
      <c r="O278" s="29"/>
      <c r="P278" s="3">
        <f>ROUND(P236+P253+P277,5)</f>
        <v>-3328.55</v>
      </c>
      <c r="Q278" s="3">
        <f>ROUND(Q236+Q253+Q277,5)</f>
        <v>-3328.55</v>
      </c>
    </row>
    <row r="279" spans="1:17" x14ac:dyDescent="0.35">
      <c r="A279" s="29"/>
      <c r="B279" s="29" t="s">
        <v>186</v>
      </c>
      <c r="C279" s="29"/>
      <c r="D279" s="29"/>
      <c r="E279" s="29"/>
      <c r="F279" s="29"/>
      <c r="G279" s="29"/>
      <c r="H279" s="29"/>
      <c r="I279" s="30"/>
      <c r="J279" s="29"/>
      <c r="K279" s="29"/>
      <c r="L279" s="29"/>
      <c r="M279" s="29"/>
      <c r="N279" s="29"/>
      <c r="O279" s="29"/>
      <c r="P279" s="2">
        <f>ROUND(P54+P59+P63+P74+P89+P201+P213+P278,5)</f>
        <v>-74737.69</v>
      </c>
      <c r="Q279" s="2">
        <f>ROUND(Q54+Q59+Q63+Q74+Q89+Q201+Q213+Q278,5)</f>
        <v>-74737.69</v>
      </c>
    </row>
    <row r="280" spans="1:17" x14ac:dyDescent="0.35">
      <c r="A280" s="1"/>
      <c r="B280" s="1" t="s">
        <v>191</v>
      </c>
      <c r="C280" s="1"/>
      <c r="D280" s="1"/>
      <c r="E280" s="1"/>
      <c r="F280" s="1"/>
      <c r="G280" s="1"/>
      <c r="H280" s="1"/>
      <c r="I280" s="22"/>
      <c r="J280" s="1"/>
      <c r="K280" s="1"/>
      <c r="L280" s="1"/>
      <c r="M280" s="1"/>
      <c r="N280" s="1"/>
      <c r="O280" s="1"/>
      <c r="P280" s="23"/>
      <c r="Q280" s="23"/>
    </row>
    <row r="281" spans="1:17" x14ac:dyDescent="0.35">
      <c r="A281" s="1"/>
      <c r="B281" s="1"/>
      <c r="C281" s="1" t="s">
        <v>194</v>
      </c>
      <c r="D281" s="1"/>
      <c r="E281" s="1"/>
      <c r="F281" s="1"/>
      <c r="G281" s="1"/>
      <c r="H281" s="1"/>
      <c r="I281" s="22"/>
      <c r="J281" s="1"/>
      <c r="K281" s="1"/>
      <c r="L281" s="1"/>
      <c r="M281" s="1"/>
      <c r="N281" s="1"/>
      <c r="O281" s="1"/>
      <c r="P281" s="23"/>
      <c r="Q281" s="23"/>
    </row>
    <row r="282" spans="1:17" x14ac:dyDescent="0.35">
      <c r="A282" s="24"/>
      <c r="B282" s="24"/>
      <c r="C282" s="24"/>
      <c r="D282" s="24"/>
      <c r="E282" s="24"/>
      <c r="F282" s="24"/>
      <c r="G282" s="24"/>
      <c r="H282" s="24" t="s">
        <v>387</v>
      </c>
      <c r="I282" s="25">
        <v>45205</v>
      </c>
      <c r="J282" s="24"/>
      <c r="K282" s="24" t="s">
        <v>393</v>
      </c>
      <c r="L282" s="24" t="s">
        <v>591</v>
      </c>
      <c r="M282" s="24" t="s">
        <v>439</v>
      </c>
      <c r="N282" s="26"/>
      <c r="O282" s="24" t="s">
        <v>38</v>
      </c>
      <c r="P282" s="27">
        <v>-56.89</v>
      </c>
      <c r="Q282" s="27">
        <f>ROUND(Q281+P282,5)</f>
        <v>-56.89</v>
      </c>
    </row>
    <row r="283" spans="1:17" ht="15" thickBot="1" x14ac:dyDescent="0.4">
      <c r="A283" s="24"/>
      <c r="B283" s="24"/>
      <c r="C283" s="24"/>
      <c r="D283" s="24"/>
      <c r="E283" s="24"/>
      <c r="F283" s="24"/>
      <c r="G283" s="24"/>
      <c r="H283" s="24" t="s">
        <v>387</v>
      </c>
      <c r="I283" s="25">
        <v>45208</v>
      </c>
      <c r="J283" s="24"/>
      <c r="K283" s="24" t="s">
        <v>517</v>
      </c>
      <c r="L283" s="24" t="s">
        <v>592</v>
      </c>
      <c r="M283" s="24" t="s">
        <v>439</v>
      </c>
      <c r="N283" s="26"/>
      <c r="O283" s="24" t="s">
        <v>38</v>
      </c>
      <c r="P283" s="28">
        <v>-42.57</v>
      </c>
      <c r="Q283" s="28">
        <f>ROUND(Q282+P283,5)</f>
        <v>-99.46</v>
      </c>
    </row>
    <row r="284" spans="1:17" x14ac:dyDescent="0.35">
      <c r="A284" s="29"/>
      <c r="B284" s="29"/>
      <c r="C284" s="29" t="s">
        <v>374</v>
      </c>
      <c r="D284" s="29"/>
      <c r="E284" s="29"/>
      <c r="F284" s="29"/>
      <c r="G284" s="29"/>
      <c r="H284" s="29"/>
      <c r="I284" s="30"/>
      <c r="J284" s="29"/>
      <c r="K284" s="29"/>
      <c r="L284" s="29"/>
      <c r="M284" s="29"/>
      <c r="N284" s="29"/>
      <c r="O284" s="29"/>
      <c r="P284" s="2">
        <f>ROUND(SUM(P281:P283),5)</f>
        <v>-99.46</v>
      </c>
      <c r="Q284" s="2">
        <f>Q283</f>
        <v>-99.46</v>
      </c>
    </row>
    <row r="285" spans="1:17" x14ac:dyDescent="0.35">
      <c r="A285" s="1"/>
      <c r="B285" s="1"/>
      <c r="C285" s="1" t="s">
        <v>195</v>
      </c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ht="15" thickBot="1" x14ac:dyDescent="0.4">
      <c r="A286" s="29"/>
      <c r="B286" s="29"/>
      <c r="C286" s="21"/>
      <c r="D286" s="29"/>
      <c r="E286" s="29"/>
      <c r="F286" s="29"/>
      <c r="G286" s="24"/>
      <c r="H286" s="24" t="s">
        <v>388</v>
      </c>
      <c r="I286" s="25">
        <v>45230</v>
      </c>
      <c r="J286" s="24" t="s">
        <v>493</v>
      </c>
      <c r="K286" s="24" t="s">
        <v>416</v>
      </c>
      <c r="L286" s="24" t="s">
        <v>435</v>
      </c>
      <c r="M286" s="24" t="s">
        <v>439</v>
      </c>
      <c r="N286" s="26"/>
      <c r="O286" s="24" t="s">
        <v>35</v>
      </c>
      <c r="P286" s="27">
        <v>-129.62</v>
      </c>
      <c r="Q286" s="27">
        <f>ROUND(Q285+P286,5)</f>
        <v>-129.62</v>
      </c>
    </row>
    <row r="287" spans="1:17" ht="15" thickBot="1" x14ac:dyDescent="0.4">
      <c r="A287" s="29"/>
      <c r="B287" s="29"/>
      <c r="C287" s="29" t="s">
        <v>375</v>
      </c>
      <c r="D287" s="29"/>
      <c r="E287" s="29"/>
      <c r="F287" s="29"/>
      <c r="G287" s="29"/>
      <c r="H287" s="29"/>
      <c r="I287" s="30"/>
      <c r="J287" s="29"/>
      <c r="K287" s="29"/>
      <c r="L287" s="29"/>
      <c r="M287" s="29"/>
      <c r="N287" s="29"/>
      <c r="O287" s="29"/>
      <c r="P287" s="3">
        <f>ROUND(SUM(P285:P286),5)</f>
        <v>-129.62</v>
      </c>
      <c r="Q287" s="3">
        <f>Q286</f>
        <v>-129.62</v>
      </c>
    </row>
    <row r="288" spans="1:17" x14ac:dyDescent="0.35">
      <c r="A288" s="29"/>
      <c r="B288" s="29" t="s">
        <v>197</v>
      </c>
      <c r="C288" s="29"/>
      <c r="D288" s="29"/>
      <c r="E288" s="29"/>
      <c r="F288" s="29"/>
      <c r="G288" s="29"/>
      <c r="H288" s="29"/>
      <c r="I288" s="30"/>
      <c r="J288" s="29"/>
      <c r="K288" s="29"/>
      <c r="L288" s="29"/>
      <c r="M288" s="29"/>
      <c r="N288" s="29"/>
      <c r="O288" s="29"/>
      <c r="P288" s="2">
        <f>ROUND(P284+P287,5)</f>
        <v>-229.08</v>
      </c>
      <c r="Q288" s="2">
        <f>ROUND(Q284+Q287,5)</f>
        <v>-229.08</v>
      </c>
    </row>
    <row r="289" spans="1:17" x14ac:dyDescent="0.35">
      <c r="A289" s="1"/>
      <c r="B289" s="1" t="s">
        <v>198</v>
      </c>
      <c r="C289" s="1"/>
      <c r="D289" s="1"/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x14ac:dyDescent="0.35">
      <c r="A290" s="1"/>
      <c r="B290" s="1"/>
      <c r="C290" s="1" t="s">
        <v>200</v>
      </c>
      <c r="D290" s="1"/>
      <c r="E290" s="1"/>
      <c r="F290" s="1"/>
      <c r="G290" s="1"/>
      <c r="H290" s="1"/>
      <c r="I290" s="22"/>
      <c r="J290" s="1"/>
      <c r="K290" s="1"/>
      <c r="L290" s="1"/>
      <c r="M290" s="1"/>
      <c r="N290" s="1"/>
      <c r="O290" s="1"/>
      <c r="P290" s="23"/>
      <c r="Q290" s="23"/>
    </row>
    <row r="291" spans="1:17" ht="15" thickBot="1" x14ac:dyDescent="0.4">
      <c r="A291" s="24"/>
      <c r="B291" s="24"/>
      <c r="C291" s="24"/>
      <c r="D291" s="24"/>
      <c r="E291" s="24"/>
      <c r="F291" s="24"/>
      <c r="G291" s="24"/>
      <c r="H291" s="24" t="s">
        <v>387</v>
      </c>
      <c r="I291" s="25">
        <v>45219</v>
      </c>
      <c r="J291" s="24"/>
      <c r="K291" s="24" t="s">
        <v>518</v>
      </c>
      <c r="L291" s="24" t="s">
        <v>593</v>
      </c>
      <c r="M291" s="24" t="s">
        <v>439</v>
      </c>
      <c r="N291" s="26"/>
      <c r="O291" s="24" t="s">
        <v>38</v>
      </c>
      <c r="P291" s="28">
        <v>-21.01</v>
      </c>
      <c r="Q291" s="28">
        <f>ROUND(Q290+P291,5)</f>
        <v>-21.01</v>
      </c>
    </row>
    <row r="292" spans="1:17" x14ac:dyDescent="0.35">
      <c r="A292" s="29"/>
      <c r="B292" s="29"/>
      <c r="C292" s="29" t="s">
        <v>376</v>
      </c>
      <c r="D292" s="29"/>
      <c r="E292" s="29"/>
      <c r="F292" s="29"/>
      <c r="G292" s="29"/>
      <c r="H292" s="29"/>
      <c r="I292" s="30"/>
      <c r="J292" s="29"/>
      <c r="K292" s="29"/>
      <c r="L292" s="29"/>
      <c r="M292" s="29"/>
      <c r="N292" s="29"/>
      <c r="O292" s="29"/>
      <c r="P292" s="2">
        <f>ROUND(SUM(P290:P291),5)</f>
        <v>-21.01</v>
      </c>
      <c r="Q292" s="2">
        <f>Q291</f>
        <v>-21.01</v>
      </c>
    </row>
    <row r="293" spans="1:17" x14ac:dyDescent="0.35">
      <c r="A293" s="1"/>
      <c r="B293" s="1"/>
      <c r="C293" s="1" t="s">
        <v>201</v>
      </c>
      <c r="D293" s="1"/>
      <c r="E293" s="1"/>
      <c r="F293" s="1"/>
      <c r="G293" s="1"/>
      <c r="H293" s="1"/>
      <c r="I293" s="22"/>
      <c r="J293" s="1"/>
      <c r="K293" s="1"/>
      <c r="L293" s="1"/>
      <c r="M293" s="1"/>
      <c r="N293" s="1"/>
      <c r="O293" s="1"/>
      <c r="P293" s="23"/>
      <c r="Q293" s="23"/>
    </row>
    <row r="294" spans="1:17" x14ac:dyDescent="0.35">
      <c r="A294" s="1"/>
      <c r="B294" s="1"/>
      <c r="C294" s="1"/>
      <c r="D294" s="1" t="s">
        <v>202</v>
      </c>
      <c r="E294" s="1"/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23"/>
      <c r="Q294" s="23"/>
    </row>
    <row r="295" spans="1:17" ht="15" thickBot="1" x14ac:dyDescent="0.4">
      <c r="A295" s="24"/>
      <c r="B295" s="24"/>
      <c r="C295" s="24"/>
      <c r="D295" s="24"/>
      <c r="E295" s="24"/>
      <c r="F295" s="24"/>
      <c r="G295" s="24"/>
      <c r="H295" s="24" t="s">
        <v>387</v>
      </c>
      <c r="I295" s="25">
        <v>45205</v>
      </c>
      <c r="J295" s="24"/>
      <c r="K295" s="24" t="s">
        <v>519</v>
      </c>
      <c r="L295" s="24" t="s">
        <v>594</v>
      </c>
      <c r="M295" s="24" t="s">
        <v>439</v>
      </c>
      <c r="N295" s="26"/>
      <c r="O295" s="24" t="s">
        <v>38</v>
      </c>
      <c r="P295" s="28">
        <v>-103.6</v>
      </c>
      <c r="Q295" s="28">
        <f>ROUND(Q294+P295,5)</f>
        <v>-103.6</v>
      </c>
    </row>
    <row r="296" spans="1:17" x14ac:dyDescent="0.35">
      <c r="A296" s="29"/>
      <c r="B296" s="29"/>
      <c r="C296" s="29"/>
      <c r="D296" s="29" t="s">
        <v>449</v>
      </c>
      <c r="E296" s="29"/>
      <c r="F296" s="29"/>
      <c r="G296" s="29"/>
      <c r="H296" s="29"/>
      <c r="I296" s="30"/>
      <c r="J296" s="29"/>
      <c r="K296" s="29"/>
      <c r="L296" s="29"/>
      <c r="M296" s="29"/>
      <c r="N296" s="29"/>
      <c r="O296" s="29"/>
      <c r="P296" s="2">
        <f>ROUND(SUM(P294:P295),5)</f>
        <v>-103.6</v>
      </c>
      <c r="Q296" s="2">
        <f>Q295</f>
        <v>-103.6</v>
      </c>
    </row>
    <row r="297" spans="1:17" x14ac:dyDescent="0.35">
      <c r="A297" s="1"/>
      <c r="B297" s="1"/>
      <c r="C297" s="1"/>
      <c r="D297" s="1" t="s">
        <v>210</v>
      </c>
      <c r="E297" s="1"/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ht="15" thickBot="1" x14ac:dyDescent="0.4">
      <c r="A298" s="1"/>
      <c r="B298" s="1"/>
      <c r="C298" s="1"/>
      <c r="D298" s="21"/>
      <c r="E298" s="1"/>
      <c r="F298" s="1"/>
      <c r="G298" s="24"/>
      <c r="H298" s="24" t="s">
        <v>387</v>
      </c>
      <c r="I298" s="25">
        <v>45205</v>
      </c>
      <c r="J298" s="24"/>
      <c r="K298" s="24" t="s">
        <v>520</v>
      </c>
      <c r="L298" s="24" t="s">
        <v>595</v>
      </c>
      <c r="M298" s="24" t="s">
        <v>439</v>
      </c>
      <c r="N298" s="26"/>
      <c r="O298" s="24" t="s">
        <v>38</v>
      </c>
      <c r="P298" s="28">
        <v>-139.54</v>
      </c>
      <c r="Q298" s="28">
        <f>ROUND(Q297+P298,5)</f>
        <v>-139.54</v>
      </c>
    </row>
    <row r="299" spans="1:17" x14ac:dyDescent="0.35">
      <c r="A299" s="29"/>
      <c r="B299" s="29"/>
      <c r="C299" s="29"/>
      <c r="D299" s="29" t="s">
        <v>450</v>
      </c>
      <c r="E299" s="29"/>
      <c r="F299" s="29"/>
      <c r="G299" s="29"/>
      <c r="H299" s="29"/>
      <c r="I299" s="30"/>
      <c r="J299" s="29"/>
      <c r="K299" s="29"/>
      <c r="L299" s="29"/>
      <c r="M299" s="29"/>
      <c r="N299" s="29"/>
      <c r="O299" s="29"/>
      <c r="P299" s="2">
        <f>ROUND(SUM(P297:P298),5)</f>
        <v>-139.54</v>
      </c>
      <c r="Q299" s="2">
        <f>Q298</f>
        <v>-139.54</v>
      </c>
    </row>
    <row r="300" spans="1:17" x14ac:dyDescent="0.35">
      <c r="A300" s="1"/>
      <c r="B300" s="1"/>
      <c r="C300" s="1"/>
      <c r="D300" s="1" t="s">
        <v>211</v>
      </c>
      <c r="E300" s="1"/>
      <c r="F300" s="1"/>
      <c r="G300" s="1"/>
      <c r="H300" s="1"/>
      <c r="I300" s="22"/>
      <c r="J300" s="1"/>
      <c r="K300" s="1"/>
      <c r="L300" s="1"/>
      <c r="M300" s="1"/>
      <c r="N300" s="1"/>
      <c r="O300" s="1"/>
      <c r="P300" s="23"/>
      <c r="Q300" s="23"/>
    </row>
    <row r="301" spans="1:17" ht="15" thickBot="1" x14ac:dyDescent="0.4">
      <c r="A301" s="29"/>
      <c r="B301" s="29"/>
      <c r="C301" s="21"/>
      <c r="D301" s="29"/>
      <c r="E301" s="29"/>
      <c r="F301" s="29"/>
      <c r="G301" s="24"/>
      <c r="H301" s="24" t="s">
        <v>387</v>
      </c>
      <c r="I301" s="25">
        <v>45225</v>
      </c>
      <c r="J301" s="24"/>
      <c r="K301" s="24" t="s">
        <v>521</v>
      </c>
      <c r="L301" s="24" t="s">
        <v>596</v>
      </c>
      <c r="M301" s="24" t="s">
        <v>439</v>
      </c>
      <c r="N301" s="26"/>
      <c r="O301" s="24" t="s">
        <v>38</v>
      </c>
      <c r="P301" s="27">
        <v>-436</v>
      </c>
      <c r="Q301" s="27">
        <f>ROUND(Q300+P301,5)</f>
        <v>-436</v>
      </c>
    </row>
    <row r="302" spans="1:17" ht="15" thickBot="1" x14ac:dyDescent="0.4">
      <c r="A302" s="29"/>
      <c r="B302" s="29"/>
      <c r="C302" s="29"/>
      <c r="D302" s="29" t="s">
        <v>451</v>
      </c>
      <c r="E302" s="29"/>
      <c r="F302" s="29"/>
      <c r="G302" s="29"/>
      <c r="H302" s="29"/>
      <c r="I302" s="30"/>
      <c r="J302" s="29"/>
      <c r="K302" s="29"/>
      <c r="L302" s="29"/>
      <c r="M302" s="29"/>
      <c r="N302" s="29"/>
      <c r="O302" s="29"/>
      <c r="P302" s="3">
        <f>ROUND(SUM(P300:P301),5)</f>
        <v>-436</v>
      </c>
      <c r="Q302" s="3">
        <f>Q301</f>
        <v>-436</v>
      </c>
    </row>
    <row r="303" spans="1:17" x14ac:dyDescent="0.35">
      <c r="A303" s="29"/>
      <c r="B303" s="29"/>
      <c r="C303" s="29" t="s">
        <v>212</v>
      </c>
      <c r="D303" s="29"/>
      <c r="E303" s="29"/>
      <c r="F303" s="29"/>
      <c r="G303" s="29"/>
      <c r="H303" s="29"/>
      <c r="I303" s="30"/>
      <c r="J303" s="29"/>
      <c r="K303" s="29"/>
      <c r="L303" s="29"/>
      <c r="M303" s="29"/>
      <c r="N303" s="29"/>
      <c r="O303" s="29"/>
      <c r="P303" s="2">
        <f>ROUND(P296+P299+P302,5)</f>
        <v>-679.14</v>
      </c>
      <c r="Q303" s="2">
        <f>ROUND(Q296+Q299+Q302,5)</f>
        <v>-679.14</v>
      </c>
    </row>
    <row r="304" spans="1:17" x14ac:dyDescent="0.35">
      <c r="A304" s="1"/>
      <c r="B304" s="1"/>
      <c r="C304" s="1" t="s">
        <v>213</v>
      </c>
      <c r="D304" s="1"/>
      <c r="E304" s="1"/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x14ac:dyDescent="0.35">
      <c r="A305" s="1"/>
      <c r="B305" s="1"/>
      <c r="C305" s="1"/>
      <c r="D305" s="1" t="s">
        <v>214</v>
      </c>
      <c r="E305" s="1"/>
      <c r="F305" s="1"/>
      <c r="G305" s="1"/>
      <c r="H305" s="1"/>
      <c r="I305" s="22"/>
      <c r="J305" s="1"/>
      <c r="K305" s="1"/>
      <c r="L305" s="1"/>
      <c r="M305" s="1"/>
      <c r="N305" s="1"/>
      <c r="O305" s="1"/>
      <c r="P305" s="23"/>
      <c r="Q305" s="23"/>
    </row>
    <row r="306" spans="1:17" ht="15" thickBot="1" x14ac:dyDescent="0.4">
      <c r="A306" s="1"/>
      <c r="B306" s="1"/>
      <c r="C306" s="1"/>
      <c r="D306" s="21"/>
      <c r="E306" s="1"/>
      <c r="F306" s="1"/>
      <c r="G306" s="24"/>
      <c r="H306" s="24" t="s">
        <v>387</v>
      </c>
      <c r="I306" s="25">
        <v>45205</v>
      </c>
      <c r="J306" s="24"/>
      <c r="K306" s="24" t="s">
        <v>393</v>
      </c>
      <c r="L306" s="24" t="s">
        <v>597</v>
      </c>
      <c r="M306" s="24" t="s">
        <v>439</v>
      </c>
      <c r="N306" s="26"/>
      <c r="O306" s="24" t="s">
        <v>38</v>
      </c>
      <c r="P306" s="28">
        <v>-77.94</v>
      </c>
      <c r="Q306" s="28">
        <f>ROUND(Q305+P306,5)</f>
        <v>-77.94</v>
      </c>
    </row>
    <row r="307" spans="1:17" x14ac:dyDescent="0.35">
      <c r="A307" s="29"/>
      <c r="B307" s="29"/>
      <c r="C307" s="29"/>
      <c r="D307" s="29" t="s">
        <v>377</v>
      </c>
      <c r="E307" s="29"/>
      <c r="F307" s="29"/>
      <c r="G307" s="29"/>
      <c r="H307" s="29"/>
      <c r="I307" s="30"/>
      <c r="J307" s="29"/>
      <c r="K307" s="29"/>
      <c r="L307" s="29"/>
      <c r="M307" s="29"/>
      <c r="N307" s="29"/>
      <c r="O307" s="29"/>
      <c r="P307" s="2">
        <f>ROUND(SUM(P305:P306),5)</f>
        <v>-77.94</v>
      </c>
      <c r="Q307" s="2">
        <f>Q306</f>
        <v>-77.94</v>
      </c>
    </row>
    <row r="308" spans="1:17" x14ac:dyDescent="0.35">
      <c r="A308" s="1"/>
      <c r="B308" s="1"/>
      <c r="C308" s="1"/>
      <c r="D308" s="1" t="s">
        <v>215</v>
      </c>
      <c r="E308" s="1"/>
      <c r="F308" s="1"/>
      <c r="G308" s="1"/>
      <c r="H308" s="1"/>
      <c r="I308" s="22"/>
      <c r="J308" s="1"/>
      <c r="K308" s="1"/>
      <c r="L308" s="1"/>
      <c r="M308" s="1"/>
      <c r="N308" s="1"/>
      <c r="O308" s="1"/>
      <c r="P308" s="23"/>
      <c r="Q308" s="23"/>
    </row>
    <row r="309" spans="1:17" ht="15" thickBot="1" x14ac:dyDescent="0.4">
      <c r="A309" s="29"/>
      <c r="B309" s="29"/>
      <c r="C309" s="29"/>
      <c r="D309" s="21"/>
      <c r="E309" s="29"/>
      <c r="F309" s="29"/>
      <c r="G309" s="24"/>
      <c r="H309" s="24" t="s">
        <v>387</v>
      </c>
      <c r="I309" s="25">
        <v>45205</v>
      </c>
      <c r="J309" s="24"/>
      <c r="K309" s="24" t="s">
        <v>393</v>
      </c>
      <c r="L309" s="24" t="s">
        <v>597</v>
      </c>
      <c r="M309" s="24" t="s">
        <v>439</v>
      </c>
      <c r="N309" s="26"/>
      <c r="O309" s="24" t="s">
        <v>38</v>
      </c>
      <c r="P309" s="28">
        <v>-77.930000000000007</v>
      </c>
      <c r="Q309" s="28">
        <f>ROUND(Q308+P309,5)</f>
        <v>-77.930000000000007</v>
      </c>
    </row>
    <row r="310" spans="1:17" x14ac:dyDescent="0.35">
      <c r="A310" s="29"/>
      <c r="B310" s="29"/>
      <c r="C310" s="29"/>
      <c r="D310" s="29" t="s">
        <v>452</v>
      </c>
      <c r="E310" s="29"/>
      <c r="F310" s="29"/>
      <c r="G310" s="29"/>
      <c r="H310" s="29"/>
      <c r="I310" s="30"/>
      <c r="J310" s="29"/>
      <c r="K310" s="29"/>
      <c r="L310" s="29"/>
      <c r="M310" s="29"/>
      <c r="N310" s="29"/>
      <c r="O310" s="29"/>
      <c r="P310" s="2">
        <f>ROUND(SUM(P308:P309),5)</f>
        <v>-77.930000000000007</v>
      </c>
      <c r="Q310" s="2">
        <f>Q309</f>
        <v>-77.930000000000007</v>
      </c>
    </row>
    <row r="311" spans="1:17" x14ac:dyDescent="0.35">
      <c r="A311" s="1"/>
      <c r="B311" s="1"/>
      <c r="C311" s="1"/>
      <c r="D311" s="1" t="s">
        <v>216</v>
      </c>
      <c r="E311" s="1"/>
      <c r="F311" s="1"/>
      <c r="G311" s="1"/>
      <c r="H311" s="1"/>
      <c r="I311" s="22"/>
      <c r="J311" s="1"/>
      <c r="K311" s="1"/>
      <c r="L311" s="1"/>
      <c r="M311" s="1"/>
      <c r="N311" s="1"/>
      <c r="O311" s="1"/>
      <c r="P311" s="23"/>
      <c r="Q311" s="23"/>
    </row>
    <row r="312" spans="1:17" ht="15" thickBot="1" x14ac:dyDescent="0.4">
      <c r="A312" s="29"/>
      <c r="B312" s="29"/>
      <c r="C312" s="29"/>
      <c r="D312" s="21"/>
      <c r="E312" s="29"/>
      <c r="F312" s="29"/>
      <c r="G312" s="24"/>
      <c r="H312" s="24" t="s">
        <v>388</v>
      </c>
      <c r="I312" s="25">
        <v>45209</v>
      </c>
      <c r="J312" s="24" t="s">
        <v>480</v>
      </c>
      <c r="K312" s="24" t="s">
        <v>407</v>
      </c>
      <c r="L312" s="24" t="s">
        <v>598</v>
      </c>
      <c r="M312" s="24" t="s">
        <v>439</v>
      </c>
      <c r="N312" s="26"/>
      <c r="O312" s="24" t="s">
        <v>35</v>
      </c>
      <c r="P312" s="28">
        <v>-52.95</v>
      </c>
      <c r="Q312" s="28">
        <f>ROUND(Q311+P312,5)</f>
        <v>-52.95</v>
      </c>
    </row>
    <row r="313" spans="1:17" x14ac:dyDescent="0.35">
      <c r="A313" s="29"/>
      <c r="B313" s="29"/>
      <c r="C313" s="29"/>
      <c r="D313" s="29" t="s">
        <v>453</v>
      </c>
      <c r="E313" s="29"/>
      <c r="F313" s="29"/>
      <c r="G313" s="29"/>
      <c r="H313" s="29"/>
      <c r="I313" s="30"/>
      <c r="J313" s="29"/>
      <c r="K313" s="29"/>
      <c r="L313" s="29"/>
      <c r="M313" s="29"/>
      <c r="N313" s="29"/>
      <c r="O313" s="29"/>
      <c r="P313" s="2">
        <f>ROUND(SUM(P311:P312),5)</f>
        <v>-52.95</v>
      </c>
      <c r="Q313" s="2">
        <f>Q312</f>
        <v>-52.95</v>
      </c>
    </row>
    <row r="314" spans="1:17" x14ac:dyDescent="0.35">
      <c r="A314" s="1"/>
      <c r="B314" s="1"/>
      <c r="C314" s="1"/>
      <c r="D314" s="1" t="s">
        <v>217</v>
      </c>
      <c r="E314" s="1"/>
      <c r="F314" s="1"/>
      <c r="G314" s="1"/>
      <c r="H314" s="1"/>
      <c r="I314" s="22"/>
      <c r="J314" s="1"/>
      <c r="K314" s="1"/>
      <c r="L314" s="1"/>
      <c r="M314" s="1"/>
      <c r="N314" s="1"/>
      <c r="O314" s="1"/>
      <c r="P314" s="23"/>
      <c r="Q314" s="23"/>
    </row>
    <row r="315" spans="1:17" x14ac:dyDescent="0.35">
      <c r="A315" s="24"/>
      <c r="B315" s="24"/>
      <c r="C315" s="24"/>
      <c r="D315" s="24"/>
      <c r="E315" s="24"/>
      <c r="F315" s="24"/>
      <c r="G315" s="24"/>
      <c r="H315" s="24" t="s">
        <v>388</v>
      </c>
      <c r="I315" s="25">
        <v>45202</v>
      </c>
      <c r="J315" s="24" t="s">
        <v>489</v>
      </c>
      <c r="K315" s="24" t="s">
        <v>417</v>
      </c>
      <c r="L315" s="24" t="s">
        <v>599</v>
      </c>
      <c r="M315" s="24" t="s">
        <v>439</v>
      </c>
      <c r="N315" s="26"/>
      <c r="O315" s="24" t="s">
        <v>35</v>
      </c>
      <c r="P315" s="27">
        <v>-7.92</v>
      </c>
      <c r="Q315" s="27">
        <f>ROUND(Q314+P315,5)</f>
        <v>-7.92</v>
      </c>
    </row>
    <row r="316" spans="1:17" ht="15" thickBot="1" x14ac:dyDescent="0.4">
      <c r="A316" s="24"/>
      <c r="B316" s="24"/>
      <c r="C316" s="24"/>
      <c r="D316" s="24"/>
      <c r="E316" s="24"/>
      <c r="F316" s="24"/>
      <c r="G316" s="24"/>
      <c r="H316" s="24" t="s">
        <v>387</v>
      </c>
      <c r="I316" s="25">
        <v>45223</v>
      </c>
      <c r="J316" s="24"/>
      <c r="K316" s="24" t="s">
        <v>522</v>
      </c>
      <c r="L316" s="24" t="s">
        <v>600</v>
      </c>
      <c r="M316" s="24" t="s">
        <v>439</v>
      </c>
      <c r="N316" s="26"/>
      <c r="O316" s="24" t="s">
        <v>38</v>
      </c>
      <c r="P316" s="28">
        <v>-1493</v>
      </c>
      <c r="Q316" s="28">
        <f>ROUND(Q315+P316,5)</f>
        <v>-1500.92</v>
      </c>
    </row>
    <row r="317" spans="1:17" x14ac:dyDescent="0.35">
      <c r="A317" s="29"/>
      <c r="B317" s="29"/>
      <c r="C317" s="29"/>
      <c r="D317" s="29" t="s">
        <v>378</v>
      </c>
      <c r="E317" s="29"/>
      <c r="F317" s="29"/>
      <c r="G317" s="29"/>
      <c r="H317" s="29"/>
      <c r="I317" s="30"/>
      <c r="J317" s="29"/>
      <c r="K317" s="29"/>
      <c r="L317" s="29"/>
      <c r="M317" s="29"/>
      <c r="N317" s="29"/>
      <c r="O317" s="29"/>
      <c r="P317" s="2">
        <f>ROUND(SUM(P314:P316),5)</f>
        <v>-1500.92</v>
      </c>
      <c r="Q317" s="2">
        <f>Q316</f>
        <v>-1500.92</v>
      </c>
    </row>
    <row r="318" spans="1:17" x14ac:dyDescent="0.35">
      <c r="A318" s="1"/>
      <c r="B318" s="1"/>
      <c r="C318" s="1"/>
      <c r="D318" s="1" t="s">
        <v>218</v>
      </c>
      <c r="E318" s="1"/>
      <c r="F318" s="1"/>
      <c r="G318" s="1"/>
      <c r="H318" s="1"/>
      <c r="I318" s="22"/>
      <c r="J318" s="1"/>
      <c r="K318" s="1"/>
      <c r="L318" s="1"/>
      <c r="M318" s="1"/>
      <c r="N318" s="1"/>
      <c r="O318" s="1"/>
      <c r="P318" s="23"/>
      <c r="Q318" s="23"/>
    </row>
    <row r="319" spans="1:17" x14ac:dyDescent="0.35">
      <c r="A319" s="24"/>
      <c r="B319" s="24"/>
      <c r="C319" s="24"/>
      <c r="D319" s="24"/>
      <c r="E319" s="24"/>
      <c r="F319" s="24"/>
      <c r="G319" s="24"/>
      <c r="H319" s="24" t="s">
        <v>388</v>
      </c>
      <c r="I319" s="25">
        <v>45223</v>
      </c>
      <c r="J319" s="24" t="s">
        <v>482</v>
      </c>
      <c r="K319" s="24" t="s">
        <v>407</v>
      </c>
      <c r="L319" s="24" t="s">
        <v>601</v>
      </c>
      <c r="M319" s="24" t="s">
        <v>439</v>
      </c>
      <c r="N319" s="26"/>
      <c r="O319" s="24" t="s">
        <v>35</v>
      </c>
      <c r="P319" s="27">
        <v>-233.16</v>
      </c>
      <c r="Q319" s="27">
        <f>ROUND(Q318+P319,5)</f>
        <v>-233.16</v>
      </c>
    </row>
    <row r="320" spans="1:17" ht="15" thickBot="1" x14ac:dyDescent="0.4">
      <c r="A320" s="24"/>
      <c r="B320" s="24"/>
      <c r="C320" s="24"/>
      <c r="D320" s="24"/>
      <c r="E320" s="24"/>
      <c r="F320" s="24"/>
      <c r="G320" s="24"/>
      <c r="H320" s="24" t="s">
        <v>388</v>
      </c>
      <c r="I320" s="25">
        <v>45223</v>
      </c>
      <c r="J320" s="24" t="s">
        <v>482</v>
      </c>
      <c r="K320" s="24" t="s">
        <v>407</v>
      </c>
      <c r="L320" s="24" t="s">
        <v>436</v>
      </c>
      <c r="M320" s="24" t="s">
        <v>439</v>
      </c>
      <c r="N320" s="26"/>
      <c r="O320" s="24" t="s">
        <v>35</v>
      </c>
      <c r="P320" s="28">
        <v>-52.66</v>
      </c>
      <c r="Q320" s="28">
        <f>ROUND(Q319+P320,5)</f>
        <v>-285.82</v>
      </c>
    </row>
    <row r="321" spans="1:17" x14ac:dyDescent="0.35">
      <c r="A321" s="29"/>
      <c r="B321" s="29"/>
      <c r="C321" s="29"/>
      <c r="D321" s="29" t="s">
        <v>454</v>
      </c>
      <c r="E321" s="29"/>
      <c r="F321" s="29"/>
      <c r="G321" s="29"/>
      <c r="H321" s="29"/>
      <c r="I321" s="30"/>
      <c r="J321" s="29"/>
      <c r="K321" s="29"/>
      <c r="L321" s="29"/>
      <c r="M321" s="29"/>
      <c r="N321" s="29"/>
      <c r="O321" s="29"/>
      <c r="P321" s="2">
        <f>ROUND(SUM(P318:P320),5)</f>
        <v>-285.82</v>
      </c>
      <c r="Q321" s="2">
        <f>Q320</f>
        <v>-285.82</v>
      </c>
    </row>
    <row r="322" spans="1:17" x14ac:dyDescent="0.35">
      <c r="A322" s="1"/>
      <c r="B322" s="1"/>
      <c r="C322" s="1"/>
      <c r="D322" s="1" t="s">
        <v>219</v>
      </c>
      <c r="E322" s="1"/>
      <c r="F322" s="1"/>
      <c r="G322" s="1"/>
      <c r="H322" s="1"/>
      <c r="I322" s="22"/>
      <c r="J322" s="1"/>
      <c r="K322" s="1"/>
      <c r="L322" s="1"/>
      <c r="M322" s="1"/>
      <c r="N322" s="1"/>
      <c r="O322" s="1"/>
      <c r="P322" s="23"/>
      <c r="Q322" s="23"/>
    </row>
    <row r="323" spans="1:17" x14ac:dyDescent="0.35">
      <c r="A323" s="24"/>
      <c r="B323" s="24"/>
      <c r="C323" s="24"/>
      <c r="D323" s="24"/>
      <c r="E323" s="24"/>
      <c r="F323" s="24"/>
      <c r="G323" s="24"/>
      <c r="H323" s="24" t="s">
        <v>387</v>
      </c>
      <c r="I323" s="25">
        <v>45219</v>
      </c>
      <c r="J323" s="24"/>
      <c r="K323" s="24" t="s">
        <v>523</v>
      </c>
      <c r="L323" s="24" t="s">
        <v>602</v>
      </c>
      <c r="M323" s="24" t="s">
        <v>439</v>
      </c>
      <c r="N323" s="26"/>
      <c r="O323" s="24" t="s">
        <v>38</v>
      </c>
      <c r="P323" s="27">
        <v>-704.56</v>
      </c>
      <c r="Q323" s="27">
        <f>ROUND(Q322+P323,5)</f>
        <v>-704.56</v>
      </c>
    </row>
    <row r="324" spans="1:17" x14ac:dyDescent="0.35">
      <c r="A324" s="24"/>
      <c r="B324" s="24"/>
      <c r="C324" s="24"/>
      <c r="D324" s="24"/>
      <c r="E324" s="24"/>
      <c r="F324" s="24"/>
      <c r="G324" s="24"/>
      <c r="H324" s="24" t="s">
        <v>388</v>
      </c>
      <c r="I324" s="25">
        <v>45223</v>
      </c>
      <c r="J324" s="24" t="s">
        <v>483</v>
      </c>
      <c r="K324" s="24" t="s">
        <v>407</v>
      </c>
      <c r="L324" s="24" t="s">
        <v>603</v>
      </c>
      <c r="M324" s="24" t="s">
        <v>439</v>
      </c>
      <c r="N324" s="26"/>
      <c r="O324" s="24" t="s">
        <v>35</v>
      </c>
      <c r="P324" s="27">
        <v>-278.82</v>
      </c>
      <c r="Q324" s="27">
        <f>ROUND(Q323+P324,5)</f>
        <v>-983.38</v>
      </c>
    </row>
    <row r="325" spans="1:17" ht="15" thickBot="1" x14ac:dyDescent="0.4">
      <c r="A325" s="24"/>
      <c r="B325" s="24"/>
      <c r="C325" s="24"/>
      <c r="D325" s="24"/>
      <c r="E325" s="24"/>
      <c r="F325" s="24"/>
      <c r="G325" s="24"/>
      <c r="H325" s="24" t="s">
        <v>388</v>
      </c>
      <c r="I325" s="25">
        <v>45223</v>
      </c>
      <c r="J325" s="24" t="s">
        <v>483</v>
      </c>
      <c r="K325" s="24" t="s">
        <v>407</v>
      </c>
      <c r="L325" s="24" t="s">
        <v>436</v>
      </c>
      <c r="M325" s="24" t="s">
        <v>439</v>
      </c>
      <c r="N325" s="26"/>
      <c r="O325" s="24" t="s">
        <v>35</v>
      </c>
      <c r="P325" s="28">
        <v>-57.94</v>
      </c>
      <c r="Q325" s="28">
        <f>ROUND(Q324+P325,5)</f>
        <v>-1041.32</v>
      </c>
    </row>
    <row r="326" spans="1:17" x14ac:dyDescent="0.35">
      <c r="A326" s="29"/>
      <c r="B326" s="29"/>
      <c r="C326" s="29"/>
      <c r="D326" s="29" t="s">
        <v>455</v>
      </c>
      <c r="E326" s="29"/>
      <c r="F326" s="29"/>
      <c r="G326" s="29"/>
      <c r="H326" s="29"/>
      <c r="I326" s="30"/>
      <c r="J326" s="29"/>
      <c r="K326" s="29"/>
      <c r="L326" s="29"/>
      <c r="M326" s="29"/>
      <c r="N326" s="29"/>
      <c r="O326" s="29"/>
      <c r="P326" s="2">
        <f>ROUND(SUM(P322:P325),5)</f>
        <v>-1041.32</v>
      </c>
      <c r="Q326" s="2">
        <f>Q325</f>
        <v>-1041.32</v>
      </c>
    </row>
    <row r="327" spans="1:17" x14ac:dyDescent="0.35">
      <c r="A327" s="1"/>
      <c r="B327" s="1"/>
      <c r="C327" s="1"/>
      <c r="D327" s="1" t="s">
        <v>220</v>
      </c>
      <c r="E327" s="1"/>
      <c r="F327" s="1"/>
      <c r="G327" s="1"/>
      <c r="H327" s="1"/>
      <c r="I327" s="22"/>
      <c r="J327" s="1"/>
      <c r="K327" s="1"/>
      <c r="L327" s="1"/>
      <c r="M327" s="1"/>
      <c r="N327" s="1"/>
      <c r="O327" s="1"/>
      <c r="P327" s="23"/>
      <c r="Q327" s="23"/>
    </row>
    <row r="328" spans="1:17" x14ac:dyDescent="0.35">
      <c r="A328" s="24"/>
      <c r="B328" s="24"/>
      <c r="C328" s="24"/>
      <c r="D328" s="24"/>
      <c r="E328" s="24"/>
      <c r="F328" s="24"/>
      <c r="G328" s="24"/>
      <c r="H328" s="24" t="s">
        <v>388</v>
      </c>
      <c r="I328" s="25">
        <v>45209</v>
      </c>
      <c r="J328" s="24" t="s">
        <v>480</v>
      </c>
      <c r="K328" s="24" t="s">
        <v>407</v>
      </c>
      <c r="L328" s="24" t="s">
        <v>436</v>
      </c>
      <c r="M328" s="24" t="s">
        <v>439</v>
      </c>
      <c r="N328" s="26"/>
      <c r="O328" s="24" t="s">
        <v>35</v>
      </c>
      <c r="P328" s="27">
        <v>-8.15</v>
      </c>
      <c r="Q328" s="27">
        <f>ROUND(Q327+P328,5)</f>
        <v>-8.15</v>
      </c>
    </row>
    <row r="329" spans="1:17" x14ac:dyDescent="0.35">
      <c r="A329" s="24"/>
      <c r="B329" s="24"/>
      <c r="C329" s="24"/>
      <c r="D329" s="24"/>
      <c r="E329" s="24"/>
      <c r="F329" s="24"/>
      <c r="G329" s="24"/>
      <c r="H329" s="24" t="s">
        <v>388</v>
      </c>
      <c r="I329" s="25">
        <v>45209</v>
      </c>
      <c r="J329" s="24" t="s">
        <v>481</v>
      </c>
      <c r="K329" s="24" t="s">
        <v>407</v>
      </c>
      <c r="L329" s="24" t="s">
        <v>604</v>
      </c>
      <c r="M329" s="24" t="s">
        <v>439</v>
      </c>
      <c r="N329" s="26"/>
      <c r="O329" s="24" t="s">
        <v>35</v>
      </c>
      <c r="P329" s="27">
        <v>-17.649999999999999</v>
      </c>
      <c r="Q329" s="27">
        <f>ROUND(Q328+P329,5)</f>
        <v>-25.8</v>
      </c>
    </row>
    <row r="330" spans="1:17" ht="15" thickBot="1" x14ac:dyDescent="0.4">
      <c r="A330" s="24"/>
      <c r="B330" s="24"/>
      <c r="C330" s="24"/>
      <c r="D330" s="24"/>
      <c r="E330" s="24"/>
      <c r="F330" s="24"/>
      <c r="G330" s="24"/>
      <c r="H330" s="24" t="s">
        <v>388</v>
      </c>
      <c r="I330" s="25">
        <v>45209</v>
      </c>
      <c r="J330" s="24" t="s">
        <v>481</v>
      </c>
      <c r="K330" s="24" t="s">
        <v>407</v>
      </c>
      <c r="L330" s="24" t="s">
        <v>436</v>
      </c>
      <c r="M330" s="24" t="s">
        <v>439</v>
      </c>
      <c r="N330" s="26"/>
      <c r="O330" s="24" t="s">
        <v>35</v>
      </c>
      <c r="P330" s="28">
        <v>-11.88</v>
      </c>
      <c r="Q330" s="28">
        <f>ROUND(Q329+P330,5)</f>
        <v>-37.68</v>
      </c>
    </row>
    <row r="331" spans="1:17" x14ac:dyDescent="0.35">
      <c r="A331" s="29"/>
      <c r="B331" s="29"/>
      <c r="C331" s="29"/>
      <c r="D331" s="29" t="s">
        <v>456</v>
      </c>
      <c r="E331" s="29"/>
      <c r="F331" s="29"/>
      <c r="G331" s="29"/>
      <c r="H331" s="29"/>
      <c r="I331" s="30"/>
      <c r="J331" s="29"/>
      <c r="K331" s="29"/>
      <c r="L331" s="29"/>
      <c r="M331" s="29"/>
      <c r="N331" s="29"/>
      <c r="O331" s="29"/>
      <c r="P331" s="2">
        <f>ROUND(SUM(P327:P330),5)</f>
        <v>-37.68</v>
      </c>
      <c r="Q331" s="2">
        <f>Q330</f>
        <v>-37.68</v>
      </c>
    </row>
    <row r="332" spans="1:17" x14ac:dyDescent="0.35">
      <c r="A332" s="1"/>
      <c r="B332" s="1"/>
      <c r="C332" s="1"/>
      <c r="D332" s="1" t="s">
        <v>221</v>
      </c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23"/>
      <c r="Q332" s="23"/>
    </row>
    <row r="333" spans="1:17" ht="15" thickBot="1" x14ac:dyDescent="0.4">
      <c r="A333" s="24"/>
      <c r="B333" s="24"/>
      <c r="C333" s="24"/>
      <c r="D333" s="24"/>
      <c r="E333" s="24"/>
      <c r="F333" s="24"/>
      <c r="G333" s="24"/>
      <c r="H333" s="24" t="s">
        <v>387</v>
      </c>
      <c r="I333" s="25">
        <v>45205</v>
      </c>
      <c r="J333" s="24"/>
      <c r="K333" s="24" t="s">
        <v>393</v>
      </c>
      <c r="L333" s="24" t="s">
        <v>605</v>
      </c>
      <c r="M333" s="24" t="s">
        <v>439</v>
      </c>
      <c r="N333" s="26"/>
      <c r="O333" s="24" t="s">
        <v>38</v>
      </c>
      <c r="P333" s="27">
        <v>-18.98</v>
      </c>
      <c r="Q333" s="27">
        <f>ROUND(Q332+P333,5)</f>
        <v>-18.98</v>
      </c>
    </row>
    <row r="334" spans="1:17" ht="15" thickBot="1" x14ac:dyDescent="0.4">
      <c r="A334" s="29"/>
      <c r="B334" s="29"/>
      <c r="C334" s="29"/>
      <c r="D334" s="29" t="s">
        <v>379</v>
      </c>
      <c r="E334" s="29"/>
      <c r="F334" s="29"/>
      <c r="G334" s="29"/>
      <c r="H334" s="29"/>
      <c r="I334" s="30"/>
      <c r="J334" s="29"/>
      <c r="K334" s="29"/>
      <c r="L334" s="29"/>
      <c r="M334" s="29"/>
      <c r="N334" s="29"/>
      <c r="O334" s="29"/>
      <c r="P334" s="4">
        <f>ROUND(SUM(P332:P333),5)</f>
        <v>-18.98</v>
      </c>
      <c r="Q334" s="4">
        <f>Q333</f>
        <v>-18.98</v>
      </c>
    </row>
    <row r="335" spans="1:17" ht="15" thickBot="1" x14ac:dyDescent="0.4">
      <c r="A335" s="29"/>
      <c r="B335" s="29"/>
      <c r="C335" s="29" t="s">
        <v>222</v>
      </c>
      <c r="D335" s="29"/>
      <c r="E335" s="29"/>
      <c r="F335" s="29"/>
      <c r="G335" s="29"/>
      <c r="H335" s="29"/>
      <c r="I335" s="30"/>
      <c r="J335" s="29"/>
      <c r="K335" s="29"/>
      <c r="L335" s="29"/>
      <c r="M335" s="29"/>
      <c r="N335" s="29"/>
      <c r="O335" s="29"/>
      <c r="P335" s="3">
        <f>ROUND(P307+P310+P313+P317+P321+P326+P331+P334,5)</f>
        <v>-3093.54</v>
      </c>
      <c r="Q335" s="3">
        <f>ROUND(Q307+Q310+Q313+Q317+Q321+Q326+Q331+Q334,5)</f>
        <v>-3093.54</v>
      </c>
    </row>
    <row r="336" spans="1:17" x14ac:dyDescent="0.35">
      <c r="A336" s="29"/>
      <c r="B336" s="29" t="s">
        <v>223</v>
      </c>
      <c r="C336" s="29"/>
      <c r="D336" s="29"/>
      <c r="E336" s="29"/>
      <c r="F336" s="29"/>
      <c r="G336" s="29"/>
      <c r="H336" s="29"/>
      <c r="I336" s="30"/>
      <c r="J336" s="29"/>
      <c r="K336" s="29"/>
      <c r="L336" s="29"/>
      <c r="M336" s="29"/>
      <c r="N336" s="29"/>
      <c r="O336" s="29"/>
      <c r="P336" s="2">
        <f>ROUND(P292+P303+P335,5)</f>
        <v>-3793.69</v>
      </c>
      <c r="Q336" s="2">
        <f>ROUND(Q292+Q303+Q335,5)</f>
        <v>-3793.69</v>
      </c>
    </row>
    <row r="337" spans="1:17" x14ac:dyDescent="0.35">
      <c r="A337" s="1"/>
      <c r="B337" s="1" t="s">
        <v>224</v>
      </c>
      <c r="C337" s="1"/>
      <c r="D337" s="1"/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23"/>
      <c r="Q337" s="23"/>
    </row>
    <row r="338" spans="1:17" x14ac:dyDescent="0.35">
      <c r="A338" s="1"/>
      <c r="B338" s="1"/>
      <c r="C338" s="1" t="s">
        <v>225</v>
      </c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x14ac:dyDescent="0.35">
      <c r="A339" s="24"/>
      <c r="B339" s="24"/>
      <c r="C339" s="24"/>
      <c r="D339" s="24"/>
      <c r="E339" s="24"/>
      <c r="F339" s="24"/>
      <c r="G339" s="24"/>
      <c r="H339" s="24" t="s">
        <v>387</v>
      </c>
      <c r="I339" s="25">
        <v>45205</v>
      </c>
      <c r="J339" s="24"/>
      <c r="K339" s="24" t="s">
        <v>393</v>
      </c>
      <c r="L339" s="24" t="s">
        <v>606</v>
      </c>
      <c r="M339" s="24" t="s">
        <v>439</v>
      </c>
      <c r="N339" s="26"/>
      <c r="O339" s="24" t="s">
        <v>38</v>
      </c>
      <c r="P339" s="27">
        <v>-27.99</v>
      </c>
      <c r="Q339" s="27">
        <f>ROUND(Q338+P339,5)</f>
        <v>-27.99</v>
      </c>
    </row>
    <row r="340" spans="1:17" x14ac:dyDescent="0.35">
      <c r="A340" s="24"/>
      <c r="B340" s="24"/>
      <c r="C340" s="24"/>
      <c r="D340" s="24"/>
      <c r="E340" s="24"/>
      <c r="F340" s="24"/>
      <c r="G340" s="24"/>
      <c r="H340" s="24" t="s">
        <v>465</v>
      </c>
      <c r="I340" s="25">
        <v>45205</v>
      </c>
      <c r="J340" s="24"/>
      <c r="K340" s="24" t="s">
        <v>393</v>
      </c>
      <c r="L340" s="24" t="s">
        <v>606</v>
      </c>
      <c r="M340" s="24" t="s">
        <v>439</v>
      </c>
      <c r="N340" s="26"/>
      <c r="O340" s="24" t="s">
        <v>38</v>
      </c>
      <c r="P340" s="27">
        <v>27.99</v>
      </c>
      <c r="Q340" s="27">
        <f>ROUND(Q339+P340,5)</f>
        <v>0</v>
      </c>
    </row>
    <row r="341" spans="1:17" ht="15" thickBot="1" x14ac:dyDescent="0.4">
      <c r="A341" s="24"/>
      <c r="B341" s="24"/>
      <c r="C341" s="24"/>
      <c r="D341" s="24"/>
      <c r="E341" s="24"/>
      <c r="F341" s="24"/>
      <c r="G341" s="24"/>
      <c r="H341" s="24" t="s">
        <v>388</v>
      </c>
      <c r="I341" s="25">
        <v>45230</v>
      </c>
      <c r="J341" s="24"/>
      <c r="K341" s="24" t="s">
        <v>417</v>
      </c>
      <c r="L341" s="24" t="s">
        <v>607</v>
      </c>
      <c r="M341" s="24" t="s">
        <v>439</v>
      </c>
      <c r="N341" s="26"/>
      <c r="O341" s="24" t="s">
        <v>35</v>
      </c>
      <c r="P341" s="27">
        <v>-9.99</v>
      </c>
      <c r="Q341" s="27">
        <f>ROUND(Q340+P341,5)</f>
        <v>-9.99</v>
      </c>
    </row>
    <row r="342" spans="1:17" ht="15" thickBot="1" x14ac:dyDescent="0.4">
      <c r="A342" s="29"/>
      <c r="B342" s="29"/>
      <c r="C342" s="29" t="s">
        <v>457</v>
      </c>
      <c r="D342" s="29"/>
      <c r="E342" s="29"/>
      <c r="F342" s="29"/>
      <c r="G342" s="29"/>
      <c r="H342" s="29"/>
      <c r="I342" s="30"/>
      <c r="J342" s="29"/>
      <c r="K342" s="29"/>
      <c r="L342" s="29"/>
      <c r="M342" s="29"/>
      <c r="N342" s="29"/>
      <c r="O342" s="29"/>
      <c r="P342" s="3">
        <f>ROUND(SUM(P338:P341),5)</f>
        <v>-9.99</v>
      </c>
      <c r="Q342" s="3">
        <f>Q341</f>
        <v>-9.99</v>
      </c>
    </row>
    <row r="343" spans="1:17" x14ac:dyDescent="0.35">
      <c r="A343" s="29"/>
      <c r="B343" s="29" t="s">
        <v>226</v>
      </c>
      <c r="C343" s="29"/>
      <c r="D343" s="29"/>
      <c r="E343" s="29"/>
      <c r="F343" s="29"/>
      <c r="G343" s="29"/>
      <c r="H343" s="29"/>
      <c r="I343" s="30"/>
      <c r="J343" s="29"/>
      <c r="K343" s="29"/>
      <c r="L343" s="29"/>
      <c r="M343" s="29"/>
      <c r="N343" s="29"/>
      <c r="O343" s="29"/>
      <c r="P343" s="2">
        <f>P342</f>
        <v>-9.99</v>
      </c>
      <c r="Q343" s="2">
        <f>Q342</f>
        <v>-9.99</v>
      </c>
    </row>
    <row r="344" spans="1:17" x14ac:dyDescent="0.35">
      <c r="A344" s="1"/>
      <c r="B344" s="1" t="s">
        <v>227</v>
      </c>
      <c r="C344" s="1"/>
      <c r="D344" s="1"/>
      <c r="E344" s="1"/>
      <c r="F344" s="1"/>
      <c r="G344" s="1"/>
      <c r="H344" s="1"/>
      <c r="I344" s="22"/>
      <c r="J344" s="1"/>
      <c r="K344" s="1"/>
      <c r="L344" s="1"/>
      <c r="M344" s="1"/>
      <c r="N344" s="1"/>
      <c r="O344" s="1"/>
      <c r="P344" s="23"/>
      <c r="Q344" s="23"/>
    </row>
    <row r="345" spans="1:17" x14ac:dyDescent="0.35">
      <c r="A345" s="1"/>
      <c r="B345" s="1"/>
      <c r="C345" s="1" t="s">
        <v>228</v>
      </c>
      <c r="D345" s="1"/>
      <c r="E345" s="1"/>
      <c r="F345" s="1"/>
      <c r="G345" s="1"/>
      <c r="H345" s="1"/>
      <c r="I345" s="22"/>
      <c r="J345" s="1"/>
      <c r="K345" s="1"/>
      <c r="L345" s="1"/>
      <c r="M345" s="1"/>
      <c r="N345" s="1"/>
      <c r="O345" s="1"/>
      <c r="P345" s="23"/>
      <c r="Q345" s="23"/>
    </row>
    <row r="346" spans="1:17" x14ac:dyDescent="0.35">
      <c r="A346" s="24"/>
      <c r="B346" s="24"/>
      <c r="C346" s="24"/>
      <c r="D346" s="24"/>
      <c r="E346" s="24"/>
      <c r="F346" s="24"/>
      <c r="G346" s="24"/>
      <c r="H346" s="24" t="s">
        <v>387</v>
      </c>
      <c r="I346" s="25">
        <v>45225</v>
      </c>
      <c r="J346" s="24"/>
      <c r="K346" s="24" t="s">
        <v>524</v>
      </c>
      <c r="L346" s="24" t="s">
        <v>608</v>
      </c>
      <c r="M346" s="24" t="s">
        <v>439</v>
      </c>
      <c r="N346" s="26"/>
      <c r="O346" s="24" t="s">
        <v>38</v>
      </c>
      <c r="P346" s="27">
        <v>-666</v>
      </c>
      <c r="Q346" s="27">
        <f>ROUND(Q345+P346,5)</f>
        <v>-666</v>
      </c>
    </row>
    <row r="347" spans="1:17" ht="15" thickBot="1" x14ac:dyDescent="0.4">
      <c r="A347" s="24"/>
      <c r="B347" s="24"/>
      <c r="C347" s="24"/>
      <c r="D347" s="24"/>
      <c r="E347" s="24"/>
      <c r="F347" s="24"/>
      <c r="G347" s="24"/>
      <c r="H347" s="24" t="s">
        <v>387</v>
      </c>
      <c r="I347" s="25">
        <v>45230</v>
      </c>
      <c r="J347" s="24"/>
      <c r="K347" s="24" t="s">
        <v>525</v>
      </c>
      <c r="L347" s="24" t="s">
        <v>609</v>
      </c>
      <c r="M347" s="24" t="s">
        <v>439</v>
      </c>
      <c r="N347" s="26"/>
      <c r="O347" s="24" t="s">
        <v>38</v>
      </c>
      <c r="P347" s="28">
        <v>-101</v>
      </c>
      <c r="Q347" s="28">
        <f>ROUND(Q346+P347,5)</f>
        <v>-767</v>
      </c>
    </row>
    <row r="348" spans="1:17" x14ac:dyDescent="0.35">
      <c r="A348" s="29"/>
      <c r="B348" s="29"/>
      <c r="C348" s="29" t="s">
        <v>458</v>
      </c>
      <c r="D348" s="29"/>
      <c r="E348" s="29"/>
      <c r="F348" s="29"/>
      <c r="G348" s="29"/>
      <c r="H348" s="29"/>
      <c r="I348" s="30"/>
      <c r="J348" s="29"/>
      <c r="K348" s="29"/>
      <c r="L348" s="29"/>
      <c r="M348" s="29"/>
      <c r="N348" s="29"/>
      <c r="O348" s="29"/>
      <c r="P348" s="2">
        <f>ROUND(SUM(P345:P347),5)</f>
        <v>-767</v>
      </c>
      <c r="Q348" s="2">
        <f>Q347</f>
        <v>-767</v>
      </c>
    </row>
    <row r="349" spans="1:17" x14ac:dyDescent="0.35">
      <c r="A349" s="1"/>
      <c r="B349" s="1"/>
      <c r="C349" s="1" t="s">
        <v>229</v>
      </c>
      <c r="D349" s="1"/>
      <c r="E349" s="1"/>
      <c r="F349" s="1"/>
      <c r="G349" s="1"/>
      <c r="H349" s="1"/>
      <c r="I349" s="22"/>
      <c r="J349" s="1"/>
      <c r="K349" s="1"/>
      <c r="L349" s="1"/>
      <c r="M349" s="1"/>
      <c r="N349" s="1"/>
      <c r="O349" s="1"/>
      <c r="P349" s="23"/>
      <c r="Q349" s="23"/>
    </row>
    <row r="350" spans="1:17" x14ac:dyDescent="0.35">
      <c r="A350" s="24"/>
      <c r="B350" s="24"/>
      <c r="C350" s="24"/>
      <c r="D350" s="24"/>
      <c r="E350" s="24"/>
      <c r="F350" s="24"/>
      <c r="G350" s="24"/>
      <c r="H350" s="24" t="s">
        <v>388</v>
      </c>
      <c r="I350" s="25">
        <v>45201</v>
      </c>
      <c r="J350" s="24" t="s">
        <v>494</v>
      </c>
      <c r="K350" s="24" t="s">
        <v>419</v>
      </c>
      <c r="L350" s="24" t="s">
        <v>438</v>
      </c>
      <c r="M350" s="24" t="s">
        <v>439</v>
      </c>
      <c r="N350" s="26"/>
      <c r="O350" s="24" t="s">
        <v>35</v>
      </c>
      <c r="P350" s="27">
        <v>-50</v>
      </c>
      <c r="Q350" s="27">
        <f>ROUND(Q349+P350,5)</f>
        <v>-50</v>
      </c>
    </row>
    <row r="351" spans="1:17" x14ac:dyDescent="0.35">
      <c r="A351" s="24"/>
      <c r="B351" s="24"/>
      <c r="C351" s="24"/>
      <c r="D351" s="24"/>
      <c r="E351" s="24"/>
      <c r="F351" s="24"/>
      <c r="G351" s="24"/>
      <c r="H351" s="24" t="s">
        <v>388</v>
      </c>
      <c r="I351" s="25">
        <v>45201</v>
      </c>
      <c r="J351" s="24" t="s">
        <v>495</v>
      </c>
      <c r="K351" s="24" t="s">
        <v>418</v>
      </c>
      <c r="L351" s="24" t="s">
        <v>437</v>
      </c>
      <c r="M351" s="24" t="s">
        <v>439</v>
      </c>
      <c r="N351" s="26"/>
      <c r="O351" s="24" t="s">
        <v>35</v>
      </c>
      <c r="P351" s="27">
        <v>-192.56</v>
      </c>
      <c r="Q351" s="27">
        <f>ROUND(Q350+P351,5)</f>
        <v>-242.56</v>
      </c>
    </row>
    <row r="352" spans="1:17" ht="15" thickBot="1" x14ac:dyDescent="0.4">
      <c r="A352" s="24"/>
      <c r="B352" s="24"/>
      <c r="C352" s="24"/>
      <c r="D352" s="24"/>
      <c r="E352" s="24"/>
      <c r="F352" s="24"/>
      <c r="G352" s="24"/>
      <c r="H352" s="24" t="s">
        <v>387</v>
      </c>
      <c r="I352" s="25">
        <v>45211</v>
      </c>
      <c r="J352" s="24"/>
      <c r="K352" s="24" t="s">
        <v>526</v>
      </c>
      <c r="L352" s="24" t="s">
        <v>610</v>
      </c>
      <c r="M352" s="24" t="s">
        <v>439</v>
      </c>
      <c r="N352" s="26"/>
      <c r="O352" s="24" t="s">
        <v>38</v>
      </c>
      <c r="P352" s="28">
        <v>-940</v>
      </c>
      <c r="Q352" s="28">
        <f>ROUND(Q351+P352,5)</f>
        <v>-1182.56</v>
      </c>
    </row>
    <row r="353" spans="1:17" x14ac:dyDescent="0.35">
      <c r="A353" s="29"/>
      <c r="B353" s="29"/>
      <c r="C353" s="29" t="s">
        <v>234</v>
      </c>
      <c r="D353" s="29"/>
      <c r="E353" s="29"/>
      <c r="F353" s="29"/>
      <c r="G353" s="29"/>
      <c r="H353" s="29"/>
      <c r="I353" s="30"/>
      <c r="J353" s="29"/>
      <c r="K353" s="29"/>
      <c r="L353" s="29"/>
      <c r="M353" s="29"/>
      <c r="N353" s="29"/>
      <c r="O353" s="29"/>
      <c r="P353" s="2">
        <v>-1182.56</v>
      </c>
      <c r="Q353" s="2">
        <v>-1182.56</v>
      </c>
    </row>
    <row r="354" spans="1:17" x14ac:dyDescent="0.35">
      <c r="A354" s="1"/>
      <c r="B354" s="1"/>
      <c r="C354" s="1" t="s">
        <v>235</v>
      </c>
      <c r="D354" s="1"/>
      <c r="E354" s="1"/>
      <c r="F354" s="1"/>
      <c r="G354" s="1"/>
      <c r="H354" s="1"/>
      <c r="I354" s="22"/>
      <c r="J354" s="1"/>
      <c r="K354" s="1"/>
      <c r="L354" s="1"/>
      <c r="M354" s="1"/>
      <c r="N354" s="1"/>
      <c r="O354" s="1"/>
      <c r="P354" s="23"/>
      <c r="Q354" s="23"/>
    </row>
    <row r="355" spans="1:17" ht="15" thickBot="1" x14ac:dyDescent="0.4">
      <c r="A355" s="24"/>
      <c r="B355" s="24"/>
      <c r="C355" s="24"/>
      <c r="D355" s="24"/>
      <c r="E355" s="24"/>
      <c r="F355" s="24"/>
      <c r="G355" s="24"/>
      <c r="H355" s="24" t="s">
        <v>388</v>
      </c>
      <c r="I355" s="25">
        <v>45226</v>
      </c>
      <c r="J355" s="24" t="s">
        <v>496</v>
      </c>
      <c r="K355" s="24" t="s">
        <v>527</v>
      </c>
      <c r="L355" s="24" t="s">
        <v>611</v>
      </c>
      <c r="M355" s="24" t="s">
        <v>439</v>
      </c>
      <c r="N355" s="26"/>
      <c r="O355" s="24" t="s">
        <v>35</v>
      </c>
      <c r="P355" s="28">
        <v>-5000</v>
      </c>
      <c r="Q355" s="28">
        <f>ROUND(Q354+P355,5)</f>
        <v>-5000</v>
      </c>
    </row>
    <row r="356" spans="1:17" x14ac:dyDescent="0.35">
      <c r="A356" s="29"/>
      <c r="B356" s="29"/>
      <c r="C356" s="29" t="s">
        <v>459</v>
      </c>
      <c r="D356" s="29"/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2">
        <f>ROUND(SUM(P354:P355),5)</f>
        <v>-5000</v>
      </c>
      <c r="Q356" s="2">
        <f>Q355</f>
        <v>-5000</v>
      </c>
    </row>
    <row r="357" spans="1:17" x14ac:dyDescent="0.35">
      <c r="A357" s="1"/>
      <c r="B357" s="1"/>
      <c r="C357" s="1" t="s">
        <v>236</v>
      </c>
      <c r="D357" s="1"/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ht="15" thickBot="1" x14ac:dyDescent="0.4">
      <c r="A358" s="24"/>
      <c r="B358" s="24"/>
      <c r="C358" s="24"/>
      <c r="D358" s="24"/>
      <c r="E358" s="24"/>
      <c r="F358" s="24"/>
      <c r="G358" s="24"/>
      <c r="H358" s="24" t="s">
        <v>388</v>
      </c>
      <c r="I358" s="25">
        <v>45216</v>
      </c>
      <c r="J358" s="24" t="s">
        <v>497</v>
      </c>
      <c r="K358" s="24" t="s">
        <v>528</v>
      </c>
      <c r="L358" s="24" t="s">
        <v>612</v>
      </c>
      <c r="M358" s="24" t="s">
        <v>439</v>
      </c>
      <c r="N358" s="26"/>
      <c r="O358" s="24" t="s">
        <v>35</v>
      </c>
      <c r="P358" s="28">
        <v>-1539</v>
      </c>
      <c r="Q358" s="28">
        <f>ROUND(Q357+P358,5)</f>
        <v>-1539</v>
      </c>
    </row>
    <row r="359" spans="1:17" x14ac:dyDescent="0.35">
      <c r="A359" s="29"/>
      <c r="B359" s="29"/>
      <c r="C359" s="29" t="s">
        <v>460</v>
      </c>
      <c r="D359" s="29"/>
      <c r="E359" s="29"/>
      <c r="F359" s="29"/>
      <c r="G359" s="29"/>
      <c r="H359" s="29"/>
      <c r="I359" s="30"/>
      <c r="J359" s="29"/>
      <c r="K359" s="29"/>
      <c r="L359" s="29"/>
      <c r="M359" s="29"/>
      <c r="N359" s="29"/>
      <c r="O359" s="29"/>
      <c r="P359" s="2">
        <f>ROUND(SUM(P357:P358),5)</f>
        <v>-1539</v>
      </c>
      <c r="Q359" s="2">
        <f>Q358</f>
        <v>-1539</v>
      </c>
    </row>
    <row r="360" spans="1:17" x14ac:dyDescent="0.35">
      <c r="A360" s="1"/>
      <c r="B360" s="1"/>
      <c r="C360" s="1" t="s">
        <v>237</v>
      </c>
      <c r="D360" s="1"/>
      <c r="E360" s="1"/>
      <c r="F360" s="1"/>
      <c r="G360" s="1"/>
      <c r="H360" s="1"/>
      <c r="I360" s="22"/>
      <c r="J360" s="1"/>
      <c r="K360" s="1"/>
      <c r="L360" s="1"/>
      <c r="M360" s="1"/>
      <c r="N360" s="1"/>
      <c r="O360" s="1"/>
      <c r="P360" s="23"/>
      <c r="Q360" s="23"/>
    </row>
    <row r="361" spans="1:17" x14ac:dyDescent="0.35">
      <c r="A361" s="1"/>
      <c r="B361" s="1"/>
      <c r="C361" s="1"/>
      <c r="D361" s="1" t="s">
        <v>238</v>
      </c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23"/>
      <c r="Q361" s="23"/>
    </row>
    <row r="362" spans="1:17" x14ac:dyDescent="0.35">
      <c r="A362" s="24"/>
      <c r="B362" s="24"/>
      <c r="C362" s="24"/>
      <c r="D362" s="24"/>
      <c r="E362" s="24"/>
      <c r="F362" s="24"/>
      <c r="G362" s="24"/>
      <c r="H362" s="24" t="s">
        <v>387</v>
      </c>
      <c r="I362" s="25">
        <v>45204</v>
      </c>
      <c r="J362" s="24"/>
      <c r="K362" s="24" t="s">
        <v>512</v>
      </c>
      <c r="L362" s="24" t="s">
        <v>613</v>
      </c>
      <c r="M362" s="24" t="s">
        <v>439</v>
      </c>
      <c r="N362" s="26"/>
      <c r="O362" s="24" t="s">
        <v>38</v>
      </c>
      <c r="P362" s="27">
        <v>-451.53</v>
      </c>
      <c r="Q362" s="27">
        <f t="shared" ref="Q362:Q368" si="7">ROUND(Q361+P362,5)</f>
        <v>-451.53</v>
      </c>
    </row>
    <row r="363" spans="1:17" x14ac:dyDescent="0.35">
      <c r="A363" s="24"/>
      <c r="B363" s="24"/>
      <c r="C363" s="24"/>
      <c r="D363" s="24"/>
      <c r="E363" s="24"/>
      <c r="F363" s="24"/>
      <c r="G363" s="24"/>
      <c r="H363" s="24" t="s">
        <v>387</v>
      </c>
      <c r="I363" s="25">
        <v>45210</v>
      </c>
      <c r="J363" s="24"/>
      <c r="K363" s="24" t="s">
        <v>529</v>
      </c>
      <c r="L363" s="24" t="s">
        <v>614</v>
      </c>
      <c r="M363" s="24" t="s">
        <v>439</v>
      </c>
      <c r="N363" s="26"/>
      <c r="O363" s="24" t="s">
        <v>38</v>
      </c>
      <c r="P363" s="27">
        <v>-66.8</v>
      </c>
      <c r="Q363" s="27">
        <f t="shared" si="7"/>
        <v>-518.33000000000004</v>
      </c>
    </row>
    <row r="364" spans="1:17" x14ac:dyDescent="0.35">
      <c r="A364" s="24"/>
      <c r="B364" s="24"/>
      <c r="C364" s="24"/>
      <c r="D364" s="24"/>
      <c r="E364" s="24"/>
      <c r="F364" s="24"/>
      <c r="G364" s="24"/>
      <c r="H364" s="24" t="s">
        <v>387</v>
      </c>
      <c r="I364" s="25">
        <v>45212</v>
      </c>
      <c r="J364" s="24"/>
      <c r="K364" s="24" t="s">
        <v>530</v>
      </c>
      <c r="L364" s="24" t="s">
        <v>615</v>
      </c>
      <c r="M364" s="24" t="s">
        <v>439</v>
      </c>
      <c r="N364" s="26"/>
      <c r="O364" s="24" t="s">
        <v>38</v>
      </c>
      <c r="P364" s="27">
        <v>-25.84</v>
      </c>
      <c r="Q364" s="27">
        <f t="shared" si="7"/>
        <v>-544.16999999999996</v>
      </c>
    </row>
    <row r="365" spans="1:17" x14ac:dyDescent="0.35">
      <c r="A365" s="24"/>
      <c r="B365" s="24"/>
      <c r="C365" s="24"/>
      <c r="D365" s="24"/>
      <c r="E365" s="24"/>
      <c r="F365" s="24"/>
      <c r="G365" s="24"/>
      <c r="H365" s="24" t="s">
        <v>387</v>
      </c>
      <c r="I365" s="25">
        <v>45216</v>
      </c>
      <c r="J365" s="24"/>
      <c r="K365" s="24" t="s">
        <v>531</v>
      </c>
      <c r="L365" s="24" t="s">
        <v>593</v>
      </c>
      <c r="M365" s="24" t="s">
        <v>439</v>
      </c>
      <c r="N365" s="26"/>
      <c r="O365" s="24" t="s">
        <v>38</v>
      </c>
      <c r="P365" s="27">
        <v>-100.4</v>
      </c>
      <c r="Q365" s="27">
        <f t="shared" si="7"/>
        <v>-644.57000000000005</v>
      </c>
    </row>
    <row r="366" spans="1:17" x14ac:dyDescent="0.35">
      <c r="A366" s="24"/>
      <c r="B366" s="24"/>
      <c r="C366" s="24"/>
      <c r="D366" s="24"/>
      <c r="E366" s="24"/>
      <c r="F366" s="24"/>
      <c r="G366" s="24"/>
      <c r="H366" s="24" t="s">
        <v>387</v>
      </c>
      <c r="I366" s="25">
        <v>45217</v>
      </c>
      <c r="J366" s="24"/>
      <c r="K366" s="24" t="s">
        <v>532</v>
      </c>
      <c r="L366" s="24" t="s">
        <v>593</v>
      </c>
      <c r="M366" s="24" t="s">
        <v>439</v>
      </c>
      <c r="N366" s="26"/>
      <c r="O366" s="24" t="s">
        <v>38</v>
      </c>
      <c r="P366" s="27">
        <v>-31.74</v>
      </c>
      <c r="Q366" s="27">
        <f t="shared" si="7"/>
        <v>-676.31</v>
      </c>
    </row>
    <row r="367" spans="1:17" x14ac:dyDescent="0.35">
      <c r="A367" s="24"/>
      <c r="B367" s="24"/>
      <c r="C367" s="24"/>
      <c r="D367" s="24"/>
      <c r="E367" s="24"/>
      <c r="F367" s="24"/>
      <c r="G367" s="24"/>
      <c r="H367" s="24" t="s">
        <v>387</v>
      </c>
      <c r="I367" s="25">
        <v>45219</v>
      </c>
      <c r="J367" s="24"/>
      <c r="K367" s="24" t="s">
        <v>533</v>
      </c>
      <c r="L367" s="24" t="s">
        <v>593</v>
      </c>
      <c r="M367" s="24" t="s">
        <v>439</v>
      </c>
      <c r="N367" s="26"/>
      <c r="O367" s="24" t="s">
        <v>38</v>
      </c>
      <c r="P367" s="27">
        <v>-25.09</v>
      </c>
      <c r="Q367" s="27">
        <f t="shared" si="7"/>
        <v>-701.4</v>
      </c>
    </row>
    <row r="368" spans="1:17" ht="15" thickBot="1" x14ac:dyDescent="0.4">
      <c r="A368" s="24"/>
      <c r="B368" s="24"/>
      <c r="C368" s="24"/>
      <c r="D368" s="24"/>
      <c r="E368" s="24"/>
      <c r="F368" s="24"/>
      <c r="G368" s="24"/>
      <c r="H368" s="24" t="s">
        <v>387</v>
      </c>
      <c r="I368" s="25">
        <v>45229</v>
      </c>
      <c r="J368" s="24"/>
      <c r="K368" s="24" t="s">
        <v>534</v>
      </c>
      <c r="L368" s="24" t="s">
        <v>616</v>
      </c>
      <c r="M368" s="24" t="s">
        <v>439</v>
      </c>
      <c r="N368" s="26"/>
      <c r="O368" s="24" t="s">
        <v>38</v>
      </c>
      <c r="P368" s="27">
        <v>-57.85</v>
      </c>
      <c r="Q368" s="27">
        <f t="shared" si="7"/>
        <v>-759.25</v>
      </c>
    </row>
    <row r="369" spans="1:17" ht="15" thickBot="1" x14ac:dyDescent="0.4">
      <c r="A369" s="29"/>
      <c r="B369" s="29"/>
      <c r="C369" s="29"/>
      <c r="D369" s="29" t="s">
        <v>380</v>
      </c>
      <c r="E369" s="29"/>
      <c r="F369" s="29"/>
      <c r="G369" s="29"/>
      <c r="H369" s="29"/>
      <c r="I369" s="30"/>
      <c r="J369" s="29"/>
      <c r="K369" s="29"/>
      <c r="L369" s="29"/>
      <c r="M369" s="29"/>
      <c r="N369" s="29"/>
      <c r="O369" s="29"/>
      <c r="P369" s="4">
        <f>ROUND(SUM(P361:P368),5)</f>
        <v>-759.25</v>
      </c>
      <c r="Q369" s="4">
        <f>Q368</f>
        <v>-759.25</v>
      </c>
    </row>
    <row r="370" spans="1:17" ht="15" thickBot="1" x14ac:dyDescent="0.4">
      <c r="A370" s="29"/>
      <c r="B370" s="29"/>
      <c r="C370" s="29" t="s">
        <v>239</v>
      </c>
      <c r="D370" s="29"/>
      <c r="E370" s="29"/>
      <c r="F370" s="29"/>
      <c r="G370" s="29"/>
      <c r="H370" s="29"/>
      <c r="I370" s="30"/>
      <c r="J370" s="29"/>
      <c r="K370" s="29"/>
      <c r="L370" s="29"/>
      <c r="M370" s="29"/>
      <c r="N370" s="29"/>
      <c r="O370" s="29"/>
      <c r="P370" s="3">
        <f>P369</f>
        <v>-759.25</v>
      </c>
      <c r="Q370" s="3">
        <f>Q369</f>
        <v>-759.25</v>
      </c>
    </row>
    <row r="371" spans="1:17" x14ac:dyDescent="0.35">
      <c r="A371" s="29"/>
      <c r="B371" s="29" t="s">
        <v>240</v>
      </c>
      <c r="C371" s="29"/>
      <c r="D371" s="29"/>
      <c r="E371" s="29"/>
      <c r="F371" s="29"/>
      <c r="G371" s="29"/>
      <c r="H371" s="29"/>
      <c r="I371" s="30"/>
      <c r="J371" s="29"/>
      <c r="K371" s="29"/>
      <c r="L371" s="29"/>
      <c r="M371" s="29"/>
      <c r="N371" s="29"/>
      <c r="O371" s="29"/>
      <c r="P371" s="2">
        <f>ROUND(P348+P353+P356+P359+P370,5)</f>
        <v>-9247.81</v>
      </c>
      <c r="Q371" s="2">
        <f>ROUND(Q348+Q353+Q356+Q359+Q370,5)</f>
        <v>-9247.81</v>
      </c>
    </row>
    <row r="372" spans="1:17" x14ac:dyDescent="0.35">
      <c r="A372" s="1"/>
      <c r="B372" s="1" t="s">
        <v>241</v>
      </c>
      <c r="C372" s="1"/>
      <c r="D372" s="1"/>
      <c r="E372" s="1"/>
      <c r="F372" s="1"/>
      <c r="G372" s="1"/>
      <c r="H372" s="1"/>
      <c r="I372" s="22"/>
      <c r="J372" s="1"/>
      <c r="K372" s="1"/>
      <c r="L372" s="1"/>
      <c r="M372" s="1"/>
      <c r="N372" s="1"/>
      <c r="O372" s="1"/>
      <c r="P372" s="23"/>
      <c r="Q372" s="23"/>
    </row>
    <row r="373" spans="1:17" x14ac:dyDescent="0.35">
      <c r="A373" s="1"/>
      <c r="B373" s="1"/>
      <c r="C373" s="1" t="s">
        <v>242</v>
      </c>
      <c r="D373" s="1"/>
      <c r="E373" s="1"/>
      <c r="F373" s="1"/>
      <c r="G373" s="1"/>
      <c r="H373" s="1"/>
      <c r="I373" s="22"/>
      <c r="J373" s="1"/>
      <c r="K373" s="1"/>
      <c r="L373" s="1"/>
      <c r="M373" s="1"/>
      <c r="N373" s="1"/>
      <c r="O373" s="1"/>
      <c r="P373" s="23"/>
      <c r="Q373" s="23"/>
    </row>
    <row r="374" spans="1:17" x14ac:dyDescent="0.35">
      <c r="A374" s="24"/>
      <c r="B374" s="24"/>
      <c r="C374" s="24"/>
      <c r="D374" s="24"/>
      <c r="E374" s="24"/>
      <c r="F374" s="24"/>
      <c r="G374" s="24"/>
      <c r="H374" s="24" t="s">
        <v>387</v>
      </c>
      <c r="I374" s="25">
        <v>45205</v>
      </c>
      <c r="J374" s="24"/>
      <c r="K374" s="24" t="s">
        <v>412</v>
      </c>
      <c r="L374" s="24" t="s">
        <v>617</v>
      </c>
      <c r="M374" s="24" t="s">
        <v>439</v>
      </c>
      <c r="N374" s="26"/>
      <c r="O374" s="24" t="s">
        <v>38</v>
      </c>
      <c r="P374" s="27">
        <v>-428.83</v>
      </c>
      <c r="Q374" s="27">
        <f t="shared" ref="Q374:Q381" si="8">ROUND(Q373+P374,5)</f>
        <v>-428.83</v>
      </c>
    </row>
    <row r="375" spans="1:17" x14ac:dyDescent="0.35">
      <c r="A375" s="24"/>
      <c r="B375" s="24"/>
      <c r="C375" s="24"/>
      <c r="D375" s="24"/>
      <c r="E375" s="24"/>
      <c r="F375" s="24"/>
      <c r="G375" s="24"/>
      <c r="H375" s="24" t="s">
        <v>387</v>
      </c>
      <c r="I375" s="25">
        <v>45208</v>
      </c>
      <c r="J375" s="24"/>
      <c r="K375" s="24" t="s">
        <v>535</v>
      </c>
      <c r="L375" s="24" t="s">
        <v>618</v>
      </c>
      <c r="M375" s="24" t="s">
        <v>439</v>
      </c>
      <c r="N375" s="26"/>
      <c r="O375" s="24" t="s">
        <v>38</v>
      </c>
      <c r="P375" s="27">
        <v>-955</v>
      </c>
      <c r="Q375" s="27">
        <f t="shared" si="8"/>
        <v>-1383.83</v>
      </c>
    </row>
    <row r="376" spans="1:17" x14ac:dyDescent="0.35">
      <c r="A376" s="24"/>
      <c r="B376" s="24"/>
      <c r="C376" s="24"/>
      <c r="D376" s="24"/>
      <c r="E376" s="24"/>
      <c r="F376" s="24"/>
      <c r="G376" s="24"/>
      <c r="H376" s="24" t="s">
        <v>388</v>
      </c>
      <c r="I376" s="25">
        <v>45223</v>
      </c>
      <c r="J376" s="24"/>
      <c r="K376" s="24" t="s">
        <v>536</v>
      </c>
      <c r="L376" s="24" t="s">
        <v>619</v>
      </c>
      <c r="M376" s="24" t="s">
        <v>439</v>
      </c>
      <c r="N376" s="26"/>
      <c r="O376" s="24" t="s">
        <v>35</v>
      </c>
      <c r="P376" s="27">
        <v>-109.31</v>
      </c>
      <c r="Q376" s="27">
        <f t="shared" si="8"/>
        <v>-1493.14</v>
      </c>
    </row>
    <row r="377" spans="1:17" x14ac:dyDescent="0.35">
      <c r="A377" s="24"/>
      <c r="B377" s="24"/>
      <c r="C377" s="24"/>
      <c r="D377" s="24"/>
      <c r="E377" s="24"/>
      <c r="F377" s="24"/>
      <c r="G377" s="24"/>
      <c r="H377" s="24" t="s">
        <v>388</v>
      </c>
      <c r="I377" s="25">
        <v>45229</v>
      </c>
      <c r="J377" s="24" t="s">
        <v>498</v>
      </c>
      <c r="K377" s="24" t="s">
        <v>537</v>
      </c>
      <c r="L377" s="24" t="s">
        <v>620</v>
      </c>
      <c r="M377" s="24" t="s">
        <v>439</v>
      </c>
      <c r="N377" s="26"/>
      <c r="O377" s="24" t="s">
        <v>35</v>
      </c>
      <c r="P377" s="27">
        <v>-30</v>
      </c>
      <c r="Q377" s="27">
        <f t="shared" si="8"/>
        <v>-1523.14</v>
      </c>
    </row>
    <row r="378" spans="1:17" x14ac:dyDescent="0.35">
      <c r="A378" s="24"/>
      <c r="B378" s="24"/>
      <c r="C378" s="24"/>
      <c r="D378" s="24"/>
      <c r="E378" s="24"/>
      <c r="F378" s="24"/>
      <c r="G378" s="24"/>
      <c r="H378" s="24" t="s">
        <v>388</v>
      </c>
      <c r="I378" s="25">
        <v>45229</v>
      </c>
      <c r="J378" s="24" t="s">
        <v>498</v>
      </c>
      <c r="K378" s="24" t="s">
        <v>537</v>
      </c>
      <c r="L378" s="24" t="s">
        <v>621</v>
      </c>
      <c r="M378" s="24" t="s">
        <v>439</v>
      </c>
      <c r="N378" s="26"/>
      <c r="O378" s="24" t="s">
        <v>35</v>
      </c>
      <c r="P378" s="27">
        <v>-30</v>
      </c>
      <c r="Q378" s="27">
        <f t="shared" si="8"/>
        <v>-1553.14</v>
      </c>
    </row>
    <row r="379" spans="1:17" x14ac:dyDescent="0.35">
      <c r="A379" s="24"/>
      <c r="B379" s="24"/>
      <c r="C379" s="24"/>
      <c r="D379" s="24"/>
      <c r="E379" s="24"/>
      <c r="F379" s="24"/>
      <c r="G379" s="24"/>
      <c r="H379" s="24" t="s">
        <v>388</v>
      </c>
      <c r="I379" s="25">
        <v>45229</v>
      </c>
      <c r="J379" s="24" t="s">
        <v>498</v>
      </c>
      <c r="K379" s="24" t="s">
        <v>537</v>
      </c>
      <c r="L379" s="24" t="s">
        <v>622</v>
      </c>
      <c r="M379" s="24" t="s">
        <v>439</v>
      </c>
      <c r="N379" s="26"/>
      <c r="O379" s="24" t="s">
        <v>35</v>
      </c>
      <c r="P379" s="27">
        <v>-30</v>
      </c>
      <c r="Q379" s="27">
        <f t="shared" si="8"/>
        <v>-1583.14</v>
      </c>
    </row>
    <row r="380" spans="1:17" x14ac:dyDescent="0.35">
      <c r="A380" s="24"/>
      <c r="B380" s="24"/>
      <c r="C380" s="24"/>
      <c r="D380" s="24"/>
      <c r="E380" s="24"/>
      <c r="F380" s="24"/>
      <c r="G380" s="24"/>
      <c r="H380" s="24" t="s">
        <v>388</v>
      </c>
      <c r="I380" s="25">
        <v>45230</v>
      </c>
      <c r="J380" s="24"/>
      <c r="K380" s="24" t="s">
        <v>417</v>
      </c>
      <c r="L380" s="24" t="s">
        <v>623</v>
      </c>
      <c r="M380" s="24" t="s">
        <v>439</v>
      </c>
      <c r="N380" s="26"/>
      <c r="O380" s="24" t="s">
        <v>35</v>
      </c>
      <c r="P380" s="27">
        <v>-81.489999999999995</v>
      </c>
      <c r="Q380" s="27">
        <f t="shared" si="8"/>
        <v>-1664.63</v>
      </c>
    </row>
    <row r="381" spans="1:17" ht="15" thickBot="1" x14ac:dyDescent="0.4">
      <c r="A381" s="24"/>
      <c r="B381" s="24"/>
      <c r="C381" s="24"/>
      <c r="D381" s="24"/>
      <c r="E381" s="24"/>
      <c r="F381" s="24"/>
      <c r="G381" s="24"/>
      <c r="H381" s="24" t="s">
        <v>388</v>
      </c>
      <c r="I381" s="25">
        <v>45230</v>
      </c>
      <c r="J381" s="24"/>
      <c r="K381" s="24" t="s">
        <v>417</v>
      </c>
      <c r="L381" s="24" t="s">
        <v>624</v>
      </c>
      <c r="M381" s="24" t="s">
        <v>439</v>
      </c>
      <c r="N381" s="26"/>
      <c r="O381" s="24" t="s">
        <v>35</v>
      </c>
      <c r="P381" s="28">
        <v>-40.98</v>
      </c>
      <c r="Q381" s="28">
        <f t="shared" si="8"/>
        <v>-1705.61</v>
      </c>
    </row>
    <row r="382" spans="1:17" x14ac:dyDescent="0.35">
      <c r="A382" s="29"/>
      <c r="B382" s="29"/>
      <c r="C382" s="29" t="s">
        <v>381</v>
      </c>
      <c r="D382" s="29"/>
      <c r="E382" s="29"/>
      <c r="F382" s="29"/>
      <c r="G382" s="29"/>
      <c r="H382" s="29"/>
      <c r="I382" s="30"/>
      <c r="J382" s="29"/>
      <c r="K382" s="29"/>
      <c r="L382" s="29"/>
      <c r="M382" s="29"/>
      <c r="N382" s="29"/>
      <c r="O382" s="29"/>
      <c r="P382" s="2">
        <f>ROUND(SUM(P373:P381),5)</f>
        <v>-1705.61</v>
      </c>
      <c r="Q382" s="2">
        <f>Q381</f>
        <v>-1705.61</v>
      </c>
    </row>
    <row r="383" spans="1:17" x14ac:dyDescent="0.35">
      <c r="A383" s="1"/>
      <c r="B383" s="1"/>
      <c r="C383" s="1" t="s">
        <v>247</v>
      </c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 x14ac:dyDescent="0.35">
      <c r="A384" s="24"/>
      <c r="B384" s="24"/>
      <c r="C384" s="24"/>
      <c r="D384" s="24"/>
      <c r="E384" s="24"/>
      <c r="F384" s="24"/>
      <c r="G384" s="24"/>
      <c r="H384" s="24" t="s">
        <v>387</v>
      </c>
      <c r="I384" s="25">
        <v>45216</v>
      </c>
      <c r="J384" s="24"/>
      <c r="K384" s="24" t="s">
        <v>538</v>
      </c>
      <c r="L384" s="24" t="s">
        <v>625</v>
      </c>
      <c r="M384" s="24" t="s">
        <v>439</v>
      </c>
      <c r="N384" s="26"/>
      <c r="O384" s="24" t="s">
        <v>38</v>
      </c>
      <c r="P384" s="27">
        <v>-48.07</v>
      </c>
      <c r="Q384" s="27">
        <f>ROUND(Q383+P384,5)</f>
        <v>-48.07</v>
      </c>
    </row>
    <row r="385" spans="1:17" x14ac:dyDescent="0.35">
      <c r="A385" s="24"/>
      <c r="B385" s="24"/>
      <c r="C385" s="24"/>
      <c r="D385" s="24"/>
      <c r="E385" s="24"/>
      <c r="F385" s="24"/>
      <c r="G385" s="24"/>
      <c r="H385" s="24" t="s">
        <v>387</v>
      </c>
      <c r="I385" s="25">
        <v>45216</v>
      </c>
      <c r="J385" s="24"/>
      <c r="K385" s="24" t="s">
        <v>538</v>
      </c>
      <c r="L385" s="24" t="s">
        <v>626</v>
      </c>
      <c r="M385" s="24" t="s">
        <v>439</v>
      </c>
      <c r="N385" s="26"/>
      <c r="O385" s="24" t="s">
        <v>38</v>
      </c>
      <c r="P385" s="27">
        <v>-17.88</v>
      </c>
      <c r="Q385" s="27">
        <f>ROUND(Q384+P385,5)</f>
        <v>-65.95</v>
      </c>
    </row>
    <row r="386" spans="1:17" x14ac:dyDescent="0.35">
      <c r="A386" s="24"/>
      <c r="B386" s="24"/>
      <c r="C386" s="24"/>
      <c r="D386" s="24"/>
      <c r="E386" s="24"/>
      <c r="F386" s="24"/>
      <c r="G386" s="24"/>
      <c r="H386" s="24" t="s">
        <v>387</v>
      </c>
      <c r="I386" s="25">
        <v>45216</v>
      </c>
      <c r="J386" s="24"/>
      <c r="K386" s="24" t="s">
        <v>538</v>
      </c>
      <c r="L386" s="24" t="s">
        <v>627</v>
      </c>
      <c r="M386" s="24" t="s">
        <v>439</v>
      </c>
      <c r="N386" s="26"/>
      <c r="O386" s="24" t="s">
        <v>38</v>
      </c>
      <c r="P386" s="27">
        <v>-102.03</v>
      </c>
      <c r="Q386" s="27">
        <f>ROUND(Q385+P386,5)</f>
        <v>-167.98</v>
      </c>
    </row>
    <row r="387" spans="1:17" ht="15" thickBot="1" x14ac:dyDescent="0.4">
      <c r="A387" s="24"/>
      <c r="B387" s="24"/>
      <c r="C387" s="24"/>
      <c r="D387" s="24"/>
      <c r="E387" s="24"/>
      <c r="F387" s="24"/>
      <c r="G387" s="24"/>
      <c r="H387" s="24" t="s">
        <v>387</v>
      </c>
      <c r="I387" s="25">
        <v>45216</v>
      </c>
      <c r="J387" s="24"/>
      <c r="K387" s="24" t="s">
        <v>420</v>
      </c>
      <c r="L387" s="24" t="s">
        <v>628</v>
      </c>
      <c r="M387" s="24" t="s">
        <v>439</v>
      </c>
      <c r="N387" s="26"/>
      <c r="O387" s="24" t="s">
        <v>38</v>
      </c>
      <c r="P387" s="28">
        <v>-300.08999999999997</v>
      </c>
      <c r="Q387" s="28">
        <f>ROUND(Q386+P387,5)</f>
        <v>-468.07</v>
      </c>
    </row>
    <row r="388" spans="1:17" x14ac:dyDescent="0.35">
      <c r="A388" s="29"/>
      <c r="B388" s="29"/>
      <c r="C388" s="29" t="s">
        <v>382</v>
      </c>
      <c r="D388" s="29"/>
      <c r="E388" s="29"/>
      <c r="F388" s="29"/>
      <c r="G388" s="29"/>
      <c r="H388" s="29"/>
      <c r="I388" s="30"/>
      <c r="J388" s="29"/>
      <c r="K388" s="29"/>
      <c r="L388" s="29"/>
      <c r="M388" s="29"/>
      <c r="N388" s="29"/>
      <c r="O388" s="29"/>
      <c r="P388" s="2">
        <f>ROUND(SUM(P383:P387),5)</f>
        <v>-468.07</v>
      </c>
      <c r="Q388" s="2">
        <f>Q387</f>
        <v>-468.07</v>
      </c>
    </row>
    <row r="389" spans="1:17" x14ac:dyDescent="0.35">
      <c r="A389" s="1"/>
      <c r="B389" s="1"/>
      <c r="C389" s="1" t="s">
        <v>248</v>
      </c>
      <c r="D389" s="1"/>
      <c r="E389" s="1"/>
      <c r="F389" s="1"/>
      <c r="G389" s="1"/>
      <c r="H389" s="1"/>
      <c r="I389" s="22"/>
      <c r="J389" s="1"/>
      <c r="K389" s="1"/>
      <c r="L389" s="1"/>
      <c r="M389" s="1"/>
      <c r="N389" s="1"/>
      <c r="O389" s="1"/>
      <c r="P389" s="23"/>
      <c r="Q389" s="23"/>
    </row>
    <row r="390" spans="1:17" s="7" customFormat="1" ht="15" thickBot="1" x14ac:dyDescent="0.4">
      <c r="A390" s="21"/>
      <c r="B390" s="5"/>
      <c r="C390" s="5"/>
      <c r="D390" s="5"/>
      <c r="E390" s="5"/>
      <c r="F390" s="5"/>
      <c r="G390" s="24"/>
      <c r="H390" s="24" t="s">
        <v>388</v>
      </c>
      <c r="I390" s="25">
        <v>45211</v>
      </c>
      <c r="J390" s="24" t="s">
        <v>499</v>
      </c>
      <c r="K390" s="24" t="s">
        <v>519</v>
      </c>
      <c r="L390" s="24" t="s">
        <v>629</v>
      </c>
      <c r="M390" s="24" t="s">
        <v>439</v>
      </c>
      <c r="N390" s="26"/>
      <c r="O390" s="24" t="s">
        <v>35</v>
      </c>
      <c r="P390" s="28">
        <v>-103.6</v>
      </c>
      <c r="Q390" s="28">
        <f>ROUND(Q389+P390,5)</f>
        <v>-103.6</v>
      </c>
    </row>
    <row r="391" spans="1:17" x14ac:dyDescent="0.35">
      <c r="A391" s="29"/>
      <c r="B391" s="29"/>
      <c r="C391" s="29" t="s">
        <v>251</v>
      </c>
      <c r="D391" s="29"/>
      <c r="E391" s="29"/>
      <c r="F391" s="29"/>
      <c r="G391" s="29"/>
      <c r="H391" s="29"/>
      <c r="I391" s="30"/>
      <c r="J391" s="29"/>
      <c r="K391" s="29"/>
      <c r="L391" s="29"/>
      <c r="M391" s="29"/>
      <c r="N391" s="29"/>
      <c r="O391" s="29"/>
      <c r="P391" s="2">
        <v>-103.6</v>
      </c>
      <c r="Q391" s="2">
        <v>-103.6</v>
      </c>
    </row>
    <row r="392" spans="1:17" x14ac:dyDescent="0.35">
      <c r="A392" s="1"/>
      <c r="B392" s="1"/>
      <c r="C392" s="1" t="s">
        <v>252</v>
      </c>
      <c r="D392" s="1"/>
      <c r="E392" s="1"/>
      <c r="F392" s="1"/>
      <c r="G392" s="1"/>
      <c r="H392" s="1"/>
      <c r="I392" s="22"/>
      <c r="J392" s="1"/>
      <c r="K392" s="1"/>
      <c r="L392" s="1"/>
      <c r="M392" s="1"/>
      <c r="N392" s="1"/>
      <c r="O392" s="1"/>
      <c r="P392" s="23"/>
      <c r="Q392" s="23"/>
    </row>
    <row r="393" spans="1:17" ht="15" thickBot="1" x14ac:dyDescent="0.4">
      <c r="A393" s="21"/>
      <c r="B393" s="21"/>
      <c r="C393" s="21"/>
      <c r="D393" s="21"/>
      <c r="E393" s="21"/>
      <c r="F393" s="21"/>
      <c r="G393" s="24"/>
      <c r="H393" s="24" t="s">
        <v>387</v>
      </c>
      <c r="I393" s="25">
        <v>45210</v>
      </c>
      <c r="J393" s="24"/>
      <c r="K393" s="24" t="s">
        <v>539</v>
      </c>
      <c r="L393" s="24" t="s">
        <v>630</v>
      </c>
      <c r="M393" s="24" t="s">
        <v>439</v>
      </c>
      <c r="N393" s="26"/>
      <c r="O393" s="24" t="s">
        <v>38</v>
      </c>
      <c r="P393" s="27">
        <v>-55</v>
      </c>
      <c r="Q393" s="27">
        <f>ROUND(Q392+P393,5)</f>
        <v>-55</v>
      </c>
    </row>
    <row r="394" spans="1:17" ht="15" thickBot="1" x14ac:dyDescent="0.4">
      <c r="A394" s="29"/>
      <c r="B394" s="29"/>
      <c r="C394" s="29" t="s">
        <v>461</v>
      </c>
      <c r="D394" s="29"/>
      <c r="E394" s="29"/>
      <c r="F394" s="29"/>
      <c r="G394" s="29"/>
      <c r="H394" s="29"/>
      <c r="I394" s="30"/>
      <c r="J394" s="29"/>
      <c r="K394" s="29"/>
      <c r="L394" s="29"/>
      <c r="M394" s="29"/>
      <c r="N394" s="29"/>
      <c r="O394" s="29"/>
      <c r="P394" s="3">
        <f>ROUND(SUM(P392:P393),5)</f>
        <v>-55</v>
      </c>
      <c r="Q394" s="3">
        <f>Q393</f>
        <v>-55</v>
      </c>
    </row>
    <row r="395" spans="1:17" x14ac:dyDescent="0.35">
      <c r="A395" s="29"/>
      <c r="B395" s="29" t="s">
        <v>253</v>
      </c>
      <c r="C395" s="29"/>
      <c r="D395" s="29"/>
      <c r="E395" s="29"/>
      <c r="F395" s="29"/>
      <c r="G395" s="29"/>
      <c r="H395" s="29"/>
      <c r="I395" s="30"/>
      <c r="J395" s="29"/>
      <c r="K395" s="29"/>
      <c r="L395" s="29"/>
      <c r="M395" s="29"/>
      <c r="N395" s="29"/>
      <c r="O395" s="29"/>
      <c r="P395" s="2">
        <f>ROUND(P382+P388+P391+P394,5)</f>
        <v>-2332.2800000000002</v>
      </c>
      <c r="Q395" s="2">
        <f>ROUND(Q382+Q388+Q391+Q394,5)</f>
        <v>-2332.2800000000002</v>
      </c>
    </row>
    <row r="396" spans="1:17" x14ac:dyDescent="0.35">
      <c r="A396" s="1"/>
      <c r="B396" s="1" t="s">
        <v>258</v>
      </c>
      <c r="C396" s="1"/>
      <c r="D396" s="1"/>
      <c r="E396" s="1"/>
      <c r="F396" s="1"/>
      <c r="G396" s="1"/>
      <c r="H396" s="1"/>
      <c r="I396" s="22"/>
      <c r="J396" s="1"/>
      <c r="K396" s="1"/>
      <c r="L396" s="1"/>
      <c r="M396" s="1"/>
      <c r="N396" s="1"/>
      <c r="O396" s="1"/>
      <c r="P396" s="23"/>
      <c r="Q396" s="23"/>
    </row>
    <row r="397" spans="1:17" x14ac:dyDescent="0.35">
      <c r="A397" s="1"/>
      <c r="B397" s="1"/>
      <c r="C397" s="1" t="s">
        <v>260</v>
      </c>
      <c r="D397" s="1"/>
      <c r="E397" s="1"/>
      <c r="F397" s="1"/>
      <c r="G397" s="1"/>
      <c r="H397" s="1"/>
      <c r="I397" s="22"/>
      <c r="J397" s="1"/>
      <c r="K397" s="1"/>
      <c r="L397" s="1"/>
      <c r="M397" s="1"/>
      <c r="N397" s="1"/>
      <c r="O397" s="1"/>
      <c r="P397" s="23"/>
      <c r="Q397" s="23"/>
    </row>
    <row r="398" spans="1:17" x14ac:dyDescent="0.35">
      <c r="A398" s="1"/>
      <c r="B398" s="1"/>
      <c r="C398" s="1"/>
      <c r="D398" s="1" t="s">
        <v>261</v>
      </c>
      <c r="E398" s="1"/>
      <c r="F398" s="1"/>
      <c r="G398" s="1"/>
      <c r="H398" s="1"/>
      <c r="I398" s="22"/>
      <c r="J398" s="1"/>
      <c r="K398" s="1"/>
      <c r="L398" s="1"/>
      <c r="M398" s="1"/>
      <c r="N398" s="1"/>
      <c r="O398" s="1"/>
      <c r="P398" s="23"/>
      <c r="Q398" s="23"/>
    </row>
    <row r="399" spans="1:17" ht="15" thickBot="1" x14ac:dyDescent="0.4">
      <c r="A399" s="21"/>
      <c r="B399" s="21"/>
      <c r="C399" s="21"/>
      <c r="D399" s="21"/>
      <c r="E399" s="21"/>
      <c r="F399" s="21"/>
      <c r="G399" s="24"/>
      <c r="H399" s="24" t="s">
        <v>386</v>
      </c>
      <c r="I399" s="25">
        <v>45230</v>
      </c>
      <c r="J399" s="24" t="s">
        <v>500</v>
      </c>
      <c r="K399" s="24"/>
      <c r="L399" s="24" t="s">
        <v>631</v>
      </c>
      <c r="M399" s="24" t="s">
        <v>439</v>
      </c>
      <c r="N399" s="26"/>
      <c r="O399" s="24" t="s">
        <v>9</v>
      </c>
      <c r="P399" s="28">
        <v>3357.88</v>
      </c>
      <c r="Q399" s="28">
        <f>ROUND(Q398+P399,5)</f>
        <v>3357.88</v>
      </c>
    </row>
    <row r="400" spans="1:17" x14ac:dyDescent="0.35">
      <c r="A400" s="29"/>
      <c r="B400" s="29"/>
      <c r="C400" s="29"/>
      <c r="D400" s="29" t="s">
        <v>462</v>
      </c>
      <c r="E400" s="29"/>
      <c r="F400" s="29"/>
      <c r="G400" s="29"/>
      <c r="H400" s="29"/>
      <c r="I400" s="30"/>
      <c r="J400" s="29"/>
      <c r="K400" s="29"/>
      <c r="L400" s="29"/>
      <c r="M400" s="29"/>
      <c r="N400" s="29"/>
      <c r="O400" s="29"/>
      <c r="P400" s="2">
        <f>ROUND(SUM(P398:P399),5)</f>
        <v>3357.88</v>
      </c>
      <c r="Q400" s="2">
        <f>Q399</f>
        <v>3357.88</v>
      </c>
    </row>
    <row r="401" spans="1:17" x14ac:dyDescent="0.35">
      <c r="A401" s="1"/>
      <c r="B401" s="1"/>
      <c r="C401" s="1"/>
      <c r="D401" s="1" t="s">
        <v>262</v>
      </c>
      <c r="E401" s="1"/>
      <c r="F401" s="1"/>
      <c r="G401" s="1"/>
      <c r="H401" s="1"/>
      <c r="I401" s="22"/>
      <c r="J401" s="1"/>
      <c r="K401" s="1"/>
      <c r="L401" s="1"/>
      <c r="M401" s="1"/>
      <c r="N401" s="1"/>
      <c r="O401" s="1"/>
      <c r="P401" s="23"/>
      <c r="Q401" s="23"/>
    </row>
    <row r="402" spans="1:17" ht="15" thickBot="1" x14ac:dyDescent="0.4">
      <c r="A402" s="21"/>
      <c r="B402" s="21"/>
      <c r="C402" s="21"/>
      <c r="D402" s="21"/>
      <c r="E402" s="21"/>
      <c r="F402" s="21"/>
      <c r="G402" s="24"/>
      <c r="H402" s="24" t="s">
        <v>386</v>
      </c>
      <c r="I402" s="25">
        <v>45230</v>
      </c>
      <c r="J402" s="24" t="s">
        <v>500</v>
      </c>
      <c r="K402" s="24"/>
      <c r="L402" s="24" t="s">
        <v>631</v>
      </c>
      <c r="M402" s="24" t="s">
        <v>439</v>
      </c>
      <c r="N402" s="26"/>
      <c r="O402" s="24" t="s">
        <v>9</v>
      </c>
      <c r="P402" s="27">
        <v>1427.9</v>
      </c>
      <c r="Q402" s="27">
        <f>ROUND(Q401+P402,5)</f>
        <v>1427.9</v>
      </c>
    </row>
    <row r="403" spans="1:17" ht="15" thickBot="1" x14ac:dyDescent="0.4">
      <c r="A403" s="29"/>
      <c r="B403" s="29"/>
      <c r="C403" s="29"/>
      <c r="D403" s="29" t="s">
        <v>463</v>
      </c>
      <c r="E403" s="29"/>
      <c r="F403" s="29"/>
      <c r="G403" s="29"/>
      <c r="H403" s="29"/>
      <c r="I403" s="30"/>
      <c r="J403" s="29"/>
      <c r="K403" s="29"/>
      <c r="L403" s="29"/>
      <c r="M403" s="29"/>
      <c r="N403" s="29"/>
      <c r="O403" s="29"/>
      <c r="P403" s="4">
        <f>ROUND(SUM(P401:P402),5)</f>
        <v>1427.9</v>
      </c>
      <c r="Q403" s="4">
        <f>Q402</f>
        <v>1427.9</v>
      </c>
    </row>
    <row r="404" spans="1:17" ht="15" thickBot="1" x14ac:dyDescent="0.4">
      <c r="A404" s="29"/>
      <c r="B404" s="29"/>
      <c r="C404" s="29" t="s">
        <v>263</v>
      </c>
      <c r="D404" s="29"/>
      <c r="E404" s="29"/>
      <c r="F404" s="29"/>
      <c r="G404" s="29"/>
      <c r="H404" s="29"/>
      <c r="I404" s="30"/>
      <c r="J404" s="29"/>
      <c r="K404" s="29"/>
      <c r="L404" s="29"/>
      <c r="M404" s="29"/>
      <c r="N404" s="29"/>
      <c r="O404" s="29"/>
      <c r="P404" s="3">
        <f>ROUND(P400+P403,5)</f>
        <v>4785.78</v>
      </c>
      <c r="Q404" s="3">
        <f>ROUND(Q400+Q403,5)</f>
        <v>4785.78</v>
      </c>
    </row>
    <row r="405" spans="1:17" x14ac:dyDescent="0.35">
      <c r="A405" s="29"/>
      <c r="B405" s="29" t="s">
        <v>264</v>
      </c>
      <c r="C405" s="29"/>
      <c r="D405" s="29"/>
      <c r="E405" s="29"/>
      <c r="F405" s="29"/>
      <c r="G405" s="29"/>
      <c r="H405" s="29"/>
      <c r="I405" s="30"/>
      <c r="J405" s="29"/>
      <c r="K405" s="29"/>
      <c r="L405" s="29"/>
      <c r="M405" s="29"/>
      <c r="N405" s="29"/>
      <c r="O405" s="29"/>
      <c r="P405" s="2">
        <f>P404</f>
        <v>4785.78</v>
      </c>
      <c r="Q405" s="2">
        <f>Q404</f>
        <v>4785.78</v>
      </c>
    </row>
    <row r="406" spans="1:17" x14ac:dyDescent="0.35">
      <c r="A406" s="1"/>
      <c r="B406" s="1" t="s">
        <v>267</v>
      </c>
      <c r="C406" s="1"/>
      <c r="D406" s="1"/>
      <c r="E406" s="1"/>
      <c r="F406" s="1"/>
      <c r="G406" s="1"/>
      <c r="H406" s="1"/>
      <c r="I406" s="22"/>
      <c r="J406" s="1"/>
      <c r="K406" s="1"/>
      <c r="L406" s="1"/>
      <c r="M406" s="1"/>
      <c r="N406" s="1"/>
      <c r="O406" s="1"/>
      <c r="P406" s="23"/>
      <c r="Q406" s="23"/>
    </row>
    <row r="407" spans="1:17" x14ac:dyDescent="0.35">
      <c r="A407" s="1"/>
      <c r="B407" s="1"/>
      <c r="C407" s="1" t="s">
        <v>268</v>
      </c>
      <c r="D407" s="1"/>
      <c r="E407" s="1"/>
      <c r="F407" s="1"/>
      <c r="G407" s="1"/>
      <c r="H407" s="1"/>
      <c r="I407" s="22"/>
      <c r="J407" s="1"/>
      <c r="K407" s="1"/>
      <c r="L407" s="1"/>
      <c r="M407" s="1"/>
      <c r="N407" s="1"/>
      <c r="O407" s="1"/>
      <c r="P407" s="23"/>
      <c r="Q407" s="23"/>
    </row>
    <row r="408" spans="1:17" x14ac:dyDescent="0.35">
      <c r="A408" s="1"/>
      <c r="B408" s="1"/>
      <c r="C408" s="1"/>
      <c r="D408" s="1" t="s">
        <v>269</v>
      </c>
      <c r="E408" s="1"/>
      <c r="F408" s="1"/>
      <c r="G408" s="1"/>
      <c r="H408" s="1"/>
      <c r="I408" s="22"/>
      <c r="J408" s="1"/>
      <c r="K408" s="1"/>
      <c r="L408" s="1"/>
      <c r="M408" s="1"/>
      <c r="N408" s="1"/>
      <c r="O408" s="1"/>
      <c r="P408" s="23"/>
      <c r="Q408" s="23"/>
    </row>
    <row r="409" spans="1:17" x14ac:dyDescent="0.35">
      <c r="A409" s="24"/>
      <c r="B409" s="24"/>
      <c r="C409" s="24"/>
      <c r="D409" s="24"/>
      <c r="E409" s="24"/>
      <c r="F409" s="24"/>
      <c r="G409" s="24"/>
      <c r="H409" s="24" t="s">
        <v>389</v>
      </c>
      <c r="I409" s="25">
        <v>45230</v>
      </c>
      <c r="J409" s="24" t="s">
        <v>474</v>
      </c>
      <c r="K409" s="24" t="s">
        <v>402</v>
      </c>
      <c r="L409" s="24" t="s">
        <v>426</v>
      </c>
      <c r="M409" s="24" t="s">
        <v>439</v>
      </c>
      <c r="N409" s="26"/>
      <c r="O409" s="24" t="s">
        <v>9</v>
      </c>
      <c r="P409" s="27">
        <v>0</v>
      </c>
      <c r="Q409" s="27">
        <f>ROUND(Q408+P409,5)</f>
        <v>0</v>
      </c>
    </row>
    <row r="410" spans="1:17" ht="15" thickBot="1" x14ac:dyDescent="0.4">
      <c r="A410" s="24"/>
      <c r="B410" s="24"/>
      <c r="C410" s="24"/>
      <c r="D410" s="24"/>
      <c r="E410" s="24"/>
      <c r="F410" s="24"/>
      <c r="G410" s="24"/>
      <c r="H410" s="24" t="s">
        <v>389</v>
      </c>
      <c r="I410" s="25">
        <v>45230</v>
      </c>
      <c r="J410" s="24" t="s">
        <v>474</v>
      </c>
      <c r="K410" s="24" t="s">
        <v>402</v>
      </c>
      <c r="L410" s="24" t="s">
        <v>426</v>
      </c>
      <c r="M410" s="24" t="s">
        <v>439</v>
      </c>
      <c r="N410" s="26"/>
      <c r="O410" s="24" t="s">
        <v>9</v>
      </c>
      <c r="P410" s="27">
        <v>0</v>
      </c>
      <c r="Q410" s="27">
        <f>ROUND(Q409+P410,5)</f>
        <v>0</v>
      </c>
    </row>
    <row r="411" spans="1:17" ht="15" thickBot="1" x14ac:dyDescent="0.4">
      <c r="A411" s="29"/>
      <c r="B411" s="29"/>
      <c r="C411" s="29"/>
      <c r="D411" s="29" t="s">
        <v>383</v>
      </c>
      <c r="E411" s="29"/>
      <c r="F411" s="29"/>
      <c r="G411" s="29"/>
      <c r="H411" s="29"/>
      <c r="I411" s="30"/>
      <c r="J411" s="29"/>
      <c r="K411" s="29"/>
      <c r="L411" s="29"/>
      <c r="M411" s="29"/>
      <c r="N411" s="29"/>
      <c r="O411" s="29"/>
      <c r="P411" s="3">
        <f>ROUND(SUM(P408:P410),5)</f>
        <v>0</v>
      </c>
      <c r="Q411" s="3">
        <f>Q410</f>
        <v>0</v>
      </c>
    </row>
    <row r="412" spans="1:17" x14ac:dyDescent="0.35">
      <c r="A412" s="29"/>
      <c r="B412" s="29"/>
      <c r="C412" s="29" t="s">
        <v>270</v>
      </c>
      <c r="D412" s="29"/>
      <c r="E412" s="29"/>
      <c r="F412" s="29"/>
      <c r="G412" s="29"/>
      <c r="H412" s="29"/>
      <c r="I412" s="30"/>
      <c r="J412" s="29"/>
      <c r="K412" s="29"/>
      <c r="L412" s="29"/>
      <c r="M412" s="29"/>
      <c r="N412" s="29"/>
      <c r="O412" s="29"/>
      <c r="P412" s="2">
        <f>P411</f>
        <v>0</v>
      </c>
      <c r="Q412" s="2">
        <f>Q411</f>
        <v>0</v>
      </c>
    </row>
    <row r="413" spans="1:17" x14ac:dyDescent="0.35">
      <c r="A413" s="1"/>
      <c r="B413" s="1"/>
      <c r="C413" s="1" t="s">
        <v>271</v>
      </c>
      <c r="D413" s="1"/>
      <c r="E413" s="1"/>
      <c r="F413" s="1"/>
      <c r="G413" s="1"/>
      <c r="H413" s="1"/>
      <c r="I413" s="22"/>
      <c r="J413" s="1"/>
      <c r="K413" s="1"/>
      <c r="L413" s="1"/>
      <c r="M413" s="1"/>
      <c r="N413" s="1"/>
      <c r="O413" s="1"/>
      <c r="P413" s="23"/>
      <c r="Q413" s="23"/>
    </row>
    <row r="414" spans="1:17" ht="15" thickBot="1" x14ac:dyDescent="0.4">
      <c r="A414" s="21"/>
      <c r="B414" s="21"/>
      <c r="C414" s="21"/>
      <c r="D414" s="21"/>
      <c r="E414" s="21"/>
      <c r="F414" s="21"/>
      <c r="G414" s="24"/>
      <c r="H414" s="24" t="s">
        <v>387</v>
      </c>
      <c r="I414" s="25">
        <v>45222</v>
      </c>
      <c r="J414" s="24"/>
      <c r="K414" s="24" t="s">
        <v>540</v>
      </c>
      <c r="L414" s="24" t="s">
        <v>632</v>
      </c>
      <c r="M414" s="24" t="s">
        <v>439</v>
      </c>
      <c r="N414" s="26"/>
      <c r="O414" s="24" t="s">
        <v>38</v>
      </c>
      <c r="P414" s="27">
        <v>-805</v>
      </c>
      <c r="Q414" s="27">
        <f>ROUND(Q413+P414,5)</f>
        <v>-805</v>
      </c>
    </row>
    <row r="415" spans="1:17" ht="15" thickBot="1" x14ac:dyDescent="0.4">
      <c r="A415" s="29"/>
      <c r="B415" s="29"/>
      <c r="C415" s="29" t="s">
        <v>464</v>
      </c>
      <c r="D415" s="29"/>
      <c r="E415" s="29"/>
      <c r="F415" s="29"/>
      <c r="G415" s="29"/>
      <c r="H415" s="29"/>
      <c r="I415" s="30"/>
      <c r="J415" s="29"/>
      <c r="K415" s="29"/>
      <c r="L415" s="29"/>
      <c r="M415" s="29"/>
      <c r="N415" s="29"/>
      <c r="O415" s="29"/>
      <c r="P415" s="4">
        <f>ROUND(SUM(P413:P414),5)</f>
        <v>-805</v>
      </c>
      <c r="Q415" s="4">
        <f>Q414</f>
        <v>-805</v>
      </c>
    </row>
    <row r="416" spans="1:17" ht="15" thickBot="1" x14ac:dyDescent="0.4">
      <c r="A416" s="29"/>
      <c r="B416" s="29" t="s">
        <v>272</v>
      </c>
      <c r="C416" s="29"/>
      <c r="D416" s="29"/>
      <c r="E416" s="29"/>
      <c r="F416" s="29"/>
      <c r="G416" s="29"/>
      <c r="H416" s="29"/>
      <c r="I416" s="30"/>
      <c r="J416" s="29"/>
      <c r="K416" s="29"/>
      <c r="L416" s="29"/>
      <c r="M416" s="29"/>
      <c r="N416" s="29"/>
      <c r="O416" s="29"/>
      <c r="P416" s="4">
        <f>ROUND(P412+P415,5)</f>
        <v>-805</v>
      </c>
      <c r="Q416" s="4">
        <f>ROUND(Q412+Q415,5)</f>
        <v>-805</v>
      </c>
    </row>
    <row r="417" spans="1:17" s="7" customFormat="1" ht="11" thickBot="1" x14ac:dyDescent="0.3">
      <c r="A417" s="5" t="s">
        <v>384</v>
      </c>
      <c r="B417" s="5"/>
      <c r="C417" s="5"/>
      <c r="D417" s="5"/>
      <c r="E417" s="5"/>
      <c r="F417" s="5"/>
      <c r="G417" s="5"/>
      <c r="H417" s="5"/>
      <c r="I417" s="31"/>
      <c r="J417" s="5"/>
      <c r="K417" s="5"/>
      <c r="L417" s="5"/>
      <c r="M417" s="5"/>
      <c r="N417" s="5"/>
      <c r="O417" s="5"/>
      <c r="P417" s="6">
        <f>ROUND(P6+P13+P41+P45+P279+P288+P336+P343+P371+P395+P405+P416,5)</f>
        <v>-75394.89</v>
      </c>
      <c r="Q417" s="6">
        <f>ROUND(Q6+Q13+Q41+Q45+Q279+Q288+Q336+Q343+Q371+Q395+Q405+Q416,5)</f>
        <v>-75394.89</v>
      </c>
    </row>
    <row r="418" spans="1:17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11:29 AM
&amp;"Arial,Bold"&amp;8 11/08/23
&amp;"Arial,Bold"&amp;8 Accrual Basis&amp;C&amp;"Arial,Bold"&amp;12 Nederland Fire Protection District
&amp;"Arial,Bold"&amp;14 Transaction Detail By Account
&amp;"Arial,Bold"&amp;10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177800</xdr:colOff>
                <xdr:row>1</xdr:row>
                <xdr:rowOff>38100</xdr:rowOff>
              </to>
            </anchor>
          </controlPr>
        </control>
      </mc:Choice>
      <mc:Fallback>
        <control shapeId="13313" r:id="rId4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D0C6-DF03-425F-97A7-DED4DD4F35F9}">
  <dimension ref="A1:AK64"/>
  <sheetViews>
    <sheetView workbookViewId="0">
      <selection sqref="A1:AK64"/>
    </sheetView>
  </sheetViews>
  <sheetFormatPr defaultRowHeight="12.5" x14ac:dyDescent="0.25"/>
  <cols>
    <col min="1" max="16384" width="8.7265625" style="13"/>
  </cols>
  <sheetData>
    <row r="1" spans="1:37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37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1:37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spans="1:37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spans="1:37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1:37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</row>
    <row r="47" spans="1:37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spans="1:37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1:37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37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spans="1:3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37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37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3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3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37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spans="1:37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538D-C0AA-44D5-B579-E3412992557D}">
  <sheetPr codeName="Sheet5"/>
  <dimension ref="A1:M260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38" customWidth="1"/>
    <col min="9" max="9" width="27.7265625" style="38" customWidth="1"/>
    <col min="10" max="11" width="9.26953125" style="39" bestFit="1" customWidth="1"/>
    <col min="12" max="12" width="10.7265625" style="39" bestFit="1" customWidth="1"/>
    <col min="13" max="13" width="9.453125" style="39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5"/>
      <c r="K1" s="35"/>
      <c r="L1" s="35"/>
      <c r="M1" s="35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634</v>
      </c>
      <c r="K2" s="20" t="s">
        <v>68</v>
      </c>
      <c r="L2" s="20" t="s">
        <v>69</v>
      </c>
      <c r="M2" s="20" t="s">
        <v>70</v>
      </c>
    </row>
    <row r="3" spans="1:13" ht="15" thickTop="1" x14ac:dyDescent="0.35">
      <c r="A3" s="1"/>
      <c r="B3" s="1" t="s">
        <v>71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72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281</v>
      </c>
      <c r="F5" s="1"/>
      <c r="G5" s="1"/>
      <c r="H5" s="1"/>
      <c r="I5" s="1"/>
      <c r="J5" s="2">
        <v>7923.72</v>
      </c>
      <c r="K5" s="2"/>
      <c r="L5" s="2"/>
      <c r="M5" s="15"/>
    </row>
    <row r="6" spans="1:13" x14ac:dyDescent="0.35">
      <c r="A6" s="1"/>
      <c r="B6" s="1"/>
      <c r="C6" s="1"/>
      <c r="D6" s="1"/>
      <c r="E6" s="1" t="s">
        <v>73</v>
      </c>
      <c r="F6" s="1"/>
      <c r="G6" s="1"/>
      <c r="H6" s="1"/>
      <c r="I6" s="1"/>
      <c r="J6" s="2">
        <v>0</v>
      </c>
      <c r="K6" s="2">
        <v>26688.5</v>
      </c>
      <c r="L6" s="2">
        <f>ROUND((J6-K6),5)</f>
        <v>-26688.5</v>
      </c>
      <c r="M6" s="15">
        <f>ROUND(IF(K6=0, IF(J6=0, 0, 1), J6/K6),5)</f>
        <v>0</v>
      </c>
    </row>
    <row r="7" spans="1:13" x14ac:dyDescent="0.35">
      <c r="A7" s="1"/>
      <c r="B7" s="1"/>
      <c r="C7" s="1"/>
      <c r="D7" s="1"/>
      <c r="E7" s="1" t="s">
        <v>74</v>
      </c>
      <c r="F7" s="1"/>
      <c r="G7" s="1"/>
      <c r="H7" s="1"/>
      <c r="I7" s="1"/>
      <c r="J7" s="2">
        <v>47944.51</v>
      </c>
      <c r="K7" s="2">
        <v>500</v>
      </c>
      <c r="L7" s="2">
        <f>ROUND((J7-K7),5)</f>
        <v>47444.51</v>
      </c>
      <c r="M7" s="15">
        <f>ROUND(IF(K7=0, IF(J7=0, 0, 1), J7/K7),5)</f>
        <v>95.889020000000002</v>
      </c>
    </row>
    <row r="8" spans="1:13" x14ac:dyDescent="0.35">
      <c r="A8" s="1"/>
      <c r="B8" s="1"/>
      <c r="C8" s="1"/>
      <c r="D8" s="1"/>
      <c r="E8" s="1" t="s">
        <v>75</v>
      </c>
      <c r="F8" s="1"/>
      <c r="G8" s="1"/>
      <c r="H8" s="1"/>
      <c r="I8" s="1"/>
      <c r="J8" s="2">
        <v>26394.44</v>
      </c>
      <c r="K8" s="2">
        <v>150</v>
      </c>
      <c r="L8" s="2">
        <f>ROUND((J8-K8),5)</f>
        <v>26244.44</v>
      </c>
      <c r="M8" s="15">
        <f>ROUND(IF(K8=0, IF(J8=0, 0, 1), J8/K8),5)</f>
        <v>175.96293</v>
      </c>
    </row>
    <row r="9" spans="1:13" x14ac:dyDescent="0.35">
      <c r="A9" s="1"/>
      <c r="B9" s="1"/>
      <c r="C9" s="1"/>
      <c r="D9" s="1"/>
      <c r="E9" s="1" t="s">
        <v>76</v>
      </c>
      <c r="F9" s="1"/>
      <c r="G9" s="1"/>
      <c r="H9" s="1"/>
      <c r="I9" s="1"/>
      <c r="J9" s="2"/>
      <c r="K9" s="2"/>
      <c r="L9" s="2"/>
      <c r="M9" s="15"/>
    </row>
    <row r="10" spans="1:13" x14ac:dyDescent="0.35">
      <c r="A10" s="1"/>
      <c r="B10" s="1"/>
      <c r="C10" s="1"/>
      <c r="D10" s="1"/>
      <c r="E10" s="1"/>
      <c r="F10" s="1" t="s">
        <v>282</v>
      </c>
      <c r="G10" s="1"/>
      <c r="H10" s="1"/>
      <c r="I10" s="1"/>
      <c r="J10" s="2">
        <v>-450.15</v>
      </c>
      <c r="K10" s="2"/>
      <c r="L10" s="2"/>
      <c r="M10" s="15"/>
    </row>
    <row r="11" spans="1:13" x14ac:dyDescent="0.35">
      <c r="A11" s="1"/>
      <c r="B11" s="1"/>
      <c r="C11" s="1"/>
      <c r="D11" s="1"/>
      <c r="E11" s="1"/>
      <c r="F11" s="1" t="s">
        <v>283</v>
      </c>
      <c r="G11" s="1"/>
      <c r="H11" s="1"/>
      <c r="I11" s="1"/>
      <c r="J11" s="2">
        <v>1159.05</v>
      </c>
      <c r="K11" s="2"/>
      <c r="L11" s="2"/>
      <c r="M11" s="15"/>
    </row>
    <row r="12" spans="1:13" x14ac:dyDescent="0.35">
      <c r="A12" s="1"/>
      <c r="B12" s="1"/>
      <c r="C12" s="1"/>
      <c r="D12" s="1"/>
      <c r="E12" s="1"/>
      <c r="F12" s="1" t="s">
        <v>77</v>
      </c>
      <c r="G12" s="1"/>
      <c r="H12" s="1"/>
      <c r="I12" s="1"/>
      <c r="J12" s="2">
        <v>0</v>
      </c>
      <c r="K12" s="2">
        <v>74433</v>
      </c>
      <c r="L12" s="2">
        <f>ROUND((J12-K12),5)</f>
        <v>-74433</v>
      </c>
      <c r="M12" s="15">
        <f>ROUND(IF(K12=0, IF(J12=0, 0, 1), J12/K12),5)</f>
        <v>0</v>
      </c>
    </row>
    <row r="13" spans="1:13" x14ac:dyDescent="0.35">
      <c r="A13" s="1"/>
      <c r="B13" s="1"/>
      <c r="C13" s="1"/>
      <c r="D13" s="1"/>
      <c r="E13" s="1"/>
      <c r="F13" s="1" t="s">
        <v>78</v>
      </c>
      <c r="G13" s="1"/>
      <c r="H13" s="1"/>
      <c r="I13" s="1"/>
      <c r="J13" s="2">
        <v>1127356.95</v>
      </c>
      <c r="K13" s="2">
        <v>1063427.01</v>
      </c>
      <c r="L13" s="2">
        <f>ROUND((J13-K13),5)</f>
        <v>63929.94</v>
      </c>
      <c r="M13" s="15">
        <f>ROUND(IF(K13=0, IF(J13=0, 0, 1), J13/K13),5)</f>
        <v>1.06012</v>
      </c>
    </row>
    <row r="14" spans="1:13" x14ac:dyDescent="0.35">
      <c r="A14" s="1"/>
      <c r="B14" s="1"/>
      <c r="C14" s="1"/>
      <c r="D14" s="1"/>
      <c r="E14" s="1"/>
      <c r="F14" s="1" t="s">
        <v>79</v>
      </c>
      <c r="G14" s="1"/>
      <c r="H14" s="1"/>
      <c r="I14" s="1"/>
      <c r="J14" s="2">
        <v>44554.29</v>
      </c>
      <c r="K14" s="2">
        <v>53171.35</v>
      </c>
      <c r="L14" s="2">
        <f>ROUND((J14-K14),5)</f>
        <v>-8617.06</v>
      </c>
      <c r="M14" s="15">
        <f>ROUND(IF(K14=0, IF(J14=0, 0, 1), J14/K14),5)</f>
        <v>0.83794000000000002</v>
      </c>
    </row>
    <row r="15" spans="1:13" x14ac:dyDescent="0.35">
      <c r="A15" s="1"/>
      <c r="B15" s="1"/>
      <c r="C15" s="1"/>
      <c r="D15" s="1"/>
      <c r="E15" s="1"/>
      <c r="F15" s="1" t="s">
        <v>80</v>
      </c>
      <c r="G15" s="1"/>
      <c r="H15" s="1"/>
      <c r="I15" s="1"/>
      <c r="J15" s="2">
        <v>36874.31</v>
      </c>
      <c r="K15" s="2">
        <v>37216.6</v>
      </c>
      <c r="L15" s="2">
        <f>ROUND((J15-K15),5)</f>
        <v>-342.29</v>
      </c>
      <c r="M15" s="15">
        <f>ROUND(IF(K15=0, IF(J15=0, 0, 1), J15/K15),5)</f>
        <v>0.99080000000000001</v>
      </c>
    </row>
    <row r="16" spans="1:13" x14ac:dyDescent="0.35">
      <c r="A16" s="1"/>
      <c r="B16" s="1"/>
      <c r="C16" s="1"/>
      <c r="D16" s="1"/>
      <c r="E16" s="1"/>
      <c r="F16" s="1" t="s">
        <v>81</v>
      </c>
      <c r="G16" s="1"/>
      <c r="H16" s="1"/>
      <c r="I16" s="1"/>
      <c r="J16" s="2">
        <v>1452.45</v>
      </c>
      <c r="K16" s="2">
        <v>1860.83</v>
      </c>
      <c r="L16" s="2">
        <f>ROUND((J16-K16),5)</f>
        <v>-408.38</v>
      </c>
      <c r="M16" s="15">
        <f>ROUND(IF(K16=0, IF(J16=0, 0, 1), J16/K16),5)</f>
        <v>0.78054000000000001</v>
      </c>
    </row>
    <row r="17" spans="1:13" x14ac:dyDescent="0.35">
      <c r="A17" s="1"/>
      <c r="B17" s="1"/>
      <c r="C17" s="1"/>
      <c r="D17" s="1"/>
      <c r="E17" s="1"/>
      <c r="F17" s="1" t="s">
        <v>82</v>
      </c>
      <c r="G17" s="1"/>
      <c r="H17" s="1"/>
      <c r="I17" s="1"/>
      <c r="J17" s="2">
        <v>3146.42</v>
      </c>
      <c r="K17" s="2"/>
      <c r="L17" s="2"/>
      <c r="M17" s="15"/>
    </row>
    <row r="18" spans="1:13" x14ac:dyDescent="0.35">
      <c r="A18" s="1"/>
      <c r="B18" s="1"/>
      <c r="C18" s="1"/>
      <c r="D18" s="1"/>
      <c r="E18" s="1"/>
      <c r="F18" s="1" t="s">
        <v>83</v>
      </c>
      <c r="G18" s="1"/>
      <c r="H18" s="1"/>
      <c r="I18" s="1"/>
      <c r="J18" s="2">
        <v>960.52</v>
      </c>
      <c r="K18" s="2">
        <v>971</v>
      </c>
      <c r="L18" s="2">
        <f>ROUND((J18-K18),5)</f>
        <v>-10.48</v>
      </c>
      <c r="M18" s="15">
        <f>ROUND(IF(K18=0, IF(J18=0, 0, 1), J18/K18),5)</f>
        <v>0.98921000000000003</v>
      </c>
    </row>
    <row r="19" spans="1:13" x14ac:dyDescent="0.35">
      <c r="A19" s="1"/>
      <c r="B19" s="1"/>
      <c r="C19" s="1"/>
      <c r="D19" s="1"/>
      <c r="E19" s="1"/>
      <c r="F19" s="1" t="s">
        <v>84</v>
      </c>
      <c r="G19" s="1"/>
      <c r="H19" s="1"/>
      <c r="I19" s="1"/>
      <c r="J19" s="2">
        <v>28923.21</v>
      </c>
      <c r="K19" s="2">
        <v>25741</v>
      </c>
      <c r="L19" s="2">
        <f>ROUND((J19-K19),5)</f>
        <v>3182.21</v>
      </c>
      <c r="M19" s="15">
        <f>ROUND(IF(K19=0, IF(J19=0, 0, 1), J19/K19),5)</f>
        <v>1.1236200000000001</v>
      </c>
    </row>
    <row r="20" spans="1:13" x14ac:dyDescent="0.35">
      <c r="A20" s="1"/>
      <c r="B20" s="1"/>
      <c r="C20" s="1"/>
      <c r="D20" s="1"/>
      <c r="E20" s="1"/>
      <c r="F20" s="1" t="s">
        <v>284</v>
      </c>
      <c r="G20" s="1"/>
      <c r="H20" s="1"/>
      <c r="I20" s="1"/>
      <c r="J20" s="2">
        <v>-43080.66</v>
      </c>
      <c r="K20" s="2"/>
      <c r="L20" s="2"/>
      <c r="M20" s="15"/>
    </row>
    <row r="21" spans="1:13" x14ac:dyDescent="0.35">
      <c r="A21" s="1"/>
      <c r="B21" s="1"/>
      <c r="C21" s="1"/>
      <c r="D21" s="1"/>
      <c r="E21" s="1"/>
      <c r="F21" s="1" t="s">
        <v>285</v>
      </c>
      <c r="G21" s="1"/>
      <c r="H21" s="1"/>
      <c r="I21" s="1"/>
      <c r="J21" s="2">
        <v>-1426.09</v>
      </c>
      <c r="K21" s="2"/>
      <c r="L21" s="2"/>
      <c r="M21" s="15"/>
    </row>
    <row r="22" spans="1:13" x14ac:dyDescent="0.35">
      <c r="A22" s="1"/>
      <c r="B22" s="1"/>
      <c r="C22" s="1"/>
      <c r="D22" s="1"/>
      <c r="E22" s="1"/>
      <c r="F22" s="1" t="s">
        <v>286</v>
      </c>
      <c r="G22" s="1"/>
      <c r="H22" s="1"/>
      <c r="I22" s="1"/>
      <c r="J22" s="2">
        <v>-8262.99</v>
      </c>
      <c r="K22" s="2"/>
      <c r="L22" s="2"/>
      <c r="M22" s="15"/>
    </row>
    <row r="23" spans="1:13" ht="15" thickBot="1" x14ac:dyDescent="0.4">
      <c r="A23" s="1"/>
      <c r="B23" s="1"/>
      <c r="C23" s="1"/>
      <c r="D23" s="1"/>
      <c r="E23" s="1"/>
      <c r="F23" s="1" t="s">
        <v>287</v>
      </c>
      <c r="G23" s="1"/>
      <c r="H23" s="1"/>
      <c r="I23" s="1"/>
      <c r="J23" s="36">
        <v>19654.23</v>
      </c>
      <c r="K23" s="36"/>
      <c r="L23" s="36"/>
      <c r="M23" s="37"/>
    </row>
    <row r="24" spans="1:13" ht="15" thickBot="1" x14ac:dyDescent="0.4">
      <c r="A24" s="1"/>
      <c r="B24" s="1"/>
      <c r="C24" s="1"/>
      <c r="D24" s="1"/>
      <c r="E24" s="1" t="s">
        <v>85</v>
      </c>
      <c r="F24" s="1"/>
      <c r="G24" s="1"/>
      <c r="H24" s="1"/>
      <c r="I24" s="1"/>
      <c r="J24" s="4">
        <f>ROUND(SUM(J9:J23),5)</f>
        <v>1210861.54</v>
      </c>
      <c r="K24" s="4">
        <f>ROUND(SUM(K9:K23),5)</f>
        <v>1256820.79</v>
      </c>
      <c r="L24" s="4">
        <f>ROUND((J24-K24),5)</f>
        <v>-45959.25</v>
      </c>
      <c r="M24" s="16">
        <f>ROUND(IF(K24=0, IF(J24=0, 0, 1), J24/K24),5)</f>
        <v>0.96343000000000001</v>
      </c>
    </row>
    <row r="25" spans="1:13" ht="15" thickBot="1" x14ac:dyDescent="0.4">
      <c r="A25" s="1"/>
      <c r="B25" s="1"/>
      <c r="C25" s="1"/>
      <c r="D25" s="1" t="s">
        <v>86</v>
      </c>
      <c r="E25" s="1"/>
      <c r="F25" s="1"/>
      <c r="G25" s="1"/>
      <c r="H25" s="1"/>
      <c r="I25" s="1"/>
      <c r="J25" s="3">
        <f>ROUND(SUM(J4:J8)+J24,5)</f>
        <v>1293124.21</v>
      </c>
      <c r="K25" s="3">
        <f>ROUND(SUM(K4:K8)+K24,5)</f>
        <v>1284159.29</v>
      </c>
      <c r="L25" s="3">
        <f>ROUND((J25-K25),5)</f>
        <v>8964.92</v>
      </c>
      <c r="M25" s="17">
        <f>ROUND(IF(K25=0, IF(J25=0, 0, 1), J25/K25),5)</f>
        <v>1.00698</v>
      </c>
    </row>
    <row r="26" spans="1:13" x14ac:dyDescent="0.35">
      <c r="A26" s="1"/>
      <c r="B26" s="1"/>
      <c r="C26" s="1" t="s">
        <v>87</v>
      </c>
      <c r="D26" s="1"/>
      <c r="E26" s="1"/>
      <c r="F26" s="1"/>
      <c r="G26" s="1"/>
      <c r="H26" s="1"/>
      <c r="I26" s="1"/>
      <c r="J26" s="2">
        <f>J25</f>
        <v>1293124.21</v>
      </c>
      <c r="K26" s="2">
        <f>K25</f>
        <v>1284159.29</v>
      </c>
      <c r="L26" s="2">
        <f>ROUND((J26-K26),5)</f>
        <v>8964.92</v>
      </c>
      <c r="M26" s="15">
        <f>ROUND(IF(K26=0, IF(J26=0, 0, 1), J26/K26),5)</f>
        <v>1.00698</v>
      </c>
    </row>
    <row r="27" spans="1:13" x14ac:dyDescent="0.35">
      <c r="A27" s="1"/>
      <c r="B27" s="1"/>
      <c r="C27" s="1"/>
      <c r="D27" s="1" t="s">
        <v>88</v>
      </c>
      <c r="E27" s="1"/>
      <c r="F27" s="1"/>
      <c r="G27" s="1"/>
      <c r="H27" s="1"/>
      <c r="I27" s="1"/>
      <c r="J27" s="2"/>
      <c r="K27" s="2"/>
      <c r="L27" s="2"/>
      <c r="M27" s="15"/>
    </row>
    <row r="28" spans="1:13" x14ac:dyDescent="0.35">
      <c r="A28" s="1"/>
      <c r="B28" s="1"/>
      <c r="C28" s="1"/>
      <c r="D28" s="1"/>
      <c r="E28" s="1" t="s">
        <v>288</v>
      </c>
      <c r="F28" s="1"/>
      <c r="G28" s="1"/>
      <c r="H28" s="1"/>
      <c r="I28" s="1"/>
      <c r="J28" s="2">
        <v>29.72</v>
      </c>
      <c r="K28" s="2"/>
      <c r="L28" s="2"/>
      <c r="M28" s="15"/>
    </row>
    <row r="29" spans="1:13" x14ac:dyDescent="0.35">
      <c r="A29" s="1"/>
      <c r="B29" s="1"/>
      <c r="C29" s="1"/>
      <c r="D29" s="1"/>
      <c r="E29" s="1" t="s">
        <v>89</v>
      </c>
      <c r="F29" s="1"/>
      <c r="G29" s="1"/>
      <c r="H29" s="1"/>
      <c r="I29" s="1"/>
      <c r="J29" s="2"/>
      <c r="K29" s="2"/>
      <c r="L29" s="2"/>
      <c r="M29" s="15"/>
    </row>
    <row r="30" spans="1:13" x14ac:dyDescent="0.35">
      <c r="A30" s="1"/>
      <c r="B30" s="1"/>
      <c r="C30" s="1"/>
      <c r="D30" s="1"/>
      <c r="E30" s="1"/>
      <c r="F30" s="1" t="s">
        <v>90</v>
      </c>
      <c r="G30" s="1"/>
      <c r="H30" s="1"/>
      <c r="I30" s="1"/>
      <c r="J30" s="2">
        <v>13073.59</v>
      </c>
      <c r="K30" s="2">
        <v>13100</v>
      </c>
      <c r="L30" s="2">
        <f>ROUND((J30-K30),5)</f>
        <v>-26.41</v>
      </c>
      <c r="M30" s="15">
        <f>ROUND(IF(K30=0, IF(J30=0, 0, 1), J30/K30),5)</f>
        <v>0.99797999999999998</v>
      </c>
    </row>
    <row r="31" spans="1:13" x14ac:dyDescent="0.35">
      <c r="A31" s="1"/>
      <c r="B31" s="1"/>
      <c r="C31" s="1"/>
      <c r="D31" s="1"/>
      <c r="E31" s="1"/>
      <c r="F31" s="1" t="s">
        <v>91</v>
      </c>
      <c r="G31" s="1"/>
      <c r="H31" s="1"/>
      <c r="I31" s="1"/>
      <c r="J31" s="2">
        <v>0</v>
      </c>
      <c r="K31" s="2">
        <v>20000</v>
      </c>
      <c r="L31" s="2">
        <f>ROUND((J31-K31),5)</f>
        <v>-20000</v>
      </c>
      <c r="M31" s="15">
        <f>ROUND(IF(K31=0, IF(J31=0, 0, 1), J31/K31),5)</f>
        <v>0</v>
      </c>
    </row>
    <row r="32" spans="1:13" ht="15" thickBot="1" x14ac:dyDescent="0.4">
      <c r="A32" s="1"/>
      <c r="B32" s="1"/>
      <c r="C32" s="1"/>
      <c r="D32" s="1"/>
      <c r="E32" s="1"/>
      <c r="F32" s="1" t="s">
        <v>92</v>
      </c>
      <c r="G32" s="1"/>
      <c r="H32" s="1"/>
      <c r="I32" s="1"/>
      <c r="J32" s="8">
        <v>46093</v>
      </c>
      <c r="K32" s="8"/>
      <c r="L32" s="8"/>
      <c r="M32" s="18"/>
    </row>
    <row r="33" spans="1:13" x14ac:dyDescent="0.35">
      <c r="A33" s="1"/>
      <c r="B33" s="1"/>
      <c r="C33" s="1"/>
      <c r="D33" s="1"/>
      <c r="E33" s="1" t="s">
        <v>93</v>
      </c>
      <c r="F33" s="1"/>
      <c r="G33" s="1"/>
      <c r="H33" s="1"/>
      <c r="I33" s="1"/>
      <c r="J33" s="2">
        <f>ROUND(SUM(J29:J32),5)</f>
        <v>59166.59</v>
      </c>
      <c r="K33" s="2">
        <f>ROUND(SUM(K29:K32),5)</f>
        <v>33100</v>
      </c>
      <c r="L33" s="2">
        <f>ROUND((J33-K33),5)</f>
        <v>26066.59</v>
      </c>
      <c r="M33" s="15">
        <f>ROUND(IF(K33=0, IF(J33=0, 0, 1), J33/K33),5)</f>
        <v>1.7875099999999999</v>
      </c>
    </row>
    <row r="34" spans="1:13" x14ac:dyDescent="0.35">
      <c r="A34" s="1"/>
      <c r="B34" s="1"/>
      <c r="C34" s="1"/>
      <c r="D34" s="1"/>
      <c r="E34" s="1" t="s">
        <v>94</v>
      </c>
      <c r="F34" s="1"/>
      <c r="G34" s="1"/>
      <c r="H34" s="1"/>
      <c r="I34" s="1"/>
      <c r="J34" s="2"/>
      <c r="K34" s="2"/>
      <c r="L34" s="2"/>
      <c r="M34" s="15"/>
    </row>
    <row r="35" spans="1:13" x14ac:dyDescent="0.35">
      <c r="A35" s="1"/>
      <c r="B35" s="1"/>
      <c r="C35" s="1"/>
      <c r="D35" s="1"/>
      <c r="E35" s="1"/>
      <c r="F35" s="1" t="s">
        <v>95</v>
      </c>
      <c r="G35" s="1"/>
      <c r="H35" s="1"/>
      <c r="I35" s="1"/>
      <c r="J35" s="2">
        <v>859.23</v>
      </c>
      <c r="K35" s="2">
        <v>3300</v>
      </c>
      <c r="L35" s="2">
        <f>ROUND((J35-K35),5)</f>
        <v>-2440.77</v>
      </c>
      <c r="M35" s="15">
        <f>ROUND(IF(K35=0, IF(J35=0, 0, 1), J35/K35),5)</f>
        <v>0.26036999999999999</v>
      </c>
    </row>
    <row r="36" spans="1:13" x14ac:dyDescent="0.35">
      <c r="A36" s="1"/>
      <c r="B36" s="1"/>
      <c r="C36" s="1"/>
      <c r="D36" s="1"/>
      <c r="E36" s="1"/>
      <c r="F36" s="1" t="s">
        <v>96</v>
      </c>
      <c r="G36" s="1"/>
      <c r="H36" s="1"/>
      <c r="I36" s="1"/>
      <c r="J36" s="2">
        <v>6027.25</v>
      </c>
      <c r="K36" s="2">
        <v>2500</v>
      </c>
      <c r="L36" s="2">
        <f>ROUND((J36-K36),5)</f>
        <v>3527.25</v>
      </c>
      <c r="M36" s="15">
        <f>ROUND(IF(K36=0, IF(J36=0, 0, 1), J36/K36),5)</f>
        <v>2.4108999999999998</v>
      </c>
    </row>
    <row r="37" spans="1:13" x14ac:dyDescent="0.35">
      <c r="A37" s="1"/>
      <c r="B37" s="1"/>
      <c r="C37" s="1"/>
      <c r="D37" s="1"/>
      <c r="E37" s="1"/>
      <c r="F37" s="1" t="s">
        <v>97</v>
      </c>
      <c r="G37" s="1"/>
      <c r="H37" s="1"/>
      <c r="I37" s="1"/>
      <c r="J37" s="2">
        <v>602.13</v>
      </c>
      <c r="K37" s="2">
        <v>250</v>
      </c>
      <c r="L37" s="2">
        <f>ROUND((J37-K37),5)</f>
        <v>352.13</v>
      </c>
      <c r="M37" s="15">
        <f>ROUND(IF(K37=0, IF(J37=0, 0, 1), J37/K37),5)</f>
        <v>2.4085200000000002</v>
      </c>
    </row>
    <row r="38" spans="1:13" x14ac:dyDescent="0.35">
      <c r="A38" s="1"/>
      <c r="B38" s="1"/>
      <c r="C38" s="1"/>
      <c r="D38" s="1"/>
      <c r="E38" s="1"/>
      <c r="F38" s="1" t="s">
        <v>98</v>
      </c>
      <c r="G38" s="1"/>
      <c r="H38" s="1"/>
      <c r="I38" s="1"/>
      <c r="J38" s="2">
        <v>546.12</v>
      </c>
      <c r="K38" s="2">
        <v>600</v>
      </c>
      <c r="L38" s="2">
        <f>ROUND((J38-K38),5)</f>
        <v>-53.88</v>
      </c>
      <c r="M38" s="15">
        <f>ROUND(IF(K38=0, IF(J38=0, 0, 1), J38/K38),5)</f>
        <v>0.91020000000000001</v>
      </c>
    </row>
    <row r="39" spans="1:13" x14ac:dyDescent="0.35">
      <c r="A39" s="1"/>
      <c r="B39" s="1"/>
      <c r="C39" s="1"/>
      <c r="D39" s="1"/>
      <c r="E39" s="1"/>
      <c r="F39" s="1" t="s">
        <v>99</v>
      </c>
      <c r="G39" s="1"/>
      <c r="H39" s="1"/>
      <c r="I39" s="1"/>
      <c r="J39" s="2"/>
      <c r="K39" s="2"/>
      <c r="L39" s="2"/>
      <c r="M39" s="15"/>
    </row>
    <row r="40" spans="1:13" x14ac:dyDescent="0.35">
      <c r="A40" s="1"/>
      <c r="B40" s="1"/>
      <c r="C40" s="1"/>
      <c r="D40" s="1"/>
      <c r="E40" s="1"/>
      <c r="F40" s="1"/>
      <c r="G40" s="1" t="s">
        <v>289</v>
      </c>
      <c r="H40" s="1"/>
      <c r="I40" s="1"/>
      <c r="J40" s="2">
        <v>20.59</v>
      </c>
      <c r="K40" s="2"/>
      <c r="L40" s="2"/>
      <c r="M40" s="15"/>
    </row>
    <row r="41" spans="1:13" ht="15" thickBot="1" x14ac:dyDescent="0.4">
      <c r="A41" s="1"/>
      <c r="B41" s="1"/>
      <c r="C41" s="1"/>
      <c r="D41" s="1"/>
      <c r="E41" s="1"/>
      <c r="F41" s="1"/>
      <c r="G41" s="1" t="s">
        <v>290</v>
      </c>
      <c r="H41" s="1"/>
      <c r="I41" s="1"/>
      <c r="J41" s="8">
        <v>1517.74</v>
      </c>
      <c r="K41" s="8">
        <v>500</v>
      </c>
      <c r="L41" s="8">
        <f>ROUND((J41-K41),5)</f>
        <v>1017.74</v>
      </c>
      <c r="M41" s="18">
        <f>ROUND(IF(K41=0, IF(J41=0, 0, 1), J41/K41),5)</f>
        <v>3.0354800000000002</v>
      </c>
    </row>
    <row r="42" spans="1:13" x14ac:dyDescent="0.35">
      <c r="A42" s="1"/>
      <c r="B42" s="1"/>
      <c r="C42" s="1"/>
      <c r="D42" s="1"/>
      <c r="E42" s="1"/>
      <c r="F42" s="1" t="s">
        <v>291</v>
      </c>
      <c r="G42" s="1"/>
      <c r="H42" s="1"/>
      <c r="I42" s="1"/>
      <c r="J42" s="2">
        <f>ROUND(SUM(J39:J41),5)</f>
        <v>1538.33</v>
      </c>
      <c r="K42" s="2">
        <f>ROUND(SUM(K39:K41),5)</f>
        <v>500</v>
      </c>
      <c r="L42" s="2">
        <f>ROUND((J42-K42),5)</f>
        <v>1038.33</v>
      </c>
      <c r="M42" s="15">
        <f>ROUND(IF(K42=0, IF(J42=0, 0, 1), J42/K42),5)</f>
        <v>3.07666</v>
      </c>
    </row>
    <row r="43" spans="1:13" x14ac:dyDescent="0.35">
      <c r="A43" s="1"/>
      <c r="B43" s="1"/>
      <c r="C43" s="1"/>
      <c r="D43" s="1"/>
      <c r="E43" s="1"/>
      <c r="F43" s="1" t="s">
        <v>100</v>
      </c>
      <c r="G43" s="1"/>
      <c r="H43" s="1"/>
      <c r="I43" s="1"/>
      <c r="J43" s="2">
        <v>25.96</v>
      </c>
      <c r="K43" s="2">
        <v>1500</v>
      </c>
      <c r="L43" s="2">
        <f>ROUND((J43-K43),5)</f>
        <v>-1474.04</v>
      </c>
      <c r="M43" s="15">
        <f>ROUND(IF(K43=0, IF(J43=0, 0, 1), J43/K43),5)</f>
        <v>1.7309999999999999E-2</v>
      </c>
    </row>
    <row r="44" spans="1:13" x14ac:dyDescent="0.35">
      <c r="A44" s="1"/>
      <c r="B44" s="1"/>
      <c r="C44" s="1"/>
      <c r="D44" s="1"/>
      <c r="E44" s="1"/>
      <c r="F44" s="1" t="s">
        <v>101</v>
      </c>
      <c r="G44" s="1"/>
      <c r="H44" s="1"/>
      <c r="I44" s="1"/>
      <c r="J44" s="2"/>
      <c r="K44" s="2"/>
      <c r="L44" s="2"/>
      <c r="M44" s="15"/>
    </row>
    <row r="45" spans="1:13" x14ac:dyDescent="0.35">
      <c r="A45" s="1"/>
      <c r="B45" s="1"/>
      <c r="C45" s="1"/>
      <c r="D45" s="1"/>
      <c r="E45" s="1"/>
      <c r="F45" s="1"/>
      <c r="G45" s="1" t="s">
        <v>102</v>
      </c>
      <c r="H45" s="1"/>
      <c r="I45" s="1"/>
      <c r="J45" s="2">
        <v>17221.75</v>
      </c>
      <c r="K45" s="2">
        <v>17529.68</v>
      </c>
      <c r="L45" s="2">
        <f>ROUND((J45-K45),5)</f>
        <v>-307.93</v>
      </c>
      <c r="M45" s="15">
        <f>ROUND(IF(K45=0, IF(J45=0, 0, 1), J45/K45),5)</f>
        <v>0.98243000000000003</v>
      </c>
    </row>
    <row r="46" spans="1:13" x14ac:dyDescent="0.35">
      <c r="A46" s="1"/>
      <c r="B46" s="1"/>
      <c r="C46" s="1"/>
      <c r="D46" s="1"/>
      <c r="E46" s="1"/>
      <c r="F46" s="1"/>
      <c r="G46" s="1" t="s">
        <v>292</v>
      </c>
      <c r="H46" s="1"/>
      <c r="I46" s="1"/>
      <c r="J46" s="2">
        <v>215.35</v>
      </c>
      <c r="K46" s="2"/>
      <c r="L46" s="2"/>
      <c r="M46" s="15"/>
    </row>
    <row r="47" spans="1:13" ht="15" thickBot="1" x14ac:dyDescent="0.4">
      <c r="A47" s="1"/>
      <c r="B47" s="1"/>
      <c r="C47" s="1"/>
      <c r="D47" s="1"/>
      <c r="E47" s="1"/>
      <c r="F47" s="1"/>
      <c r="G47" s="1" t="s">
        <v>103</v>
      </c>
      <c r="H47" s="1"/>
      <c r="I47" s="1"/>
      <c r="J47" s="8">
        <v>50.13</v>
      </c>
      <c r="K47" s="8"/>
      <c r="L47" s="8"/>
      <c r="M47" s="18"/>
    </row>
    <row r="48" spans="1:13" x14ac:dyDescent="0.35">
      <c r="A48" s="1"/>
      <c r="B48" s="1"/>
      <c r="C48" s="1"/>
      <c r="D48" s="1"/>
      <c r="E48" s="1"/>
      <c r="F48" s="1" t="s">
        <v>104</v>
      </c>
      <c r="G48" s="1"/>
      <c r="H48" s="1"/>
      <c r="I48" s="1"/>
      <c r="J48" s="2">
        <f>ROUND(SUM(J44:J47),5)</f>
        <v>17487.23</v>
      </c>
      <c r="K48" s="2">
        <f>ROUND(SUM(K44:K47),5)</f>
        <v>17529.68</v>
      </c>
      <c r="L48" s="2">
        <f>ROUND((J48-K48),5)</f>
        <v>-42.45</v>
      </c>
      <c r="M48" s="15">
        <f>ROUND(IF(K48=0, IF(J48=0, 0, 1), J48/K48),5)</f>
        <v>0.99758000000000002</v>
      </c>
    </row>
    <row r="49" spans="1:13" x14ac:dyDescent="0.35">
      <c r="A49" s="1"/>
      <c r="B49" s="1"/>
      <c r="C49" s="1"/>
      <c r="D49" s="1"/>
      <c r="E49" s="1"/>
      <c r="F49" s="1" t="s">
        <v>105</v>
      </c>
      <c r="G49" s="1"/>
      <c r="H49" s="1"/>
      <c r="I49" s="1"/>
      <c r="J49" s="2"/>
      <c r="K49" s="2"/>
      <c r="L49" s="2"/>
      <c r="M49" s="15"/>
    </row>
    <row r="50" spans="1:13" x14ac:dyDescent="0.35">
      <c r="A50" s="1"/>
      <c r="B50" s="1"/>
      <c r="C50" s="1"/>
      <c r="D50" s="1"/>
      <c r="E50" s="1"/>
      <c r="F50" s="1"/>
      <c r="G50" s="1" t="s">
        <v>106</v>
      </c>
      <c r="H50" s="1"/>
      <c r="I50" s="1"/>
      <c r="J50" s="2">
        <v>0</v>
      </c>
      <c r="K50" s="2">
        <v>3300</v>
      </c>
      <c r="L50" s="2">
        <f>ROUND((J50-K50),5)</f>
        <v>-3300</v>
      </c>
      <c r="M50" s="15">
        <f>ROUND(IF(K50=0, IF(J50=0, 0, 1), J50/K50),5)</f>
        <v>0</v>
      </c>
    </row>
    <row r="51" spans="1:13" x14ac:dyDescent="0.35">
      <c r="A51" s="1"/>
      <c r="B51" s="1"/>
      <c r="C51" s="1"/>
      <c r="D51" s="1"/>
      <c r="E51" s="1"/>
      <c r="F51" s="1"/>
      <c r="G51" s="1" t="s">
        <v>107</v>
      </c>
      <c r="H51" s="1"/>
      <c r="I51" s="1"/>
      <c r="J51" s="2">
        <v>1993.61</v>
      </c>
      <c r="K51" s="2">
        <v>2250</v>
      </c>
      <c r="L51" s="2">
        <f>ROUND((J51-K51),5)</f>
        <v>-256.39</v>
      </c>
      <c r="M51" s="15">
        <f>ROUND(IF(K51=0, IF(J51=0, 0, 1), J51/K51),5)</f>
        <v>0.88605</v>
      </c>
    </row>
    <row r="52" spans="1:13" x14ac:dyDescent="0.35">
      <c r="A52" s="1"/>
      <c r="B52" s="1"/>
      <c r="C52" s="1"/>
      <c r="D52" s="1"/>
      <c r="E52" s="1"/>
      <c r="F52" s="1"/>
      <c r="G52" s="1" t="s">
        <v>108</v>
      </c>
      <c r="H52" s="1"/>
      <c r="I52" s="1"/>
      <c r="J52" s="2">
        <v>27354</v>
      </c>
      <c r="K52" s="2">
        <v>25000</v>
      </c>
      <c r="L52" s="2">
        <f>ROUND((J52-K52),5)</f>
        <v>2354</v>
      </c>
      <c r="M52" s="15">
        <f>ROUND(IF(K52=0, IF(J52=0, 0, 1), J52/K52),5)</f>
        <v>1.09416</v>
      </c>
    </row>
    <row r="53" spans="1:13" x14ac:dyDescent="0.35">
      <c r="A53" s="1"/>
      <c r="B53" s="1"/>
      <c r="C53" s="1"/>
      <c r="D53" s="1"/>
      <c r="E53" s="1"/>
      <c r="F53" s="1"/>
      <c r="G53" s="1" t="s">
        <v>109</v>
      </c>
      <c r="H53" s="1"/>
      <c r="I53" s="1"/>
      <c r="J53" s="2">
        <v>36912</v>
      </c>
      <c r="K53" s="2">
        <v>25000</v>
      </c>
      <c r="L53" s="2">
        <f>ROUND((J53-K53),5)</f>
        <v>11912</v>
      </c>
      <c r="M53" s="15">
        <f>ROUND(IF(K53=0, IF(J53=0, 0, 1), J53/K53),5)</f>
        <v>1.47648</v>
      </c>
    </row>
    <row r="54" spans="1:13" ht="15" thickBot="1" x14ac:dyDescent="0.4">
      <c r="A54" s="1"/>
      <c r="B54" s="1"/>
      <c r="C54" s="1"/>
      <c r="D54" s="1"/>
      <c r="E54" s="1"/>
      <c r="F54" s="1"/>
      <c r="G54" s="1" t="s">
        <v>293</v>
      </c>
      <c r="H54" s="1"/>
      <c r="I54" s="1"/>
      <c r="J54" s="8">
        <v>100</v>
      </c>
      <c r="K54" s="8"/>
      <c r="L54" s="8"/>
      <c r="M54" s="18"/>
    </row>
    <row r="55" spans="1:13" x14ac:dyDescent="0.35">
      <c r="A55" s="1"/>
      <c r="B55" s="1"/>
      <c r="C55" s="1"/>
      <c r="D55" s="1"/>
      <c r="E55" s="1"/>
      <c r="F55" s="1" t="s">
        <v>110</v>
      </c>
      <c r="G55" s="1"/>
      <c r="H55" s="1"/>
      <c r="I55" s="1"/>
      <c r="J55" s="2">
        <f>ROUND(SUM(J49:J54),5)</f>
        <v>66359.61</v>
      </c>
      <c r="K55" s="2">
        <f>ROUND(SUM(K49:K54),5)</f>
        <v>55550</v>
      </c>
      <c r="L55" s="2">
        <f>ROUND((J55-K55),5)</f>
        <v>10809.61</v>
      </c>
      <c r="M55" s="15">
        <f>ROUND(IF(K55=0, IF(J55=0, 0, 1), J55/K55),5)</f>
        <v>1.19459</v>
      </c>
    </row>
    <row r="56" spans="1:13" x14ac:dyDescent="0.35">
      <c r="A56" s="1"/>
      <c r="B56" s="1"/>
      <c r="C56" s="1"/>
      <c r="D56" s="1"/>
      <c r="E56" s="1"/>
      <c r="F56" s="1" t="s">
        <v>111</v>
      </c>
      <c r="G56" s="1"/>
      <c r="H56" s="1"/>
      <c r="I56" s="1"/>
      <c r="J56" s="2"/>
      <c r="K56" s="2"/>
      <c r="L56" s="2"/>
      <c r="M56" s="15"/>
    </row>
    <row r="57" spans="1:13" x14ac:dyDescent="0.35">
      <c r="A57" s="1"/>
      <c r="B57" s="1"/>
      <c r="C57" s="1"/>
      <c r="D57" s="1"/>
      <c r="E57" s="1"/>
      <c r="F57" s="1"/>
      <c r="G57" s="1" t="s">
        <v>112</v>
      </c>
      <c r="H57" s="1"/>
      <c r="I57" s="1"/>
      <c r="J57" s="2">
        <v>330</v>
      </c>
      <c r="K57" s="2">
        <v>4400</v>
      </c>
      <c r="L57" s="2">
        <f>ROUND((J57-K57),5)</f>
        <v>-4070</v>
      </c>
      <c r="M57" s="15">
        <f>ROUND(IF(K57=0, IF(J57=0, 0, 1), J57/K57),5)</f>
        <v>7.4999999999999997E-2</v>
      </c>
    </row>
    <row r="58" spans="1:13" x14ac:dyDescent="0.35">
      <c r="A58" s="1"/>
      <c r="B58" s="1"/>
      <c r="C58" s="1"/>
      <c r="D58" s="1"/>
      <c r="E58" s="1"/>
      <c r="F58" s="1"/>
      <c r="G58" s="1" t="s">
        <v>113</v>
      </c>
      <c r="H58" s="1"/>
      <c r="I58" s="1"/>
      <c r="J58" s="2">
        <v>4500</v>
      </c>
      <c r="K58" s="2">
        <v>4500</v>
      </c>
      <c r="L58" s="2">
        <f>ROUND((J58-K58),5)</f>
        <v>0</v>
      </c>
      <c r="M58" s="15">
        <f>ROUND(IF(K58=0, IF(J58=0, 0, 1), J58/K58),5)</f>
        <v>1</v>
      </c>
    </row>
    <row r="59" spans="1:13" x14ac:dyDescent="0.35">
      <c r="A59" s="1"/>
      <c r="B59" s="1"/>
      <c r="C59" s="1"/>
      <c r="D59" s="1"/>
      <c r="E59" s="1"/>
      <c r="F59" s="1"/>
      <c r="G59" s="1" t="s">
        <v>114</v>
      </c>
      <c r="H59" s="1"/>
      <c r="I59" s="1"/>
      <c r="J59" s="2">
        <v>720</v>
      </c>
      <c r="K59" s="2">
        <v>720</v>
      </c>
      <c r="L59" s="2">
        <f>ROUND((J59-K59),5)</f>
        <v>0</v>
      </c>
      <c r="M59" s="15">
        <f>ROUND(IF(K59=0, IF(J59=0, 0, 1), J59/K59),5)</f>
        <v>1</v>
      </c>
    </row>
    <row r="60" spans="1:13" x14ac:dyDescent="0.35">
      <c r="A60" s="1"/>
      <c r="B60" s="1"/>
      <c r="C60" s="1"/>
      <c r="D60" s="1"/>
      <c r="E60" s="1"/>
      <c r="F60" s="1"/>
      <c r="G60" s="1" t="s">
        <v>115</v>
      </c>
      <c r="H60" s="1"/>
      <c r="I60" s="1"/>
      <c r="J60" s="2">
        <v>4859.54</v>
      </c>
      <c r="K60" s="2">
        <v>3200</v>
      </c>
      <c r="L60" s="2">
        <f>ROUND((J60-K60),5)</f>
        <v>1659.54</v>
      </c>
      <c r="M60" s="15">
        <f>ROUND(IF(K60=0, IF(J60=0, 0, 1), J60/K60),5)</f>
        <v>1.51861</v>
      </c>
    </row>
    <row r="61" spans="1:13" x14ac:dyDescent="0.35">
      <c r="A61" s="1"/>
      <c r="B61" s="1"/>
      <c r="C61" s="1"/>
      <c r="D61" s="1"/>
      <c r="E61" s="1"/>
      <c r="F61" s="1"/>
      <c r="G61" s="1" t="s">
        <v>116</v>
      </c>
      <c r="H61" s="1"/>
      <c r="I61" s="1"/>
      <c r="J61" s="2">
        <v>1457</v>
      </c>
      <c r="K61" s="2">
        <v>1800</v>
      </c>
      <c r="L61" s="2">
        <f>ROUND((J61-K61),5)</f>
        <v>-343</v>
      </c>
      <c r="M61" s="15">
        <f>ROUND(IF(K61=0, IF(J61=0, 0, 1), J61/K61),5)</f>
        <v>0.80944000000000005</v>
      </c>
    </row>
    <row r="62" spans="1:13" x14ac:dyDescent="0.35">
      <c r="A62" s="1"/>
      <c r="B62" s="1"/>
      <c r="C62" s="1"/>
      <c r="D62" s="1"/>
      <c r="E62" s="1"/>
      <c r="F62" s="1"/>
      <c r="G62" s="1" t="s">
        <v>117</v>
      </c>
      <c r="H62" s="1"/>
      <c r="I62" s="1"/>
      <c r="J62" s="2">
        <v>501.88</v>
      </c>
      <c r="K62" s="2"/>
      <c r="L62" s="2"/>
      <c r="M62" s="15"/>
    </row>
    <row r="63" spans="1:13" ht="15" thickBot="1" x14ac:dyDescent="0.4">
      <c r="A63" s="1"/>
      <c r="B63" s="1"/>
      <c r="C63" s="1"/>
      <c r="D63" s="1"/>
      <c r="E63" s="1"/>
      <c r="F63" s="1"/>
      <c r="G63" s="1" t="s">
        <v>118</v>
      </c>
      <c r="H63" s="1"/>
      <c r="I63" s="1"/>
      <c r="J63" s="8">
        <v>2730.2</v>
      </c>
      <c r="K63" s="8">
        <v>0</v>
      </c>
      <c r="L63" s="8">
        <f>ROUND((J63-K63),5)</f>
        <v>2730.2</v>
      </c>
      <c r="M63" s="18">
        <f>ROUND(IF(K63=0, IF(J63=0, 0, 1), J63/K63),5)</f>
        <v>1</v>
      </c>
    </row>
    <row r="64" spans="1:13" x14ac:dyDescent="0.35">
      <c r="A64" s="1"/>
      <c r="B64" s="1"/>
      <c r="C64" s="1"/>
      <c r="D64" s="1"/>
      <c r="E64" s="1"/>
      <c r="F64" s="1" t="s">
        <v>119</v>
      </c>
      <c r="G64" s="1"/>
      <c r="H64" s="1"/>
      <c r="I64" s="1"/>
      <c r="J64" s="2">
        <f>ROUND(SUM(J56:J63),5)</f>
        <v>15098.62</v>
      </c>
      <c r="K64" s="2">
        <f>ROUND(SUM(K56:K63),5)</f>
        <v>14620</v>
      </c>
      <c r="L64" s="2">
        <f>ROUND((J64-K64),5)</f>
        <v>478.62</v>
      </c>
      <c r="M64" s="15">
        <f>ROUND(IF(K64=0, IF(J64=0, 0, 1), J64/K64),5)</f>
        <v>1.03274</v>
      </c>
    </row>
    <row r="65" spans="1:13" x14ac:dyDescent="0.35">
      <c r="A65" s="1"/>
      <c r="B65" s="1"/>
      <c r="C65" s="1"/>
      <c r="D65" s="1"/>
      <c r="E65" s="1"/>
      <c r="F65" s="1" t="s">
        <v>120</v>
      </c>
      <c r="G65" s="1"/>
      <c r="H65" s="1"/>
      <c r="I65" s="1"/>
      <c r="J65" s="2"/>
      <c r="K65" s="2"/>
      <c r="L65" s="2"/>
      <c r="M65" s="15"/>
    </row>
    <row r="66" spans="1:13" x14ac:dyDescent="0.35">
      <c r="A66" s="1"/>
      <c r="B66" s="1"/>
      <c r="C66" s="1"/>
      <c r="D66" s="1"/>
      <c r="E66" s="1"/>
      <c r="F66" s="1"/>
      <c r="G66" s="1" t="s">
        <v>121</v>
      </c>
      <c r="H66" s="1"/>
      <c r="I66" s="1"/>
      <c r="J66" s="2"/>
      <c r="K66" s="2"/>
      <c r="L66" s="2"/>
      <c r="M66" s="15"/>
    </row>
    <row r="67" spans="1:13" x14ac:dyDescent="0.35">
      <c r="A67" s="1"/>
      <c r="B67" s="1"/>
      <c r="C67" s="1"/>
      <c r="D67" s="1"/>
      <c r="E67" s="1"/>
      <c r="F67" s="1"/>
      <c r="G67" s="1"/>
      <c r="H67" s="1" t="s">
        <v>122</v>
      </c>
      <c r="I67" s="1"/>
      <c r="J67" s="2">
        <v>64748.15</v>
      </c>
      <c r="K67" s="2"/>
      <c r="L67" s="2"/>
      <c r="M67" s="15"/>
    </row>
    <row r="68" spans="1:13" x14ac:dyDescent="0.35">
      <c r="A68" s="1"/>
      <c r="B68" s="1"/>
      <c r="C68" s="1"/>
      <c r="D68" s="1"/>
      <c r="E68" s="1"/>
      <c r="F68" s="1"/>
      <c r="G68" s="1"/>
      <c r="H68" s="1" t="s">
        <v>123</v>
      </c>
      <c r="I68" s="1"/>
      <c r="J68" s="2"/>
      <c r="K68" s="2"/>
      <c r="L68" s="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 t="s">
        <v>124</v>
      </c>
      <c r="J69" s="2">
        <v>69219.179999999993</v>
      </c>
      <c r="K69" s="2">
        <v>132563.26</v>
      </c>
      <c r="L69" s="2">
        <f>ROUND((J69-K69),5)</f>
        <v>-63344.08</v>
      </c>
      <c r="M69" s="15">
        <f>ROUND(IF(K69=0, IF(J69=0, 0, 1), J69/K69),5)</f>
        <v>0.52215999999999996</v>
      </c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 t="s">
        <v>125</v>
      </c>
      <c r="J70" s="2">
        <v>2082.7399999999998</v>
      </c>
      <c r="K70" s="2">
        <v>12593.51</v>
      </c>
      <c r="L70" s="2">
        <f>ROUND((J70-K70),5)</f>
        <v>-10510.77</v>
      </c>
      <c r="M70" s="15">
        <f>ROUND(IF(K70=0, IF(J70=0, 0, 1), J70/K70),5)</f>
        <v>0.16538</v>
      </c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126</v>
      </c>
      <c r="J71" s="2">
        <v>745.41</v>
      </c>
      <c r="K71" s="2">
        <v>4032</v>
      </c>
      <c r="L71" s="2">
        <f>ROUND((J71-K71),5)</f>
        <v>-3286.59</v>
      </c>
      <c r="M71" s="15">
        <f>ROUND(IF(K71=0, IF(J71=0, 0, 1), J71/K71),5)</f>
        <v>0.18487000000000001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294</v>
      </c>
      <c r="J72" s="2">
        <v>1317</v>
      </c>
      <c r="K72" s="2"/>
      <c r="L72" s="2"/>
      <c r="M72" s="15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127</v>
      </c>
      <c r="J73" s="2">
        <v>0</v>
      </c>
      <c r="K73" s="2">
        <v>360</v>
      </c>
      <c r="L73" s="2">
        <f>ROUND((J73-K73),5)</f>
        <v>-360</v>
      </c>
      <c r="M73" s="15">
        <f>ROUND(IF(K73=0, IF(J73=0, 0, 1), J73/K73),5)</f>
        <v>0</v>
      </c>
    </row>
    <row r="74" spans="1:13" ht="15" thickBot="1" x14ac:dyDescent="0.4">
      <c r="A74" s="1"/>
      <c r="B74" s="1"/>
      <c r="C74" s="1"/>
      <c r="D74" s="1"/>
      <c r="E74" s="1"/>
      <c r="F74" s="1"/>
      <c r="G74" s="1"/>
      <c r="H74" s="1"/>
      <c r="I74" s="1" t="s">
        <v>295</v>
      </c>
      <c r="J74" s="8">
        <v>2685</v>
      </c>
      <c r="K74" s="8"/>
      <c r="L74" s="8"/>
      <c r="M74" s="18"/>
    </row>
    <row r="75" spans="1:13" x14ac:dyDescent="0.35">
      <c r="A75" s="1"/>
      <c r="B75" s="1"/>
      <c r="C75" s="1"/>
      <c r="D75" s="1"/>
      <c r="E75" s="1"/>
      <c r="F75" s="1"/>
      <c r="G75" s="1"/>
      <c r="H75" s="1" t="s">
        <v>128</v>
      </c>
      <c r="I75" s="1"/>
      <c r="J75" s="2">
        <f>ROUND(SUM(J68:J74),5)</f>
        <v>76049.33</v>
      </c>
      <c r="K75" s="2">
        <f>ROUND(SUM(K68:K74),5)</f>
        <v>149548.76999999999</v>
      </c>
      <c r="L75" s="2">
        <f>ROUND((J75-K75),5)</f>
        <v>-73499.44</v>
      </c>
      <c r="M75" s="15">
        <f>ROUND(IF(K75=0, IF(J75=0, 0, 1), J75/K75),5)</f>
        <v>0.50853000000000004</v>
      </c>
    </row>
    <row r="76" spans="1:13" x14ac:dyDescent="0.35">
      <c r="A76" s="1"/>
      <c r="B76" s="1"/>
      <c r="C76" s="1"/>
      <c r="D76" s="1"/>
      <c r="E76" s="1"/>
      <c r="F76" s="1"/>
      <c r="G76" s="1"/>
      <c r="H76" s="1" t="s">
        <v>129</v>
      </c>
      <c r="I76" s="1"/>
      <c r="J76" s="2">
        <v>223572.61</v>
      </c>
      <c r="K76" s="2">
        <v>294311.19</v>
      </c>
      <c r="L76" s="2">
        <f>ROUND((J76-K76),5)</f>
        <v>-70738.58</v>
      </c>
      <c r="M76" s="15">
        <f>ROUND(IF(K76=0, IF(J76=0, 0, 1), J76/K76),5)</f>
        <v>0.75965000000000005</v>
      </c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130</v>
      </c>
      <c r="I77" s="1"/>
      <c r="J77" s="2">
        <v>34149.360000000001</v>
      </c>
      <c r="K77" s="2">
        <v>41000</v>
      </c>
      <c r="L77" s="2">
        <f>ROUND((J77-K77),5)</f>
        <v>-6850.64</v>
      </c>
      <c r="M77" s="15">
        <f>ROUND(IF(K77=0, IF(J77=0, 0, 1), J77/K77),5)</f>
        <v>0.83291000000000004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131</v>
      </c>
      <c r="I78" s="1"/>
      <c r="J78" s="2">
        <v>9716.73</v>
      </c>
      <c r="K78" s="2">
        <v>40000</v>
      </c>
      <c r="L78" s="2">
        <f>ROUND((J78-K78),5)</f>
        <v>-30283.27</v>
      </c>
      <c r="M78" s="15">
        <f>ROUND(IF(K78=0, IF(J78=0, 0, 1), J78/K78),5)</f>
        <v>0.24292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132</v>
      </c>
      <c r="I79" s="1"/>
      <c r="J79" s="2">
        <v>1957.06</v>
      </c>
      <c r="K79" s="2">
        <v>24000</v>
      </c>
      <c r="L79" s="2">
        <f>ROUND((J79-K79),5)</f>
        <v>-22042.94</v>
      </c>
      <c r="M79" s="15">
        <f>ROUND(IF(K79=0, IF(J79=0, 0, 1), J79/K79),5)</f>
        <v>8.1540000000000001E-2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133</v>
      </c>
      <c r="I80" s="1"/>
      <c r="J80" s="2">
        <v>62163.32</v>
      </c>
      <c r="K80" s="2">
        <v>58250</v>
      </c>
      <c r="L80" s="2">
        <f>ROUND((J80-K80),5)</f>
        <v>3913.32</v>
      </c>
      <c r="M80" s="15">
        <f>ROUND(IF(K80=0, IF(J80=0, 0, 1), J80/K80),5)</f>
        <v>1.06718</v>
      </c>
    </row>
    <row r="81" spans="1:13" ht="15" thickBot="1" x14ac:dyDescent="0.4">
      <c r="A81" s="1"/>
      <c r="B81" s="1"/>
      <c r="C81" s="1"/>
      <c r="D81" s="1"/>
      <c r="E81" s="1"/>
      <c r="F81" s="1"/>
      <c r="G81" s="1"/>
      <c r="H81" s="1" t="s">
        <v>296</v>
      </c>
      <c r="I81" s="1"/>
      <c r="J81" s="8">
        <v>906.2</v>
      </c>
      <c r="K81" s="8"/>
      <c r="L81" s="8"/>
      <c r="M81" s="18"/>
    </row>
    <row r="82" spans="1:13" x14ac:dyDescent="0.35">
      <c r="A82" s="1"/>
      <c r="B82" s="1"/>
      <c r="C82" s="1"/>
      <c r="D82" s="1"/>
      <c r="E82" s="1"/>
      <c r="F82" s="1"/>
      <c r="G82" s="1" t="s">
        <v>134</v>
      </c>
      <c r="H82" s="1"/>
      <c r="I82" s="1"/>
      <c r="J82" s="2">
        <f>ROUND(SUM(J66:J67)+SUM(J75:J81),5)</f>
        <v>473262.76</v>
      </c>
      <c r="K82" s="2">
        <f>ROUND(SUM(K66:K67)+SUM(K75:K81),5)</f>
        <v>607109.96</v>
      </c>
      <c r="L82" s="2">
        <f>ROUND((J82-K82),5)</f>
        <v>-133847.20000000001</v>
      </c>
      <c r="M82" s="15">
        <f>ROUND(IF(K82=0, IF(J82=0, 0, 1), J82/K82),5)</f>
        <v>0.77952999999999995</v>
      </c>
    </row>
    <row r="83" spans="1:13" x14ac:dyDescent="0.35">
      <c r="A83" s="1"/>
      <c r="B83" s="1"/>
      <c r="C83" s="1"/>
      <c r="D83" s="1"/>
      <c r="E83" s="1"/>
      <c r="F83" s="1"/>
      <c r="G83" s="1" t="s">
        <v>135</v>
      </c>
      <c r="H83" s="1"/>
      <c r="I83" s="1"/>
      <c r="J83" s="2">
        <v>15054.45</v>
      </c>
      <c r="K83" s="2"/>
      <c r="L83" s="2"/>
      <c r="M83" s="15"/>
    </row>
    <row r="84" spans="1:13" x14ac:dyDescent="0.35">
      <c r="A84" s="1"/>
      <c r="B84" s="1"/>
      <c r="C84" s="1"/>
      <c r="D84" s="1"/>
      <c r="E84" s="1"/>
      <c r="F84" s="1"/>
      <c r="G84" s="1" t="s">
        <v>136</v>
      </c>
      <c r="H84" s="1"/>
      <c r="I84" s="1"/>
      <c r="J84" s="2"/>
      <c r="K84" s="2"/>
      <c r="L84" s="2"/>
      <c r="M84" s="15"/>
    </row>
    <row r="85" spans="1:13" x14ac:dyDescent="0.35">
      <c r="A85" s="1"/>
      <c r="B85" s="1"/>
      <c r="C85" s="1"/>
      <c r="D85" s="1"/>
      <c r="E85" s="1"/>
      <c r="F85" s="1"/>
      <c r="G85" s="1"/>
      <c r="H85" s="1" t="s">
        <v>137</v>
      </c>
      <c r="I85" s="1"/>
      <c r="J85" s="2">
        <v>268.66000000000003</v>
      </c>
      <c r="K85" s="2"/>
      <c r="L85" s="2"/>
      <c r="M85" s="15"/>
    </row>
    <row r="86" spans="1:13" x14ac:dyDescent="0.35">
      <c r="A86" s="1"/>
      <c r="B86" s="1"/>
      <c r="C86" s="1"/>
      <c r="D86" s="1"/>
      <c r="E86" s="1"/>
      <c r="F86" s="1"/>
      <c r="G86" s="1"/>
      <c r="H86" s="1" t="s">
        <v>138</v>
      </c>
      <c r="I86" s="1"/>
      <c r="J86" s="2">
        <v>28486.98</v>
      </c>
      <c r="K86" s="2">
        <v>37388.31</v>
      </c>
      <c r="L86" s="2">
        <f>ROUND((J86-K86),5)</f>
        <v>-8901.33</v>
      </c>
      <c r="M86" s="15">
        <f>ROUND(IF(K86=0, IF(J86=0, 0, 1), J86/K86),5)</f>
        <v>0.76192000000000004</v>
      </c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139</v>
      </c>
      <c r="I87" s="1"/>
      <c r="J87" s="2">
        <v>9230.3700000000008</v>
      </c>
      <c r="K87" s="2">
        <v>15000</v>
      </c>
      <c r="L87" s="2">
        <f>ROUND((J87-K87),5)</f>
        <v>-5769.63</v>
      </c>
      <c r="M87" s="15">
        <f>ROUND(IF(K87=0, IF(J87=0, 0, 1), J87/K87),5)</f>
        <v>0.61536000000000002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140</v>
      </c>
      <c r="I88" s="1"/>
      <c r="J88" s="2">
        <v>27070.97</v>
      </c>
      <c r="K88" s="2">
        <v>96938.1</v>
      </c>
      <c r="L88" s="2">
        <f>ROUND((J88-K88),5)</f>
        <v>-69867.13</v>
      </c>
      <c r="M88" s="15">
        <f>ROUND(IF(K88=0, IF(J88=0, 0, 1), J88/K88),5)</f>
        <v>0.27926000000000001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141</v>
      </c>
      <c r="I89" s="1"/>
      <c r="J89" s="2">
        <v>0</v>
      </c>
      <c r="K89" s="2">
        <v>30000</v>
      </c>
      <c r="L89" s="2">
        <f>ROUND((J89-K89),5)</f>
        <v>-30000</v>
      </c>
      <c r="M89" s="15">
        <f>ROUND(IF(K89=0, IF(J89=0, 0, 1), J89/K89),5)</f>
        <v>0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142</v>
      </c>
      <c r="I90" s="1"/>
      <c r="J90" s="2">
        <v>103.71</v>
      </c>
      <c r="K90" s="2">
        <v>4000</v>
      </c>
      <c r="L90" s="2">
        <f>ROUND((J90-K90),5)</f>
        <v>-3896.29</v>
      </c>
      <c r="M90" s="15">
        <f>ROUND(IF(K90=0, IF(J90=0, 0, 1), J90/K90),5)</f>
        <v>2.5930000000000002E-2</v>
      </c>
    </row>
    <row r="91" spans="1:13" ht="15" thickBot="1" x14ac:dyDescent="0.4">
      <c r="A91" s="1"/>
      <c r="B91" s="1"/>
      <c r="C91" s="1"/>
      <c r="D91" s="1"/>
      <c r="E91" s="1"/>
      <c r="F91" s="1"/>
      <c r="G91" s="1"/>
      <c r="H91" s="1" t="s">
        <v>143</v>
      </c>
      <c r="I91" s="1"/>
      <c r="J91" s="8">
        <v>90</v>
      </c>
      <c r="K91" s="8">
        <v>500</v>
      </c>
      <c r="L91" s="8">
        <f>ROUND((J91-K91),5)</f>
        <v>-410</v>
      </c>
      <c r="M91" s="18">
        <f>ROUND(IF(K91=0, IF(J91=0, 0, 1), J91/K91),5)</f>
        <v>0.18</v>
      </c>
    </row>
    <row r="92" spans="1:13" x14ac:dyDescent="0.35">
      <c r="A92" s="1"/>
      <c r="B92" s="1"/>
      <c r="C92" s="1"/>
      <c r="D92" s="1"/>
      <c r="E92" s="1"/>
      <c r="F92" s="1"/>
      <c r="G92" s="1" t="s">
        <v>144</v>
      </c>
      <c r="H92" s="1"/>
      <c r="I92" s="1"/>
      <c r="J92" s="2">
        <f>ROUND(SUM(J84:J91),5)</f>
        <v>65250.69</v>
      </c>
      <c r="K92" s="2">
        <f>ROUND(SUM(K84:K91),5)</f>
        <v>183826.41</v>
      </c>
      <c r="L92" s="2">
        <f>ROUND((J92-K92),5)</f>
        <v>-118575.72</v>
      </c>
      <c r="M92" s="15">
        <f>ROUND(IF(K92=0, IF(J92=0, 0, 1), J92/K92),5)</f>
        <v>0.35496</v>
      </c>
    </row>
    <row r="93" spans="1:13" x14ac:dyDescent="0.35">
      <c r="A93" s="1"/>
      <c r="B93" s="1"/>
      <c r="C93" s="1"/>
      <c r="D93" s="1"/>
      <c r="E93" s="1"/>
      <c r="F93" s="1"/>
      <c r="G93" s="1" t="s">
        <v>145</v>
      </c>
      <c r="H93" s="1"/>
      <c r="I93" s="1"/>
      <c r="J93" s="2"/>
      <c r="K93" s="2"/>
      <c r="L93" s="2"/>
      <c r="M93" s="15"/>
    </row>
    <row r="94" spans="1:13" x14ac:dyDescent="0.35">
      <c r="A94" s="1"/>
      <c r="B94" s="1"/>
      <c r="C94" s="1"/>
      <c r="D94" s="1"/>
      <c r="E94" s="1"/>
      <c r="F94" s="1"/>
      <c r="G94" s="1"/>
      <c r="H94" s="1" t="s">
        <v>146</v>
      </c>
      <c r="I94" s="1"/>
      <c r="J94" s="2">
        <v>6902.8</v>
      </c>
      <c r="K94" s="2">
        <v>6480</v>
      </c>
      <c r="L94" s="2">
        <f>ROUND((J94-K94),5)</f>
        <v>422.8</v>
      </c>
      <c r="M94" s="15">
        <f>ROUND(IF(K94=0, IF(J94=0, 0, 1), J94/K94),5)</f>
        <v>1.06525</v>
      </c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147</v>
      </c>
      <c r="I95" s="1"/>
      <c r="J95" s="2">
        <v>6952.69</v>
      </c>
      <c r="K95" s="2">
        <v>9084.49</v>
      </c>
      <c r="L95" s="2">
        <f>ROUND((J95-K95),5)</f>
        <v>-2131.8000000000002</v>
      </c>
      <c r="M95" s="15">
        <f>ROUND(IF(K95=0, IF(J95=0, 0, 1), J95/K95),5)</f>
        <v>0.76534000000000002</v>
      </c>
    </row>
    <row r="96" spans="1:13" ht="15" thickBot="1" x14ac:dyDescent="0.4">
      <c r="A96" s="1"/>
      <c r="B96" s="1"/>
      <c r="C96" s="1"/>
      <c r="D96" s="1"/>
      <c r="E96" s="1"/>
      <c r="F96" s="1"/>
      <c r="G96" s="1"/>
      <c r="H96" s="1" t="s">
        <v>148</v>
      </c>
      <c r="I96" s="1"/>
      <c r="J96" s="8">
        <v>905.48</v>
      </c>
      <c r="K96" s="8">
        <v>2109.06</v>
      </c>
      <c r="L96" s="8">
        <f>ROUND((J96-K96),5)</f>
        <v>-1203.58</v>
      </c>
      <c r="M96" s="18">
        <f>ROUND(IF(K96=0, IF(J96=0, 0, 1), J96/K96),5)</f>
        <v>0.42932999999999999</v>
      </c>
    </row>
    <row r="97" spans="1:13" x14ac:dyDescent="0.35">
      <c r="A97" s="1"/>
      <c r="B97" s="1"/>
      <c r="C97" s="1"/>
      <c r="D97" s="1"/>
      <c r="E97" s="1"/>
      <c r="F97" s="1"/>
      <c r="G97" s="1" t="s">
        <v>149</v>
      </c>
      <c r="H97" s="1"/>
      <c r="I97" s="1"/>
      <c r="J97" s="2">
        <f>ROUND(SUM(J93:J96),5)</f>
        <v>14760.97</v>
      </c>
      <c r="K97" s="2">
        <f>ROUND(SUM(K93:K96),5)</f>
        <v>17673.55</v>
      </c>
      <c r="L97" s="2">
        <f>ROUND((J97-K97),5)</f>
        <v>-2912.58</v>
      </c>
      <c r="M97" s="15">
        <f>ROUND(IF(K97=0, IF(J97=0, 0, 1), J97/K97),5)</f>
        <v>0.83520000000000005</v>
      </c>
    </row>
    <row r="98" spans="1:13" ht="15" thickBot="1" x14ac:dyDescent="0.4">
      <c r="A98" s="1"/>
      <c r="B98" s="1"/>
      <c r="C98" s="1"/>
      <c r="D98" s="1"/>
      <c r="E98" s="1"/>
      <c r="F98" s="1"/>
      <c r="G98" s="1" t="s">
        <v>150</v>
      </c>
      <c r="H98" s="1"/>
      <c r="I98" s="1"/>
      <c r="J98" s="8">
        <v>1419</v>
      </c>
      <c r="K98" s="8"/>
      <c r="L98" s="8"/>
      <c r="M98" s="18"/>
    </row>
    <row r="99" spans="1:13" x14ac:dyDescent="0.35">
      <c r="A99" s="1"/>
      <c r="B99" s="1"/>
      <c r="C99" s="1"/>
      <c r="D99" s="1"/>
      <c r="E99" s="1"/>
      <c r="F99" s="1" t="s">
        <v>151</v>
      </c>
      <c r="G99" s="1"/>
      <c r="H99" s="1"/>
      <c r="I99" s="1"/>
      <c r="J99" s="2">
        <f>ROUND(J65+SUM(J82:J83)+J92+SUM(J97:J98),5)</f>
        <v>569747.87</v>
      </c>
      <c r="K99" s="2">
        <f>ROUND(K65+SUM(K82:K83)+K92+SUM(K97:K98),5)</f>
        <v>808609.92</v>
      </c>
      <c r="L99" s="2">
        <f>ROUND((J99-K99),5)</f>
        <v>-238862.05</v>
      </c>
      <c r="M99" s="15">
        <f>ROUND(IF(K99=0, IF(J99=0, 0, 1), J99/K99),5)</f>
        <v>0.7046</v>
      </c>
    </row>
    <row r="100" spans="1:13" x14ac:dyDescent="0.35">
      <c r="A100" s="1"/>
      <c r="B100" s="1"/>
      <c r="C100" s="1"/>
      <c r="D100" s="1"/>
      <c r="E100" s="1"/>
      <c r="F100" s="1" t="s">
        <v>152</v>
      </c>
      <c r="G100" s="1"/>
      <c r="H100" s="1"/>
      <c r="I100" s="1"/>
      <c r="J100" s="2"/>
      <c r="K100" s="2"/>
      <c r="L100" s="2"/>
      <c r="M100" s="15"/>
    </row>
    <row r="101" spans="1:13" x14ac:dyDescent="0.35">
      <c r="A101" s="1"/>
      <c r="B101" s="1"/>
      <c r="C101" s="1"/>
      <c r="D101" s="1"/>
      <c r="E101" s="1"/>
      <c r="F101" s="1"/>
      <c r="G101" s="1" t="s">
        <v>153</v>
      </c>
      <c r="H101" s="1"/>
      <c r="I101" s="1"/>
      <c r="J101" s="2">
        <v>4533.47</v>
      </c>
      <c r="K101" s="2">
        <v>2000</v>
      </c>
      <c r="L101" s="2">
        <f>ROUND((J101-K101),5)</f>
        <v>2533.4699999999998</v>
      </c>
      <c r="M101" s="15">
        <f>ROUND(IF(K101=0, IF(J101=0, 0, 1), J101/K101),5)</f>
        <v>2.26674</v>
      </c>
    </row>
    <row r="102" spans="1:13" x14ac:dyDescent="0.35">
      <c r="A102" s="1"/>
      <c r="B102" s="1"/>
      <c r="C102" s="1"/>
      <c r="D102" s="1"/>
      <c r="E102" s="1"/>
      <c r="F102" s="1"/>
      <c r="G102" s="1" t="s">
        <v>154</v>
      </c>
      <c r="H102" s="1"/>
      <c r="I102" s="1"/>
      <c r="J102" s="2">
        <v>32565</v>
      </c>
      <c r="K102" s="2">
        <v>32000</v>
      </c>
      <c r="L102" s="2">
        <f>ROUND((J102-K102),5)</f>
        <v>565</v>
      </c>
      <c r="M102" s="15">
        <f>ROUND(IF(K102=0, IF(J102=0, 0, 1), J102/K102),5)</f>
        <v>1.01766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155</v>
      </c>
      <c r="H103" s="1"/>
      <c r="I103" s="1"/>
      <c r="J103" s="2">
        <v>13638.21</v>
      </c>
      <c r="K103" s="2">
        <v>5000</v>
      </c>
      <c r="L103" s="2">
        <f>ROUND((J103-K103),5)</f>
        <v>8638.2099999999991</v>
      </c>
      <c r="M103" s="15">
        <f>ROUND(IF(K103=0, IF(J103=0, 0, 1), J103/K103),5)</f>
        <v>2.7276400000000001</v>
      </c>
    </row>
    <row r="104" spans="1:13" ht="15" thickBot="1" x14ac:dyDescent="0.4">
      <c r="A104" s="1"/>
      <c r="B104" s="1"/>
      <c r="C104" s="1"/>
      <c r="D104" s="1"/>
      <c r="E104" s="1"/>
      <c r="F104" s="1"/>
      <c r="G104" s="1" t="s">
        <v>156</v>
      </c>
      <c r="H104" s="1"/>
      <c r="I104" s="1"/>
      <c r="J104" s="8">
        <v>5000</v>
      </c>
      <c r="K104" s="8"/>
      <c r="L104" s="8"/>
      <c r="M104" s="18"/>
    </row>
    <row r="105" spans="1:13" x14ac:dyDescent="0.35">
      <c r="A105" s="1"/>
      <c r="B105" s="1"/>
      <c r="C105" s="1"/>
      <c r="D105" s="1"/>
      <c r="E105" s="1"/>
      <c r="F105" s="1" t="s">
        <v>157</v>
      </c>
      <c r="G105" s="1"/>
      <c r="H105" s="1"/>
      <c r="I105" s="1"/>
      <c r="J105" s="2">
        <f>ROUND(SUM(J100:J104),5)</f>
        <v>55736.68</v>
      </c>
      <c r="K105" s="2">
        <f>ROUND(SUM(K100:K104),5)</f>
        <v>39000</v>
      </c>
      <c r="L105" s="2">
        <f>ROUND((J105-K105),5)</f>
        <v>16736.68</v>
      </c>
      <c r="M105" s="15">
        <f>ROUND(IF(K105=0, IF(J105=0, 0, 1), J105/K105),5)</f>
        <v>1.4291499999999999</v>
      </c>
    </row>
    <row r="106" spans="1:13" x14ac:dyDescent="0.35">
      <c r="A106" s="1"/>
      <c r="B106" s="1"/>
      <c r="C106" s="1"/>
      <c r="D106" s="1"/>
      <c r="E106" s="1"/>
      <c r="F106" s="1" t="s">
        <v>158</v>
      </c>
      <c r="G106" s="1"/>
      <c r="H106" s="1"/>
      <c r="I106" s="1"/>
      <c r="J106" s="2"/>
      <c r="K106" s="2"/>
      <c r="L106" s="2"/>
      <c r="M106" s="15"/>
    </row>
    <row r="107" spans="1:13" x14ac:dyDescent="0.35">
      <c r="A107" s="1"/>
      <c r="B107" s="1"/>
      <c r="C107" s="1"/>
      <c r="D107" s="1"/>
      <c r="E107" s="1"/>
      <c r="F107" s="1"/>
      <c r="G107" s="1" t="s">
        <v>159</v>
      </c>
      <c r="H107" s="1"/>
      <c r="I107" s="1"/>
      <c r="J107" s="2"/>
      <c r="K107" s="2"/>
      <c r="L107" s="2"/>
      <c r="M107" s="15"/>
    </row>
    <row r="108" spans="1:13" x14ac:dyDescent="0.35">
      <c r="A108" s="1"/>
      <c r="B108" s="1"/>
      <c r="C108" s="1"/>
      <c r="D108" s="1"/>
      <c r="E108" s="1"/>
      <c r="F108" s="1"/>
      <c r="G108" s="1"/>
      <c r="H108" s="1" t="s">
        <v>160</v>
      </c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 t="s">
        <v>161</v>
      </c>
      <c r="J109" s="2">
        <v>2731.01</v>
      </c>
      <c r="K109" s="2"/>
      <c r="L109" s="2"/>
      <c r="M109" s="15"/>
    </row>
    <row r="110" spans="1:13" ht="15" thickBot="1" x14ac:dyDescent="0.4">
      <c r="A110" s="1"/>
      <c r="B110" s="1"/>
      <c r="C110" s="1"/>
      <c r="D110" s="1"/>
      <c r="E110" s="1"/>
      <c r="F110" s="1"/>
      <c r="G110" s="1"/>
      <c r="H110" s="1"/>
      <c r="I110" s="1" t="s">
        <v>162</v>
      </c>
      <c r="J110" s="8">
        <v>11191.84</v>
      </c>
      <c r="K110" s="8">
        <v>12000</v>
      </c>
      <c r="L110" s="8">
        <f>ROUND((J110-K110),5)</f>
        <v>-808.16</v>
      </c>
      <c r="M110" s="18">
        <f>ROUND(IF(K110=0, IF(J110=0, 0, 1), J110/K110),5)</f>
        <v>0.93264999999999998</v>
      </c>
    </row>
    <row r="111" spans="1:13" x14ac:dyDescent="0.35">
      <c r="A111" s="1"/>
      <c r="B111" s="1"/>
      <c r="C111" s="1"/>
      <c r="D111" s="1"/>
      <c r="E111" s="1"/>
      <c r="F111" s="1"/>
      <c r="G111" s="1"/>
      <c r="H111" s="1" t="s">
        <v>163</v>
      </c>
      <c r="I111" s="1"/>
      <c r="J111" s="2">
        <f>ROUND(SUM(J108:J110),5)</f>
        <v>13922.85</v>
      </c>
      <c r="K111" s="2">
        <f>ROUND(SUM(K108:K110),5)</f>
        <v>12000</v>
      </c>
      <c r="L111" s="2">
        <f>ROUND((J111-K111),5)</f>
        <v>1922.85</v>
      </c>
      <c r="M111" s="15">
        <f>ROUND(IF(K111=0, IF(J111=0, 0, 1), J111/K111),5)</f>
        <v>1.1602399999999999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164</v>
      </c>
      <c r="I112" s="1"/>
      <c r="J112" s="2">
        <v>0</v>
      </c>
      <c r="K112" s="2">
        <v>1500</v>
      </c>
      <c r="L112" s="2">
        <f>ROUND((J112-K112),5)</f>
        <v>-1500</v>
      </c>
      <c r="M112" s="15">
        <f>ROUND(IF(K112=0, IF(J112=0, 0, 1), J112/K112),5)</f>
        <v>0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165</v>
      </c>
      <c r="I113" s="1"/>
      <c r="J113" s="2">
        <v>250</v>
      </c>
      <c r="K113" s="2">
        <v>1500</v>
      </c>
      <c r="L113" s="2">
        <f>ROUND((J113-K113),5)</f>
        <v>-1250</v>
      </c>
      <c r="M113" s="15">
        <f>ROUND(IF(K113=0, IF(J113=0, 0, 1), J113/K113),5)</f>
        <v>0.16667000000000001</v>
      </c>
    </row>
    <row r="114" spans="1:13" ht="15" thickBot="1" x14ac:dyDescent="0.4">
      <c r="A114" s="1"/>
      <c r="B114" s="1"/>
      <c r="C114" s="1"/>
      <c r="D114" s="1"/>
      <c r="E114" s="1"/>
      <c r="F114" s="1"/>
      <c r="G114" s="1"/>
      <c r="H114" s="1" t="s">
        <v>166</v>
      </c>
      <c r="I114" s="1"/>
      <c r="J114" s="8">
        <v>0</v>
      </c>
      <c r="K114" s="8">
        <v>1500</v>
      </c>
      <c r="L114" s="8">
        <f>ROUND((J114-K114),5)</f>
        <v>-1500</v>
      </c>
      <c r="M114" s="18">
        <f>ROUND(IF(K114=0, IF(J114=0, 0, 1), J114/K114),5)</f>
        <v>0</v>
      </c>
    </row>
    <row r="115" spans="1:13" x14ac:dyDescent="0.35">
      <c r="A115" s="1"/>
      <c r="B115" s="1"/>
      <c r="C115" s="1"/>
      <c r="D115" s="1"/>
      <c r="E115" s="1"/>
      <c r="F115" s="1"/>
      <c r="G115" s="1" t="s">
        <v>167</v>
      </c>
      <c r="H115" s="1"/>
      <c r="I115" s="1"/>
      <c r="J115" s="2">
        <f>ROUND(J107+SUM(J111:J114),5)</f>
        <v>14172.85</v>
      </c>
      <c r="K115" s="2">
        <f>ROUND(K107+SUM(K111:K114),5)</f>
        <v>16500</v>
      </c>
      <c r="L115" s="2">
        <f>ROUND((J115-K115),5)</f>
        <v>-2327.15</v>
      </c>
      <c r="M115" s="15">
        <f>ROUND(IF(K115=0, IF(J115=0, 0, 1), J115/K115),5)</f>
        <v>0.85895999999999995</v>
      </c>
    </row>
    <row r="116" spans="1:13" x14ac:dyDescent="0.35">
      <c r="A116" s="1"/>
      <c r="B116" s="1"/>
      <c r="C116" s="1"/>
      <c r="D116" s="1"/>
      <c r="E116" s="1"/>
      <c r="F116" s="1"/>
      <c r="G116" s="1" t="s">
        <v>297</v>
      </c>
      <c r="H116" s="1"/>
      <c r="I116" s="1"/>
      <c r="J116" s="2">
        <v>6.25</v>
      </c>
      <c r="K116" s="2"/>
      <c r="L116" s="2"/>
      <c r="M116" s="15"/>
    </row>
    <row r="117" spans="1:13" x14ac:dyDescent="0.35">
      <c r="A117" s="1"/>
      <c r="B117" s="1"/>
      <c r="C117" s="1"/>
      <c r="D117" s="1"/>
      <c r="E117" s="1"/>
      <c r="F117" s="1"/>
      <c r="G117" s="1" t="s">
        <v>168</v>
      </c>
      <c r="H117" s="1"/>
      <c r="I117" s="1"/>
      <c r="J117" s="2"/>
      <c r="K117" s="2"/>
      <c r="L117" s="2"/>
      <c r="M117" s="15"/>
    </row>
    <row r="118" spans="1:13" x14ac:dyDescent="0.35">
      <c r="A118" s="1"/>
      <c r="B118" s="1"/>
      <c r="C118" s="1"/>
      <c r="D118" s="1"/>
      <c r="E118" s="1"/>
      <c r="F118" s="1"/>
      <c r="G118" s="1"/>
      <c r="H118" s="1" t="s">
        <v>169</v>
      </c>
      <c r="I118" s="1"/>
      <c r="J118" s="2">
        <v>793.65</v>
      </c>
      <c r="K118" s="2">
        <v>1200</v>
      </c>
      <c r="L118" s="2">
        <f>ROUND((J118-K118),5)</f>
        <v>-406.35</v>
      </c>
      <c r="M118" s="15">
        <f>ROUND(IF(K118=0, IF(J118=0, 0, 1), J118/K118),5)</f>
        <v>0.66137999999999997</v>
      </c>
    </row>
    <row r="119" spans="1:13" x14ac:dyDescent="0.35">
      <c r="A119" s="1"/>
      <c r="B119" s="1"/>
      <c r="C119" s="1"/>
      <c r="D119" s="1"/>
      <c r="E119" s="1"/>
      <c r="F119" s="1"/>
      <c r="G119" s="1"/>
      <c r="H119" s="1" t="s">
        <v>170</v>
      </c>
      <c r="I119" s="1"/>
      <c r="J119" s="2">
        <v>640.64</v>
      </c>
      <c r="K119" s="2">
        <v>1500</v>
      </c>
      <c r="L119" s="2">
        <f>ROUND((J119-K119),5)</f>
        <v>-859.36</v>
      </c>
      <c r="M119" s="15">
        <f>ROUND(IF(K119=0, IF(J119=0, 0, 1), J119/K119),5)</f>
        <v>0.42709000000000003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171</v>
      </c>
      <c r="I120" s="1"/>
      <c r="J120" s="2">
        <v>3102.17</v>
      </c>
      <c r="K120" s="2">
        <v>4200</v>
      </c>
      <c r="L120" s="2">
        <f>ROUND((J120-K120),5)</f>
        <v>-1097.83</v>
      </c>
      <c r="M120" s="15">
        <f>ROUND(IF(K120=0, IF(J120=0, 0, 1), J120/K120),5)</f>
        <v>0.73860999999999999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172</v>
      </c>
      <c r="I121" s="1"/>
      <c r="J121" s="2">
        <v>775.19</v>
      </c>
      <c r="K121" s="2">
        <v>900</v>
      </c>
      <c r="L121" s="2">
        <f>ROUND((J121-K121),5)</f>
        <v>-124.81</v>
      </c>
      <c r="M121" s="15">
        <f>ROUND(IF(K121=0, IF(J121=0, 0, 1), J121/K121),5)</f>
        <v>0.86131999999999997</v>
      </c>
    </row>
    <row r="122" spans="1:13" ht="15" thickBot="1" x14ac:dyDescent="0.4">
      <c r="A122" s="1"/>
      <c r="B122" s="1"/>
      <c r="C122" s="1"/>
      <c r="D122" s="1"/>
      <c r="E122" s="1"/>
      <c r="F122" s="1"/>
      <c r="G122" s="1"/>
      <c r="H122" s="1" t="s">
        <v>173</v>
      </c>
      <c r="I122" s="1"/>
      <c r="J122" s="8">
        <v>775.19</v>
      </c>
      <c r="K122" s="8">
        <v>900</v>
      </c>
      <c r="L122" s="8">
        <f>ROUND((J122-K122),5)</f>
        <v>-124.81</v>
      </c>
      <c r="M122" s="18">
        <f>ROUND(IF(K122=0, IF(J122=0, 0, 1), J122/K122),5)</f>
        <v>0.86131999999999997</v>
      </c>
    </row>
    <row r="123" spans="1:13" x14ac:dyDescent="0.35">
      <c r="A123" s="1"/>
      <c r="B123" s="1"/>
      <c r="C123" s="1"/>
      <c r="D123" s="1"/>
      <c r="E123" s="1"/>
      <c r="F123" s="1"/>
      <c r="G123" s="1" t="s">
        <v>174</v>
      </c>
      <c r="H123" s="1"/>
      <c r="I123" s="1"/>
      <c r="J123" s="2">
        <f>ROUND(SUM(J117:J122),5)</f>
        <v>6086.84</v>
      </c>
      <c r="K123" s="2">
        <f>ROUND(SUM(K117:K122),5)</f>
        <v>8700</v>
      </c>
      <c r="L123" s="2">
        <f>ROUND((J123-K123),5)</f>
        <v>-2613.16</v>
      </c>
      <c r="M123" s="15">
        <f>ROUND(IF(K123=0, IF(J123=0, 0, 1), J123/K123),5)</f>
        <v>0.69964000000000004</v>
      </c>
    </row>
    <row r="124" spans="1:13" x14ac:dyDescent="0.35">
      <c r="A124" s="1"/>
      <c r="B124" s="1"/>
      <c r="C124" s="1"/>
      <c r="D124" s="1"/>
      <c r="E124" s="1"/>
      <c r="F124" s="1"/>
      <c r="G124" s="1" t="s">
        <v>175</v>
      </c>
      <c r="H124" s="1"/>
      <c r="I124" s="1"/>
      <c r="J124" s="2"/>
      <c r="K124" s="2"/>
      <c r="L124" s="2"/>
      <c r="M124" s="15"/>
    </row>
    <row r="125" spans="1:13" x14ac:dyDescent="0.35">
      <c r="A125" s="1"/>
      <c r="B125" s="1"/>
      <c r="C125" s="1"/>
      <c r="D125" s="1"/>
      <c r="E125" s="1"/>
      <c r="F125" s="1"/>
      <c r="G125" s="1"/>
      <c r="H125" s="1" t="s">
        <v>176</v>
      </c>
      <c r="I125" s="1"/>
      <c r="J125" s="2"/>
      <c r="K125" s="2"/>
      <c r="L125" s="2"/>
      <c r="M125" s="15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 t="s">
        <v>177</v>
      </c>
      <c r="J126" s="2">
        <v>15571</v>
      </c>
      <c r="K126" s="2">
        <v>14000</v>
      </c>
      <c r="L126" s="2">
        <f>ROUND((J126-K126),5)</f>
        <v>1571</v>
      </c>
      <c r="M126" s="15">
        <f>ROUND(IF(K126=0, IF(J126=0, 0, 1), J126/K126),5)</f>
        <v>1.1122099999999999</v>
      </c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 t="s">
        <v>178</v>
      </c>
      <c r="J127" s="2">
        <v>3242.29</v>
      </c>
      <c r="K127" s="2">
        <v>3000</v>
      </c>
      <c r="L127" s="2">
        <f>ROUND((J127-K127),5)</f>
        <v>242.29</v>
      </c>
      <c r="M127" s="15">
        <f>ROUND(IF(K127=0, IF(J127=0, 0, 1), J127/K127),5)</f>
        <v>1.0807599999999999</v>
      </c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179</v>
      </c>
      <c r="J128" s="2">
        <v>1017.63</v>
      </c>
      <c r="K128" s="2">
        <v>3000</v>
      </c>
      <c r="L128" s="2">
        <f>ROUND((J128-K128),5)</f>
        <v>-1982.37</v>
      </c>
      <c r="M128" s="15">
        <f>ROUND(IF(K128=0, IF(J128=0, 0, 1), J128/K128),5)</f>
        <v>0.33921000000000001</v>
      </c>
    </row>
    <row r="129" spans="1:13" ht="15" thickBot="1" x14ac:dyDescent="0.4">
      <c r="A129" s="1"/>
      <c r="B129" s="1"/>
      <c r="C129" s="1"/>
      <c r="D129" s="1"/>
      <c r="E129" s="1"/>
      <c r="F129" s="1"/>
      <c r="G129" s="1"/>
      <c r="H129" s="1"/>
      <c r="I129" s="1" t="s">
        <v>298</v>
      </c>
      <c r="J129" s="8">
        <v>50</v>
      </c>
      <c r="K129" s="8"/>
      <c r="L129" s="8"/>
      <c r="M129" s="18"/>
    </row>
    <row r="130" spans="1:13" x14ac:dyDescent="0.35">
      <c r="A130" s="1"/>
      <c r="B130" s="1"/>
      <c r="C130" s="1"/>
      <c r="D130" s="1"/>
      <c r="E130" s="1"/>
      <c r="F130" s="1"/>
      <c r="G130" s="1"/>
      <c r="H130" s="1" t="s">
        <v>180</v>
      </c>
      <c r="I130" s="1"/>
      <c r="J130" s="2">
        <f>ROUND(SUM(J125:J129),5)</f>
        <v>19880.919999999998</v>
      </c>
      <c r="K130" s="2">
        <f>ROUND(SUM(K125:K129),5)</f>
        <v>20000</v>
      </c>
      <c r="L130" s="2">
        <f>ROUND((J130-K130),5)</f>
        <v>-119.08</v>
      </c>
      <c r="M130" s="15">
        <f>ROUND(IF(K130=0, IF(J130=0, 0, 1), J130/K130),5)</f>
        <v>0.99404999999999999</v>
      </c>
    </row>
    <row r="131" spans="1:13" x14ac:dyDescent="0.35">
      <c r="A131" s="1"/>
      <c r="B131" s="1"/>
      <c r="C131" s="1"/>
      <c r="D131" s="1"/>
      <c r="E131" s="1"/>
      <c r="F131" s="1"/>
      <c r="G131" s="1"/>
      <c r="H131" s="1" t="s">
        <v>181</v>
      </c>
      <c r="I131" s="1"/>
      <c r="J131" s="2">
        <v>1705.88</v>
      </c>
      <c r="K131" s="2">
        <v>1700</v>
      </c>
      <c r="L131" s="2">
        <f>ROUND((J131-K131),5)</f>
        <v>5.88</v>
      </c>
      <c r="M131" s="15">
        <f>ROUND(IF(K131=0, IF(J131=0, 0, 1), J131/K131),5)</f>
        <v>1.00346</v>
      </c>
    </row>
    <row r="132" spans="1:13" ht="15" thickBot="1" x14ac:dyDescent="0.4">
      <c r="A132" s="1"/>
      <c r="B132" s="1"/>
      <c r="C132" s="1"/>
      <c r="D132" s="1"/>
      <c r="E132" s="1"/>
      <c r="F132" s="1"/>
      <c r="G132" s="1"/>
      <c r="H132" s="1" t="s">
        <v>182</v>
      </c>
      <c r="I132" s="1"/>
      <c r="J132" s="8">
        <v>1597.63</v>
      </c>
      <c r="K132" s="8">
        <v>1560</v>
      </c>
      <c r="L132" s="8">
        <f>ROUND((J132-K132),5)</f>
        <v>37.630000000000003</v>
      </c>
      <c r="M132" s="18">
        <f>ROUND(IF(K132=0, IF(J132=0, 0, 1), J132/K132),5)</f>
        <v>1.0241199999999999</v>
      </c>
    </row>
    <row r="133" spans="1:13" x14ac:dyDescent="0.35">
      <c r="A133" s="1"/>
      <c r="B133" s="1"/>
      <c r="C133" s="1"/>
      <c r="D133" s="1"/>
      <c r="E133" s="1"/>
      <c r="F133" s="1"/>
      <c r="G133" s="1" t="s">
        <v>183</v>
      </c>
      <c r="H133" s="1"/>
      <c r="I133" s="1"/>
      <c r="J133" s="2">
        <f>ROUND(J124+SUM(J130:J132),5)</f>
        <v>23184.43</v>
      </c>
      <c r="K133" s="2">
        <f>ROUND(K124+SUM(K130:K132),5)</f>
        <v>23260</v>
      </c>
      <c r="L133" s="2">
        <f>ROUND((J133-K133),5)</f>
        <v>-75.569999999999993</v>
      </c>
      <c r="M133" s="15">
        <f>ROUND(IF(K133=0, IF(J133=0, 0, 1), J133/K133),5)</f>
        <v>0.99675000000000002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 t="s">
        <v>184</v>
      </c>
      <c r="H134" s="1"/>
      <c r="I134" s="1"/>
      <c r="J134" s="36">
        <v>480.5</v>
      </c>
      <c r="K134" s="36">
        <v>1000</v>
      </c>
      <c r="L134" s="36">
        <f>ROUND((J134-K134),5)</f>
        <v>-519.5</v>
      </c>
      <c r="M134" s="37">
        <f>ROUND(IF(K134=0, IF(J134=0, 0, 1), J134/K134),5)</f>
        <v>0.48049999999999998</v>
      </c>
    </row>
    <row r="135" spans="1:13" ht="15" thickBot="1" x14ac:dyDescent="0.4">
      <c r="A135" s="1"/>
      <c r="B135" s="1"/>
      <c r="C135" s="1"/>
      <c r="D135" s="1"/>
      <c r="E135" s="1"/>
      <c r="F135" s="1" t="s">
        <v>185</v>
      </c>
      <c r="G135" s="1"/>
      <c r="H135" s="1"/>
      <c r="I135" s="1"/>
      <c r="J135" s="3">
        <f>ROUND(J106+SUM(J115:J116)+J123+SUM(J133:J134),5)</f>
        <v>43930.87</v>
      </c>
      <c r="K135" s="3">
        <f>ROUND(K106+SUM(K115:K116)+K123+SUM(K133:K134),5)</f>
        <v>49460</v>
      </c>
      <c r="L135" s="3">
        <f>ROUND((J135-K135),5)</f>
        <v>-5529.13</v>
      </c>
      <c r="M135" s="17">
        <f>ROUND(IF(K135=0, IF(J135=0, 0, 1), J135/K135),5)</f>
        <v>0.88821000000000006</v>
      </c>
    </row>
    <row r="136" spans="1:13" x14ac:dyDescent="0.35">
      <c r="A136" s="1"/>
      <c r="B136" s="1"/>
      <c r="C136" s="1"/>
      <c r="D136" s="1"/>
      <c r="E136" s="1" t="s">
        <v>186</v>
      </c>
      <c r="F136" s="1"/>
      <c r="G136" s="1"/>
      <c r="H136" s="1"/>
      <c r="I136" s="1"/>
      <c r="J136" s="2">
        <f>ROUND(SUM(J34:J38)+SUM(J42:J43)+J48+J55+J64+J99+J105+J135,5)</f>
        <v>777959.9</v>
      </c>
      <c r="K136" s="2">
        <f>ROUND(SUM(K34:K38)+SUM(K42:K43)+K48+K55+K64+K99+K105+K135,5)</f>
        <v>993419.6</v>
      </c>
      <c r="L136" s="2">
        <f>ROUND((J136-K136),5)</f>
        <v>-215459.7</v>
      </c>
      <c r="M136" s="15">
        <f>ROUND(IF(K136=0, IF(J136=0, 0, 1), J136/K136),5)</f>
        <v>0.78310999999999997</v>
      </c>
    </row>
    <row r="137" spans="1:13" x14ac:dyDescent="0.35">
      <c r="A137" s="1"/>
      <c r="B137" s="1"/>
      <c r="C137" s="1"/>
      <c r="D137" s="1"/>
      <c r="E137" s="1" t="s">
        <v>187</v>
      </c>
      <c r="F137" s="1"/>
      <c r="G137" s="1"/>
      <c r="H137" s="1"/>
      <c r="I137" s="1"/>
      <c r="J137" s="2"/>
      <c r="K137" s="2"/>
      <c r="L137" s="2"/>
      <c r="M137" s="15"/>
    </row>
    <row r="138" spans="1:13" x14ac:dyDescent="0.35">
      <c r="A138" s="1"/>
      <c r="B138" s="1"/>
      <c r="C138" s="1"/>
      <c r="D138" s="1"/>
      <c r="E138" s="1"/>
      <c r="F138" s="1" t="s">
        <v>188</v>
      </c>
      <c r="G138" s="1"/>
      <c r="H138" s="1"/>
      <c r="I138" s="1"/>
      <c r="J138" s="2">
        <v>235.85</v>
      </c>
      <c r="K138" s="2">
        <v>5000</v>
      </c>
      <c r="L138" s="2">
        <f>ROUND((J138-K138),5)</f>
        <v>-4764.1499999999996</v>
      </c>
      <c r="M138" s="15">
        <f>ROUND(IF(K138=0, IF(J138=0, 0, 1), J138/K138),5)</f>
        <v>4.7169999999999997E-2</v>
      </c>
    </row>
    <row r="139" spans="1:13" ht="15" thickBot="1" x14ac:dyDescent="0.4">
      <c r="A139" s="1"/>
      <c r="B139" s="1"/>
      <c r="C139" s="1"/>
      <c r="D139" s="1"/>
      <c r="E139" s="1"/>
      <c r="F139" s="1" t="s">
        <v>189</v>
      </c>
      <c r="G139" s="1"/>
      <c r="H139" s="1"/>
      <c r="I139" s="1"/>
      <c r="J139" s="8">
        <v>9.5500000000000007</v>
      </c>
      <c r="K139" s="8">
        <v>1000</v>
      </c>
      <c r="L139" s="8">
        <f>ROUND((J139-K139),5)</f>
        <v>-990.45</v>
      </c>
      <c r="M139" s="18">
        <f>ROUND(IF(K139=0, IF(J139=0, 0, 1), J139/K139),5)</f>
        <v>9.5499999999999995E-3</v>
      </c>
    </row>
    <row r="140" spans="1:13" x14ac:dyDescent="0.35">
      <c r="A140" s="1"/>
      <c r="B140" s="1"/>
      <c r="C140" s="1"/>
      <c r="D140" s="1"/>
      <c r="E140" s="1" t="s">
        <v>190</v>
      </c>
      <c r="F140" s="1"/>
      <c r="G140" s="1"/>
      <c r="H140" s="1"/>
      <c r="I140" s="1"/>
      <c r="J140" s="2">
        <f>ROUND(SUM(J137:J139),5)</f>
        <v>245.4</v>
      </c>
      <c r="K140" s="2">
        <f>ROUND(SUM(K137:K139),5)</f>
        <v>6000</v>
      </c>
      <c r="L140" s="2">
        <f>ROUND((J140-K140),5)</f>
        <v>-5754.6</v>
      </c>
      <c r="M140" s="15">
        <f>ROUND(IF(K140=0, IF(J140=0, 0, 1), J140/K140),5)</f>
        <v>4.0899999999999999E-2</v>
      </c>
    </row>
    <row r="141" spans="1:13" x14ac:dyDescent="0.35">
      <c r="A141" s="1"/>
      <c r="B141" s="1"/>
      <c r="C141" s="1"/>
      <c r="D141" s="1"/>
      <c r="E141" s="1" t="s">
        <v>191</v>
      </c>
      <c r="F141" s="1"/>
      <c r="G141" s="1"/>
      <c r="H141" s="1"/>
      <c r="I141" s="1"/>
      <c r="J141" s="2"/>
      <c r="K141" s="2"/>
      <c r="L141" s="2"/>
      <c r="M141" s="15"/>
    </row>
    <row r="142" spans="1:13" x14ac:dyDescent="0.35">
      <c r="A142" s="1"/>
      <c r="B142" s="1"/>
      <c r="C142" s="1"/>
      <c r="D142" s="1"/>
      <c r="E142" s="1"/>
      <c r="F142" s="1" t="s">
        <v>192</v>
      </c>
      <c r="G142" s="1"/>
      <c r="H142" s="1"/>
      <c r="I142" s="1"/>
      <c r="J142" s="2">
        <v>7000</v>
      </c>
      <c r="K142" s="2">
        <v>7200</v>
      </c>
      <c r="L142" s="2">
        <f>ROUND((J142-K142),5)</f>
        <v>-200</v>
      </c>
      <c r="M142" s="15">
        <f>ROUND(IF(K142=0, IF(J142=0, 0, 1), J142/K142),5)</f>
        <v>0.97221999999999997</v>
      </c>
    </row>
    <row r="143" spans="1:13" x14ac:dyDescent="0.35">
      <c r="A143" s="1"/>
      <c r="B143" s="1"/>
      <c r="C143" s="1"/>
      <c r="D143" s="1"/>
      <c r="E143" s="1"/>
      <c r="F143" s="1" t="s">
        <v>193</v>
      </c>
      <c r="G143" s="1"/>
      <c r="H143" s="1"/>
      <c r="I143" s="1"/>
      <c r="J143" s="2">
        <v>73.5</v>
      </c>
      <c r="K143" s="2">
        <v>2000</v>
      </c>
      <c r="L143" s="2">
        <f>ROUND((J143-K143),5)</f>
        <v>-1926.5</v>
      </c>
      <c r="M143" s="15">
        <f>ROUND(IF(K143=0, IF(J143=0, 0, 1), J143/K143),5)</f>
        <v>3.6749999999999998E-2</v>
      </c>
    </row>
    <row r="144" spans="1:13" x14ac:dyDescent="0.35">
      <c r="A144" s="1"/>
      <c r="B144" s="1"/>
      <c r="C144" s="1"/>
      <c r="D144" s="1"/>
      <c r="E144" s="1"/>
      <c r="F144" s="1" t="s">
        <v>194</v>
      </c>
      <c r="G144" s="1"/>
      <c r="H144" s="1"/>
      <c r="I144" s="1"/>
      <c r="J144" s="2">
        <v>8571.7800000000007</v>
      </c>
      <c r="K144" s="2">
        <v>7500</v>
      </c>
      <c r="L144" s="2">
        <f>ROUND((J144-K144),5)</f>
        <v>1071.78</v>
      </c>
      <c r="M144" s="15">
        <f>ROUND(IF(K144=0, IF(J144=0, 0, 1), J144/K144),5)</f>
        <v>1.1429</v>
      </c>
    </row>
    <row r="145" spans="1:13" x14ac:dyDescent="0.35">
      <c r="A145" s="1"/>
      <c r="B145" s="1"/>
      <c r="C145" s="1"/>
      <c r="D145" s="1"/>
      <c r="E145" s="1"/>
      <c r="F145" s="1" t="s">
        <v>195</v>
      </c>
      <c r="G145" s="1"/>
      <c r="H145" s="1"/>
      <c r="I145" s="1"/>
      <c r="J145" s="2">
        <v>1400.77</v>
      </c>
      <c r="K145" s="2">
        <v>1500</v>
      </c>
      <c r="L145" s="2">
        <f>ROUND((J145-K145),5)</f>
        <v>-99.23</v>
      </c>
      <c r="M145" s="15">
        <f>ROUND(IF(K145=0, IF(J145=0, 0, 1), J145/K145),5)</f>
        <v>0.93384999999999996</v>
      </c>
    </row>
    <row r="146" spans="1:13" ht="15" thickBot="1" x14ac:dyDescent="0.4">
      <c r="A146" s="1"/>
      <c r="B146" s="1"/>
      <c r="C146" s="1"/>
      <c r="D146" s="1"/>
      <c r="E146" s="1"/>
      <c r="F146" s="1" t="s">
        <v>196</v>
      </c>
      <c r="G146" s="1"/>
      <c r="H146" s="1"/>
      <c r="I146" s="1"/>
      <c r="J146" s="8">
        <v>12711.2</v>
      </c>
      <c r="K146" s="8">
        <v>5430</v>
      </c>
      <c r="L146" s="8">
        <f>ROUND((J146-K146),5)</f>
        <v>7281.2</v>
      </c>
      <c r="M146" s="18">
        <f>ROUND(IF(K146=0, IF(J146=0, 0, 1), J146/K146),5)</f>
        <v>2.3409200000000001</v>
      </c>
    </row>
    <row r="147" spans="1:13" x14ac:dyDescent="0.35">
      <c r="A147" s="1"/>
      <c r="B147" s="1"/>
      <c r="C147" s="1"/>
      <c r="D147" s="1"/>
      <c r="E147" s="1" t="s">
        <v>197</v>
      </c>
      <c r="F147" s="1"/>
      <c r="G147" s="1"/>
      <c r="H147" s="1"/>
      <c r="I147" s="1"/>
      <c r="J147" s="2">
        <f>ROUND(SUM(J141:J146),5)</f>
        <v>29757.25</v>
      </c>
      <c r="K147" s="2">
        <f>ROUND(SUM(K141:K146),5)</f>
        <v>23630</v>
      </c>
      <c r="L147" s="2">
        <f>ROUND((J147-K147),5)</f>
        <v>6127.25</v>
      </c>
      <c r="M147" s="15">
        <f>ROUND(IF(K147=0, IF(J147=0, 0, 1), J147/K147),5)</f>
        <v>1.2593000000000001</v>
      </c>
    </row>
    <row r="148" spans="1:13" x14ac:dyDescent="0.35">
      <c r="A148" s="1"/>
      <c r="B148" s="1"/>
      <c r="C148" s="1"/>
      <c r="D148" s="1"/>
      <c r="E148" s="1" t="s">
        <v>198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35">
      <c r="A149" s="1"/>
      <c r="B149" s="1"/>
      <c r="C149" s="1"/>
      <c r="D149" s="1"/>
      <c r="E149" s="1"/>
      <c r="F149" s="1" t="s">
        <v>199</v>
      </c>
      <c r="G149" s="1"/>
      <c r="H149" s="1"/>
      <c r="I149" s="1"/>
      <c r="J149" s="2">
        <v>0</v>
      </c>
      <c r="K149" s="2">
        <v>1000</v>
      </c>
      <c r="L149" s="2">
        <f>ROUND((J149-K149),5)</f>
        <v>-1000</v>
      </c>
      <c r="M149" s="15">
        <f>ROUND(IF(K149=0, IF(J149=0, 0, 1), J149/K149),5)</f>
        <v>0</v>
      </c>
    </row>
    <row r="150" spans="1:13" x14ac:dyDescent="0.35">
      <c r="A150" s="1"/>
      <c r="B150" s="1"/>
      <c r="C150" s="1"/>
      <c r="D150" s="1"/>
      <c r="E150" s="1"/>
      <c r="F150" s="1" t="s">
        <v>200</v>
      </c>
      <c r="G150" s="1"/>
      <c r="H150" s="1"/>
      <c r="I150" s="1"/>
      <c r="J150" s="2">
        <v>7105.05</v>
      </c>
      <c r="K150" s="2">
        <v>8000</v>
      </c>
      <c r="L150" s="2">
        <f>ROUND((J150-K150),5)</f>
        <v>-894.95</v>
      </c>
      <c r="M150" s="15">
        <f>ROUND(IF(K150=0, IF(J150=0, 0, 1), J150/K150),5)</f>
        <v>0.88812999999999998</v>
      </c>
    </row>
    <row r="151" spans="1:13" x14ac:dyDescent="0.35">
      <c r="A151" s="1"/>
      <c r="B151" s="1"/>
      <c r="C151" s="1"/>
      <c r="D151" s="1"/>
      <c r="E151" s="1"/>
      <c r="F151" s="1" t="s">
        <v>201</v>
      </c>
      <c r="G151" s="1"/>
      <c r="H151" s="1"/>
      <c r="I151" s="1"/>
      <c r="J151" s="2"/>
      <c r="K151" s="2"/>
      <c r="L151" s="2"/>
      <c r="M151" s="15"/>
    </row>
    <row r="152" spans="1:13" x14ac:dyDescent="0.35">
      <c r="A152" s="1"/>
      <c r="B152" s="1"/>
      <c r="C152" s="1"/>
      <c r="D152" s="1"/>
      <c r="E152" s="1"/>
      <c r="F152" s="1"/>
      <c r="G152" s="1" t="s">
        <v>202</v>
      </c>
      <c r="H152" s="1"/>
      <c r="I152" s="1"/>
      <c r="J152" s="2">
        <v>362.58</v>
      </c>
      <c r="K152" s="2">
        <v>6000</v>
      </c>
      <c r="L152" s="2">
        <f>ROUND((J152-K152),5)</f>
        <v>-5637.42</v>
      </c>
      <c r="M152" s="15">
        <f>ROUND(IF(K152=0, IF(J152=0, 0, 1), J152/K152),5)</f>
        <v>6.0429999999999998E-2</v>
      </c>
    </row>
    <row r="153" spans="1:13" x14ac:dyDescent="0.35">
      <c r="A153" s="1"/>
      <c r="B153" s="1"/>
      <c r="C153" s="1"/>
      <c r="D153" s="1"/>
      <c r="E153" s="1"/>
      <c r="F153" s="1"/>
      <c r="G153" s="1" t="s">
        <v>203</v>
      </c>
      <c r="H153" s="1"/>
      <c r="I153" s="1"/>
      <c r="J153" s="2">
        <v>0</v>
      </c>
      <c r="K153" s="2">
        <v>8000</v>
      </c>
      <c r="L153" s="2">
        <f>ROUND((J153-K153),5)</f>
        <v>-8000</v>
      </c>
      <c r="M153" s="15">
        <f>ROUND(IF(K153=0, IF(J153=0, 0, 1), J153/K153),5)</f>
        <v>0</v>
      </c>
    </row>
    <row r="154" spans="1:13" x14ac:dyDescent="0.35">
      <c r="A154" s="1"/>
      <c r="B154" s="1"/>
      <c r="C154" s="1"/>
      <c r="D154" s="1"/>
      <c r="E154" s="1"/>
      <c r="F154" s="1"/>
      <c r="G154" s="1" t="s">
        <v>204</v>
      </c>
      <c r="H154" s="1"/>
      <c r="I154" s="1"/>
      <c r="J154" s="2">
        <v>1406.74</v>
      </c>
      <c r="K154" s="2">
        <v>5000</v>
      </c>
      <c r="L154" s="2">
        <f>ROUND((J154-K154),5)</f>
        <v>-3593.26</v>
      </c>
      <c r="M154" s="15">
        <f>ROUND(IF(K154=0, IF(J154=0, 0, 1), J154/K154),5)</f>
        <v>0.28134999999999999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205</v>
      </c>
      <c r="H155" s="1"/>
      <c r="I155" s="1"/>
      <c r="J155" s="2">
        <v>1861.12</v>
      </c>
      <c r="K155" s="2">
        <v>15000</v>
      </c>
      <c r="L155" s="2">
        <f>ROUND((J155-K155),5)</f>
        <v>-13138.88</v>
      </c>
      <c r="M155" s="15">
        <f>ROUND(IF(K155=0, IF(J155=0, 0, 1), J155/K155),5)</f>
        <v>0.12407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206</v>
      </c>
      <c r="H156" s="1"/>
      <c r="I156" s="1"/>
      <c r="J156" s="2">
        <v>0</v>
      </c>
      <c r="K156" s="2">
        <v>1500</v>
      </c>
      <c r="L156" s="2">
        <f>ROUND((J156-K156),5)</f>
        <v>-1500</v>
      </c>
      <c r="M156" s="15">
        <f>ROUND(IF(K156=0, IF(J156=0, 0, 1), J156/K156),5)</f>
        <v>0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207</v>
      </c>
      <c r="H157" s="1"/>
      <c r="I157" s="1"/>
      <c r="J157" s="2">
        <v>3885.38</v>
      </c>
      <c r="K157" s="2">
        <v>1000</v>
      </c>
      <c r="L157" s="2">
        <f>ROUND((J157-K157),5)</f>
        <v>2885.38</v>
      </c>
      <c r="M157" s="15">
        <f>ROUND(IF(K157=0, IF(J157=0, 0, 1), J157/K157),5)</f>
        <v>3.8853800000000001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208</v>
      </c>
      <c r="H158" s="1"/>
      <c r="I158" s="1"/>
      <c r="J158" s="2">
        <v>3073.54</v>
      </c>
      <c r="K158" s="2">
        <v>3600</v>
      </c>
      <c r="L158" s="2">
        <f>ROUND((J158-K158),5)</f>
        <v>-526.46</v>
      </c>
      <c r="M158" s="15">
        <f>ROUND(IF(K158=0, IF(J158=0, 0, 1), J158/K158),5)</f>
        <v>0.85375999999999996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209</v>
      </c>
      <c r="H159" s="1"/>
      <c r="I159" s="1"/>
      <c r="J159" s="2">
        <v>1000</v>
      </c>
      <c r="K159" s="2">
        <v>3000</v>
      </c>
      <c r="L159" s="2">
        <f>ROUND((J159-K159),5)</f>
        <v>-2000</v>
      </c>
      <c r="M159" s="15">
        <f>ROUND(IF(K159=0, IF(J159=0, 0, 1), J159/K159),5)</f>
        <v>0.33333000000000002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299</v>
      </c>
      <c r="H160" s="1"/>
      <c r="I160" s="1"/>
      <c r="J160" s="2">
        <v>197.1</v>
      </c>
      <c r="K160" s="2"/>
      <c r="L160" s="2"/>
      <c r="M160" s="15"/>
    </row>
    <row r="161" spans="1:13" x14ac:dyDescent="0.35">
      <c r="A161" s="1"/>
      <c r="B161" s="1"/>
      <c r="C161" s="1"/>
      <c r="D161" s="1"/>
      <c r="E161" s="1"/>
      <c r="F161" s="1"/>
      <c r="G161" s="1" t="s">
        <v>210</v>
      </c>
      <c r="H161" s="1"/>
      <c r="I161" s="1"/>
      <c r="J161" s="2">
        <v>709.41</v>
      </c>
      <c r="K161" s="2"/>
      <c r="L161" s="2"/>
      <c r="M161" s="15"/>
    </row>
    <row r="162" spans="1:13" ht="15" thickBot="1" x14ac:dyDescent="0.4">
      <c r="A162" s="1"/>
      <c r="B162" s="1"/>
      <c r="C162" s="1"/>
      <c r="D162" s="1"/>
      <c r="E162" s="1"/>
      <c r="F162" s="1"/>
      <c r="G162" s="1" t="s">
        <v>211</v>
      </c>
      <c r="H162" s="1"/>
      <c r="I162" s="1"/>
      <c r="J162" s="8">
        <v>1033.97</v>
      </c>
      <c r="K162" s="8"/>
      <c r="L162" s="8"/>
      <c r="M162" s="18"/>
    </row>
    <row r="163" spans="1:13" x14ac:dyDescent="0.35">
      <c r="A163" s="1"/>
      <c r="B163" s="1"/>
      <c r="C163" s="1"/>
      <c r="D163" s="1"/>
      <c r="E163" s="1"/>
      <c r="F163" s="1" t="s">
        <v>212</v>
      </c>
      <c r="G163" s="1"/>
      <c r="H163" s="1"/>
      <c r="I163" s="1"/>
      <c r="J163" s="2">
        <f>ROUND(SUM(J151:J162),5)</f>
        <v>13529.84</v>
      </c>
      <c r="K163" s="2">
        <f>ROUND(SUM(K151:K162),5)</f>
        <v>43100</v>
      </c>
      <c r="L163" s="2">
        <f>ROUND((J163-K163),5)</f>
        <v>-29570.16</v>
      </c>
      <c r="M163" s="15">
        <f>ROUND(IF(K163=0, IF(J163=0, 0, 1), J163/K163),5)</f>
        <v>0.31391999999999998</v>
      </c>
    </row>
    <row r="164" spans="1:13" x14ac:dyDescent="0.35">
      <c r="A164" s="1"/>
      <c r="B164" s="1"/>
      <c r="C164" s="1"/>
      <c r="D164" s="1"/>
      <c r="E164" s="1"/>
      <c r="F164" s="1" t="s">
        <v>213</v>
      </c>
      <c r="G164" s="1"/>
      <c r="H164" s="1"/>
      <c r="I164" s="1"/>
      <c r="J164" s="2"/>
      <c r="K164" s="2"/>
      <c r="L164" s="2"/>
      <c r="M164" s="15"/>
    </row>
    <row r="165" spans="1:13" x14ac:dyDescent="0.35">
      <c r="A165" s="1"/>
      <c r="B165" s="1"/>
      <c r="C165" s="1"/>
      <c r="D165" s="1"/>
      <c r="E165" s="1"/>
      <c r="F165" s="1"/>
      <c r="G165" s="1" t="s">
        <v>214</v>
      </c>
      <c r="H165" s="1"/>
      <c r="I165" s="1"/>
      <c r="J165" s="2">
        <v>5806.42</v>
      </c>
      <c r="K165" s="2"/>
      <c r="L165" s="2"/>
      <c r="M165" s="15"/>
    </row>
    <row r="166" spans="1:13" x14ac:dyDescent="0.35">
      <c r="A166" s="1"/>
      <c r="B166" s="1"/>
      <c r="C166" s="1"/>
      <c r="D166" s="1"/>
      <c r="E166" s="1"/>
      <c r="F166" s="1"/>
      <c r="G166" s="1" t="s">
        <v>215</v>
      </c>
      <c r="H166" s="1"/>
      <c r="I166" s="1"/>
      <c r="J166" s="2">
        <v>11754</v>
      </c>
      <c r="K166" s="2"/>
      <c r="L166" s="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300</v>
      </c>
      <c r="H167" s="1"/>
      <c r="I167" s="1"/>
      <c r="J167" s="2">
        <v>1123.05</v>
      </c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301</v>
      </c>
      <c r="H168" s="1"/>
      <c r="I168" s="1"/>
      <c r="J168" s="2">
        <v>365.91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302</v>
      </c>
      <c r="H169" s="1"/>
      <c r="I169" s="1"/>
      <c r="J169" s="2">
        <v>3021.97</v>
      </c>
      <c r="K169" s="2"/>
      <c r="L169" s="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216</v>
      </c>
      <c r="H170" s="1"/>
      <c r="I170" s="1"/>
      <c r="J170" s="2">
        <v>1389.59</v>
      </c>
      <c r="K170" s="2"/>
      <c r="L170" s="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303</v>
      </c>
      <c r="H171" s="1"/>
      <c r="I171" s="1"/>
      <c r="J171" s="2">
        <v>6416.82</v>
      </c>
      <c r="K171" s="2"/>
      <c r="L171" s="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217</v>
      </c>
      <c r="H172" s="1"/>
      <c r="I172" s="1"/>
      <c r="J172" s="2">
        <v>6489.79</v>
      </c>
      <c r="K172" s="2"/>
      <c r="L172" s="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218</v>
      </c>
      <c r="H173" s="1"/>
      <c r="I173" s="1"/>
      <c r="J173" s="2">
        <v>285.82</v>
      </c>
      <c r="K173" s="2"/>
      <c r="L173" s="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304</v>
      </c>
      <c r="H174" s="1"/>
      <c r="I174" s="1"/>
      <c r="J174" s="2">
        <v>200</v>
      </c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305</v>
      </c>
      <c r="H175" s="1"/>
      <c r="I175" s="1"/>
      <c r="J175" s="2">
        <v>1039.1300000000001</v>
      </c>
      <c r="K175" s="2"/>
      <c r="L175" s="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306</v>
      </c>
      <c r="H176" s="1"/>
      <c r="I176" s="1"/>
      <c r="J176" s="2">
        <v>16</v>
      </c>
      <c r="K176" s="2"/>
      <c r="L176" s="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307</v>
      </c>
      <c r="H177" s="1"/>
      <c r="I177" s="1"/>
      <c r="J177" s="2">
        <v>200</v>
      </c>
      <c r="K177" s="2"/>
      <c r="L177" s="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308</v>
      </c>
      <c r="H178" s="1"/>
      <c r="I178" s="1"/>
      <c r="J178" s="2">
        <v>1280.69</v>
      </c>
      <c r="K178" s="2"/>
      <c r="L178" s="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219</v>
      </c>
      <c r="H179" s="1"/>
      <c r="I179" s="1"/>
      <c r="J179" s="2">
        <v>1508.65</v>
      </c>
      <c r="K179" s="2"/>
      <c r="L179" s="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309</v>
      </c>
      <c r="H180" s="1"/>
      <c r="I180" s="1"/>
      <c r="J180" s="2">
        <v>819.04</v>
      </c>
      <c r="K180" s="2"/>
      <c r="L180" s="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220</v>
      </c>
      <c r="H181" s="1"/>
      <c r="I181" s="1"/>
      <c r="J181" s="2">
        <v>2478.02</v>
      </c>
      <c r="K181" s="2"/>
      <c r="L181" s="2"/>
      <c r="M181" s="15"/>
    </row>
    <row r="182" spans="1:13" ht="15" thickBot="1" x14ac:dyDescent="0.4">
      <c r="A182" s="1"/>
      <c r="B182" s="1"/>
      <c r="C182" s="1"/>
      <c r="D182" s="1"/>
      <c r="E182" s="1"/>
      <c r="F182" s="1"/>
      <c r="G182" s="1" t="s">
        <v>221</v>
      </c>
      <c r="H182" s="1"/>
      <c r="I182" s="1"/>
      <c r="J182" s="36">
        <v>24839.64</v>
      </c>
      <c r="K182" s="36">
        <v>35000</v>
      </c>
      <c r="L182" s="36">
        <f>ROUND((J182-K182),5)</f>
        <v>-10160.36</v>
      </c>
      <c r="M182" s="37">
        <f>ROUND(IF(K182=0, IF(J182=0, 0, 1), J182/K182),5)</f>
        <v>0.7097</v>
      </c>
    </row>
    <row r="183" spans="1:13" ht="15" thickBot="1" x14ac:dyDescent="0.4">
      <c r="A183" s="1"/>
      <c r="B183" s="1"/>
      <c r="C183" s="1"/>
      <c r="D183" s="1"/>
      <c r="E183" s="1"/>
      <c r="F183" s="1" t="s">
        <v>222</v>
      </c>
      <c r="G183" s="1"/>
      <c r="H183" s="1"/>
      <c r="I183" s="1"/>
      <c r="J183" s="3">
        <f>ROUND(SUM(J164:J182),5)</f>
        <v>69034.539999999994</v>
      </c>
      <c r="K183" s="3">
        <f>ROUND(SUM(K164:K182),5)</f>
        <v>35000</v>
      </c>
      <c r="L183" s="3">
        <f>ROUND((J183-K183),5)</f>
        <v>34034.54</v>
      </c>
      <c r="M183" s="17">
        <f>ROUND(IF(K183=0, IF(J183=0, 0, 1), J183/K183),5)</f>
        <v>1.9724200000000001</v>
      </c>
    </row>
    <row r="184" spans="1:13" x14ac:dyDescent="0.35">
      <c r="A184" s="1"/>
      <c r="B184" s="1"/>
      <c r="C184" s="1"/>
      <c r="D184" s="1"/>
      <c r="E184" s="1" t="s">
        <v>223</v>
      </c>
      <c r="F184" s="1"/>
      <c r="G184" s="1"/>
      <c r="H184" s="1"/>
      <c r="I184" s="1"/>
      <c r="J184" s="2">
        <f>ROUND(SUM(J148:J150)+J163+J183,5)</f>
        <v>89669.43</v>
      </c>
      <c r="K184" s="2">
        <f>ROUND(SUM(K148:K150)+K163+K183,5)</f>
        <v>87100</v>
      </c>
      <c r="L184" s="2">
        <f>ROUND((J184-K184),5)</f>
        <v>2569.4299999999998</v>
      </c>
      <c r="M184" s="15">
        <f>ROUND(IF(K184=0, IF(J184=0, 0, 1), J184/K184),5)</f>
        <v>1.0295000000000001</v>
      </c>
    </row>
    <row r="185" spans="1:13" x14ac:dyDescent="0.35">
      <c r="A185" s="1"/>
      <c r="B185" s="1"/>
      <c r="C185" s="1"/>
      <c r="D185" s="1"/>
      <c r="E185" s="1" t="s">
        <v>224</v>
      </c>
      <c r="F185" s="1"/>
      <c r="G185" s="1"/>
      <c r="H185" s="1"/>
      <c r="I185" s="1"/>
      <c r="J185" s="2"/>
      <c r="K185" s="2"/>
      <c r="L185" s="2"/>
      <c r="M185" s="15"/>
    </row>
    <row r="186" spans="1:13" x14ac:dyDescent="0.35">
      <c r="A186" s="1"/>
      <c r="B186" s="1"/>
      <c r="C186" s="1"/>
      <c r="D186" s="1"/>
      <c r="E186" s="1"/>
      <c r="F186" s="1" t="s">
        <v>225</v>
      </c>
      <c r="G186" s="1"/>
      <c r="H186" s="1"/>
      <c r="I186" s="1"/>
      <c r="J186" s="2">
        <v>736.93</v>
      </c>
      <c r="K186" s="2">
        <v>1500</v>
      </c>
      <c r="L186" s="2">
        <f>ROUND((J186-K186),5)</f>
        <v>-763.07</v>
      </c>
      <c r="M186" s="15">
        <f>ROUND(IF(K186=0, IF(J186=0, 0, 1), J186/K186),5)</f>
        <v>0.49129</v>
      </c>
    </row>
    <row r="187" spans="1:13" ht="15" thickBot="1" x14ac:dyDescent="0.4">
      <c r="A187" s="1"/>
      <c r="B187" s="1"/>
      <c r="C187" s="1"/>
      <c r="D187" s="1"/>
      <c r="E187" s="1"/>
      <c r="F187" s="1" t="s">
        <v>310</v>
      </c>
      <c r="G187" s="1"/>
      <c r="H187" s="1"/>
      <c r="I187" s="1"/>
      <c r="J187" s="8">
        <v>429.54</v>
      </c>
      <c r="K187" s="8"/>
      <c r="L187" s="8"/>
      <c r="M187" s="18"/>
    </row>
    <row r="188" spans="1:13" x14ac:dyDescent="0.35">
      <c r="A188" s="1"/>
      <c r="B188" s="1"/>
      <c r="C188" s="1"/>
      <c r="D188" s="1"/>
      <c r="E188" s="1" t="s">
        <v>226</v>
      </c>
      <c r="F188" s="1"/>
      <c r="G188" s="1"/>
      <c r="H188" s="1"/>
      <c r="I188" s="1"/>
      <c r="J188" s="2">
        <f>ROUND(SUM(J185:J187),5)</f>
        <v>1166.47</v>
      </c>
      <c r="K188" s="2">
        <f>ROUND(SUM(K185:K187),5)</f>
        <v>1500</v>
      </c>
      <c r="L188" s="2">
        <f>ROUND((J188-K188),5)</f>
        <v>-333.53</v>
      </c>
      <c r="M188" s="15">
        <f>ROUND(IF(K188=0, IF(J188=0, 0, 1), J188/K188),5)</f>
        <v>0.77764999999999995</v>
      </c>
    </row>
    <row r="189" spans="1:13" x14ac:dyDescent="0.35">
      <c r="A189" s="1"/>
      <c r="B189" s="1"/>
      <c r="C189" s="1"/>
      <c r="D189" s="1"/>
      <c r="E189" s="1" t="s">
        <v>227</v>
      </c>
      <c r="F189" s="1"/>
      <c r="G189" s="1"/>
      <c r="H189" s="1"/>
      <c r="I189" s="1"/>
      <c r="J189" s="2"/>
      <c r="K189" s="2"/>
      <c r="L189" s="2"/>
      <c r="M189" s="15"/>
    </row>
    <row r="190" spans="1:13" x14ac:dyDescent="0.35">
      <c r="A190" s="1"/>
      <c r="B190" s="1"/>
      <c r="C190" s="1"/>
      <c r="D190" s="1"/>
      <c r="E190" s="1"/>
      <c r="F190" s="1" t="s">
        <v>228</v>
      </c>
      <c r="G190" s="1"/>
      <c r="H190" s="1"/>
      <c r="I190" s="1"/>
      <c r="J190" s="2">
        <v>2674.31</v>
      </c>
      <c r="K190" s="2">
        <v>2100</v>
      </c>
      <c r="L190" s="2">
        <f>ROUND((J190-K190),5)</f>
        <v>574.30999999999995</v>
      </c>
      <c r="M190" s="15">
        <f>ROUND(IF(K190=0, IF(J190=0, 0, 1), J190/K190),5)</f>
        <v>1.2734799999999999</v>
      </c>
    </row>
    <row r="191" spans="1:13" x14ac:dyDescent="0.35">
      <c r="A191" s="1"/>
      <c r="B191" s="1"/>
      <c r="C191" s="1"/>
      <c r="D191" s="1"/>
      <c r="E191" s="1"/>
      <c r="F191" s="1" t="s">
        <v>229</v>
      </c>
      <c r="G191" s="1"/>
      <c r="H191" s="1"/>
      <c r="I191" s="1"/>
      <c r="J191" s="2"/>
      <c r="K191" s="2"/>
      <c r="L191" s="2"/>
      <c r="M191" s="15"/>
    </row>
    <row r="192" spans="1:13" x14ac:dyDescent="0.35">
      <c r="A192" s="1"/>
      <c r="B192" s="1"/>
      <c r="C192" s="1"/>
      <c r="D192" s="1"/>
      <c r="E192" s="1"/>
      <c r="F192" s="1"/>
      <c r="G192" s="1" t="s">
        <v>311</v>
      </c>
      <c r="H192" s="1"/>
      <c r="I192" s="1"/>
      <c r="J192" s="2">
        <v>3700.24</v>
      </c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/>
      <c r="G193" s="1" t="s">
        <v>230</v>
      </c>
      <c r="H193" s="1"/>
      <c r="I193" s="1"/>
      <c r="J193" s="2">
        <v>1384.03</v>
      </c>
      <c r="K193" s="2">
        <v>5000</v>
      </c>
      <c r="L193" s="2">
        <f>ROUND((J193-K193),5)</f>
        <v>-3615.97</v>
      </c>
      <c r="M193" s="15">
        <f>ROUND(IF(K193=0, IF(J193=0, 0, 1), J193/K193),5)</f>
        <v>0.27681</v>
      </c>
    </row>
    <row r="194" spans="1:13" x14ac:dyDescent="0.35">
      <c r="A194" s="1"/>
      <c r="B194" s="1"/>
      <c r="C194" s="1"/>
      <c r="D194" s="1"/>
      <c r="E194" s="1"/>
      <c r="F194" s="1"/>
      <c r="G194" s="1" t="s">
        <v>231</v>
      </c>
      <c r="H194" s="1"/>
      <c r="I194" s="1"/>
      <c r="J194" s="2">
        <v>0</v>
      </c>
      <c r="K194" s="2">
        <v>1100</v>
      </c>
      <c r="L194" s="2">
        <f>ROUND((J194-K194),5)</f>
        <v>-1100</v>
      </c>
      <c r="M194" s="15">
        <f>ROUND(IF(K194=0, IF(J194=0, 0, 1), J194/K194),5)</f>
        <v>0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232</v>
      </c>
      <c r="H195" s="1"/>
      <c r="I195" s="1"/>
      <c r="J195" s="2">
        <v>0</v>
      </c>
      <c r="K195" s="2">
        <v>6000</v>
      </c>
      <c r="L195" s="2">
        <f>ROUND((J195-K195),5)</f>
        <v>-6000</v>
      </c>
      <c r="M195" s="15">
        <f>ROUND(IF(K195=0, IF(J195=0, 0, 1), J195/K195),5)</f>
        <v>0</v>
      </c>
    </row>
    <row r="196" spans="1:13" ht="15" thickBot="1" x14ac:dyDescent="0.4">
      <c r="A196" s="1"/>
      <c r="B196" s="1"/>
      <c r="C196" s="1"/>
      <c r="D196" s="1"/>
      <c r="E196" s="1"/>
      <c r="F196" s="1"/>
      <c r="G196" s="1" t="s">
        <v>233</v>
      </c>
      <c r="H196" s="1"/>
      <c r="I196" s="1"/>
      <c r="J196" s="8">
        <v>7347.42</v>
      </c>
      <c r="K196" s="8">
        <v>6000</v>
      </c>
      <c r="L196" s="8">
        <f>ROUND((J196-K196),5)</f>
        <v>1347.42</v>
      </c>
      <c r="M196" s="18">
        <f>ROUND(IF(K196=0, IF(J196=0, 0, 1), J196/K196),5)</f>
        <v>1.2245699999999999</v>
      </c>
    </row>
    <row r="197" spans="1:13" x14ac:dyDescent="0.35">
      <c r="A197" s="1"/>
      <c r="B197" s="1"/>
      <c r="C197" s="1"/>
      <c r="D197" s="1"/>
      <c r="E197" s="1"/>
      <c r="F197" s="1" t="s">
        <v>234</v>
      </c>
      <c r="G197" s="1"/>
      <c r="H197" s="1"/>
      <c r="I197" s="1"/>
      <c r="J197" s="2">
        <f>ROUND(SUM(J191:J196),5)</f>
        <v>12431.69</v>
      </c>
      <c r="K197" s="2">
        <f>ROUND(SUM(K191:K196),5)</f>
        <v>18100</v>
      </c>
      <c r="L197" s="2">
        <f>ROUND((J197-K197),5)</f>
        <v>-5668.31</v>
      </c>
      <c r="M197" s="15">
        <f>ROUND(IF(K197=0, IF(J197=0, 0, 1), J197/K197),5)</f>
        <v>0.68683000000000005</v>
      </c>
    </row>
    <row r="198" spans="1:13" x14ac:dyDescent="0.35">
      <c r="A198" s="1"/>
      <c r="B198" s="1"/>
      <c r="C198" s="1"/>
      <c r="D198" s="1"/>
      <c r="E198" s="1"/>
      <c r="F198" s="1" t="s">
        <v>235</v>
      </c>
      <c r="G198" s="1"/>
      <c r="H198" s="1"/>
      <c r="I198" s="1"/>
      <c r="J198" s="2">
        <v>5000</v>
      </c>
      <c r="K198" s="2"/>
      <c r="L198" s="2"/>
      <c r="M198" s="15"/>
    </row>
    <row r="199" spans="1:13" x14ac:dyDescent="0.35">
      <c r="A199" s="1"/>
      <c r="B199" s="1"/>
      <c r="C199" s="1"/>
      <c r="D199" s="1"/>
      <c r="E199" s="1"/>
      <c r="F199" s="1" t="s">
        <v>236</v>
      </c>
      <c r="G199" s="1"/>
      <c r="H199" s="1"/>
      <c r="I199" s="1"/>
      <c r="J199" s="2">
        <v>1539</v>
      </c>
      <c r="K199" s="2"/>
      <c r="L199" s="2"/>
      <c r="M199" s="15"/>
    </row>
    <row r="200" spans="1:13" x14ac:dyDescent="0.35">
      <c r="A200" s="1"/>
      <c r="B200" s="1"/>
      <c r="C200" s="1"/>
      <c r="D200" s="1"/>
      <c r="E200" s="1"/>
      <c r="F200" s="1" t="s">
        <v>237</v>
      </c>
      <c r="G200" s="1"/>
      <c r="H200" s="1"/>
      <c r="I200" s="1"/>
      <c r="J200" s="2"/>
      <c r="K200" s="2"/>
      <c r="L200" s="2"/>
      <c r="M200" s="15"/>
    </row>
    <row r="201" spans="1:13" x14ac:dyDescent="0.35">
      <c r="A201" s="1"/>
      <c r="B201" s="1"/>
      <c r="C201" s="1"/>
      <c r="D201" s="1"/>
      <c r="E201" s="1"/>
      <c r="F201" s="1"/>
      <c r="G201" s="1" t="s">
        <v>238</v>
      </c>
      <c r="H201" s="1"/>
      <c r="I201" s="1"/>
      <c r="J201" s="2">
        <v>3200</v>
      </c>
      <c r="K201" s="2">
        <v>1500</v>
      </c>
      <c r="L201" s="2">
        <f>ROUND((J201-K201),5)</f>
        <v>1700</v>
      </c>
      <c r="M201" s="15">
        <f>ROUND(IF(K201=0, IF(J201=0, 0, 1), J201/K201),5)</f>
        <v>2.1333299999999999</v>
      </c>
    </row>
    <row r="202" spans="1:13" x14ac:dyDescent="0.35">
      <c r="A202" s="1"/>
      <c r="B202" s="1"/>
      <c r="C202" s="1"/>
      <c r="D202" s="1"/>
      <c r="E202" s="1"/>
      <c r="F202" s="1"/>
      <c r="G202" s="1" t="s">
        <v>312</v>
      </c>
      <c r="H202" s="1"/>
      <c r="I202" s="1"/>
      <c r="J202" s="2">
        <v>289.42</v>
      </c>
      <c r="K202" s="2"/>
      <c r="L202" s="2"/>
      <c r="M202" s="15"/>
    </row>
    <row r="203" spans="1:13" ht="15" thickBot="1" x14ac:dyDescent="0.4">
      <c r="A203" s="1"/>
      <c r="B203" s="1"/>
      <c r="C203" s="1"/>
      <c r="D203" s="1"/>
      <c r="E203" s="1"/>
      <c r="F203" s="1"/>
      <c r="G203" s="1" t="s">
        <v>313</v>
      </c>
      <c r="H203" s="1"/>
      <c r="I203" s="1"/>
      <c r="J203" s="36">
        <v>2.5499999999999998</v>
      </c>
      <c r="K203" s="36"/>
      <c r="L203" s="36"/>
      <c r="M203" s="37"/>
    </row>
    <row r="204" spans="1:13" ht="15" thickBot="1" x14ac:dyDescent="0.4">
      <c r="A204" s="1"/>
      <c r="B204" s="1"/>
      <c r="C204" s="1"/>
      <c r="D204" s="1"/>
      <c r="E204" s="1"/>
      <c r="F204" s="1" t="s">
        <v>239</v>
      </c>
      <c r="G204" s="1"/>
      <c r="H204" s="1"/>
      <c r="I204" s="1"/>
      <c r="J204" s="3">
        <f>ROUND(SUM(J200:J203),5)</f>
        <v>3491.97</v>
      </c>
      <c r="K204" s="3">
        <f>ROUND(SUM(K200:K203),5)</f>
        <v>1500</v>
      </c>
      <c r="L204" s="3">
        <f>ROUND((J204-K204),5)</f>
        <v>1991.97</v>
      </c>
      <c r="M204" s="17">
        <f>ROUND(IF(K204=0, IF(J204=0, 0, 1), J204/K204),5)</f>
        <v>2.3279800000000002</v>
      </c>
    </row>
    <row r="205" spans="1:13" x14ac:dyDescent="0.35">
      <c r="A205" s="1"/>
      <c r="B205" s="1"/>
      <c r="C205" s="1"/>
      <c r="D205" s="1"/>
      <c r="E205" s="1" t="s">
        <v>240</v>
      </c>
      <c r="F205" s="1"/>
      <c r="G205" s="1"/>
      <c r="H205" s="1"/>
      <c r="I205" s="1"/>
      <c r="J205" s="2">
        <f>ROUND(SUM(J189:J190)+SUM(J197:J199)+J204,5)</f>
        <v>25136.97</v>
      </c>
      <c r="K205" s="2">
        <f>ROUND(SUM(K189:K190)+SUM(K197:K199)+K204,5)</f>
        <v>21700</v>
      </c>
      <c r="L205" s="2">
        <f>ROUND((J205-K205),5)</f>
        <v>3436.97</v>
      </c>
      <c r="M205" s="15">
        <f>ROUND(IF(K205=0, IF(J205=0, 0, 1), J205/K205),5)</f>
        <v>1.15839</v>
      </c>
    </row>
    <row r="206" spans="1:13" x14ac:dyDescent="0.35">
      <c r="A206" s="1"/>
      <c r="B206" s="1"/>
      <c r="C206" s="1"/>
      <c r="D206" s="1"/>
      <c r="E206" s="1" t="s">
        <v>241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35">
      <c r="A207" s="1"/>
      <c r="B207" s="1"/>
      <c r="C207" s="1"/>
      <c r="D207" s="1"/>
      <c r="E207" s="1"/>
      <c r="F207" s="1" t="s">
        <v>242</v>
      </c>
      <c r="G207" s="1"/>
      <c r="H207" s="1"/>
      <c r="I207" s="1"/>
      <c r="J207" s="2">
        <v>3056.1</v>
      </c>
      <c r="K207" s="2"/>
      <c r="L207" s="2"/>
      <c r="M207" s="15"/>
    </row>
    <row r="208" spans="1:13" x14ac:dyDescent="0.35">
      <c r="A208" s="1"/>
      <c r="B208" s="1"/>
      <c r="C208" s="1"/>
      <c r="D208" s="1"/>
      <c r="E208" s="1"/>
      <c r="F208" s="1" t="s">
        <v>243</v>
      </c>
      <c r="G208" s="1"/>
      <c r="H208" s="1"/>
      <c r="I208" s="1"/>
      <c r="J208" s="2">
        <v>787.33</v>
      </c>
      <c r="K208" s="2">
        <v>4100</v>
      </c>
      <c r="L208" s="2">
        <f>ROUND((J208-K208),5)</f>
        <v>-3312.67</v>
      </c>
      <c r="M208" s="15">
        <f>ROUND(IF(K208=0, IF(J208=0, 0, 1), J208/K208),5)</f>
        <v>0.19203000000000001</v>
      </c>
    </row>
    <row r="209" spans="1:13" x14ac:dyDescent="0.35">
      <c r="A209" s="1"/>
      <c r="B209" s="1"/>
      <c r="C209" s="1"/>
      <c r="D209" s="1"/>
      <c r="E209" s="1"/>
      <c r="F209" s="1" t="s">
        <v>244</v>
      </c>
      <c r="G209" s="1"/>
      <c r="H209" s="1"/>
      <c r="I209" s="1"/>
      <c r="J209" s="2">
        <v>4115.21</v>
      </c>
      <c r="K209" s="2">
        <v>2500</v>
      </c>
      <c r="L209" s="2">
        <f>ROUND((J209-K209),5)</f>
        <v>1615.21</v>
      </c>
      <c r="M209" s="15">
        <f>ROUND(IF(K209=0, IF(J209=0, 0, 1), J209/K209),5)</f>
        <v>1.64608</v>
      </c>
    </row>
    <row r="210" spans="1:13" x14ac:dyDescent="0.35">
      <c r="A210" s="1"/>
      <c r="B210" s="1"/>
      <c r="C210" s="1"/>
      <c r="D210" s="1"/>
      <c r="E210" s="1"/>
      <c r="F210" s="1" t="s">
        <v>245</v>
      </c>
      <c r="G210" s="1"/>
      <c r="H210" s="1"/>
      <c r="I210" s="1"/>
      <c r="J210" s="2">
        <v>0</v>
      </c>
      <c r="K210" s="2">
        <v>5700</v>
      </c>
      <c r="L210" s="2">
        <f>ROUND((J210-K210),5)</f>
        <v>-5700</v>
      </c>
      <c r="M210" s="15">
        <f>ROUND(IF(K210=0, IF(J210=0, 0, 1), J210/K210),5)</f>
        <v>0</v>
      </c>
    </row>
    <row r="211" spans="1:13" x14ac:dyDescent="0.35">
      <c r="A211" s="1"/>
      <c r="B211" s="1"/>
      <c r="C211" s="1"/>
      <c r="D211" s="1"/>
      <c r="E211" s="1"/>
      <c r="F211" s="1" t="s">
        <v>246</v>
      </c>
      <c r="G211" s="1"/>
      <c r="H211" s="1"/>
      <c r="I211" s="1"/>
      <c r="J211" s="2">
        <v>3447.78</v>
      </c>
      <c r="K211" s="2">
        <v>5650</v>
      </c>
      <c r="L211" s="2">
        <f>ROUND((J211-K211),5)</f>
        <v>-2202.2199999999998</v>
      </c>
      <c r="M211" s="15">
        <f>ROUND(IF(K211=0, IF(J211=0, 0, 1), J211/K211),5)</f>
        <v>0.61023000000000005</v>
      </c>
    </row>
    <row r="212" spans="1:13" x14ac:dyDescent="0.35">
      <c r="A212" s="1"/>
      <c r="B212" s="1"/>
      <c r="C212" s="1"/>
      <c r="D212" s="1"/>
      <c r="E212" s="1"/>
      <c r="F212" s="1" t="s">
        <v>247</v>
      </c>
      <c r="G212" s="1"/>
      <c r="H212" s="1"/>
      <c r="I212" s="1"/>
      <c r="J212" s="2">
        <v>5482.07</v>
      </c>
      <c r="K212" s="2">
        <v>11500</v>
      </c>
      <c r="L212" s="2">
        <f>ROUND((J212-K212),5)</f>
        <v>-6017.93</v>
      </c>
      <c r="M212" s="15">
        <f>ROUND(IF(K212=0, IF(J212=0, 0, 1), J212/K212),5)</f>
        <v>0.47670000000000001</v>
      </c>
    </row>
    <row r="213" spans="1:13" x14ac:dyDescent="0.35">
      <c r="A213" s="1"/>
      <c r="B213" s="1"/>
      <c r="C213" s="1"/>
      <c r="D213" s="1"/>
      <c r="E213" s="1"/>
      <c r="F213" s="1" t="s">
        <v>248</v>
      </c>
      <c r="G213" s="1"/>
      <c r="H213" s="1"/>
      <c r="I213" s="1"/>
      <c r="J213" s="2"/>
      <c r="K213" s="2"/>
      <c r="L213" s="2"/>
      <c r="M213" s="15"/>
    </row>
    <row r="214" spans="1:13" x14ac:dyDescent="0.35">
      <c r="A214" s="1"/>
      <c r="B214" s="1"/>
      <c r="C214" s="1"/>
      <c r="D214" s="1"/>
      <c r="E214" s="1"/>
      <c r="F214" s="1"/>
      <c r="G214" s="1" t="s">
        <v>249</v>
      </c>
      <c r="H214" s="1"/>
      <c r="I214" s="1"/>
      <c r="J214" s="2">
        <v>550</v>
      </c>
      <c r="K214" s="2">
        <v>550</v>
      </c>
      <c r="L214" s="2">
        <f>ROUND((J214-K214),5)</f>
        <v>0</v>
      </c>
      <c r="M214" s="15">
        <f>ROUND(IF(K214=0, IF(J214=0, 0, 1), J214/K214),5)</f>
        <v>1</v>
      </c>
    </row>
    <row r="215" spans="1:13" ht="15" thickBot="1" x14ac:dyDescent="0.4">
      <c r="A215" s="1"/>
      <c r="B215" s="1"/>
      <c r="C215" s="1"/>
      <c r="D215" s="1"/>
      <c r="E215" s="1"/>
      <c r="F215" s="1"/>
      <c r="G215" s="1" t="s">
        <v>250</v>
      </c>
      <c r="H215" s="1"/>
      <c r="I215" s="1"/>
      <c r="J215" s="8">
        <v>2292.31</v>
      </c>
      <c r="K215" s="8">
        <v>10500</v>
      </c>
      <c r="L215" s="8">
        <f>ROUND((J215-K215),5)</f>
        <v>-8207.69</v>
      </c>
      <c r="M215" s="18">
        <f>ROUND(IF(K215=0, IF(J215=0, 0, 1), J215/K215),5)</f>
        <v>0.21831999999999999</v>
      </c>
    </row>
    <row r="216" spans="1:13" x14ac:dyDescent="0.35">
      <c r="A216" s="1"/>
      <c r="B216" s="1"/>
      <c r="C216" s="1"/>
      <c r="D216" s="1"/>
      <c r="E216" s="1"/>
      <c r="F216" s="1" t="s">
        <v>251</v>
      </c>
      <c r="G216" s="1"/>
      <c r="H216" s="1"/>
      <c r="I216" s="1"/>
      <c r="J216" s="2">
        <f>ROUND(SUM(J213:J215),5)</f>
        <v>2842.31</v>
      </c>
      <c r="K216" s="2">
        <f>ROUND(SUM(K213:K215),5)</f>
        <v>11050</v>
      </c>
      <c r="L216" s="2">
        <f>ROUND((J216-K216),5)</f>
        <v>-8207.69</v>
      </c>
      <c r="M216" s="15">
        <f>ROUND(IF(K216=0, IF(J216=0, 0, 1), J216/K216),5)</f>
        <v>0.25722</v>
      </c>
    </row>
    <row r="217" spans="1:13" ht="15" thickBot="1" x14ac:dyDescent="0.4">
      <c r="A217" s="1"/>
      <c r="B217" s="1"/>
      <c r="C217" s="1"/>
      <c r="D217" s="1"/>
      <c r="E217" s="1"/>
      <c r="F217" s="1" t="s">
        <v>252</v>
      </c>
      <c r="G217" s="1"/>
      <c r="H217" s="1"/>
      <c r="I217" s="1"/>
      <c r="J217" s="8">
        <v>796.73</v>
      </c>
      <c r="K217" s="8"/>
      <c r="L217" s="8"/>
      <c r="M217" s="18"/>
    </row>
    <row r="218" spans="1:13" x14ac:dyDescent="0.35">
      <c r="A218" s="1"/>
      <c r="B218" s="1"/>
      <c r="C218" s="1"/>
      <c r="D218" s="1"/>
      <c r="E218" s="1" t="s">
        <v>253</v>
      </c>
      <c r="F218" s="1"/>
      <c r="G218" s="1"/>
      <c r="H218" s="1"/>
      <c r="I218" s="1"/>
      <c r="J218" s="2">
        <f>ROUND(SUM(J206:J212)+SUM(J216:J217),5)</f>
        <v>20527.53</v>
      </c>
      <c r="K218" s="2">
        <f>ROUND(SUM(K206:K212)+SUM(K216:K217),5)</f>
        <v>40500</v>
      </c>
      <c r="L218" s="2">
        <f>ROUND((J218-K218),5)</f>
        <v>-19972.47</v>
      </c>
      <c r="M218" s="15">
        <f>ROUND(IF(K218=0, IF(J218=0, 0, 1), J218/K218),5)</f>
        <v>0.50685000000000002</v>
      </c>
    </row>
    <row r="219" spans="1:13" ht="15" thickBot="1" x14ac:dyDescent="0.4">
      <c r="A219" s="1"/>
      <c r="B219" s="1"/>
      <c r="C219" s="1"/>
      <c r="D219" s="1"/>
      <c r="E219" s="1" t="s">
        <v>314</v>
      </c>
      <c r="F219" s="1"/>
      <c r="G219" s="1"/>
      <c r="H219" s="1"/>
      <c r="I219" s="1"/>
      <c r="J219" s="36">
        <v>49.99</v>
      </c>
      <c r="K219" s="36"/>
      <c r="L219" s="36"/>
      <c r="M219" s="37"/>
    </row>
    <row r="220" spans="1:13" ht="15" thickBot="1" x14ac:dyDescent="0.4">
      <c r="A220" s="1"/>
      <c r="B220" s="1"/>
      <c r="C220" s="1"/>
      <c r="D220" s="1" t="s">
        <v>254</v>
      </c>
      <c r="E220" s="1"/>
      <c r="F220" s="1"/>
      <c r="G220" s="1"/>
      <c r="H220" s="1"/>
      <c r="I220" s="1"/>
      <c r="J220" s="3">
        <f>ROUND(SUM(J27:J28)+J33+J136+J140+J147+J184+J188+J205+SUM(J218:J219),5)</f>
        <v>1003709.25</v>
      </c>
      <c r="K220" s="3">
        <f>ROUND(SUM(K27:K28)+K33+K136+K140+K147+K184+K188+K205+SUM(K218:K219),5)</f>
        <v>1206949.6000000001</v>
      </c>
      <c r="L220" s="3">
        <f>ROUND((J220-K220),5)</f>
        <v>-203240.35</v>
      </c>
      <c r="M220" s="17">
        <f>ROUND(IF(K220=0, IF(J220=0, 0, 1), J220/K220),5)</f>
        <v>0.83160999999999996</v>
      </c>
    </row>
    <row r="221" spans="1:13" x14ac:dyDescent="0.35">
      <c r="A221" s="1"/>
      <c r="B221" s="1" t="s">
        <v>255</v>
      </c>
      <c r="C221" s="1"/>
      <c r="D221" s="1"/>
      <c r="E221" s="1"/>
      <c r="F221" s="1"/>
      <c r="G221" s="1"/>
      <c r="H221" s="1"/>
      <c r="I221" s="1"/>
      <c r="J221" s="2">
        <f>ROUND(J3+J26-J220,5)</f>
        <v>289414.96000000002</v>
      </c>
      <c r="K221" s="2">
        <f>ROUND(K3+K26-K220,5)</f>
        <v>77209.69</v>
      </c>
      <c r="L221" s="2">
        <f>ROUND((J221-K221),5)</f>
        <v>212205.27</v>
      </c>
      <c r="M221" s="15">
        <f>ROUND(IF(K221=0, IF(J221=0, 0, 1), J221/K221),5)</f>
        <v>3.7484299999999999</v>
      </c>
    </row>
    <row r="222" spans="1:13" x14ac:dyDescent="0.35">
      <c r="A222" s="1"/>
      <c r="B222" s="1" t="s">
        <v>256</v>
      </c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15"/>
    </row>
    <row r="223" spans="1:13" x14ac:dyDescent="0.35">
      <c r="A223" s="1"/>
      <c r="B223" s="1"/>
      <c r="C223" s="1" t="s">
        <v>257</v>
      </c>
      <c r="D223" s="1"/>
      <c r="E223" s="1"/>
      <c r="F223" s="1"/>
      <c r="G223" s="1"/>
      <c r="H223" s="1"/>
      <c r="I223" s="1"/>
      <c r="J223" s="2"/>
      <c r="K223" s="2"/>
      <c r="L223" s="2"/>
      <c r="M223" s="15"/>
    </row>
    <row r="224" spans="1:13" x14ac:dyDescent="0.35">
      <c r="A224" s="1"/>
      <c r="B224" s="1"/>
      <c r="C224" s="1"/>
      <c r="D224" s="1" t="s">
        <v>315</v>
      </c>
      <c r="E224" s="1"/>
      <c r="F224" s="1"/>
      <c r="G224" s="1"/>
      <c r="H224" s="1"/>
      <c r="I224" s="1"/>
      <c r="J224" s="2"/>
      <c r="K224" s="2"/>
      <c r="L224" s="2"/>
      <c r="M224" s="15"/>
    </row>
    <row r="225" spans="1:13" ht="15" thickBot="1" x14ac:dyDescent="0.4">
      <c r="A225" s="1"/>
      <c r="B225" s="1"/>
      <c r="C225" s="1"/>
      <c r="D225" s="1"/>
      <c r="E225" s="1" t="s">
        <v>316</v>
      </c>
      <c r="F225" s="1"/>
      <c r="G225" s="1"/>
      <c r="H225" s="1"/>
      <c r="I225" s="1"/>
      <c r="J225" s="8">
        <v>-98</v>
      </c>
      <c r="K225" s="2"/>
      <c r="L225" s="2"/>
      <c r="M225" s="15"/>
    </row>
    <row r="226" spans="1:13" x14ac:dyDescent="0.35">
      <c r="A226" s="1"/>
      <c r="B226" s="1"/>
      <c r="C226" s="1"/>
      <c r="D226" s="1" t="s">
        <v>317</v>
      </c>
      <c r="E226" s="1"/>
      <c r="F226" s="1"/>
      <c r="G226" s="1"/>
      <c r="H226" s="1"/>
      <c r="I226" s="1"/>
      <c r="J226" s="2">
        <f>ROUND(SUM(J224:J225),5)</f>
        <v>-98</v>
      </c>
      <c r="K226" s="2"/>
      <c r="L226" s="2"/>
      <c r="M226" s="15"/>
    </row>
    <row r="227" spans="1:13" x14ac:dyDescent="0.35">
      <c r="A227" s="1"/>
      <c r="B227" s="1"/>
      <c r="C227" s="1"/>
      <c r="D227" s="1" t="s">
        <v>258</v>
      </c>
      <c r="E227" s="1"/>
      <c r="F227" s="1"/>
      <c r="G227" s="1"/>
      <c r="H227" s="1"/>
      <c r="I227" s="1"/>
      <c r="J227" s="2"/>
      <c r="K227" s="2"/>
      <c r="L227" s="2"/>
      <c r="M227" s="15"/>
    </row>
    <row r="228" spans="1:13" x14ac:dyDescent="0.35">
      <c r="A228" s="1"/>
      <c r="B228" s="1"/>
      <c r="C228" s="1"/>
      <c r="D228" s="1"/>
      <c r="E228" s="1" t="s">
        <v>318</v>
      </c>
      <c r="F228" s="1"/>
      <c r="G228" s="1"/>
      <c r="H228" s="1"/>
      <c r="I228" s="1"/>
      <c r="J228" s="2">
        <v>2850.88</v>
      </c>
      <c r="K228" s="2"/>
      <c r="L228" s="2"/>
      <c r="M228" s="15"/>
    </row>
    <row r="229" spans="1:13" x14ac:dyDescent="0.35">
      <c r="A229" s="1"/>
      <c r="B229" s="1"/>
      <c r="C229" s="1"/>
      <c r="D229" s="1"/>
      <c r="E229" s="1" t="s">
        <v>259</v>
      </c>
      <c r="F229" s="1"/>
      <c r="G229" s="1"/>
      <c r="H229" s="1"/>
      <c r="I229" s="1"/>
      <c r="J229" s="2">
        <v>575</v>
      </c>
      <c r="K229" s="2">
        <v>2000</v>
      </c>
      <c r="L229" s="2">
        <f>ROUND((J229-K229),5)</f>
        <v>-1425</v>
      </c>
      <c r="M229" s="15">
        <f>ROUND(IF(K229=0, IF(J229=0, 0, 1), J229/K229),5)</f>
        <v>0.28749999999999998</v>
      </c>
    </row>
    <row r="230" spans="1:13" x14ac:dyDescent="0.35">
      <c r="A230" s="1"/>
      <c r="B230" s="1"/>
      <c r="C230" s="1"/>
      <c r="D230" s="1"/>
      <c r="E230" s="1" t="s">
        <v>260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35">
      <c r="A231" s="1"/>
      <c r="B231" s="1"/>
      <c r="C231" s="1"/>
      <c r="D231" s="1"/>
      <c r="E231" s="1"/>
      <c r="F231" s="1" t="s">
        <v>319</v>
      </c>
      <c r="G231" s="1"/>
      <c r="H231" s="1"/>
      <c r="I231" s="1"/>
      <c r="J231" s="2">
        <v>-17468.87</v>
      </c>
      <c r="K231" s="2"/>
      <c r="L231" s="2"/>
      <c r="M231" s="15"/>
    </row>
    <row r="232" spans="1:13" x14ac:dyDescent="0.35">
      <c r="A232" s="1"/>
      <c r="B232" s="1"/>
      <c r="C232" s="1"/>
      <c r="D232" s="1"/>
      <c r="E232" s="1"/>
      <c r="F232" s="1" t="s">
        <v>261</v>
      </c>
      <c r="G232" s="1"/>
      <c r="H232" s="1"/>
      <c r="I232" s="1"/>
      <c r="J232" s="2">
        <v>49453.3</v>
      </c>
      <c r="K232" s="2"/>
      <c r="L232" s="2"/>
      <c r="M232" s="15"/>
    </row>
    <row r="233" spans="1:13" x14ac:dyDescent="0.35">
      <c r="A233" s="1"/>
      <c r="B233" s="1"/>
      <c r="C233" s="1"/>
      <c r="D233" s="1"/>
      <c r="E233" s="1"/>
      <c r="F233" s="1" t="s">
        <v>262</v>
      </c>
      <c r="G233" s="1"/>
      <c r="H233" s="1"/>
      <c r="I233" s="1"/>
      <c r="J233" s="2">
        <v>7088</v>
      </c>
      <c r="K233" s="2"/>
      <c r="L233" s="2"/>
      <c r="M233" s="15"/>
    </row>
    <row r="234" spans="1:13" ht="15" thickBot="1" x14ac:dyDescent="0.4">
      <c r="A234" s="1"/>
      <c r="B234" s="1"/>
      <c r="C234" s="1"/>
      <c r="D234" s="1"/>
      <c r="E234" s="1"/>
      <c r="F234" s="1" t="s">
        <v>320</v>
      </c>
      <c r="G234" s="1"/>
      <c r="H234" s="1"/>
      <c r="I234" s="1"/>
      <c r="J234" s="36">
        <v>378.77</v>
      </c>
      <c r="K234" s="2"/>
      <c r="L234" s="2"/>
      <c r="M234" s="15"/>
    </row>
    <row r="235" spans="1:13" ht="15" thickBot="1" x14ac:dyDescent="0.4">
      <c r="A235" s="1"/>
      <c r="B235" s="1"/>
      <c r="C235" s="1"/>
      <c r="D235" s="1"/>
      <c r="E235" s="1" t="s">
        <v>263</v>
      </c>
      <c r="F235" s="1"/>
      <c r="G235" s="1"/>
      <c r="H235" s="1"/>
      <c r="I235" s="1"/>
      <c r="J235" s="4">
        <f>ROUND(SUM(J230:J234),5)</f>
        <v>39451.199999999997</v>
      </c>
      <c r="K235" s="36"/>
      <c r="L235" s="36"/>
      <c r="M235" s="37"/>
    </row>
    <row r="236" spans="1:13" ht="15" thickBot="1" x14ac:dyDescent="0.4">
      <c r="A236" s="1"/>
      <c r="B236" s="1"/>
      <c r="C236" s="1"/>
      <c r="D236" s="1" t="s">
        <v>264</v>
      </c>
      <c r="E236" s="1"/>
      <c r="F236" s="1"/>
      <c r="G236" s="1"/>
      <c r="H236" s="1"/>
      <c r="I236" s="1"/>
      <c r="J236" s="3">
        <f>ROUND(SUM(J227:J229)+J235,5)</f>
        <v>42877.08</v>
      </c>
      <c r="K236" s="3">
        <f>ROUND(SUM(K227:K229)+K235,5)</f>
        <v>2000</v>
      </c>
      <c r="L236" s="3">
        <f>ROUND((J236-K236),5)</f>
        <v>40877.08</v>
      </c>
      <c r="M236" s="17">
        <f>ROUND(IF(K236=0, IF(J236=0, 0, 1), J236/K236),5)</f>
        <v>21.43854</v>
      </c>
    </row>
    <row r="237" spans="1:13" x14ac:dyDescent="0.35">
      <c r="A237" s="1"/>
      <c r="B237" s="1"/>
      <c r="C237" s="1" t="s">
        <v>265</v>
      </c>
      <c r="D237" s="1"/>
      <c r="E237" s="1"/>
      <c r="F237" s="1"/>
      <c r="G237" s="1"/>
      <c r="H237" s="1"/>
      <c r="I237" s="1"/>
      <c r="J237" s="2">
        <f>ROUND(J223+J226+J236,5)</f>
        <v>42779.08</v>
      </c>
      <c r="K237" s="2">
        <f>ROUND(K223+K226+K236,5)</f>
        <v>2000</v>
      </c>
      <c r="L237" s="2">
        <f>ROUND((J237-K237),5)</f>
        <v>40779.08</v>
      </c>
      <c r="M237" s="15">
        <f>ROUND(IF(K237=0, IF(J237=0, 0, 1), J237/K237),5)</f>
        <v>21.38954</v>
      </c>
    </row>
    <row r="238" spans="1:13" x14ac:dyDescent="0.35">
      <c r="A238" s="1"/>
      <c r="B238" s="1"/>
      <c r="C238" s="1" t="s">
        <v>266</v>
      </c>
      <c r="D238" s="1"/>
      <c r="E238" s="1"/>
      <c r="F238" s="1"/>
      <c r="G238" s="1"/>
      <c r="H238" s="1"/>
      <c r="I238" s="1"/>
      <c r="J238" s="2"/>
      <c r="K238" s="2"/>
      <c r="L238" s="2"/>
      <c r="M238" s="15"/>
    </row>
    <row r="239" spans="1:13" x14ac:dyDescent="0.35">
      <c r="A239" s="1"/>
      <c r="B239" s="1"/>
      <c r="C239" s="1"/>
      <c r="D239" s="1" t="s">
        <v>321</v>
      </c>
      <c r="E239" s="1"/>
      <c r="F239" s="1"/>
      <c r="G239" s="1"/>
      <c r="H239" s="1"/>
      <c r="I239" s="1"/>
      <c r="J239" s="2"/>
      <c r="K239" s="2"/>
      <c r="L239" s="2"/>
      <c r="M239" s="15"/>
    </row>
    <row r="240" spans="1:13" x14ac:dyDescent="0.35">
      <c r="A240" s="1"/>
      <c r="B240" s="1"/>
      <c r="C240" s="1"/>
      <c r="D240" s="1"/>
      <c r="E240" s="1" t="s">
        <v>635</v>
      </c>
      <c r="F240" s="1"/>
      <c r="G240" s="1"/>
      <c r="H240" s="1"/>
      <c r="I240" s="1"/>
      <c r="J240" s="2">
        <v>1349</v>
      </c>
      <c r="K240" s="2"/>
      <c r="L240" s="2"/>
      <c r="M240" s="15"/>
    </row>
    <row r="241" spans="1:13" x14ac:dyDescent="0.3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2">
        <v>2798</v>
      </c>
      <c r="K241" s="2"/>
      <c r="L241" s="2"/>
      <c r="M241" s="15"/>
    </row>
    <row r="242" spans="1:13" ht="15" thickBot="1" x14ac:dyDescent="0.4">
      <c r="A242" s="1"/>
      <c r="B242" s="1"/>
      <c r="C242" s="1"/>
      <c r="D242" s="1"/>
      <c r="E242" s="1" t="s">
        <v>323</v>
      </c>
      <c r="F242" s="1"/>
      <c r="G242" s="1"/>
      <c r="H242" s="1"/>
      <c r="I242" s="1"/>
      <c r="J242" s="8">
        <v>-1399</v>
      </c>
      <c r="K242" s="2"/>
      <c r="L242" s="2"/>
      <c r="M242" s="15"/>
    </row>
    <row r="243" spans="1:13" x14ac:dyDescent="0.35">
      <c r="A243" s="1"/>
      <c r="B243" s="1"/>
      <c r="C243" s="1"/>
      <c r="D243" s="1" t="s">
        <v>324</v>
      </c>
      <c r="E243" s="1"/>
      <c r="F243" s="1"/>
      <c r="G243" s="1"/>
      <c r="H243" s="1"/>
      <c r="I243" s="1"/>
      <c r="J243" s="2">
        <f>ROUND(SUM(J239:J242),5)</f>
        <v>2748</v>
      </c>
      <c r="K243" s="2"/>
      <c r="L243" s="2"/>
      <c r="M243" s="15"/>
    </row>
    <row r="244" spans="1:13" x14ac:dyDescent="0.35">
      <c r="A244" s="1"/>
      <c r="B244" s="1"/>
      <c r="C244" s="1"/>
      <c r="D244" s="1" t="s">
        <v>267</v>
      </c>
      <c r="E244" s="1"/>
      <c r="F244" s="1"/>
      <c r="G244" s="1"/>
      <c r="H244" s="1"/>
      <c r="I244" s="1"/>
      <c r="J244" s="2"/>
      <c r="K244" s="2"/>
      <c r="L244" s="2"/>
      <c r="M244" s="15"/>
    </row>
    <row r="245" spans="1:13" x14ac:dyDescent="0.35">
      <c r="A245" s="1"/>
      <c r="B245" s="1"/>
      <c r="C245" s="1"/>
      <c r="D245" s="1"/>
      <c r="E245" s="1" t="s">
        <v>268</v>
      </c>
      <c r="F245" s="1"/>
      <c r="G245" s="1"/>
      <c r="H245" s="1"/>
      <c r="I245" s="1"/>
      <c r="J245" s="2"/>
      <c r="K245" s="2"/>
      <c r="L245" s="2"/>
      <c r="M245" s="15"/>
    </row>
    <row r="246" spans="1:13" x14ac:dyDescent="0.35">
      <c r="A246" s="1"/>
      <c r="B246" s="1"/>
      <c r="C246" s="1"/>
      <c r="D246" s="1"/>
      <c r="E246" s="1"/>
      <c r="F246" s="1" t="s">
        <v>269</v>
      </c>
      <c r="G246" s="1"/>
      <c r="H246" s="1"/>
      <c r="I246" s="1"/>
      <c r="J246" s="2">
        <v>32545.97</v>
      </c>
      <c r="K246" s="2"/>
      <c r="L246" s="2"/>
      <c r="M246" s="15"/>
    </row>
    <row r="247" spans="1:13" x14ac:dyDescent="0.35">
      <c r="A247" s="1"/>
      <c r="B247" s="1"/>
      <c r="C247" s="1"/>
      <c r="D247" s="1"/>
      <c r="E247" s="1"/>
      <c r="F247" s="1" t="s">
        <v>636</v>
      </c>
      <c r="G247" s="1"/>
      <c r="H247" s="1"/>
      <c r="I247" s="1"/>
      <c r="J247" s="2">
        <v>4131.1000000000004</v>
      </c>
      <c r="K247" s="2"/>
      <c r="L247" s="2"/>
      <c r="M247" s="15"/>
    </row>
    <row r="248" spans="1:13" ht="15" thickBot="1" x14ac:dyDescent="0.4">
      <c r="A248" s="1"/>
      <c r="B248" s="1"/>
      <c r="C248" s="1"/>
      <c r="D248" s="1"/>
      <c r="E248" s="1"/>
      <c r="F248" s="1" t="s">
        <v>325</v>
      </c>
      <c r="G248" s="1"/>
      <c r="H248" s="1"/>
      <c r="I248" s="1"/>
      <c r="J248" s="8">
        <v>328.26</v>
      </c>
      <c r="K248" s="2"/>
      <c r="L248" s="2"/>
      <c r="M248" s="15"/>
    </row>
    <row r="249" spans="1:13" x14ac:dyDescent="0.35">
      <c r="A249" s="1"/>
      <c r="B249" s="1"/>
      <c r="C249" s="1"/>
      <c r="D249" s="1"/>
      <c r="E249" s="1" t="s">
        <v>270</v>
      </c>
      <c r="F249" s="1"/>
      <c r="G249" s="1"/>
      <c r="H249" s="1"/>
      <c r="I249" s="1"/>
      <c r="J249" s="2">
        <f>ROUND(SUM(J245:J248),5)</f>
        <v>37005.33</v>
      </c>
      <c r="K249" s="2"/>
      <c r="L249" s="2"/>
      <c r="M249" s="15"/>
    </row>
    <row r="250" spans="1:13" ht="15" thickBot="1" x14ac:dyDescent="0.4">
      <c r="A250" s="1"/>
      <c r="B250" s="1"/>
      <c r="C250" s="1"/>
      <c r="D250" s="1"/>
      <c r="E250" s="1" t="s">
        <v>271</v>
      </c>
      <c r="F250" s="1"/>
      <c r="G250" s="1"/>
      <c r="H250" s="1"/>
      <c r="I250" s="1"/>
      <c r="J250" s="8">
        <v>11428.68</v>
      </c>
      <c r="K250" s="2"/>
      <c r="L250" s="2"/>
      <c r="M250" s="15"/>
    </row>
    <row r="251" spans="1:13" x14ac:dyDescent="0.35">
      <c r="A251" s="1"/>
      <c r="B251" s="1"/>
      <c r="C251" s="1"/>
      <c r="D251" s="1" t="s">
        <v>272</v>
      </c>
      <c r="E251" s="1"/>
      <c r="F251" s="1"/>
      <c r="G251" s="1"/>
      <c r="H251" s="1"/>
      <c r="I251" s="1"/>
      <c r="J251" s="2">
        <f>ROUND(J244+SUM(J249:J250),5)</f>
        <v>48434.01</v>
      </c>
      <c r="K251" s="2"/>
      <c r="L251" s="2"/>
      <c r="M251" s="15"/>
    </row>
    <row r="252" spans="1:13" x14ac:dyDescent="0.35">
      <c r="A252" s="1"/>
      <c r="B252" s="1"/>
      <c r="C252" s="1"/>
      <c r="D252" s="1" t="s">
        <v>273</v>
      </c>
      <c r="E252" s="1"/>
      <c r="F252" s="1"/>
      <c r="G252" s="1"/>
      <c r="H252" s="1"/>
      <c r="I252" s="1"/>
      <c r="J252" s="2"/>
      <c r="K252" s="2"/>
      <c r="L252" s="2"/>
      <c r="M252" s="15"/>
    </row>
    <row r="253" spans="1:13" x14ac:dyDescent="0.35">
      <c r="A253" s="1"/>
      <c r="B253" s="1"/>
      <c r="C253" s="1"/>
      <c r="D253" s="1"/>
      <c r="E253" s="1" t="s">
        <v>274</v>
      </c>
      <c r="F253" s="1"/>
      <c r="G253" s="1"/>
      <c r="H253" s="1"/>
      <c r="I253" s="1"/>
      <c r="J253" s="2">
        <v>0</v>
      </c>
      <c r="K253" s="2">
        <v>18967</v>
      </c>
      <c r="L253" s="2">
        <f>ROUND((J253-K253),5)</f>
        <v>-18967</v>
      </c>
      <c r="M253" s="15">
        <f>ROUND(IF(K253=0, IF(J253=0, 0, 1), J253/K253),5)</f>
        <v>0</v>
      </c>
    </row>
    <row r="254" spans="1:13" x14ac:dyDescent="0.35">
      <c r="A254" s="1"/>
      <c r="B254" s="1"/>
      <c r="C254" s="1"/>
      <c r="D254" s="1"/>
      <c r="E254" s="1" t="s">
        <v>275</v>
      </c>
      <c r="F254" s="1"/>
      <c r="G254" s="1"/>
      <c r="H254" s="1"/>
      <c r="I254" s="1"/>
      <c r="J254" s="2">
        <v>0</v>
      </c>
      <c r="K254" s="2">
        <v>41333</v>
      </c>
      <c r="L254" s="2">
        <f>ROUND((J254-K254),5)</f>
        <v>-41333</v>
      </c>
      <c r="M254" s="15">
        <f>ROUND(IF(K254=0, IF(J254=0, 0, 1), J254/K254),5)</f>
        <v>0</v>
      </c>
    </row>
    <row r="255" spans="1:13" ht="15" thickBot="1" x14ac:dyDescent="0.4">
      <c r="A255" s="1"/>
      <c r="B255" s="1"/>
      <c r="C255" s="1"/>
      <c r="D255" s="1"/>
      <c r="E255" s="1" t="s">
        <v>276</v>
      </c>
      <c r="F255" s="1"/>
      <c r="G255" s="1"/>
      <c r="H255" s="1"/>
      <c r="I255" s="1"/>
      <c r="J255" s="36">
        <v>0</v>
      </c>
      <c r="K255" s="36">
        <v>4259.6899999999996</v>
      </c>
      <c r="L255" s="36">
        <f>ROUND((J255-K255),5)</f>
        <v>-4259.6899999999996</v>
      </c>
      <c r="M255" s="37">
        <f>ROUND(IF(K255=0, IF(J255=0, 0, 1), J255/K255),5)</f>
        <v>0</v>
      </c>
    </row>
    <row r="256" spans="1:13" ht="15" thickBot="1" x14ac:dyDescent="0.4">
      <c r="A256" s="1"/>
      <c r="B256" s="1"/>
      <c r="C256" s="1"/>
      <c r="D256" s="1" t="s">
        <v>277</v>
      </c>
      <c r="E256" s="1"/>
      <c r="F256" s="1"/>
      <c r="G256" s="1"/>
      <c r="H256" s="1"/>
      <c r="I256" s="1"/>
      <c r="J256" s="4">
        <f>ROUND(SUM(J252:J255),5)</f>
        <v>0</v>
      </c>
      <c r="K256" s="4">
        <f>ROUND(SUM(K252:K255),5)</f>
        <v>64559.69</v>
      </c>
      <c r="L256" s="4">
        <f>ROUND((J256-K256),5)</f>
        <v>-64559.69</v>
      </c>
      <c r="M256" s="16">
        <f>ROUND(IF(K256=0, IF(J256=0, 0, 1), J256/K256),5)</f>
        <v>0</v>
      </c>
    </row>
    <row r="257" spans="1:13" ht="15" thickBot="1" x14ac:dyDescent="0.4">
      <c r="A257" s="1"/>
      <c r="B257" s="1"/>
      <c r="C257" s="1" t="s">
        <v>278</v>
      </c>
      <c r="D257" s="1"/>
      <c r="E257" s="1"/>
      <c r="F257" s="1"/>
      <c r="G257" s="1"/>
      <c r="H257" s="1"/>
      <c r="I257" s="1"/>
      <c r="J257" s="4">
        <f>ROUND(J238+J243+J251+J256,5)</f>
        <v>51182.01</v>
      </c>
      <c r="K257" s="4">
        <f>ROUND(K238+K243+K251+K256,5)</f>
        <v>64559.69</v>
      </c>
      <c r="L257" s="4">
        <f>ROUND((J257-K257),5)</f>
        <v>-13377.68</v>
      </c>
      <c r="M257" s="16">
        <f>ROUND(IF(K257=0, IF(J257=0, 0, 1), J257/K257),5)</f>
        <v>0.79278999999999999</v>
      </c>
    </row>
    <row r="258" spans="1:13" ht="15" thickBot="1" x14ac:dyDescent="0.4">
      <c r="A258" s="1"/>
      <c r="B258" s="1" t="s">
        <v>279</v>
      </c>
      <c r="C258" s="1"/>
      <c r="D258" s="1"/>
      <c r="E258" s="1"/>
      <c r="F258" s="1"/>
      <c r="G258" s="1"/>
      <c r="H258" s="1"/>
      <c r="I258" s="1"/>
      <c r="J258" s="4">
        <f>ROUND(J222+J237-J257,5)</f>
        <v>-8402.93</v>
      </c>
      <c r="K258" s="4">
        <f>ROUND(K222+K237-K257,5)</f>
        <v>-62559.69</v>
      </c>
      <c r="L258" s="4">
        <f>ROUND((J258-K258),5)</f>
        <v>54156.76</v>
      </c>
      <c r="M258" s="16">
        <f>ROUND(IF(K258=0, IF(J258=0, 0, 1), J258/K258),5)</f>
        <v>0.13431999999999999</v>
      </c>
    </row>
    <row r="259" spans="1:13" s="7" customFormat="1" ht="11" thickBot="1" x14ac:dyDescent="0.3">
      <c r="A259" s="5" t="s">
        <v>64</v>
      </c>
      <c r="B259" s="5"/>
      <c r="C259" s="5"/>
      <c r="D259" s="5"/>
      <c r="E259" s="5"/>
      <c r="F259" s="5"/>
      <c r="G259" s="5"/>
      <c r="H259" s="5"/>
      <c r="I259" s="5"/>
      <c r="J259" s="6">
        <f>ROUND(J221+J258,5)</f>
        <v>281012.03000000003</v>
      </c>
      <c r="K259" s="6">
        <f>ROUND(K221+K258,5)</f>
        <v>14650</v>
      </c>
      <c r="L259" s="6">
        <f>ROUND((J259-K259),5)</f>
        <v>266362.03000000003</v>
      </c>
      <c r="M259" s="19">
        <f>ROUND(IF(K259=0, IF(J259=0, 0, 1), J259/K259),5)</f>
        <v>19.181709999999999</v>
      </c>
    </row>
    <row r="260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11:32 AM
&amp;"Arial,Bold"&amp;8 11/08/23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09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0B7152-AE94-4147-91DF-13BABE94C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23452-55A5-4C93-A49A-6055A5CD0B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942531-7197-451C-8AAB-A2CA8E0BA540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OCT 23 Balance Sheet</vt:lpstr>
      <vt:lpstr>OCT 23 I&amp;E</vt:lpstr>
      <vt:lpstr>Jan-Oct 23 I&amp;E</vt:lpstr>
      <vt:lpstr>OCT 23 Ledger</vt:lpstr>
      <vt:lpstr>Alert</vt:lpstr>
      <vt:lpstr>BVA</vt:lpstr>
      <vt:lpstr>BVA!Print_Titles</vt:lpstr>
      <vt:lpstr>'Jan-Oct 23 I&amp;E'!Print_Titles</vt:lpstr>
      <vt:lpstr>'OCT 23 Balance Sheet'!Print_Titles</vt:lpstr>
      <vt:lpstr>'OCT 23 I&amp;E'!Print_Titles</vt:lpstr>
      <vt:lpstr>'OCT 23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2023-11-08T18:15:54Z</dcterms:created>
  <dcterms:modified xsi:type="dcterms:W3CDTF">2023-11-08T18:33:49Z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