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6.xml" ContentType="application/vnd.ms-office.activeX+xml"/>
  <Override PartName="/xl/activeX/activeX6.bin" ContentType="application/vnd.ms-office.activeX"/>
  <Override PartName="/xl/activeX/activeX7.bin" ContentType="application/vnd.ms-office.activeX"/>
  <Override PartName="/xl/activeX/activeX7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8.xml" ContentType="application/vnd.ms-office.activeX+xml"/>
  <Override PartName="/xl/activeX/activeX10.xml" ContentType="application/vnd.ms-office.activeX+xml"/>
  <Override PartName="/xl/activeX/activeX10.bin" ContentType="application/vnd.ms-office.activeX"/>
  <Override PartName="/xl/activeX/activeX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errySnyder\Downloads\"/>
    </mc:Choice>
  </mc:AlternateContent>
  <xr:revisionPtr revIDLastSave="0" documentId="13_ncr:1_{15AF3457-35B0-4A00-982B-65BF976B12DE}" xr6:coauthVersionLast="47" xr6:coauthVersionMax="47" xr10:uidLastSave="{00000000-0000-0000-0000-000000000000}"/>
  <bookViews>
    <workbookView xWindow="8570" yWindow="6350" windowWidth="12800" windowHeight="6830" firstSheet="5" activeTab="5" xr2:uid="{65ABE64D-8D1D-4B19-B675-9E9F5B09593E}"/>
  </bookViews>
  <sheets>
    <sheet name="DEC 23 Balance Sheet" sheetId="1" r:id="rId1"/>
    <sheet name="DEC 23 MTD I&amp;E" sheetId="2" r:id="rId2"/>
    <sheet name="DEC 23 YTD I&amp;E" sheetId="3" r:id="rId3"/>
    <sheet name="DEC 23 General Ledger" sheetId="4" r:id="rId4"/>
    <sheet name="Alert" sheetId="10" state="hidden" r:id="rId5"/>
    <sheet name="DEC 23 BVA" sheetId="5" r:id="rId6"/>
  </sheets>
  <definedNames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'DEC 23 Balance Sheet'!$A:$F,'DEC 23 Balance Sheet'!$1:$1</definedName>
    <definedName name="_xlnm.Print_Titles" localSheetId="5">'DEC 23 BVA'!$A:$I,'DEC 23 BVA'!$1:$2</definedName>
    <definedName name="_xlnm.Print_Titles" localSheetId="3">'DEC 23 General Ledger'!$A:$F,'DEC 23 General Ledger'!$1:$1</definedName>
    <definedName name="_xlnm.Print_Titles" localSheetId="1">'DEC 23 MTD I&amp;E'!$A:$I,'DEC 23 MTD I&amp;E'!$1:$2</definedName>
    <definedName name="_xlnm.Print_Titles" localSheetId="2">'DEC 23 YTD I&amp;E'!$A:$I,'DEC 23 YTD I&amp;E'!$1:$2</definedName>
    <definedName name="QB_COLUMN_1" localSheetId="3" hidden="1">'DEC 23 General Ledger'!$G$1</definedName>
    <definedName name="QB_COLUMN_17" localSheetId="3" hidden="1">'DEC 23 General Ledger'!$M$1</definedName>
    <definedName name="QB_COLUMN_19" localSheetId="3" hidden="1">'DEC 23 General Ledger'!$N$1</definedName>
    <definedName name="QB_COLUMN_20" localSheetId="3" hidden="1">'DEC 23 General Ledger'!$O$1</definedName>
    <definedName name="QB_COLUMN_29" localSheetId="0" hidden="1">'DEC 23 Balance Sheet'!$G$1</definedName>
    <definedName name="QB_COLUMN_3" localSheetId="3" hidden="1">'DEC 23 General Ledger'!$H$1</definedName>
    <definedName name="QB_COLUMN_30" localSheetId="3" hidden="1">'DEC 23 General Ledger'!$P$1</definedName>
    <definedName name="QB_COLUMN_31" localSheetId="3" hidden="1">'DEC 23 General Ledger'!$Q$1</definedName>
    <definedName name="QB_COLUMN_4" localSheetId="3" hidden="1">'DEC 23 General Ledger'!$I$1</definedName>
    <definedName name="QB_COLUMN_5" localSheetId="3" hidden="1">'DEC 23 General Ledger'!$J$1</definedName>
    <definedName name="QB_COLUMN_59200" localSheetId="5" hidden="1">'DEC 23 BVA'!$J$2</definedName>
    <definedName name="QB_COLUMN_59200" localSheetId="1" hidden="1">'DEC 23 MTD I&amp;E'!$J$2</definedName>
    <definedName name="QB_COLUMN_59200" localSheetId="2" hidden="1">'DEC 23 YTD I&amp;E'!$J$2</definedName>
    <definedName name="QB_COLUMN_63620" localSheetId="5" hidden="1">'DEC 23 BVA'!$L$2</definedName>
    <definedName name="QB_COLUMN_63620" localSheetId="1" hidden="1">'DEC 23 MTD I&amp;E'!$L$2</definedName>
    <definedName name="QB_COLUMN_63620" localSheetId="2" hidden="1">'DEC 23 YTD I&amp;E'!$L$2</definedName>
    <definedName name="QB_COLUMN_64430" localSheetId="5" hidden="1">'DEC 23 BVA'!$M$2</definedName>
    <definedName name="QB_COLUMN_64430" localSheetId="1" hidden="1">'DEC 23 MTD I&amp;E'!$M$2</definedName>
    <definedName name="QB_COLUMN_64430" localSheetId="2" hidden="1">'DEC 23 YTD I&amp;E'!$M$2</definedName>
    <definedName name="QB_COLUMN_7" localSheetId="3" hidden="1">'DEC 23 General Ledger'!$K$1</definedName>
    <definedName name="QB_COLUMN_76210" localSheetId="5" hidden="1">'DEC 23 BVA'!$K$2</definedName>
    <definedName name="QB_COLUMN_76210" localSheetId="1" hidden="1">'DEC 23 MTD I&amp;E'!$K$2</definedName>
    <definedName name="QB_COLUMN_76210" localSheetId="2" hidden="1">'DEC 23 YTD I&amp;E'!$K$2</definedName>
    <definedName name="QB_COLUMN_8" localSheetId="3" hidden="1">'DEC 23 General Ledger'!$L$1</definedName>
    <definedName name="QB_DATA_0" localSheetId="0" hidden="1">'DEC 23 Balance Sheet'!$6:$6,'DEC 23 Balance Sheet'!$7:$7,'DEC 23 Balance Sheet'!$8:$8,'DEC 23 Balance Sheet'!$9:$9,'DEC 23 Balance Sheet'!$10:$10,'DEC 23 Balance Sheet'!$11:$11,'DEC 23 Balance Sheet'!$12:$12,'DEC 23 Balance Sheet'!$16:$16,'DEC 23 Balance Sheet'!$17:$17,'DEC 23 Balance Sheet'!$18:$18,'DEC 23 Balance Sheet'!$22:$22,'DEC 23 Balance Sheet'!$23:$23,'DEC 23 Balance Sheet'!$24:$24,'DEC 23 Balance Sheet'!$25:$25,'DEC 23 Balance Sheet'!$26:$26,'DEC 23 Balance Sheet'!$27:$27</definedName>
    <definedName name="QB_DATA_0" localSheetId="5" hidden="1">'DEC 23 BVA'!$5:$5,'DEC 23 BVA'!$6:$6,'DEC 23 BVA'!$7:$7,'DEC 23 BVA'!$8:$8,'DEC 23 BVA'!$9:$9,'DEC 23 BVA'!$10:$10,'DEC 23 BVA'!$12:$12,'DEC 23 BVA'!$13:$13,'DEC 23 BVA'!$14:$14,'DEC 23 BVA'!$15:$15,'DEC 23 BVA'!$16:$16,'DEC 23 BVA'!$17:$17,'DEC 23 BVA'!$18:$18,'DEC 23 BVA'!$19:$19,'DEC 23 BVA'!$20:$20,'DEC 23 BVA'!$21:$21</definedName>
    <definedName name="QB_DATA_0" localSheetId="3" hidden="1">'DEC 23 General Ledger'!$3:$3,'DEC 23 General Ledger'!$6:$6,'DEC 23 General Ledger'!$9:$9,'DEC 23 General Ledger'!$10:$10,'DEC 23 General Ledger'!$11:$11,'DEC 23 General Ledger'!$12:$12,'DEC 23 General Ledger'!$13:$13,'DEC 23 General Ledger'!$14:$14,'DEC 23 General Ledger'!$18:$18,'DEC 23 General Ledger'!$21:$21,'DEC 23 General Ledger'!$24:$24,'DEC 23 General Ledger'!$27:$27,'DEC 23 General Ledger'!$30:$30,'DEC 23 General Ledger'!$31:$31,'DEC 23 General Ledger'!$32:$32,'DEC 23 General Ledger'!$35:$35</definedName>
    <definedName name="QB_DATA_0" localSheetId="1" hidden="1">'DEC 23 MTD I&amp;E'!$5:$5,'DEC 23 MTD I&amp;E'!$6:$6,'DEC 23 MTD I&amp;E'!$7:$7,'DEC 23 MTD I&amp;E'!$8:$8,'DEC 23 MTD I&amp;E'!$10:$10,'DEC 23 MTD I&amp;E'!$11:$11,'DEC 23 MTD I&amp;E'!$12:$12,'DEC 23 MTD I&amp;E'!$13:$13,'DEC 23 MTD I&amp;E'!$14:$14,'DEC 23 MTD I&amp;E'!$15:$15,'DEC 23 MTD I&amp;E'!$16:$16,'DEC 23 MTD I&amp;E'!$17:$17,'DEC 23 MTD I&amp;E'!$18:$18,'DEC 23 MTD I&amp;E'!$19:$19,'DEC 23 MTD I&amp;E'!$20:$20,'DEC 23 MTD I&amp;E'!$25:$25</definedName>
    <definedName name="QB_DATA_0" localSheetId="2" hidden="1">'DEC 23 YTD I&amp;E'!$5:$5,'DEC 23 YTD I&amp;E'!$6:$6,'DEC 23 YTD I&amp;E'!$7:$7,'DEC 23 YTD I&amp;E'!$8:$8,'DEC 23 YTD I&amp;E'!$9:$9,'DEC 23 YTD I&amp;E'!$10:$10,'DEC 23 YTD I&amp;E'!$12:$12,'DEC 23 YTD I&amp;E'!$13:$13,'DEC 23 YTD I&amp;E'!$14:$14,'DEC 23 YTD I&amp;E'!$15:$15,'DEC 23 YTD I&amp;E'!$16:$16,'DEC 23 YTD I&amp;E'!$17:$17,'DEC 23 YTD I&amp;E'!$18:$18,'DEC 23 YTD I&amp;E'!$19:$19,'DEC 23 YTD I&amp;E'!$20:$20,'DEC 23 YTD I&amp;E'!$21:$21</definedName>
    <definedName name="QB_DATA_1" localSheetId="0" hidden="1">'DEC 23 Balance Sheet'!$28:$28,'DEC 23 Balance Sheet'!$29:$29,'DEC 23 Balance Sheet'!$30:$30,'DEC 23 Balance Sheet'!$37:$37,'DEC 23 Balance Sheet'!$40:$40,'DEC 23 Balance Sheet'!$43:$43,'DEC 23 Balance Sheet'!$44:$44,'DEC 23 Balance Sheet'!$46:$46,'DEC 23 Balance Sheet'!$49:$49,'DEC 23 Balance Sheet'!$50:$50,'DEC 23 Balance Sheet'!$51:$51,'DEC 23 Balance Sheet'!$52:$52,'DEC 23 Balance Sheet'!$53:$53,'DEC 23 Balance Sheet'!$59:$59,'DEC 23 Balance Sheet'!$61:$61,'DEC 23 Balance Sheet'!$62:$62</definedName>
    <definedName name="QB_DATA_1" localSheetId="5" hidden="1">'DEC 23 BVA'!$22:$22,'DEC 23 BVA'!$23:$23,'DEC 23 BVA'!$24:$24,'DEC 23 BVA'!$25:$25,'DEC 23 BVA'!$30:$30,'DEC 23 BVA'!$32:$32,'DEC 23 BVA'!$33:$33,'DEC 23 BVA'!$34:$34,'DEC 23 BVA'!$37:$37,'DEC 23 BVA'!$38:$38,'DEC 23 BVA'!$39:$39,'DEC 23 BVA'!$40:$40,'DEC 23 BVA'!$42:$42,'DEC 23 BVA'!$43:$43,'DEC 23 BVA'!$45:$45,'DEC 23 BVA'!$47:$47</definedName>
    <definedName name="QB_DATA_1" localSheetId="3" hidden="1">'DEC 23 General Ledger'!$38:$38,'DEC 23 General Ledger'!$39:$39,'DEC 23 General Ledger'!$40:$40,'DEC 23 General Ledger'!$41:$41,'DEC 23 General Ledger'!$45:$45,'DEC 23 General Ledger'!$49:$49,'DEC 23 General Ledger'!$50:$50,'DEC 23 General Ledger'!$53:$53,'DEC 23 General Ledger'!$57:$57,'DEC 23 General Ledger'!$58:$58,'DEC 23 General Ledger'!$59:$59,'DEC 23 General Ledger'!$60:$60,'DEC 23 General Ledger'!$65:$65,'DEC 23 General Ledger'!$70:$70,'DEC 23 General Ledger'!$71:$71,'DEC 23 General Ledger'!$72:$72</definedName>
    <definedName name="QB_DATA_1" localSheetId="1" hidden="1">'DEC 23 MTD I&amp;E'!$27:$27,'DEC 23 MTD I&amp;E'!$28:$28,'DEC 23 MTD I&amp;E'!$31:$31,'DEC 23 MTD I&amp;E'!$32:$32,'DEC 23 MTD I&amp;E'!$33:$33,'DEC 23 MTD I&amp;E'!$34:$34,'DEC 23 MTD I&amp;E'!$35:$35,'DEC 23 MTD I&amp;E'!$36:$36,'DEC 23 MTD I&amp;E'!$38:$38,'DEC 23 MTD I&amp;E'!$41:$41,'DEC 23 MTD I&amp;E'!$42:$42,'DEC 23 MTD I&amp;E'!$43:$43,'DEC 23 MTD I&amp;E'!$44:$44,'DEC 23 MTD I&amp;E'!$47:$47,'DEC 23 MTD I&amp;E'!$48:$48,'DEC 23 MTD I&amp;E'!$49:$49</definedName>
    <definedName name="QB_DATA_1" localSheetId="2" hidden="1">'DEC 23 YTD I&amp;E'!$22:$22,'DEC 23 YTD I&amp;E'!$23:$23,'DEC 23 YTD I&amp;E'!$24:$24,'DEC 23 YTD I&amp;E'!$25:$25,'DEC 23 YTD I&amp;E'!$30:$30,'DEC 23 YTD I&amp;E'!$32:$32,'DEC 23 YTD I&amp;E'!$33:$33,'DEC 23 YTD I&amp;E'!$34:$34,'DEC 23 YTD I&amp;E'!$37:$37,'DEC 23 YTD I&amp;E'!$38:$38,'DEC 23 YTD I&amp;E'!$39:$39,'DEC 23 YTD I&amp;E'!$40:$40,'DEC 23 YTD I&amp;E'!$42:$42,'DEC 23 YTD I&amp;E'!$43:$43,'DEC 23 YTD I&amp;E'!$45:$45,'DEC 23 YTD I&amp;E'!$47:$47</definedName>
    <definedName name="QB_DATA_10" localSheetId="5" hidden="1">'DEC 23 BVA'!$236:$236,'DEC 23 BVA'!$238:$238,'DEC 23 BVA'!$240:$240,'DEC 23 BVA'!$242:$242,'DEC 23 BVA'!$243:$243,'DEC 23 BVA'!$245:$245,'DEC 23 BVA'!$246:$246,'DEC 23 BVA'!$247:$247,'DEC 23 BVA'!$248:$248,'DEC 23 BVA'!$254:$254,'DEC 23 BVA'!$255:$255,'DEC 23 BVA'!$256:$256,'DEC 23 BVA'!$260:$260,'DEC 23 BVA'!$262:$262,'DEC 23 BVA'!$264:$264,'DEC 23 BVA'!$265:$265</definedName>
    <definedName name="QB_DATA_10" localSheetId="3" hidden="1">'DEC 23 General Ledger'!$322:$322,'DEC 23 General Ledger'!$325:$325,'DEC 23 General Ledger'!$326:$326,'DEC 23 General Ledger'!$327:$327,'DEC 23 General Ledger'!$328:$328,'DEC 23 General Ledger'!$333:$333,'DEC 23 General Ledger'!$339:$339,'DEC 23 General Ledger'!$340:$340,'DEC 23 General Ledger'!$341:$341,'DEC 23 General Ledger'!$342:$342,'DEC 23 General Ledger'!$343:$343,'DEC 23 General Ledger'!$344:$344,'DEC 23 General Ledger'!$345:$345,'DEC 23 General Ledger'!$346:$346,'DEC 23 General Ledger'!$347:$347,'DEC 23 General Ledger'!$348:$348</definedName>
    <definedName name="QB_DATA_10" localSheetId="2" hidden="1">'DEC 23 YTD I&amp;E'!$236:$236,'DEC 23 YTD I&amp;E'!$238:$238,'DEC 23 YTD I&amp;E'!$240:$240,'DEC 23 YTD I&amp;E'!$242:$242,'DEC 23 YTD I&amp;E'!$243:$243,'DEC 23 YTD I&amp;E'!$245:$245,'DEC 23 YTD I&amp;E'!$246:$246,'DEC 23 YTD I&amp;E'!$247:$247,'DEC 23 YTD I&amp;E'!$248:$248,'DEC 23 YTD I&amp;E'!$254:$254,'DEC 23 YTD I&amp;E'!$255:$255,'DEC 23 YTD I&amp;E'!$256:$256,'DEC 23 YTD I&amp;E'!$260:$260,'DEC 23 YTD I&amp;E'!$262:$262,'DEC 23 YTD I&amp;E'!$264:$264,'DEC 23 YTD I&amp;E'!$265:$265</definedName>
    <definedName name="QB_DATA_11" localSheetId="5" hidden="1">'DEC 23 BVA'!$266:$266,'DEC 23 BVA'!$268:$268,'DEC 23 BVA'!$271:$271,'DEC 23 BVA'!$272:$272,'DEC 23 BVA'!$273:$273</definedName>
    <definedName name="QB_DATA_11" localSheetId="3" hidden="1">'DEC 23 General Ledger'!$351:$351,'DEC 23 General Ledger'!$352:$352,'DEC 23 General Ledger'!$353:$353,'DEC 23 General Ledger'!$358:$358,'DEC 23 General Ledger'!$363:$363,'DEC 23 General Ledger'!$364:$364,'DEC 23 General Ledger'!$369:$369,'DEC 23 General Ledger'!$370:$370,'DEC 23 General Ledger'!$371:$371,'DEC 23 General Ledger'!$372:$372,'DEC 23 General Ledger'!$373:$373,'DEC 23 General Ledger'!$374:$374,'DEC 23 General Ledger'!$375:$375,'DEC 23 General Ledger'!$376:$376,'DEC 23 General Ledger'!$379:$379,'DEC 23 General Ledger'!$380:$380</definedName>
    <definedName name="QB_DATA_11" localSheetId="2" hidden="1">'DEC 23 YTD I&amp;E'!$266:$266,'DEC 23 YTD I&amp;E'!$268:$268,'DEC 23 YTD I&amp;E'!$271:$271,'DEC 23 YTD I&amp;E'!$272:$272,'DEC 23 YTD I&amp;E'!$273:$273</definedName>
    <definedName name="QB_DATA_12" localSheetId="3" hidden="1">'DEC 23 General Ledger'!$384:$384</definedName>
    <definedName name="QB_DATA_2" localSheetId="0" hidden="1">'DEC 23 Balance Sheet'!$63:$63,'DEC 23 Balance Sheet'!$64:$64,'DEC 23 Balance Sheet'!$65:$65,'DEC 23 Balance Sheet'!$66:$66,'DEC 23 Balance Sheet'!$68:$68,'DEC 23 Balance Sheet'!$69:$69,'DEC 23 Balance Sheet'!$70:$70</definedName>
    <definedName name="QB_DATA_2" localSheetId="5" hidden="1">'DEC 23 BVA'!$48:$48,'DEC 23 BVA'!$49:$49,'DEC 23 BVA'!$52:$52,'DEC 23 BVA'!$53:$53,'DEC 23 BVA'!$54:$54,'DEC 23 BVA'!$55:$55,'DEC 23 BVA'!$56:$56,'DEC 23 BVA'!$59:$59,'DEC 23 BVA'!$60:$60,'DEC 23 BVA'!$61:$61,'DEC 23 BVA'!$62:$62,'DEC 23 BVA'!$63:$63,'DEC 23 BVA'!$64:$64,'DEC 23 BVA'!$65:$65,'DEC 23 BVA'!$69:$69,'DEC 23 BVA'!$71:$71</definedName>
    <definedName name="QB_DATA_2" localSheetId="3" hidden="1">'DEC 23 General Ledger'!$75:$75,'DEC 23 General Ledger'!$78:$78,'DEC 23 General Ledger'!$81:$81,'DEC 23 General Ledger'!$87:$87,'DEC 23 General Ledger'!$88:$88,'DEC 23 General Ledger'!$89:$89,'DEC 23 General Ledger'!$90:$90,'DEC 23 General Ledger'!$91:$91,'DEC 23 General Ledger'!$95:$95,'DEC 23 General Ledger'!$96:$96,'DEC 23 General Ledger'!$97:$97,'DEC 23 General Ledger'!$98:$98,'DEC 23 General Ledger'!$102:$102,'DEC 23 General Ledger'!$103:$103,'DEC 23 General Ledger'!$104:$104,'DEC 23 General Ledger'!$105:$105</definedName>
    <definedName name="QB_DATA_2" localSheetId="1" hidden="1">'DEC 23 MTD I&amp;E'!$50:$50,'DEC 23 MTD I&amp;E'!$51:$51,'DEC 23 MTD I&amp;E'!$52:$52,'DEC 23 MTD I&amp;E'!$53:$53,'DEC 23 MTD I&amp;E'!$57:$57,'DEC 23 MTD I&amp;E'!$59:$59,'DEC 23 MTD I&amp;E'!$60:$60,'DEC 23 MTD I&amp;E'!$61:$61,'DEC 23 MTD I&amp;E'!$62:$62,'DEC 23 MTD I&amp;E'!$64:$64,'DEC 23 MTD I&amp;E'!$65:$65,'DEC 23 MTD I&amp;E'!$66:$66,'DEC 23 MTD I&amp;E'!$67:$67,'DEC 23 MTD I&amp;E'!$68:$68,'DEC 23 MTD I&amp;E'!$70:$70,'DEC 23 MTD I&amp;E'!$72:$72</definedName>
    <definedName name="QB_DATA_2" localSheetId="2" hidden="1">'DEC 23 YTD I&amp;E'!$48:$48,'DEC 23 YTD I&amp;E'!$49:$49,'DEC 23 YTD I&amp;E'!$52:$52,'DEC 23 YTD I&amp;E'!$53:$53,'DEC 23 YTD I&amp;E'!$54:$54,'DEC 23 YTD I&amp;E'!$55:$55,'DEC 23 YTD I&amp;E'!$56:$56,'DEC 23 YTD I&amp;E'!$59:$59,'DEC 23 YTD I&amp;E'!$60:$60,'DEC 23 YTD I&amp;E'!$61:$61,'DEC 23 YTD I&amp;E'!$62:$62,'DEC 23 YTD I&amp;E'!$63:$63,'DEC 23 YTD I&amp;E'!$64:$64,'DEC 23 YTD I&amp;E'!$65:$65,'DEC 23 YTD I&amp;E'!$69:$69,'DEC 23 YTD I&amp;E'!$71:$71</definedName>
    <definedName name="QB_DATA_3" localSheetId="5" hidden="1">'DEC 23 BVA'!$72:$72,'DEC 23 BVA'!$73:$73,'DEC 23 BVA'!$74:$74,'DEC 23 BVA'!$75:$75,'DEC 23 BVA'!$76:$76,'DEC 23 BVA'!$78:$78,'DEC 23 BVA'!$79:$79,'DEC 23 BVA'!$80:$80,'DEC 23 BVA'!$81:$81,'DEC 23 BVA'!$82:$82,'DEC 23 BVA'!$83:$83,'DEC 23 BVA'!$85:$85,'DEC 23 BVA'!$87:$87,'DEC 23 BVA'!$88:$88,'DEC 23 BVA'!$89:$89,'DEC 23 BVA'!$90:$90</definedName>
    <definedName name="QB_DATA_3" localSheetId="3" hidden="1">'DEC 23 General Ledger'!$106:$106,'DEC 23 General Ledger'!$107:$107,'DEC 23 General Ledger'!$108:$108,'DEC 23 General Ledger'!$109:$109,'DEC 23 General Ledger'!$110:$110,'DEC 23 General Ledger'!$111:$111,'DEC 23 General Ledger'!$112:$112,'DEC 23 General Ledger'!$113:$113,'DEC 23 General Ledger'!$114:$114,'DEC 23 General Ledger'!$115:$115,'DEC 23 General Ledger'!$116:$116,'DEC 23 General Ledger'!$119:$119,'DEC 23 General Ledger'!$120:$120,'DEC 23 General Ledger'!$123:$123,'DEC 23 General Ledger'!$124:$124,'DEC 23 General Ledger'!$125:$125</definedName>
    <definedName name="QB_DATA_3" localSheetId="1" hidden="1">'DEC 23 MTD I&amp;E'!$73:$73,'DEC 23 MTD I&amp;E'!$74:$74,'DEC 23 MTD I&amp;E'!$75:$75,'DEC 23 MTD I&amp;E'!$76:$76,'DEC 23 MTD I&amp;E'!$77:$77,'DEC 23 MTD I&amp;E'!$78:$78,'DEC 23 MTD I&amp;E'!$81:$81,'DEC 23 MTD I&amp;E'!$82:$82,'DEC 23 MTD I&amp;E'!$83:$83,'DEC 23 MTD I&amp;E'!$85:$85,'DEC 23 MTD I&amp;E'!$88:$88,'DEC 23 MTD I&amp;E'!$89:$89,'DEC 23 MTD I&amp;E'!$90:$90,'DEC 23 MTD I&amp;E'!$94:$94,'DEC 23 MTD I&amp;E'!$95:$95,'DEC 23 MTD I&amp;E'!$96:$96</definedName>
    <definedName name="QB_DATA_3" localSheetId="2" hidden="1">'DEC 23 YTD I&amp;E'!$72:$72,'DEC 23 YTD I&amp;E'!$73:$73,'DEC 23 YTD I&amp;E'!$74:$74,'DEC 23 YTD I&amp;E'!$75:$75,'DEC 23 YTD I&amp;E'!$76:$76,'DEC 23 YTD I&amp;E'!$78:$78,'DEC 23 YTD I&amp;E'!$79:$79,'DEC 23 YTD I&amp;E'!$80:$80,'DEC 23 YTD I&amp;E'!$81:$81,'DEC 23 YTD I&amp;E'!$82:$82,'DEC 23 YTD I&amp;E'!$83:$83,'DEC 23 YTD I&amp;E'!$85:$85,'DEC 23 YTD I&amp;E'!$87:$87,'DEC 23 YTD I&amp;E'!$88:$88,'DEC 23 YTD I&amp;E'!$89:$89,'DEC 23 YTD I&amp;E'!$90:$90</definedName>
    <definedName name="QB_DATA_4" localSheetId="5" hidden="1">'DEC 23 BVA'!$91:$91,'DEC 23 BVA'!$92:$92,'DEC 23 BVA'!$93:$93,'DEC 23 BVA'!$96:$96,'DEC 23 BVA'!$97:$97,'DEC 23 BVA'!$98:$98,'DEC 23 BVA'!$100:$100,'DEC 23 BVA'!$103:$103,'DEC 23 BVA'!$104:$104,'DEC 23 BVA'!$105:$105,'DEC 23 BVA'!$106:$106,'DEC 23 BVA'!$111:$111,'DEC 23 BVA'!$112:$112,'DEC 23 BVA'!$114:$114,'DEC 23 BVA'!$115:$115,'DEC 23 BVA'!$116:$116</definedName>
    <definedName name="QB_DATA_4" localSheetId="3" hidden="1">'DEC 23 General Ledger'!$126:$126,'DEC 23 General Ledger'!$127:$127,'DEC 23 General Ledger'!$128:$128,'DEC 23 General Ledger'!$129:$129,'DEC 23 General Ledger'!$133:$133,'DEC 23 General Ledger'!$134:$134,'DEC 23 General Ledger'!$138:$138,'DEC 23 General Ledger'!$139:$139,'DEC 23 General Ledger'!$140:$140,'DEC 23 General Ledger'!$143:$143,'DEC 23 General Ledger'!$144:$144,'DEC 23 General Ledger'!$145:$145,'DEC 23 General Ledger'!$146:$146,'DEC 23 General Ledger'!$147:$147,'DEC 23 General Ledger'!$148:$148,'DEC 23 General Ledger'!$151:$151</definedName>
    <definedName name="QB_DATA_4" localSheetId="1" hidden="1">'DEC 23 MTD I&amp;E'!$97:$97,'DEC 23 MTD I&amp;E'!$100:$100,'DEC 23 MTD I&amp;E'!$101:$101,'DEC 23 MTD I&amp;E'!$102:$102,'DEC 23 MTD I&amp;E'!$103:$103,'DEC 23 MTD I&amp;E'!$104:$104,'DEC 23 MTD I&amp;E'!$108:$108,'DEC 23 MTD I&amp;E'!$109:$109,'DEC 23 MTD I&amp;E'!$110:$110,'DEC 23 MTD I&amp;E'!$112:$112,'DEC 23 MTD I&amp;E'!$113:$113,'DEC 23 MTD I&amp;E'!$115:$115,'DEC 23 MTD I&amp;E'!$119:$119,'DEC 23 MTD I&amp;E'!$120:$120,'DEC 23 MTD I&amp;E'!$123:$123,'DEC 23 MTD I&amp;E'!$124:$124</definedName>
    <definedName name="QB_DATA_4" localSheetId="2" hidden="1">'DEC 23 YTD I&amp;E'!$91:$91,'DEC 23 YTD I&amp;E'!$92:$92,'DEC 23 YTD I&amp;E'!$93:$93,'DEC 23 YTD I&amp;E'!$96:$96,'DEC 23 YTD I&amp;E'!$97:$97,'DEC 23 YTD I&amp;E'!$98:$98,'DEC 23 YTD I&amp;E'!$100:$100,'DEC 23 YTD I&amp;E'!$103:$103,'DEC 23 YTD I&amp;E'!$104:$104,'DEC 23 YTD I&amp;E'!$105:$105,'DEC 23 YTD I&amp;E'!$106:$106,'DEC 23 YTD I&amp;E'!$111:$111,'DEC 23 YTD I&amp;E'!$112:$112,'DEC 23 YTD I&amp;E'!$114:$114,'DEC 23 YTD I&amp;E'!$115:$115,'DEC 23 YTD I&amp;E'!$116:$116</definedName>
    <definedName name="QB_DATA_5" localSheetId="5" hidden="1">'DEC 23 BVA'!$118:$118,'DEC 23 BVA'!$120:$120,'DEC 23 BVA'!$121:$121,'DEC 23 BVA'!$122:$122,'DEC 23 BVA'!$123:$123,'DEC 23 BVA'!$124:$124,'DEC 23 BVA'!$128:$128,'DEC 23 BVA'!$129:$129,'DEC 23 BVA'!$130:$130,'DEC 23 BVA'!$131:$131,'DEC 23 BVA'!$133:$133,'DEC 23 BVA'!$134:$134,'DEC 23 BVA'!$136:$136,'DEC 23 BVA'!$140:$140,'DEC 23 BVA'!$141:$141,'DEC 23 BVA'!$144:$144</definedName>
    <definedName name="QB_DATA_5" localSheetId="3" hidden="1">'DEC 23 General Ledger'!$152:$152,'DEC 23 General Ledger'!$153:$153,'DEC 23 General Ledger'!$154:$154,'DEC 23 General Ledger'!$155:$155,'DEC 23 General Ledger'!$158:$158,'DEC 23 General Ledger'!$159:$159,'DEC 23 General Ledger'!$164:$164,'DEC 23 General Ledger'!$165:$165,'DEC 23 General Ledger'!$166:$166,'DEC 23 General Ledger'!$167:$167,'DEC 23 General Ledger'!$168:$168,'DEC 23 General Ledger'!$169:$169,'DEC 23 General Ledger'!$172:$172,'DEC 23 General Ledger'!$173:$173,'DEC 23 General Ledger'!$174:$174,'DEC 23 General Ledger'!$175:$175</definedName>
    <definedName name="QB_DATA_5" localSheetId="1" hidden="1">'DEC 23 MTD I&amp;E'!$125:$125,'DEC 23 MTD I&amp;E'!$126:$126,'DEC 23 MTD I&amp;E'!$127:$127,'DEC 23 MTD I&amp;E'!$130:$130,'DEC 23 MTD I&amp;E'!$131:$131,'DEC 23 MTD I&amp;E'!$133:$133,'DEC 23 MTD I&amp;E'!$134:$134,'DEC 23 MTD I&amp;E'!$135:$135,'DEC 23 MTD I&amp;E'!$136:$136,'DEC 23 MTD I&amp;E'!$137:$137,'DEC 23 MTD I&amp;E'!$138:$138,'DEC 23 MTD I&amp;E'!$139:$139,'DEC 23 MTD I&amp;E'!$140:$140,'DEC 23 MTD I&amp;E'!$141:$141,'DEC 23 MTD I&amp;E'!$142:$142,'DEC 23 MTD I&amp;E'!$145:$145</definedName>
    <definedName name="QB_DATA_5" localSheetId="2" hidden="1">'DEC 23 YTD I&amp;E'!$118:$118,'DEC 23 YTD I&amp;E'!$120:$120,'DEC 23 YTD I&amp;E'!$121:$121,'DEC 23 YTD I&amp;E'!$122:$122,'DEC 23 YTD I&amp;E'!$123:$123,'DEC 23 YTD I&amp;E'!$124:$124,'DEC 23 YTD I&amp;E'!$128:$128,'DEC 23 YTD I&amp;E'!$129:$129,'DEC 23 YTD I&amp;E'!$130:$130,'DEC 23 YTD I&amp;E'!$131:$131,'DEC 23 YTD I&amp;E'!$133:$133,'DEC 23 YTD I&amp;E'!$134:$134,'DEC 23 YTD I&amp;E'!$136:$136,'DEC 23 YTD I&amp;E'!$140:$140,'DEC 23 YTD I&amp;E'!$141:$141,'DEC 23 YTD I&amp;E'!$144:$144</definedName>
    <definedName name="QB_DATA_6" localSheetId="5" hidden="1">'DEC 23 BVA'!$145:$145,'DEC 23 BVA'!$146:$146,'DEC 23 BVA'!$147:$147,'DEC 23 BVA'!$148:$148,'DEC 23 BVA'!$151:$151,'DEC 23 BVA'!$152:$152,'DEC 23 BVA'!$154:$154,'DEC 23 BVA'!$155:$155,'DEC 23 BVA'!$156:$156,'DEC 23 BVA'!$157:$157,'DEC 23 BVA'!$158:$158,'DEC 23 BVA'!$159:$159,'DEC 23 BVA'!$160:$160,'DEC 23 BVA'!$161:$161,'DEC 23 BVA'!$162:$162,'DEC 23 BVA'!$163:$163</definedName>
    <definedName name="QB_DATA_6" localSheetId="3" hidden="1">'DEC 23 General Ledger'!$176:$176,'DEC 23 General Ledger'!$177:$177,'DEC 23 General Ledger'!$178:$178,'DEC 23 General Ledger'!$179:$179,'DEC 23 General Ledger'!$180:$180,'DEC 23 General Ledger'!$181:$181,'DEC 23 General Ledger'!$182:$182,'DEC 23 General Ledger'!$183:$183,'DEC 23 General Ledger'!$186:$186,'DEC 23 General Ledger'!$187:$187,'DEC 23 General Ledger'!$188:$188,'DEC 23 General Ledger'!$189:$189,'DEC 23 General Ledger'!$190:$190,'DEC 23 General Ledger'!$191:$191,'DEC 23 General Ledger'!$192:$192,'DEC 23 General Ledger'!$193:$193</definedName>
    <definedName name="QB_DATA_6" localSheetId="1" hidden="1">'DEC 23 MTD I&amp;E'!$146:$146,'DEC 23 MTD I&amp;E'!$147:$147,'DEC 23 MTD I&amp;E'!$148:$148,'DEC 23 MTD I&amp;E'!$152:$152,'DEC 23 MTD I&amp;E'!$155:$155,'DEC 23 MTD I&amp;E'!$157:$157,'DEC 23 MTD I&amp;E'!$158:$158,'DEC 23 MTD I&amp;E'!$159:$159,'DEC 23 MTD I&amp;E'!$160:$160,'DEC 23 MTD I&amp;E'!$161:$161,'DEC 23 MTD I&amp;E'!$164:$164,'DEC 23 MTD I&amp;E'!$168:$168,'DEC 23 MTD I&amp;E'!$169:$169,'DEC 23 MTD I&amp;E'!$170:$170,'DEC 23 MTD I&amp;E'!$171:$171,'DEC 23 MTD I&amp;E'!$172:$172</definedName>
    <definedName name="QB_DATA_6" localSheetId="2" hidden="1">'DEC 23 YTD I&amp;E'!$145:$145,'DEC 23 YTD I&amp;E'!$146:$146,'DEC 23 YTD I&amp;E'!$147:$147,'DEC 23 YTD I&amp;E'!$148:$148,'DEC 23 YTD I&amp;E'!$151:$151,'DEC 23 YTD I&amp;E'!$152:$152,'DEC 23 YTD I&amp;E'!$154:$154,'DEC 23 YTD I&amp;E'!$155:$155,'DEC 23 YTD I&amp;E'!$156:$156,'DEC 23 YTD I&amp;E'!$157:$157,'DEC 23 YTD I&amp;E'!$158:$158,'DEC 23 YTD I&amp;E'!$159:$159,'DEC 23 YTD I&amp;E'!$160:$160,'DEC 23 YTD I&amp;E'!$161:$161,'DEC 23 YTD I&amp;E'!$162:$162,'DEC 23 YTD I&amp;E'!$163:$163</definedName>
    <definedName name="QB_DATA_7" localSheetId="5" hidden="1">'DEC 23 BVA'!$164:$164,'DEC 23 BVA'!$167:$167,'DEC 23 BVA'!$168:$168,'DEC 23 BVA'!$169:$169,'DEC 23 BVA'!$170:$170,'DEC 23 BVA'!$171:$171,'DEC 23 BVA'!$172:$172,'DEC 23 BVA'!$173:$173,'DEC 23 BVA'!$174:$174,'DEC 23 BVA'!$175:$175,'DEC 23 BVA'!$176:$176,'DEC 23 BVA'!$177:$177,'DEC 23 BVA'!$178:$178,'DEC 23 BVA'!$179:$179,'DEC 23 BVA'!$180:$180,'DEC 23 BVA'!$181:$181</definedName>
    <definedName name="QB_DATA_7" localSheetId="3" hidden="1">'DEC 23 General Ledger'!$194:$194,'DEC 23 General Ledger'!$195:$195,'DEC 23 General Ledger'!$196:$196,'DEC 23 General Ledger'!$197:$197,'DEC 23 General Ledger'!$201:$201,'DEC 23 General Ledger'!$206:$206,'DEC 23 General Ledger'!$212:$212,'DEC 23 General Ledger'!$213:$213,'DEC 23 General Ledger'!$214:$214,'DEC 23 General Ledger'!$215:$215,'DEC 23 General Ledger'!$216:$216,'DEC 23 General Ledger'!$217:$217,'DEC 23 General Ledger'!$218:$218,'DEC 23 General Ledger'!$222:$222,'DEC 23 General Ledger'!$225:$225,'DEC 23 General Ledger'!$228:$228</definedName>
    <definedName name="QB_DATA_7" localSheetId="1" hidden="1">'DEC 23 MTD I&amp;E'!$173:$173,'DEC 23 MTD I&amp;E'!$175:$175,'DEC 23 MTD I&amp;E'!$176:$176,'DEC 23 MTD I&amp;E'!$184:$184,'DEC 23 MTD I&amp;E'!$187:$187,'DEC 23 MTD I&amp;E'!$188:$188,'DEC 23 MTD I&amp;E'!$194:$194,'DEC 23 MTD I&amp;E'!$195:$195,'DEC 23 MTD I&amp;E'!$197:$197,'DEC 23 MTD I&amp;E'!$200:$200,'DEC 23 MTD I&amp;E'!$201:$201,'DEC 23 MTD I&amp;E'!$202:$202</definedName>
    <definedName name="QB_DATA_7" localSheetId="2" hidden="1">'DEC 23 YTD I&amp;E'!$164:$164,'DEC 23 YTD I&amp;E'!$167:$167,'DEC 23 YTD I&amp;E'!$168:$168,'DEC 23 YTD I&amp;E'!$169:$169,'DEC 23 YTD I&amp;E'!$170:$170,'DEC 23 YTD I&amp;E'!$171:$171,'DEC 23 YTD I&amp;E'!$172:$172,'DEC 23 YTD I&amp;E'!$173:$173,'DEC 23 YTD I&amp;E'!$174:$174,'DEC 23 YTD I&amp;E'!$175:$175,'DEC 23 YTD I&amp;E'!$176:$176,'DEC 23 YTD I&amp;E'!$177:$177,'DEC 23 YTD I&amp;E'!$178:$178,'DEC 23 YTD I&amp;E'!$179:$179,'DEC 23 YTD I&amp;E'!$180:$180,'DEC 23 YTD I&amp;E'!$181:$181</definedName>
    <definedName name="QB_DATA_8" localSheetId="5" hidden="1">'DEC 23 BVA'!$182:$182,'DEC 23 BVA'!$183:$183,'DEC 23 BVA'!$184:$184,'DEC 23 BVA'!$185:$185,'DEC 23 BVA'!$189:$189,'DEC 23 BVA'!$190:$190,'DEC 23 BVA'!$193:$193,'DEC 23 BVA'!$195:$195,'DEC 23 BVA'!$196:$196,'DEC 23 BVA'!$197:$197,'DEC 23 BVA'!$198:$198,'DEC 23 BVA'!$199:$199,'DEC 23 BVA'!$201:$201,'DEC 23 BVA'!$202:$202,'DEC 23 BVA'!$204:$204,'DEC 23 BVA'!$205:$205</definedName>
    <definedName name="QB_DATA_8" localSheetId="3" hidden="1">'DEC 23 General Ledger'!$231:$231,'DEC 23 General Ledger'!$237:$237,'DEC 23 General Ledger'!$240:$240,'DEC 23 General Ledger'!$243:$243,'DEC 23 General Ledger'!$247:$247,'DEC 23 General Ledger'!$248:$248,'DEC 23 General Ledger'!$249:$249,'DEC 23 General Ledger'!$250:$250,'DEC 23 General Ledger'!$251:$251,'DEC 23 General Ledger'!$255:$255,'DEC 23 General Ledger'!$261:$261,'DEC 23 General Ledger'!$266:$266,'DEC 23 General Ledger'!$269:$269,'DEC 23 General Ledger'!$270:$270,'DEC 23 General Ledger'!$273:$273,'DEC 23 General Ledger'!$278:$278</definedName>
    <definedName name="QB_DATA_8" localSheetId="2" hidden="1">'DEC 23 YTD I&amp;E'!$182:$182,'DEC 23 YTD I&amp;E'!$183:$183,'DEC 23 YTD I&amp;E'!$184:$184,'DEC 23 YTD I&amp;E'!$185:$185,'DEC 23 YTD I&amp;E'!$189:$189,'DEC 23 YTD I&amp;E'!$190:$190,'DEC 23 YTD I&amp;E'!$193:$193,'DEC 23 YTD I&amp;E'!$195:$195,'DEC 23 YTD I&amp;E'!$196:$196,'DEC 23 YTD I&amp;E'!$197:$197,'DEC 23 YTD I&amp;E'!$198:$198,'DEC 23 YTD I&amp;E'!$199:$199,'DEC 23 YTD I&amp;E'!$201:$201,'DEC 23 YTD I&amp;E'!$202:$202,'DEC 23 YTD I&amp;E'!$204:$204,'DEC 23 YTD I&amp;E'!$205:$205</definedName>
    <definedName name="QB_DATA_9" localSheetId="5" hidden="1">'DEC 23 BVA'!$206:$206,'DEC 23 BVA'!$210:$210,'DEC 23 BVA'!$211:$211,'DEC 23 BVA'!$212:$212,'DEC 23 BVA'!$213:$213,'DEC 23 BVA'!$214:$214,'DEC 23 BVA'!$215:$215,'DEC 23 BVA'!$217:$217,'DEC 23 BVA'!$218:$218,'DEC 23 BVA'!$220:$220,'DEC 23 BVA'!$222:$222,'DEC 23 BVA'!$228:$228,'DEC 23 BVA'!$229:$229,'DEC 23 BVA'!$233:$233,'DEC 23 BVA'!$234:$234,'DEC 23 BVA'!$235:$235</definedName>
    <definedName name="QB_DATA_9" localSheetId="3" hidden="1">'DEC 23 General Ledger'!$279:$279,'DEC 23 General Ledger'!$283:$283,'DEC 23 General Ledger'!$286:$286,'DEC 23 General Ledger'!$287:$287,'DEC 23 General Ledger'!$290:$290,'DEC 23 General Ledger'!$293:$293,'DEC 23 General Ledger'!$298:$298,'DEC 23 General Ledger'!$299:$299,'DEC 23 General Ledger'!$302:$302,'DEC 23 General Ledger'!$303:$303,'DEC 23 General Ledger'!$306:$306,'DEC 23 General Ledger'!$307:$307,'DEC 23 General Ledger'!$310:$310,'DEC 23 General Ledger'!$316:$316,'DEC 23 General Ledger'!$317:$317,'DEC 23 General Ledger'!$318:$318</definedName>
    <definedName name="QB_DATA_9" localSheetId="2" hidden="1">'DEC 23 YTD I&amp;E'!$206:$206,'DEC 23 YTD I&amp;E'!$210:$210,'DEC 23 YTD I&amp;E'!$211:$211,'DEC 23 YTD I&amp;E'!$212:$212,'DEC 23 YTD I&amp;E'!$213:$213,'DEC 23 YTD I&amp;E'!$214:$214,'DEC 23 YTD I&amp;E'!$215:$215,'DEC 23 YTD I&amp;E'!$217:$217,'DEC 23 YTD I&amp;E'!$218:$218,'DEC 23 YTD I&amp;E'!$220:$220,'DEC 23 YTD I&amp;E'!$222:$222,'DEC 23 YTD I&amp;E'!$228:$228,'DEC 23 YTD I&amp;E'!$229:$229,'DEC 23 YTD I&amp;E'!$233:$233,'DEC 23 YTD I&amp;E'!$234:$234,'DEC 23 YTD I&amp;E'!$235:$235</definedName>
    <definedName name="QB_FORMULA_0" localSheetId="0" hidden="1">'DEC 23 Balance Sheet'!$G$13,'DEC 23 Balance Sheet'!$G$14,'DEC 23 Balance Sheet'!$G$19,'DEC 23 Balance Sheet'!$G$20,'DEC 23 Balance Sheet'!$G$31,'DEC 23 Balance Sheet'!$G$32,'DEC 23 Balance Sheet'!$G$38,'DEC 23 Balance Sheet'!$G$41,'DEC 23 Balance Sheet'!$G$47,'DEC 23 Balance Sheet'!$G$54,'DEC 23 Balance Sheet'!$G$55,'DEC 23 Balance Sheet'!$G$56,'DEC 23 Balance Sheet'!$G$57,'DEC 23 Balance Sheet'!$G$67,'DEC 23 Balance Sheet'!$G$71,'DEC 23 Balance Sheet'!$G$72</definedName>
    <definedName name="QB_FORMULA_0" localSheetId="5" hidden="1">'DEC 23 BVA'!$L$8,'DEC 23 BVA'!$M$8,'DEC 23 BVA'!$L$9,'DEC 23 BVA'!$M$9,'DEC 23 BVA'!$L$10,'DEC 23 BVA'!$M$10,'DEC 23 BVA'!$L$14,'DEC 23 BVA'!$M$14,'DEC 23 BVA'!$L$15,'DEC 23 BVA'!$M$15,'DEC 23 BVA'!$L$16,'DEC 23 BVA'!$M$16,'DEC 23 BVA'!$L$17,'DEC 23 BVA'!$M$17,'DEC 23 BVA'!$L$18,'DEC 23 BVA'!$M$18</definedName>
    <definedName name="QB_FORMULA_0" localSheetId="3" hidden="1">'DEC 23 General Ledger'!$Q$3,'DEC 23 General Ledger'!$P$4,'DEC 23 General Ledger'!$Q$4,'DEC 23 General Ledger'!$Q$6,'DEC 23 General Ledger'!$P$7,'DEC 23 General Ledger'!$Q$7,'DEC 23 General Ledger'!$Q$9,'DEC 23 General Ledger'!$Q$10,'DEC 23 General Ledger'!$Q$11,'DEC 23 General Ledger'!$Q$12,'DEC 23 General Ledger'!$Q$13,'DEC 23 General Ledger'!$Q$14,'DEC 23 General Ledger'!$P$15,'DEC 23 General Ledger'!$Q$15,'DEC 23 General Ledger'!$Q$18,'DEC 23 General Ledger'!$P$19</definedName>
    <definedName name="QB_FORMULA_0" localSheetId="1" hidden="1">'DEC 23 MTD I&amp;E'!$L$6,'DEC 23 MTD I&amp;E'!$M$6,'DEC 23 MTD I&amp;E'!$L$7,'DEC 23 MTD I&amp;E'!$M$7,'DEC 23 MTD I&amp;E'!$L$8,'DEC 23 MTD I&amp;E'!$M$8,'DEC 23 MTD I&amp;E'!$L$11,'DEC 23 MTD I&amp;E'!$M$11,'DEC 23 MTD I&amp;E'!$L$12,'DEC 23 MTD I&amp;E'!$M$12,'DEC 23 MTD I&amp;E'!$L$13,'DEC 23 MTD I&amp;E'!$M$13,'DEC 23 MTD I&amp;E'!$L$14,'DEC 23 MTD I&amp;E'!$M$14,'DEC 23 MTD I&amp;E'!$L$15,'DEC 23 MTD I&amp;E'!$M$15</definedName>
    <definedName name="QB_FORMULA_0" localSheetId="2" hidden="1">'DEC 23 YTD I&amp;E'!$L$8,'DEC 23 YTD I&amp;E'!$M$8,'DEC 23 YTD I&amp;E'!$L$9,'DEC 23 YTD I&amp;E'!$M$9,'DEC 23 YTD I&amp;E'!$L$10,'DEC 23 YTD I&amp;E'!$M$10,'DEC 23 YTD I&amp;E'!$L$14,'DEC 23 YTD I&amp;E'!$M$14,'DEC 23 YTD I&amp;E'!$L$15,'DEC 23 YTD I&amp;E'!$M$15,'DEC 23 YTD I&amp;E'!$L$16,'DEC 23 YTD I&amp;E'!$M$16,'DEC 23 YTD I&amp;E'!$L$17,'DEC 23 YTD I&amp;E'!$M$17,'DEC 23 YTD I&amp;E'!$L$18,'DEC 23 YTD I&amp;E'!$M$18</definedName>
    <definedName name="QB_FORMULA_1" localSheetId="5" hidden="1">'DEC 23 BVA'!$L$20,'DEC 23 BVA'!$M$20,'DEC 23 BVA'!$L$21,'DEC 23 BVA'!$M$21,'DEC 23 BVA'!$J$26,'DEC 23 BVA'!$K$26,'DEC 23 BVA'!$L$26,'DEC 23 BVA'!$M$26,'DEC 23 BVA'!$J$27,'DEC 23 BVA'!$K$27,'DEC 23 BVA'!$L$27,'DEC 23 BVA'!$M$27,'DEC 23 BVA'!$J$28,'DEC 23 BVA'!$K$28,'DEC 23 BVA'!$L$28,'DEC 23 BVA'!$M$28</definedName>
    <definedName name="QB_FORMULA_1" localSheetId="3" hidden="1">'DEC 23 General Ledger'!$Q$19,'DEC 23 General Ledger'!$Q$21,'DEC 23 General Ledger'!$P$22,'DEC 23 General Ledger'!$Q$22,'DEC 23 General Ledger'!$Q$24,'DEC 23 General Ledger'!$P$25,'DEC 23 General Ledger'!$Q$25,'DEC 23 General Ledger'!$Q$27,'DEC 23 General Ledger'!$P$28,'DEC 23 General Ledger'!$Q$28,'DEC 23 General Ledger'!$Q$30,'DEC 23 General Ledger'!$Q$31,'DEC 23 General Ledger'!$Q$32,'DEC 23 General Ledger'!$P$33,'DEC 23 General Ledger'!$Q$33,'DEC 23 General Ledger'!$Q$35</definedName>
    <definedName name="QB_FORMULA_1" localSheetId="1" hidden="1">'DEC 23 MTD I&amp;E'!$L$16,'DEC 23 MTD I&amp;E'!$M$16,'DEC 23 MTD I&amp;E'!$L$17,'DEC 23 MTD I&amp;E'!$M$17,'DEC 23 MTD I&amp;E'!$J$21,'DEC 23 MTD I&amp;E'!$K$21,'DEC 23 MTD I&amp;E'!$L$21,'DEC 23 MTD I&amp;E'!$M$21,'DEC 23 MTD I&amp;E'!$J$22,'DEC 23 MTD I&amp;E'!$K$22,'DEC 23 MTD I&amp;E'!$L$22,'DEC 23 MTD I&amp;E'!$M$22,'DEC 23 MTD I&amp;E'!$J$23,'DEC 23 MTD I&amp;E'!$K$23,'DEC 23 MTD I&amp;E'!$L$23,'DEC 23 MTD I&amp;E'!$M$23</definedName>
    <definedName name="QB_FORMULA_1" localSheetId="2" hidden="1">'DEC 23 YTD I&amp;E'!$L$20,'DEC 23 YTD I&amp;E'!$M$20,'DEC 23 YTD I&amp;E'!$L$21,'DEC 23 YTD I&amp;E'!$M$21,'DEC 23 YTD I&amp;E'!$J$26,'DEC 23 YTD I&amp;E'!$K$26,'DEC 23 YTD I&amp;E'!$L$26,'DEC 23 YTD I&amp;E'!$M$26,'DEC 23 YTD I&amp;E'!$J$27,'DEC 23 YTD I&amp;E'!$K$27,'DEC 23 YTD I&amp;E'!$L$27,'DEC 23 YTD I&amp;E'!$M$27,'DEC 23 YTD I&amp;E'!$J$28,'DEC 23 YTD I&amp;E'!$K$28,'DEC 23 YTD I&amp;E'!$L$28,'DEC 23 YTD I&amp;E'!$M$28</definedName>
    <definedName name="QB_FORMULA_10" localSheetId="5" hidden="1">'DEC 23 BVA'!$L$113,'DEC 23 BVA'!$M$113,'DEC 23 BVA'!$L$114,'DEC 23 BVA'!$M$114,'DEC 23 BVA'!$L$115,'DEC 23 BVA'!$M$115,'DEC 23 BVA'!$L$116,'DEC 23 BVA'!$M$116,'DEC 23 BVA'!$J$117,'DEC 23 BVA'!$K$117,'DEC 23 BVA'!$L$117,'DEC 23 BVA'!$M$117,'DEC 23 BVA'!$L$120,'DEC 23 BVA'!$M$120,'DEC 23 BVA'!$L$121,'DEC 23 BVA'!$M$121</definedName>
    <definedName name="QB_FORMULA_10" localSheetId="3" hidden="1">'DEC 23 General Ledger'!$Q$166,'DEC 23 General Ledger'!$Q$167,'DEC 23 General Ledger'!$Q$168,'DEC 23 General Ledger'!$Q$169,'DEC 23 General Ledger'!$P$170,'DEC 23 General Ledger'!$Q$170,'DEC 23 General Ledger'!$Q$172,'DEC 23 General Ledger'!$Q$173,'DEC 23 General Ledger'!$Q$174,'DEC 23 General Ledger'!$Q$175,'DEC 23 General Ledger'!$Q$176,'DEC 23 General Ledger'!$Q$177,'DEC 23 General Ledger'!$Q$178,'DEC 23 General Ledger'!$Q$179,'DEC 23 General Ledger'!$Q$180,'DEC 23 General Ledger'!$Q$181</definedName>
    <definedName name="QB_FORMULA_10" localSheetId="1" hidden="1">'DEC 23 MTD I&amp;E'!$J$98,'DEC 23 MTD I&amp;E'!$K$98,'DEC 23 MTD I&amp;E'!$L$98,'DEC 23 MTD I&amp;E'!$M$98,'DEC 23 MTD I&amp;E'!$L$100,'DEC 23 MTD I&amp;E'!$M$100,'DEC 23 MTD I&amp;E'!$L$101,'DEC 23 MTD I&amp;E'!$M$101,'DEC 23 MTD I&amp;E'!$L$102,'DEC 23 MTD I&amp;E'!$M$102,'DEC 23 MTD I&amp;E'!$L$103,'DEC 23 MTD I&amp;E'!$M$103,'DEC 23 MTD I&amp;E'!$L$104,'DEC 23 MTD I&amp;E'!$M$104,'DEC 23 MTD I&amp;E'!$J$105,'DEC 23 MTD I&amp;E'!$K$105</definedName>
    <definedName name="QB_FORMULA_10" localSheetId="2" hidden="1">'DEC 23 YTD I&amp;E'!$L$113,'DEC 23 YTD I&amp;E'!$M$113,'DEC 23 YTD I&amp;E'!$L$114,'DEC 23 YTD I&amp;E'!$M$114,'DEC 23 YTD I&amp;E'!$L$115,'DEC 23 YTD I&amp;E'!$M$115,'DEC 23 YTD I&amp;E'!$L$116,'DEC 23 YTD I&amp;E'!$M$116,'DEC 23 YTD I&amp;E'!$J$117,'DEC 23 YTD I&amp;E'!$K$117,'DEC 23 YTD I&amp;E'!$L$117,'DEC 23 YTD I&amp;E'!$M$117,'DEC 23 YTD I&amp;E'!$L$120,'DEC 23 YTD I&amp;E'!$M$120,'DEC 23 YTD I&amp;E'!$L$121,'DEC 23 YTD I&amp;E'!$M$121</definedName>
    <definedName name="QB_FORMULA_11" localSheetId="5" hidden="1">'DEC 23 BVA'!$L$122,'DEC 23 BVA'!$M$122,'DEC 23 BVA'!$L$123,'DEC 23 BVA'!$M$123,'DEC 23 BVA'!$L$124,'DEC 23 BVA'!$M$124,'DEC 23 BVA'!$J$125,'DEC 23 BVA'!$K$125,'DEC 23 BVA'!$L$125,'DEC 23 BVA'!$M$125,'DEC 23 BVA'!$L$128,'DEC 23 BVA'!$M$128,'DEC 23 BVA'!$L$129,'DEC 23 BVA'!$M$129,'DEC 23 BVA'!$L$130,'DEC 23 BVA'!$M$130</definedName>
    <definedName name="QB_FORMULA_11" localSheetId="3" hidden="1">'DEC 23 General Ledger'!$Q$182,'DEC 23 General Ledger'!$Q$183,'DEC 23 General Ledger'!$P$184,'DEC 23 General Ledger'!$Q$184,'DEC 23 General Ledger'!$Q$186,'DEC 23 General Ledger'!$Q$187,'DEC 23 General Ledger'!$Q$188,'DEC 23 General Ledger'!$Q$189,'DEC 23 General Ledger'!$Q$190,'DEC 23 General Ledger'!$Q$191,'DEC 23 General Ledger'!$Q$192,'DEC 23 General Ledger'!$Q$193,'DEC 23 General Ledger'!$Q$194,'DEC 23 General Ledger'!$Q$195,'DEC 23 General Ledger'!$Q$196,'DEC 23 General Ledger'!$Q$197</definedName>
    <definedName name="QB_FORMULA_11" localSheetId="1" hidden="1">'DEC 23 MTD I&amp;E'!$L$105,'DEC 23 MTD I&amp;E'!$M$105,'DEC 23 MTD I&amp;E'!$L$108,'DEC 23 MTD I&amp;E'!$M$108,'DEC 23 MTD I&amp;E'!$L$109,'DEC 23 MTD I&amp;E'!$M$109,'DEC 23 MTD I&amp;E'!$L$110,'DEC 23 MTD I&amp;E'!$M$110,'DEC 23 MTD I&amp;E'!$J$111,'DEC 23 MTD I&amp;E'!$K$111,'DEC 23 MTD I&amp;E'!$L$111,'DEC 23 MTD I&amp;E'!$M$111,'DEC 23 MTD I&amp;E'!$L$112,'DEC 23 MTD I&amp;E'!$M$112,'DEC 23 MTD I&amp;E'!$L$113,'DEC 23 MTD I&amp;E'!$M$113</definedName>
    <definedName name="QB_FORMULA_11" localSheetId="2" hidden="1">'DEC 23 YTD I&amp;E'!$L$122,'DEC 23 YTD I&amp;E'!$M$122,'DEC 23 YTD I&amp;E'!$L$123,'DEC 23 YTD I&amp;E'!$M$123,'DEC 23 YTD I&amp;E'!$L$124,'DEC 23 YTD I&amp;E'!$M$124,'DEC 23 YTD I&amp;E'!$J$125,'DEC 23 YTD I&amp;E'!$K$125,'DEC 23 YTD I&amp;E'!$L$125,'DEC 23 YTD I&amp;E'!$M$125,'DEC 23 YTD I&amp;E'!$L$128,'DEC 23 YTD I&amp;E'!$M$128,'DEC 23 YTD I&amp;E'!$L$129,'DEC 23 YTD I&amp;E'!$M$129,'DEC 23 YTD I&amp;E'!$L$130,'DEC 23 YTD I&amp;E'!$M$130</definedName>
    <definedName name="QB_FORMULA_12" localSheetId="5" hidden="1">'DEC 23 BVA'!$J$132,'DEC 23 BVA'!$K$132,'DEC 23 BVA'!$L$132,'DEC 23 BVA'!$M$132,'DEC 23 BVA'!$L$133,'DEC 23 BVA'!$M$133,'DEC 23 BVA'!$L$134,'DEC 23 BVA'!$M$134,'DEC 23 BVA'!$J$135,'DEC 23 BVA'!$K$135,'DEC 23 BVA'!$L$135,'DEC 23 BVA'!$M$135,'DEC 23 BVA'!$L$136,'DEC 23 BVA'!$M$136,'DEC 23 BVA'!$J$137,'DEC 23 BVA'!$K$137</definedName>
    <definedName name="QB_FORMULA_12" localSheetId="3" hidden="1">'DEC 23 General Ledger'!$P$198,'DEC 23 General Ledger'!$Q$198,'DEC 23 General Ledger'!$P$199,'DEC 23 General Ledger'!$Q$199,'DEC 23 General Ledger'!$Q$201,'DEC 23 General Ledger'!$P$202,'DEC 23 General Ledger'!$Q$202,'DEC 23 General Ledger'!$P$203,'DEC 23 General Ledger'!$Q$203,'DEC 23 General Ledger'!$Q$206,'DEC 23 General Ledger'!$P$207,'DEC 23 General Ledger'!$Q$207,'DEC 23 General Ledger'!$P$208,'DEC 23 General Ledger'!$Q$208,'DEC 23 General Ledger'!$Q$212,'DEC 23 General Ledger'!$Q$213</definedName>
    <definedName name="QB_FORMULA_12" localSheetId="1" hidden="1">'DEC 23 MTD I&amp;E'!$J$114,'DEC 23 MTD I&amp;E'!$K$114,'DEC 23 MTD I&amp;E'!$L$114,'DEC 23 MTD I&amp;E'!$M$114,'DEC 23 MTD I&amp;E'!$L$115,'DEC 23 MTD I&amp;E'!$M$115,'DEC 23 MTD I&amp;E'!$J$116,'DEC 23 MTD I&amp;E'!$K$116,'DEC 23 MTD I&amp;E'!$L$116,'DEC 23 MTD I&amp;E'!$M$116,'DEC 23 MTD I&amp;E'!$J$117,'DEC 23 MTD I&amp;E'!$K$117,'DEC 23 MTD I&amp;E'!$L$117,'DEC 23 MTD I&amp;E'!$M$117,'DEC 23 MTD I&amp;E'!$L$119,'DEC 23 MTD I&amp;E'!$M$119</definedName>
    <definedName name="QB_FORMULA_12" localSheetId="2" hidden="1">'DEC 23 YTD I&amp;E'!$J$132,'DEC 23 YTD I&amp;E'!$K$132,'DEC 23 YTD I&amp;E'!$L$132,'DEC 23 YTD I&amp;E'!$M$132,'DEC 23 YTD I&amp;E'!$L$133,'DEC 23 YTD I&amp;E'!$M$133,'DEC 23 YTD I&amp;E'!$L$134,'DEC 23 YTD I&amp;E'!$M$134,'DEC 23 YTD I&amp;E'!$J$135,'DEC 23 YTD I&amp;E'!$K$135,'DEC 23 YTD I&amp;E'!$L$135,'DEC 23 YTD I&amp;E'!$M$135,'DEC 23 YTD I&amp;E'!$L$136,'DEC 23 YTD I&amp;E'!$M$136,'DEC 23 YTD I&amp;E'!$J$137,'DEC 23 YTD I&amp;E'!$K$137</definedName>
    <definedName name="QB_FORMULA_13" localSheetId="5" hidden="1">'DEC 23 BVA'!$L$137,'DEC 23 BVA'!$M$137,'DEC 23 BVA'!$J$138,'DEC 23 BVA'!$K$138,'DEC 23 BVA'!$L$138,'DEC 23 BVA'!$M$138,'DEC 23 BVA'!$L$140,'DEC 23 BVA'!$M$140,'DEC 23 BVA'!$L$141,'DEC 23 BVA'!$M$141,'DEC 23 BVA'!$J$142,'DEC 23 BVA'!$K$142,'DEC 23 BVA'!$L$142,'DEC 23 BVA'!$M$142,'DEC 23 BVA'!$L$144,'DEC 23 BVA'!$M$144</definedName>
    <definedName name="QB_FORMULA_13" localSheetId="3" hidden="1">'DEC 23 General Ledger'!$Q$214,'DEC 23 General Ledger'!$Q$215,'DEC 23 General Ledger'!$Q$216,'DEC 23 General Ledger'!$Q$217,'DEC 23 General Ledger'!$P$219,'DEC 23 General Ledger'!$Q$219,'DEC 23 General Ledger'!$Q$222,'DEC 23 General Ledger'!$P$223,'DEC 23 General Ledger'!$Q$223,'DEC 23 General Ledger'!$Q$225,'DEC 23 General Ledger'!$P$226,'DEC 23 General Ledger'!$Q$226,'DEC 23 General Ledger'!$Q$228,'DEC 23 General Ledger'!$P$229,'DEC 23 General Ledger'!$Q$229,'DEC 23 General Ledger'!$Q$231</definedName>
    <definedName name="QB_FORMULA_13" localSheetId="1" hidden="1">'DEC 23 MTD I&amp;E'!$L$120,'DEC 23 MTD I&amp;E'!$M$120,'DEC 23 MTD I&amp;E'!$J$121,'DEC 23 MTD I&amp;E'!$K$121,'DEC 23 MTD I&amp;E'!$L$121,'DEC 23 MTD I&amp;E'!$M$121,'DEC 23 MTD I&amp;E'!$L$123,'DEC 23 MTD I&amp;E'!$M$123,'DEC 23 MTD I&amp;E'!$L$124,'DEC 23 MTD I&amp;E'!$M$124,'DEC 23 MTD I&amp;E'!$L$125,'DEC 23 MTD I&amp;E'!$M$125,'DEC 23 MTD I&amp;E'!$L$126,'DEC 23 MTD I&amp;E'!$M$126,'DEC 23 MTD I&amp;E'!$L$127,'DEC 23 MTD I&amp;E'!$M$127</definedName>
    <definedName name="QB_FORMULA_13" localSheetId="2" hidden="1">'DEC 23 YTD I&amp;E'!$L$137,'DEC 23 YTD I&amp;E'!$M$137,'DEC 23 YTD I&amp;E'!$J$138,'DEC 23 YTD I&amp;E'!$K$138,'DEC 23 YTD I&amp;E'!$L$138,'DEC 23 YTD I&amp;E'!$M$138,'DEC 23 YTD I&amp;E'!$L$140,'DEC 23 YTD I&amp;E'!$M$140,'DEC 23 YTD I&amp;E'!$L$141,'DEC 23 YTD I&amp;E'!$M$141,'DEC 23 YTD I&amp;E'!$J$142,'DEC 23 YTD I&amp;E'!$K$142,'DEC 23 YTD I&amp;E'!$L$142,'DEC 23 YTD I&amp;E'!$M$142,'DEC 23 YTD I&amp;E'!$L$144,'DEC 23 YTD I&amp;E'!$M$144</definedName>
    <definedName name="QB_FORMULA_14" localSheetId="5" hidden="1">'DEC 23 BVA'!$L$145,'DEC 23 BVA'!$M$145,'DEC 23 BVA'!$L$146,'DEC 23 BVA'!$M$146,'DEC 23 BVA'!$L$147,'DEC 23 BVA'!$M$147,'DEC 23 BVA'!$L$148,'DEC 23 BVA'!$M$148,'DEC 23 BVA'!$J$149,'DEC 23 BVA'!$K$149,'DEC 23 BVA'!$L$149,'DEC 23 BVA'!$M$149,'DEC 23 BVA'!$L$151,'DEC 23 BVA'!$M$151,'DEC 23 BVA'!$L$152,'DEC 23 BVA'!$M$152</definedName>
    <definedName name="QB_FORMULA_14" localSheetId="3" hidden="1">'DEC 23 General Ledger'!$P$232,'DEC 23 General Ledger'!$Q$232,'DEC 23 General Ledger'!$P$233,'DEC 23 General Ledger'!$Q$233,'DEC 23 General Ledger'!$Q$237,'DEC 23 General Ledger'!$P$238,'DEC 23 General Ledger'!$Q$238,'DEC 23 General Ledger'!$Q$240,'DEC 23 General Ledger'!$P$241,'DEC 23 General Ledger'!$Q$241,'DEC 23 General Ledger'!$Q$243,'DEC 23 General Ledger'!$P$244,'DEC 23 General Ledger'!$Q$244,'DEC 23 General Ledger'!$P$245,'DEC 23 General Ledger'!$Q$245,'DEC 23 General Ledger'!$Q$247</definedName>
    <definedName name="QB_FORMULA_14" localSheetId="1" hidden="1">'DEC 23 MTD I&amp;E'!$J$128,'DEC 23 MTD I&amp;E'!$K$128,'DEC 23 MTD I&amp;E'!$L$128,'DEC 23 MTD I&amp;E'!$M$128,'DEC 23 MTD I&amp;E'!$L$130,'DEC 23 MTD I&amp;E'!$M$130,'DEC 23 MTD I&amp;E'!$L$131,'DEC 23 MTD I&amp;E'!$M$131,'DEC 23 MTD I&amp;E'!$L$133,'DEC 23 MTD I&amp;E'!$M$133,'DEC 23 MTD I&amp;E'!$L$134,'DEC 23 MTD I&amp;E'!$M$134,'DEC 23 MTD I&amp;E'!$L$135,'DEC 23 MTD I&amp;E'!$M$135,'DEC 23 MTD I&amp;E'!$L$136,'DEC 23 MTD I&amp;E'!$M$136</definedName>
    <definedName name="QB_FORMULA_14" localSheetId="2" hidden="1">'DEC 23 YTD I&amp;E'!$L$145,'DEC 23 YTD I&amp;E'!$M$145,'DEC 23 YTD I&amp;E'!$L$146,'DEC 23 YTD I&amp;E'!$M$146,'DEC 23 YTD I&amp;E'!$L$147,'DEC 23 YTD I&amp;E'!$M$147,'DEC 23 YTD I&amp;E'!$L$148,'DEC 23 YTD I&amp;E'!$M$148,'DEC 23 YTD I&amp;E'!$J$149,'DEC 23 YTD I&amp;E'!$K$149,'DEC 23 YTD I&amp;E'!$L$149,'DEC 23 YTD I&amp;E'!$M$149,'DEC 23 YTD I&amp;E'!$L$151,'DEC 23 YTD I&amp;E'!$M$151,'DEC 23 YTD I&amp;E'!$L$152,'DEC 23 YTD I&amp;E'!$M$152</definedName>
    <definedName name="QB_FORMULA_15" localSheetId="5" hidden="1">'DEC 23 BVA'!$L$154,'DEC 23 BVA'!$M$154,'DEC 23 BVA'!$L$155,'DEC 23 BVA'!$M$155,'DEC 23 BVA'!$L$156,'DEC 23 BVA'!$M$156,'DEC 23 BVA'!$L$157,'DEC 23 BVA'!$M$157,'DEC 23 BVA'!$L$158,'DEC 23 BVA'!$M$158,'DEC 23 BVA'!$L$159,'DEC 23 BVA'!$M$159,'DEC 23 BVA'!$L$160,'DEC 23 BVA'!$M$160,'DEC 23 BVA'!$L$161,'DEC 23 BVA'!$M$161</definedName>
    <definedName name="QB_FORMULA_15" localSheetId="3" hidden="1">'DEC 23 General Ledger'!$Q$248,'DEC 23 General Ledger'!$Q$249,'DEC 23 General Ledger'!$Q$250,'DEC 23 General Ledger'!$Q$251,'DEC 23 General Ledger'!$P$252,'DEC 23 General Ledger'!$Q$252,'DEC 23 General Ledger'!$P$253,'DEC 23 General Ledger'!$Q$253,'DEC 23 General Ledger'!$Q$255,'DEC 23 General Ledger'!$P$256,'DEC 23 General Ledger'!$Q$256,'DEC 23 General Ledger'!$P$257,'DEC 23 General Ledger'!$Q$257,'DEC 23 General Ledger'!$P$258,'DEC 23 General Ledger'!$Q$258,'DEC 23 General Ledger'!$Q$261</definedName>
    <definedName name="QB_FORMULA_15" localSheetId="1" hidden="1">'DEC 23 MTD I&amp;E'!$L$137,'DEC 23 MTD I&amp;E'!$M$137,'DEC 23 MTD I&amp;E'!$L$138,'DEC 23 MTD I&amp;E'!$M$138,'DEC 23 MTD I&amp;E'!$L$139,'DEC 23 MTD I&amp;E'!$M$139,'DEC 23 MTD I&amp;E'!$L$140,'DEC 23 MTD I&amp;E'!$M$140,'DEC 23 MTD I&amp;E'!$J$143,'DEC 23 MTD I&amp;E'!$K$143,'DEC 23 MTD I&amp;E'!$L$143,'DEC 23 MTD I&amp;E'!$M$143,'DEC 23 MTD I&amp;E'!$L$148,'DEC 23 MTD I&amp;E'!$M$148,'DEC 23 MTD I&amp;E'!$J$149,'DEC 23 MTD I&amp;E'!$K$149</definedName>
    <definedName name="QB_FORMULA_15" localSheetId="2" hidden="1">'DEC 23 YTD I&amp;E'!$L$154,'DEC 23 YTD I&amp;E'!$M$154,'DEC 23 YTD I&amp;E'!$L$155,'DEC 23 YTD I&amp;E'!$M$155,'DEC 23 YTD I&amp;E'!$L$156,'DEC 23 YTD I&amp;E'!$M$156,'DEC 23 YTD I&amp;E'!$L$157,'DEC 23 YTD I&amp;E'!$M$157,'DEC 23 YTD I&amp;E'!$L$158,'DEC 23 YTD I&amp;E'!$M$158,'DEC 23 YTD I&amp;E'!$L$159,'DEC 23 YTD I&amp;E'!$M$159,'DEC 23 YTD I&amp;E'!$L$160,'DEC 23 YTD I&amp;E'!$M$160,'DEC 23 YTD I&amp;E'!$L$161,'DEC 23 YTD I&amp;E'!$M$161</definedName>
    <definedName name="QB_FORMULA_16" localSheetId="5" hidden="1">'DEC 23 BVA'!$J$165,'DEC 23 BVA'!$K$165,'DEC 23 BVA'!$L$165,'DEC 23 BVA'!$M$165,'DEC 23 BVA'!$L$185,'DEC 23 BVA'!$M$185,'DEC 23 BVA'!$J$186,'DEC 23 BVA'!$K$186,'DEC 23 BVA'!$L$186,'DEC 23 BVA'!$M$186,'DEC 23 BVA'!$J$187,'DEC 23 BVA'!$K$187,'DEC 23 BVA'!$L$187,'DEC 23 BVA'!$M$187,'DEC 23 BVA'!$L$189,'DEC 23 BVA'!$M$189</definedName>
    <definedName name="QB_FORMULA_16" localSheetId="3" hidden="1">'DEC 23 General Ledger'!$P$262,'DEC 23 General Ledger'!$Q$262,'DEC 23 General Ledger'!$P$263,'DEC 23 General Ledger'!$Q$263,'DEC 23 General Ledger'!$Q$266,'DEC 23 General Ledger'!$P$267,'DEC 23 General Ledger'!$Q$267,'DEC 23 General Ledger'!$Q$269,'DEC 23 General Ledger'!$Q$270,'DEC 23 General Ledger'!$P$271,'DEC 23 General Ledger'!$Q$271,'DEC 23 General Ledger'!$Q$273,'DEC 23 General Ledger'!$P$274,'DEC 23 General Ledger'!$Q$274,'DEC 23 General Ledger'!$P$275,'DEC 23 General Ledger'!$Q$275</definedName>
    <definedName name="QB_FORMULA_16" localSheetId="1" hidden="1">'DEC 23 MTD I&amp;E'!$L$149,'DEC 23 MTD I&amp;E'!$M$149,'DEC 23 MTD I&amp;E'!$J$150,'DEC 23 MTD I&amp;E'!$K$150,'DEC 23 MTD I&amp;E'!$L$150,'DEC 23 MTD I&amp;E'!$M$150,'DEC 23 MTD I&amp;E'!$L$152,'DEC 23 MTD I&amp;E'!$M$152,'DEC 23 MTD I&amp;E'!$J$153,'DEC 23 MTD I&amp;E'!$K$153,'DEC 23 MTD I&amp;E'!$L$153,'DEC 23 MTD I&amp;E'!$M$153,'DEC 23 MTD I&amp;E'!$L$155,'DEC 23 MTD I&amp;E'!$M$155,'DEC 23 MTD I&amp;E'!$L$158,'DEC 23 MTD I&amp;E'!$M$158</definedName>
    <definedName name="QB_FORMULA_16" localSheetId="2" hidden="1">'DEC 23 YTD I&amp;E'!$J$165,'DEC 23 YTD I&amp;E'!$K$165,'DEC 23 YTD I&amp;E'!$L$165,'DEC 23 YTD I&amp;E'!$M$165,'DEC 23 YTD I&amp;E'!$L$185,'DEC 23 YTD I&amp;E'!$M$185,'DEC 23 YTD I&amp;E'!$J$186,'DEC 23 YTD I&amp;E'!$K$186,'DEC 23 YTD I&amp;E'!$L$186,'DEC 23 YTD I&amp;E'!$M$186,'DEC 23 YTD I&amp;E'!$J$187,'DEC 23 YTD I&amp;E'!$K$187,'DEC 23 YTD I&amp;E'!$L$187,'DEC 23 YTD I&amp;E'!$M$187,'DEC 23 YTD I&amp;E'!$L$189,'DEC 23 YTD I&amp;E'!$M$189</definedName>
    <definedName name="QB_FORMULA_17" localSheetId="5" hidden="1">'DEC 23 BVA'!$J$191,'DEC 23 BVA'!$K$191,'DEC 23 BVA'!$L$191,'DEC 23 BVA'!$M$191,'DEC 23 BVA'!$L$193,'DEC 23 BVA'!$M$193,'DEC 23 BVA'!$L$196,'DEC 23 BVA'!$M$196,'DEC 23 BVA'!$L$197,'DEC 23 BVA'!$M$197,'DEC 23 BVA'!$L$198,'DEC 23 BVA'!$M$198,'DEC 23 BVA'!$L$199,'DEC 23 BVA'!$M$199,'DEC 23 BVA'!$J$200,'DEC 23 BVA'!$K$200</definedName>
    <definedName name="QB_FORMULA_17" localSheetId="3" hidden="1">'DEC 23 General Ledger'!$Q$278,'DEC 23 General Ledger'!$Q$279,'DEC 23 General Ledger'!$P$280,'DEC 23 General Ledger'!$Q$280,'DEC 23 General Ledger'!$Q$283,'DEC 23 General Ledger'!$P$284,'DEC 23 General Ledger'!$Q$284,'DEC 23 General Ledger'!$Q$286,'DEC 23 General Ledger'!$Q$287,'DEC 23 General Ledger'!$P$288,'DEC 23 General Ledger'!$Q$288,'DEC 23 General Ledger'!$Q$290,'DEC 23 General Ledger'!$P$291,'DEC 23 General Ledger'!$Q$291,'DEC 23 General Ledger'!$Q$293,'DEC 23 General Ledger'!$P$294</definedName>
    <definedName name="QB_FORMULA_17" localSheetId="1" hidden="1">'DEC 23 MTD I&amp;E'!$L$159,'DEC 23 MTD I&amp;E'!$M$159,'DEC 23 MTD I&amp;E'!$L$160,'DEC 23 MTD I&amp;E'!$M$160,'DEC 23 MTD I&amp;E'!$L$161,'DEC 23 MTD I&amp;E'!$M$161,'DEC 23 MTD I&amp;E'!$J$162,'DEC 23 MTD I&amp;E'!$K$162,'DEC 23 MTD I&amp;E'!$L$162,'DEC 23 MTD I&amp;E'!$M$162,'DEC 23 MTD I&amp;E'!$L$164,'DEC 23 MTD I&amp;E'!$M$164,'DEC 23 MTD I&amp;E'!$J$165,'DEC 23 MTD I&amp;E'!$K$165,'DEC 23 MTD I&amp;E'!$L$165,'DEC 23 MTD I&amp;E'!$M$165</definedName>
    <definedName name="QB_FORMULA_17" localSheetId="2" hidden="1">'DEC 23 YTD I&amp;E'!$J$191,'DEC 23 YTD I&amp;E'!$K$191,'DEC 23 YTD I&amp;E'!$L$191,'DEC 23 YTD I&amp;E'!$M$191,'DEC 23 YTD I&amp;E'!$L$193,'DEC 23 YTD I&amp;E'!$M$193,'DEC 23 YTD I&amp;E'!$L$196,'DEC 23 YTD I&amp;E'!$M$196,'DEC 23 YTD I&amp;E'!$L$197,'DEC 23 YTD I&amp;E'!$M$197,'DEC 23 YTD I&amp;E'!$L$198,'DEC 23 YTD I&amp;E'!$M$198,'DEC 23 YTD I&amp;E'!$L$199,'DEC 23 YTD I&amp;E'!$M$199,'DEC 23 YTD I&amp;E'!$J$200,'DEC 23 YTD I&amp;E'!$K$200</definedName>
    <definedName name="QB_FORMULA_18" localSheetId="5" hidden="1">'DEC 23 BVA'!$L$200,'DEC 23 BVA'!$M$200,'DEC 23 BVA'!$L$204,'DEC 23 BVA'!$M$204,'DEC 23 BVA'!$J$207,'DEC 23 BVA'!$K$207,'DEC 23 BVA'!$L$207,'DEC 23 BVA'!$M$207,'DEC 23 BVA'!$J$208,'DEC 23 BVA'!$K$208,'DEC 23 BVA'!$L$208,'DEC 23 BVA'!$M$208,'DEC 23 BVA'!$L$211,'DEC 23 BVA'!$M$211,'DEC 23 BVA'!$L$212,'DEC 23 BVA'!$M$212</definedName>
    <definedName name="QB_FORMULA_18" localSheetId="3" hidden="1">'DEC 23 General Ledger'!$Q$294,'DEC 23 General Ledger'!$P$295,'DEC 23 General Ledger'!$Q$295,'DEC 23 General Ledger'!$Q$298,'DEC 23 General Ledger'!$Q$299,'DEC 23 General Ledger'!$P$300,'DEC 23 General Ledger'!$Q$300,'DEC 23 General Ledger'!$Q$302,'DEC 23 General Ledger'!$Q$303,'DEC 23 General Ledger'!$P$304,'DEC 23 General Ledger'!$Q$304,'DEC 23 General Ledger'!$Q$306,'DEC 23 General Ledger'!$Q$307,'DEC 23 General Ledger'!$P$308,'DEC 23 General Ledger'!$Q$308,'DEC 23 General Ledger'!$Q$310</definedName>
    <definedName name="QB_FORMULA_18" localSheetId="1" hidden="1">'DEC 23 MTD I&amp;E'!$J$166,'DEC 23 MTD I&amp;E'!$K$166,'DEC 23 MTD I&amp;E'!$L$166,'DEC 23 MTD I&amp;E'!$M$166,'DEC 23 MTD I&amp;E'!$L$169,'DEC 23 MTD I&amp;E'!$M$169,'DEC 23 MTD I&amp;E'!$L$170,'DEC 23 MTD I&amp;E'!$M$170,'DEC 23 MTD I&amp;E'!$L$171,'DEC 23 MTD I&amp;E'!$M$171,'DEC 23 MTD I&amp;E'!$L$172,'DEC 23 MTD I&amp;E'!$M$172,'DEC 23 MTD I&amp;E'!$L$173,'DEC 23 MTD I&amp;E'!$M$173,'DEC 23 MTD I&amp;E'!$L$175,'DEC 23 MTD I&amp;E'!$M$175</definedName>
    <definedName name="QB_FORMULA_18" localSheetId="2" hidden="1">'DEC 23 YTD I&amp;E'!$L$200,'DEC 23 YTD I&amp;E'!$M$200,'DEC 23 YTD I&amp;E'!$L$204,'DEC 23 YTD I&amp;E'!$M$204,'DEC 23 YTD I&amp;E'!$J$207,'DEC 23 YTD I&amp;E'!$K$207,'DEC 23 YTD I&amp;E'!$L$207,'DEC 23 YTD I&amp;E'!$M$207,'DEC 23 YTD I&amp;E'!$J$208,'DEC 23 YTD I&amp;E'!$K$208,'DEC 23 YTD I&amp;E'!$L$208,'DEC 23 YTD I&amp;E'!$M$208,'DEC 23 YTD I&amp;E'!$L$211,'DEC 23 YTD I&amp;E'!$M$211,'DEC 23 YTD I&amp;E'!$L$212,'DEC 23 YTD I&amp;E'!$M$212</definedName>
    <definedName name="QB_FORMULA_19" localSheetId="5" hidden="1">'DEC 23 BVA'!$L$213,'DEC 23 BVA'!$M$213,'DEC 23 BVA'!$L$214,'DEC 23 BVA'!$M$214,'DEC 23 BVA'!$L$215,'DEC 23 BVA'!$M$215,'DEC 23 BVA'!$L$217,'DEC 23 BVA'!$M$217,'DEC 23 BVA'!$L$218,'DEC 23 BVA'!$M$218,'DEC 23 BVA'!$J$219,'DEC 23 BVA'!$K$219,'DEC 23 BVA'!$L$219,'DEC 23 BVA'!$M$219,'DEC 23 BVA'!$J$221,'DEC 23 BVA'!$K$221</definedName>
    <definedName name="QB_FORMULA_19" localSheetId="3" hidden="1">'DEC 23 General Ledger'!$P$311,'DEC 23 General Ledger'!$Q$311,'DEC 23 General Ledger'!$P$312,'DEC 23 General Ledger'!$Q$312,'DEC 23 General Ledger'!$P$313,'DEC 23 General Ledger'!$Q$313,'DEC 23 General Ledger'!$Q$316,'DEC 23 General Ledger'!$Q$317,'DEC 23 General Ledger'!$Q$318,'DEC 23 General Ledger'!$P$319,'DEC 23 General Ledger'!$Q$319,'DEC 23 General Ledger'!$Q$322,'DEC 23 General Ledger'!$P$323,'DEC 23 General Ledger'!$Q$323,'DEC 23 General Ledger'!$Q$325,'DEC 23 General Ledger'!$Q$326</definedName>
    <definedName name="QB_FORMULA_19" localSheetId="1" hidden="1">'DEC 23 MTD I&amp;E'!$L$176,'DEC 23 MTD I&amp;E'!$M$176,'DEC 23 MTD I&amp;E'!$J$177,'DEC 23 MTD I&amp;E'!$K$177,'DEC 23 MTD I&amp;E'!$L$177,'DEC 23 MTD I&amp;E'!$M$177,'DEC 23 MTD I&amp;E'!$J$178,'DEC 23 MTD I&amp;E'!$K$178,'DEC 23 MTD I&amp;E'!$L$178,'DEC 23 MTD I&amp;E'!$M$178,'DEC 23 MTD I&amp;E'!$J$179,'DEC 23 MTD I&amp;E'!$K$179,'DEC 23 MTD I&amp;E'!$L$179,'DEC 23 MTD I&amp;E'!$M$179,'DEC 23 MTD I&amp;E'!$J$180,'DEC 23 MTD I&amp;E'!$K$180</definedName>
    <definedName name="QB_FORMULA_19" localSheetId="2" hidden="1">'DEC 23 YTD I&amp;E'!$L$213,'DEC 23 YTD I&amp;E'!$M$213,'DEC 23 YTD I&amp;E'!$L$214,'DEC 23 YTD I&amp;E'!$M$214,'DEC 23 YTD I&amp;E'!$L$215,'DEC 23 YTD I&amp;E'!$M$215,'DEC 23 YTD I&amp;E'!$L$217,'DEC 23 YTD I&amp;E'!$M$217,'DEC 23 YTD I&amp;E'!$L$218,'DEC 23 YTD I&amp;E'!$M$218,'DEC 23 YTD I&amp;E'!$J$219,'DEC 23 YTD I&amp;E'!$K$219,'DEC 23 YTD I&amp;E'!$L$219,'DEC 23 YTD I&amp;E'!$M$219,'DEC 23 YTD I&amp;E'!$J$221,'DEC 23 YTD I&amp;E'!$K$221</definedName>
    <definedName name="QB_FORMULA_2" localSheetId="5" hidden="1">'DEC 23 BVA'!$L$32,'DEC 23 BVA'!$M$32,'DEC 23 BVA'!$L$33,'DEC 23 BVA'!$M$33,'DEC 23 BVA'!$J$35,'DEC 23 BVA'!$K$35,'DEC 23 BVA'!$L$35,'DEC 23 BVA'!$M$35,'DEC 23 BVA'!$L$37,'DEC 23 BVA'!$M$37,'DEC 23 BVA'!$L$38,'DEC 23 BVA'!$M$38,'DEC 23 BVA'!$L$39,'DEC 23 BVA'!$M$39,'DEC 23 BVA'!$L$40,'DEC 23 BVA'!$M$40</definedName>
    <definedName name="QB_FORMULA_2" localSheetId="3" hidden="1">'DEC 23 General Ledger'!$P$36,'DEC 23 General Ledger'!$Q$36,'DEC 23 General Ledger'!$Q$38,'DEC 23 General Ledger'!$Q$39,'DEC 23 General Ledger'!$Q$40,'DEC 23 General Ledger'!$Q$41,'DEC 23 General Ledger'!$P$42,'DEC 23 General Ledger'!$Q$42,'DEC 23 General Ledger'!$P$43,'DEC 23 General Ledger'!$Q$43,'DEC 23 General Ledger'!$Q$45,'DEC 23 General Ledger'!$P$46,'DEC 23 General Ledger'!$Q$46,'DEC 23 General Ledger'!$Q$49,'DEC 23 General Ledger'!$Q$50,'DEC 23 General Ledger'!$P$51</definedName>
    <definedName name="QB_FORMULA_2" localSheetId="1" hidden="1">'DEC 23 MTD I&amp;E'!$L$27,'DEC 23 MTD I&amp;E'!$M$27,'DEC 23 MTD I&amp;E'!$L$28,'DEC 23 MTD I&amp;E'!$M$28,'DEC 23 MTD I&amp;E'!$J$29,'DEC 23 MTD I&amp;E'!$K$29,'DEC 23 MTD I&amp;E'!$L$29,'DEC 23 MTD I&amp;E'!$M$29,'DEC 23 MTD I&amp;E'!$L$31,'DEC 23 MTD I&amp;E'!$M$31,'DEC 23 MTD I&amp;E'!$L$32,'DEC 23 MTD I&amp;E'!$M$32,'DEC 23 MTD I&amp;E'!$L$33,'DEC 23 MTD I&amp;E'!$M$33,'DEC 23 MTD I&amp;E'!$L$34,'DEC 23 MTD I&amp;E'!$M$34</definedName>
    <definedName name="QB_FORMULA_2" localSheetId="2" hidden="1">'DEC 23 YTD I&amp;E'!$L$32,'DEC 23 YTD I&amp;E'!$M$32,'DEC 23 YTD I&amp;E'!$L$33,'DEC 23 YTD I&amp;E'!$M$33,'DEC 23 YTD I&amp;E'!$J$35,'DEC 23 YTD I&amp;E'!$K$35,'DEC 23 YTD I&amp;E'!$L$35,'DEC 23 YTD I&amp;E'!$M$35,'DEC 23 YTD I&amp;E'!$L$37,'DEC 23 YTD I&amp;E'!$M$37,'DEC 23 YTD I&amp;E'!$L$38,'DEC 23 YTD I&amp;E'!$M$38,'DEC 23 YTD I&amp;E'!$L$39,'DEC 23 YTD I&amp;E'!$M$39,'DEC 23 YTD I&amp;E'!$L$40,'DEC 23 YTD I&amp;E'!$M$40</definedName>
    <definedName name="QB_FORMULA_20" localSheetId="5" hidden="1">'DEC 23 BVA'!$L$221,'DEC 23 BVA'!$M$221,'DEC 23 BVA'!$J$223,'DEC 23 BVA'!$K$223,'DEC 23 BVA'!$L$223,'DEC 23 BVA'!$M$223,'DEC 23 BVA'!$J$224,'DEC 23 BVA'!$K$224,'DEC 23 BVA'!$L$224,'DEC 23 BVA'!$M$224,'DEC 23 BVA'!$J$230,'DEC 23 BVA'!$J$237,'DEC 23 BVA'!$J$241,'DEC 23 BVA'!$L$243,'DEC 23 BVA'!$M$243,'DEC 23 BVA'!$J$249</definedName>
    <definedName name="QB_FORMULA_20" localSheetId="3" hidden="1">'DEC 23 General Ledger'!$Q$327,'DEC 23 General Ledger'!$Q$328,'DEC 23 General Ledger'!$P$329,'DEC 23 General Ledger'!$Q$329,'DEC 23 General Ledger'!$P$330,'DEC 23 General Ledger'!$Q$330,'DEC 23 General Ledger'!$Q$333,'DEC 23 General Ledger'!$P$334,'DEC 23 General Ledger'!$Q$334,'DEC 23 General Ledger'!$P$335,'DEC 23 General Ledger'!$Q$335,'DEC 23 General Ledger'!$P$336,'DEC 23 General Ledger'!$Q$336,'DEC 23 General Ledger'!$Q$339,'DEC 23 General Ledger'!$Q$340,'DEC 23 General Ledger'!$Q$341</definedName>
    <definedName name="QB_FORMULA_20" localSheetId="1" hidden="1">'DEC 23 MTD I&amp;E'!$L$180,'DEC 23 MTD I&amp;E'!$M$180,'DEC 23 MTD I&amp;E'!$J$185,'DEC 23 MTD I&amp;E'!$L$188,'DEC 23 MTD I&amp;E'!$M$188,'DEC 23 MTD I&amp;E'!$J$189,'DEC 23 MTD I&amp;E'!$K$189,'DEC 23 MTD I&amp;E'!$L$189,'DEC 23 MTD I&amp;E'!$M$189,'DEC 23 MTD I&amp;E'!$J$190,'DEC 23 MTD I&amp;E'!$K$190,'DEC 23 MTD I&amp;E'!$L$190,'DEC 23 MTD I&amp;E'!$M$190,'DEC 23 MTD I&amp;E'!$J$196,'DEC 23 MTD I&amp;E'!$J$198,'DEC 23 MTD I&amp;E'!$L$200</definedName>
    <definedName name="QB_FORMULA_20" localSheetId="2" hidden="1">'DEC 23 YTD I&amp;E'!$L$221,'DEC 23 YTD I&amp;E'!$M$221,'DEC 23 YTD I&amp;E'!$J$223,'DEC 23 YTD I&amp;E'!$K$223,'DEC 23 YTD I&amp;E'!$L$223,'DEC 23 YTD I&amp;E'!$M$223,'DEC 23 YTD I&amp;E'!$J$224,'DEC 23 YTD I&amp;E'!$K$224,'DEC 23 YTD I&amp;E'!$L$224,'DEC 23 YTD I&amp;E'!$M$224,'DEC 23 YTD I&amp;E'!$J$230,'DEC 23 YTD I&amp;E'!$J$237,'DEC 23 YTD I&amp;E'!$J$241,'DEC 23 YTD I&amp;E'!$L$243,'DEC 23 YTD I&amp;E'!$M$243,'DEC 23 YTD I&amp;E'!$J$249</definedName>
    <definedName name="QB_FORMULA_21" localSheetId="5" hidden="1">'DEC 23 BVA'!$J$250,'DEC 23 BVA'!$K$250,'DEC 23 BVA'!$L$250,'DEC 23 BVA'!$M$250,'DEC 23 BVA'!$J$251,'DEC 23 BVA'!$K$251,'DEC 23 BVA'!$L$251,'DEC 23 BVA'!$M$251,'DEC 23 BVA'!$J$257,'DEC 23 BVA'!$J$261,'DEC 23 BVA'!$J$267,'DEC 23 BVA'!$J$269,'DEC 23 BVA'!$L$271,'DEC 23 BVA'!$M$271,'DEC 23 BVA'!$L$272,'DEC 23 BVA'!$M$272</definedName>
    <definedName name="QB_FORMULA_21" localSheetId="3" hidden="1">'DEC 23 General Ledger'!$Q$342,'DEC 23 General Ledger'!$Q$343,'DEC 23 General Ledger'!$Q$344,'DEC 23 General Ledger'!$Q$345,'DEC 23 General Ledger'!$Q$346,'DEC 23 General Ledger'!$Q$347,'DEC 23 General Ledger'!$Q$348,'DEC 23 General Ledger'!$P$349,'DEC 23 General Ledger'!$Q$349,'DEC 23 General Ledger'!$Q$351,'DEC 23 General Ledger'!$Q$352,'DEC 23 General Ledger'!$Q$353,'DEC 23 General Ledger'!$P$354,'DEC 23 General Ledger'!$Q$354,'DEC 23 General Ledger'!$P$355,'DEC 23 General Ledger'!$Q$355</definedName>
    <definedName name="QB_FORMULA_21" localSheetId="1" hidden="1">'DEC 23 MTD I&amp;E'!$M$200,'DEC 23 MTD I&amp;E'!$L$201,'DEC 23 MTD I&amp;E'!$M$201,'DEC 23 MTD I&amp;E'!$L$202,'DEC 23 MTD I&amp;E'!$M$202,'DEC 23 MTD I&amp;E'!$J$203,'DEC 23 MTD I&amp;E'!$K$203,'DEC 23 MTD I&amp;E'!$L$203,'DEC 23 MTD I&amp;E'!$M$203,'DEC 23 MTD I&amp;E'!$J$204,'DEC 23 MTD I&amp;E'!$K$204,'DEC 23 MTD I&amp;E'!$L$204,'DEC 23 MTD I&amp;E'!$M$204,'DEC 23 MTD I&amp;E'!$J$205,'DEC 23 MTD I&amp;E'!$K$205,'DEC 23 MTD I&amp;E'!$L$205</definedName>
    <definedName name="QB_FORMULA_21" localSheetId="2" hidden="1">'DEC 23 YTD I&amp;E'!$J$250,'DEC 23 YTD I&amp;E'!$K$250,'DEC 23 YTD I&amp;E'!$L$250,'DEC 23 YTD I&amp;E'!$M$250,'DEC 23 YTD I&amp;E'!$J$251,'DEC 23 YTD I&amp;E'!$K$251,'DEC 23 YTD I&amp;E'!$L$251,'DEC 23 YTD I&amp;E'!$M$251,'DEC 23 YTD I&amp;E'!$J$257,'DEC 23 YTD I&amp;E'!$J$261,'DEC 23 YTD I&amp;E'!$J$267,'DEC 23 YTD I&amp;E'!$J$269,'DEC 23 YTD I&amp;E'!$L$271,'DEC 23 YTD I&amp;E'!$M$271,'DEC 23 YTD I&amp;E'!$L$272,'DEC 23 YTD I&amp;E'!$M$272</definedName>
    <definedName name="QB_FORMULA_22" localSheetId="5" hidden="1">'DEC 23 BVA'!$L$273,'DEC 23 BVA'!$M$273,'DEC 23 BVA'!$J$274,'DEC 23 BVA'!$K$274,'DEC 23 BVA'!$L$274,'DEC 23 BVA'!$M$274,'DEC 23 BVA'!$J$275,'DEC 23 BVA'!$K$275,'DEC 23 BVA'!$L$275,'DEC 23 BVA'!$M$275,'DEC 23 BVA'!$J$276,'DEC 23 BVA'!$K$276,'DEC 23 BVA'!$L$276,'DEC 23 BVA'!$M$276,'DEC 23 BVA'!$J$277,'DEC 23 BVA'!$K$277</definedName>
    <definedName name="QB_FORMULA_22" localSheetId="3" hidden="1">'DEC 23 General Ledger'!$Q$358,'DEC 23 General Ledger'!$P$359,'DEC 23 General Ledger'!$Q$359,'DEC 23 General Ledger'!$P$360,'DEC 23 General Ledger'!$Q$360,'DEC 23 General Ledger'!$Q$363,'DEC 23 General Ledger'!$P$365,'DEC 23 General Ledger'!$Q$365,'DEC 23 General Ledger'!$Q$369,'DEC 23 General Ledger'!$Q$370,'DEC 23 General Ledger'!$Q$371,'DEC 23 General Ledger'!$Q$372,'DEC 23 General Ledger'!$Q$373,'DEC 23 General Ledger'!$Q$374,'DEC 23 General Ledger'!$Q$375,'DEC 23 General Ledger'!$Q$376</definedName>
    <definedName name="QB_FORMULA_22" localSheetId="1" hidden="1">'DEC 23 MTD I&amp;E'!$M$205,'DEC 23 MTD I&amp;E'!$J$206,'DEC 23 MTD I&amp;E'!$K$206,'DEC 23 MTD I&amp;E'!$L$206,'DEC 23 MTD I&amp;E'!$M$206</definedName>
    <definedName name="QB_FORMULA_22" localSheetId="2" hidden="1">'DEC 23 YTD I&amp;E'!$L$273,'DEC 23 YTD I&amp;E'!$M$273,'DEC 23 YTD I&amp;E'!$J$274,'DEC 23 YTD I&amp;E'!$K$274,'DEC 23 YTD I&amp;E'!$L$274,'DEC 23 YTD I&amp;E'!$M$274,'DEC 23 YTD I&amp;E'!$J$275,'DEC 23 YTD I&amp;E'!$K$275,'DEC 23 YTD I&amp;E'!$L$275,'DEC 23 YTD I&amp;E'!$M$275,'DEC 23 YTD I&amp;E'!$J$276,'DEC 23 YTD I&amp;E'!$K$276,'DEC 23 YTD I&amp;E'!$L$276,'DEC 23 YTD I&amp;E'!$M$276,'DEC 23 YTD I&amp;E'!$J$277,'DEC 23 YTD I&amp;E'!$K$277</definedName>
    <definedName name="QB_FORMULA_23" localSheetId="5" hidden="1">'DEC 23 BVA'!$L$277,'DEC 23 BVA'!$M$277</definedName>
    <definedName name="QB_FORMULA_23" localSheetId="3" hidden="1">'DEC 23 General Ledger'!$P$377,'DEC 23 General Ledger'!$Q$377,'DEC 23 General Ledger'!$Q$379,'DEC 23 General Ledger'!$Q$380,'DEC 23 General Ledger'!$P$381,'DEC 23 General Ledger'!$Q$381,'DEC 23 General Ledger'!$P$382,'DEC 23 General Ledger'!$Q$382,'DEC 23 General Ledger'!$Q$384,'DEC 23 General Ledger'!$P$385,'DEC 23 General Ledger'!$Q$385,'DEC 23 General Ledger'!$P$386,'DEC 23 General Ledger'!$Q$386,'DEC 23 General Ledger'!$P$387,'DEC 23 General Ledger'!$Q$387</definedName>
    <definedName name="QB_FORMULA_23" localSheetId="2" hidden="1">'DEC 23 YTD I&amp;E'!$L$277,'DEC 23 YTD I&amp;E'!$M$277</definedName>
    <definedName name="QB_FORMULA_3" localSheetId="5" hidden="1">'DEC 23 BVA'!$L$43,'DEC 23 BVA'!$M$43,'DEC 23 BVA'!$J$44,'DEC 23 BVA'!$K$44,'DEC 23 BVA'!$L$44,'DEC 23 BVA'!$M$44,'DEC 23 BVA'!$L$45,'DEC 23 BVA'!$M$45,'DEC 23 BVA'!$L$47,'DEC 23 BVA'!$M$47,'DEC 23 BVA'!$J$50,'DEC 23 BVA'!$K$50,'DEC 23 BVA'!$L$50,'DEC 23 BVA'!$M$50,'DEC 23 BVA'!$L$52,'DEC 23 BVA'!$M$52</definedName>
    <definedName name="QB_FORMULA_3" localSheetId="3" hidden="1">'DEC 23 General Ledger'!$Q$51,'DEC 23 General Ledger'!$Q$53,'DEC 23 General Ledger'!$P$54,'DEC 23 General Ledger'!$Q$54,'DEC 23 General Ledger'!$Q$57,'DEC 23 General Ledger'!$Q$58,'DEC 23 General Ledger'!$Q$59,'DEC 23 General Ledger'!$Q$60,'DEC 23 General Ledger'!$P$61,'DEC 23 General Ledger'!$Q$61,'DEC 23 General Ledger'!$P$62,'DEC 23 General Ledger'!$Q$62,'DEC 23 General Ledger'!$Q$65,'DEC 23 General Ledger'!$P$66,'DEC 23 General Ledger'!$Q$66,'DEC 23 General Ledger'!$P$67</definedName>
    <definedName name="QB_FORMULA_3" localSheetId="1" hidden="1">'DEC 23 MTD I&amp;E'!$L$35,'DEC 23 MTD I&amp;E'!$M$35,'DEC 23 MTD I&amp;E'!$L$36,'DEC 23 MTD I&amp;E'!$M$36,'DEC 23 MTD I&amp;E'!$L$38,'DEC 23 MTD I&amp;E'!$M$38,'DEC 23 MTD I&amp;E'!$J$39,'DEC 23 MTD I&amp;E'!$K$39,'DEC 23 MTD I&amp;E'!$L$39,'DEC 23 MTD I&amp;E'!$M$39,'DEC 23 MTD I&amp;E'!$L$41,'DEC 23 MTD I&amp;E'!$M$41,'DEC 23 MTD I&amp;E'!$L$42,'DEC 23 MTD I&amp;E'!$M$42,'DEC 23 MTD I&amp;E'!$L$43,'DEC 23 MTD I&amp;E'!$M$43</definedName>
    <definedName name="QB_FORMULA_3" localSheetId="2" hidden="1">'DEC 23 YTD I&amp;E'!$L$43,'DEC 23 YTD I&amp;E'!$M$43,'DEC 23 YTD I&amp;E'!$J$44,'DEC 23 YTD I&amp;E'!$K$44,'DEC 23 YTD I&amp;E'!$L$44,'DEC 23 YTD I&amp;E'!$M$44,'DEC 23 YTD I&amp;E'!$L$45,'DEC 23 YTD I&amp;E'!$M$45,'DEC 23 YTD I&amp;E'!$L$47,'DEC 23 YTD I&amp;E'!$M$47,'DEC 23 YTD I&amp;E'!$J$50,'DEC 23 YTD I&amp;E'!$K$50,'DEC 23 YTD I&amp;E'!$L$50,'DEC 23 YTD I&amp;E'!$M$50,'DEC 23 YTD I&amp;E'!$L$52,'DEC 23 YTD I&amp;E'!$M$52</definedName>
    <definedName name="QB_FORMULA_4" localSheetId="5" hidden="1">'DEC 23 BVA'!$L$53,'DEC 23 BVA'!$M$53,'DEC 23 BVA'!$L$54,'DEC 23 BVA'!$M$54,'DEC 23 BVA'!$L$55,'DEC 23 BVA'!$M$55,'DEC 23 BVA'!$J$57,'DEC 23 BVA'!$K$57,'DEC 23 BVA'!$L$57,'DEC 23 BVA'!$M$57,'DEC 23 BVA'!$L$59,'DEC 23 BVA'!$M$59,'DEC 23 BVA'!$L$60,'DEC 23 BVA'!$M$60,'DEC 23 BVA'!$L$61,'DEC 23 BVA'!$M$61</definedName>
    <definedName name="QB_FORMULA_4" localSheetId="3" hidden="1">'DEC 23 General Ledger'!$Q$67,'DEC 23 General Ledger'!$Q$70,'DEC 23 General Ledger'!$Q$71,'DEC 23 General Ledger'!$Q$72,'DEC 23 General Ledger'!$P$73,'DEC 23 General Ledger'!$Q$73,'DEC 23 General Ledger'!$Q$75,'DEC 23 General Ledger'!$P$76,'DEC 23 General Ledger'!$Q$76,'DEC 23 General Ledger'!$Q$78,'DEC 23 General Ledger'!$P$79,'DEC 23 General Ledger'!$Q$79,'DEC 23 General Ledger'!$Q$81,'DEC 23 General Ledger'!$P$82,'DEC 23 General Ledger'!$Q$82,'DEC 23 General Ledger'!$P$83</definedName>
    <definedName name="QB_FORMULA_4" localSheetId="1" hidden="1">'DEC 23 MTD I&amp;E'!$L$44,'DEC 23 MTD I&amp;E'!$M$44,'DEC 23 MTD I&amp;E'!$J$45,'DEC 23 MTD I&amp;E'!$K$45,'DEC 23 MTD I&amp;E'!$L$45,'DEC 23 MTD I&amp;E'!$M$45,'DEC 23 MTD I&amp;E'!$L$47,'DEC 23 MTD I&amp;E'!$M$47,'DEC 23 MTD I&amp;E'!$L$48,'DEC 23 MTD I&amp;E'!$M$48,'DEC 23 MTD I&amp;E'!$L$49,'DEC 23 MTD I&amp;E'!$M$49,'DEC 23 MTD I&amp;E'!$L$50,'DEC 23 MTD I&amp;E'!$M$50,'DEC 23 MTD I&amp;E'!$L$51,'DEC 23 MTD I&amp;E'!$M$51</definedName>
    <definedName name="QB_FORMULA_4" localSheetId="2" hidden="1">'DEC 23 YTD I&amp;E'!$L$53,'DEC 23 YTD I&amp;E'!$M$53,'DEC 23 YTD I&amp;E'!$L$54,'DEC 23 YTD I&amp;E'!$M$54,'DEC 23 YTD I&amp;E'!$L$55,'DEC 23 YTD I&amp;E'!$M$55,'DEC 23 YTD I&amp;E'!$J$57,'DEC 23 YTD I&amp;E'!$K$57,'DEC 23 YTD I&amp;E'!$L$57,'DEC 23 YTD I&amp;E'!$M$57,'DEC 23 YTD I&amp;E'!$L$59,'DEC 23 YTD I&amp;E'!$M$59,'DEC 23 YTD I&amp;E'!$L$60,'DEC 23 YTD I&amp;E'!$M$60,'DEC 23 YTD I&amp;E'!$L$61,'DEC 23 YTD I&amp;E'!$M$61</definedName>
    <definedName name="QB_FORMULA_5" localSheetId="5" hidden="1">'DEC 23 BVA'!$L$62,'DEC 23 BVA'!$M$62,'DEC 23 BVA'!$L$63,'DEC 23 BVA'!$M$63,'DEC 23 BVA'!$L$65,'DEC 23 BVA'!$M$65,'DEC 23 BVA'!$J$66,'DEC 23 BVA'!$K$66,'DEC 23 BVA'!$L$66,'DEC 23 BVA'!$M$66,'DEC 23 BVA'!$L$71,'DEC 23 BVA'!$M$71,'DEC 23 BVA'!$L$72,'DEC 23 BVA'!$M$72,'DEC 23 BVA'!$L$73,'DEC 23 BVA'!$M$73</definedName>
    <definedName name="QB_FORMULA_5" localSheetId="3" hidden="1">'DEC 23 General Ledger'!$Q$83,'DEC 23 General Ledger'!$Q$87,'DEC 23 General Ledger'!$Q$88,'DEC 23 General Ledger'!$Q$89,'DEC 23 General Ledger'!$Q$90,'DEC 23 General Ledger'!$Q$91,'DEC 23 General Ledger'!$P$92,'DEC 23 General Ledger'!$Q$92,'DEC 23 General Ledger'!$Q$95,'DEC 23 General Ledger'!$Q$96,'DEC 23 General Ledger'!$Q$97,'DEC 23 General Ledger'!$Q$98,'DEC 23 General Ledger'!$P$99,'DEC 23 General Ledger'!$Q$99,'DEC 23 General Ledger'!$P$100,'DEC 23 General Ledger'!$Q$100</definedName>
    <definedName name="QB_FORMULA_5" localSheetId="1" hidden="1">'DEC 23 MTD I&amp;E'!$L$53,'DEC 23 MTD I&amp;E'!$M$53,'DEC 23 MTD I&amp;E'!$J$54,'DEC 23 MTD I&amp;E'!$K$54,'DEC 23 MTD I&amp;E'!$L$54,'DEC 23 MTD I&amp;E'!$M$54,'DEC 23 MTD I&amp;E'!$L$59,'DEC 23 MTD I&amp;E'!$M$59,'DEC 23 MTD I&amp;E'!$L$60,'DEC 23 MTD I&amp;E'!$M$60,'DEC 23 MTD I&amp;E'!$L$61,'DEC 23 MTD I&amp;E'!$M$61,'DEC 23 MTD I&amp;E'!$L$62,'DEC 23 MTD I&amp;E'!$M$62,'DEC 23 MTD I&amp;E'!$J$63,'DEC 23 MTD I&amp;E'!$K$63</definedName>
    <definedName name="QB_FORMULA_5" localSheetId="2" hidden="1">'DEC 23 YTD I&amp;E'!$L$62,'DEC 23 YTD I&amp;E'!$M$62,'DEC 23 YTD I&amp;E'!$L$63,'DEC 23 YTD I&amp;E'!$M$63,'DEC 23 YTD I&amp;E'!$L$65,'DEC 23 YTD I&amp;E'!$M$65,'DEC 23 YTD I&amp;E'!$J$66,'DEC 23 YTD I&amp;E'!$K$66,'DEC 23 YTD I&amp;E'!$L$66,'DEC 23 YTD I&amp;E'!$M$66,'DEC 23 YTD I&amp;E'!$L$71,'DEC 23 YTD I&amp;E'!$M$71,'DEC 23 YTD I&amp;E'!$L$72,'DEC 23 YTD I&amp;E'!$M$72,'DEC 23 YTD I&amp;E'!$L$73,'DEC 23 YTD I&amp;E'!$M$73</definedName>
    <definedName name="QB_FORMULA_6" localSheetId="5" hidden="1">'DEC 23 BVA'!$L$75,'DEC 23 BVA'!$M$75,'DEC 23 BVA'!$J$77,'DEC 23 BVA'!$K$77,'DEC 23 BVA'!$L$77,'DEC 23 BVA'!$M$77,'DEC 23 BVA'!$L$78,'DEC 23 BVA'!$M$78,'DEC 23 BVA'!$L$79,'DEC 23 BVA'!$M$79,'DEC 23 BVA'!$L$80,'DEC 23 BVA'!$M$80,'DEC 23 BVA'!$L$81,'DEC 23 BVA'!$M$81,'DEC 23 BVA'!$L$82,'DEC 23 BVA'!$M$82</definedName>
    <definedName name="QB_FORMULA_6" localSheetId="3" hidden="1">'DEC 23 General Ledger'!$Q$102,'DEC 23 General Ledger'!$Q$103,'DEC 23 General Ledger'!$Q$104,'DEC 23 General Ledger'!$Q$105,'DEC 23 General Ledger'!$Q$106,'DEC 23 General Ledger'!$Q$107,'DEC 23 General Ledger'!$Q$108,'DEC 23 General Ledger'!$Q$109,'DEC 23 General Ledger'!$Q$110,'DEC 23 General Ledger'!$Q$111,'DEC 23 General Ledger'!$Q$112,'DEC 23 General Ledger'!$Q$113,'DEC 23 General Ledger'!$Q$114,'DEC 23 General Ledger'!$Q$115,'DEC 23 General Ledger'!$Q$116,'DEC 23 General Ledger'!$P$117</definedName>
    <definedName name="QB_FORMULA_6" localSheetId="1" hidden="1">'DEC 23 MTD I&amp;E'!$L$63,'DEC 23 MTD I&amp;E'!$M$63,'DEC 23 MTD I&amp;E'!$L$64,'DEC 23 MTD I&amp;E'!$M$64,'DEC 23 MTD I&amp;E'!$L$65,'DEC 23 MTD I&amp;E'!$M$65,'DEC 23 MTD I&amp;E'!$L$66,'DEC 23 MTD I&amp;E'!$M$66,'DEC 23 MTD I&amp;E'!$L$67,'DEC 23 MTD I&amp;E'!$M$67,'DEC 23 MTD I&amp;E'!$L$68,'DEC 23 MTD I&amp;E'!$M$68,'DEC 23 MTD I&amp;E'!$J$69,'DEC 23 MTD I&amp;E'!$K$69,'DEC 23 MTD I&amp;E'!$L$69,'DEC 23 MTD I&amp;E'!$M$69</definedName>
    <definedName name="QB_FORMULA_6" localSheetId="2" hidden="1">'DEC 23 YTD I&amp;E'!$L$75,'DEC 23 YTD I&amp;E'!$M$75,'DEC 23 YTD I&amp;E'!$J$77,'DEC 23 YTD I&amp;E'!$K$77,'DEC 23 YTD I&amp;E'!$L$77,'DEC 23 YTD I&amp;E'!$M$77,'DEC 23 YTD I&amp;E'!$L$78,'DEC 23 YTD I&amp;E'!$M$78,'DEC 23 YTD I&amp;E'!$L$79,'DEC 23 YTD I&amp;E'!$M$79,'DEC 23 YTD I&amp;E'!$L$80,'DEC 23 YTD I&amp;E'!$M$80,'DEC 23 YTD I&amp;E'!$L$81,'DEC 23 YTD I&amp;E'!$M$81,'DEC 23 YTD I&amp;E'!$L$82,'DEC 23 YTD I&amp;E'!$M$82</definedName>
    <definedName name="QB_FORMULA_7" localSheetId="5" hidden="1">'DEC 23 BVA'!$J$84,'DEC 23 BVA'!$K$84,'DEC 23 BVA'!$L$84,'DEC 23 BVA'!$M$84,'DEC 23 BVA'!$L$88,'DEC 23 BVA'!$M$88,'DEC 23 BVA'!$L$89,'DEC 23 BVA'!$M$89,'DEC 23 BVA'!$L$90,'DEC 23 BVA'!$M$90,'DEC 23 BVA'!$L$91,'DEC 23 BVA'!$M$91,'DEC 23 BVA'!$L$92,'DEC 23 BVA'!$M$92,'DEC 23 BVA'!$L$93,'DEC 23 BVA'!$M$93</definedName>
    <definedName name="QB_FORMULA_7" localSheetId="3" hidden="1">'DEC 23 General Ledger'!$Q$117,'DEC 23 General Ledger'!$Q$119,'DEC 23 General Ledger'!$Q$120,'DEC 23 General Ledger'!$P$121,'DEC 23 General Ledger'!$Q$121,'DEC 23 General Ledger'!$Q$123,'DEC 23 General Ledger'!$Q$124,'DEC 23 General Ledger'!$Q$125,'DEC 23 General Ledger'!$Q$126,'DEC 23 General Ledger'!$Q$127,'DEC 23 General Ledger'!$Q$128,'DEC 23 General Ledger'!$Q$129,'DEC 23 General Ledger'!$P$130,'DEC 23 General Ledger'!$Q$130,'DEC 23 General Ledger'!$P$131,'DEC 23 General Ledger'!$Q$131</definedName>
    <definedName name="QB_FORMULA_7" localSheetId="1" hidden="1">'DEC 23 MTD I&amp;E'!$L$73,'DEC 23 MTD I&amp;E'!$M$73,'DEC 23 MTD I&amp;E'!$L$74,'DEC 23 MTD I&amp;E'!$M$74,'DEC 23 MTD I&amp;E'!$L$75,'DEC 23 MTD I&amp;E'!$M$75,'DEC 23 MTD I&amp;E'!$L$76,'DEC 23 MTD I&amp;E'!$M$76,'DEC 23 MTD I&amp;E'!$L$77,'DEC 23 MTD I&amp;E'!$M$77,'DEC 23 MTD I&amp;E'!$L$78,'DEC 23 MTD I&amp;E'!$M$78,'DEC 23 MTD I&amp;E'!$J$79,'DEC 23 MTD I&amp;E'!$K$79,'DEC 23 MTD I&amp;E'!$L$79,'DEC 23 MTD I&amp;E'!$M$79</definedName>
    <definedName name="QB_FORMULA_7" localSheetId="2" hidden="1">'DEC 23 YTD I&amp;E'!$J$84,'DEC 23 YTD I&amp;E'!$K$84,'DEC 23 YTD I&amp;E'!$L$84,'DEC 23 YTD I&amp;E'!$M$84,'DEC 23 YTD I&amp;E'!$L$88,'DEC 23 YTD I&amp;E'!$M$88,'DEC 23 YTD I&amp;E'!$L$89,'DEC 23 YTD I&amp;E'!$M$89,'DEC 23 YTD I&amp;E'!$L$90,'DEC 23 YTD I&amp;E'!$M$90,'DEC 23 YTD I&amp;E'!$L$91,'DEC 23 YTD I&amp;E'!$M$91,'DEC 23 YTD I&amp;E'!$L$92,'DEC 23 YTD I&amp;E'!$M$92,'DEC 23 YTD I&amp;E'!$L$93,'DEC 23 YTD I&amp;E'!$M$93</definedName>
    <definedName name="QB_FORMULA_8" localSheetId="5" hidden="1">'DEC 23 BVA'!$J$94,'DEC 23 BVA'!$K$94,'DEC 23 BVA'!$L$94,'DEC 23 BVA'!$M$94,'DEC 23 BVA'!$L$96,'DEC 23 BVA'!$M$96,'DEC 23 BVA'!$L$97,'DEC 23 BVA'!$M$97,'DEC 23 BVA'!$L$98,'DEC 23 BVA'!$M$98,'DEC 23 BVA'!$J$99,'DEC 23 BVA'!$K$99,'DEC 23 BVA'!$L$99,'DEC 23 BVA'!$M$99,'DEC 23 BVA'!$J$101,'DEC 23 BVA'!$K$101</definedName>
    <definedName name="QB_FORMULA_8" localSheetId="3" hidden="1">'DEC 23 General Ledger'!$Q$133,'DEC 23 General Ledger'!$Q$134,'DEC 23 General Ledger'!$P$135,'DEC 23 General Ledger'!$Q$135,'DEC 23 General Ledger'!$Q$138,'DEC 23 General Ledger'!$Q$139,'DEC 23 General Ledger'!$Q$140,'DEC 23 General Ledger'!$P$141,'DEC 23 General Ledger'!$Q$141,'DEC 23 General Ledger'!$Q$143,'DEC 23 General Ledger'!$Q$144,'DEC 23 General Ledger'!$Q$145,'DEC 23 General Ledger'!$Q$146,'DEC 23 General Ledger'!$Q$147,'DEC 23 General Ledger'!$Q$148,'DEC 23 General Ledger'!$P$149</definedName>
    <definedName name="QB_FORMULA_8" localSheetId="1" hidden="1">'DEC 23 MTD I&amp;E'!$L$81,'DEC 23 MTD I&amp;E'!$M$81,'DEC 23 MTD I&amp;E'!$L$82,'DEC 23 MTD I&amp;E'!$M$82,'DEC 23 MTD I&amp;E'!$L$83,'DEC 23 MTD I&amp;E'!$M$83,'DEC 23 MTD I&amp;E'!$J$84,'DEC 23 MTD I&amp;E'!$K$84,'DEC 23 MTD I&amp;E'!$L$84,'DEC 23 MTD I&amp;E'!$M$84,'DEC 23 MTD I&amp;E'!$J$86,'DEC 23 MTD I&amp;E'!$K$86,'DEC 23 MTD I&amp;E'!$L$86,'DEC 23 MTD I&amp;E'!$M$86,'DEC 23 MTD I&amp;E'!$L$88,'DEC 23 MTD I&amp;E'!$M$88</definedName>
    <definedName name="QB_FORMULA_8" localSheetId="2" hidden="1">'DEC 23 YTD I&amp;E'!$J$94,'DEC 23 YTD I&amp;E'!$K$94,'DEC 23 YTD I&amp;E'!$L$94,'DEC 23 YTD I&amp;E'!$M$94,'DEC 23 YTD I&amp;E'!$L$96,'DEC 23 YTD I&amp;E'!$M$96,'DEC 23 YTD I&amp;E'!$L$97,'DEC 23 YTD I&amp;E'!$M$97,'DEC 23 YTD I&amp;E'!$L$98,'DEC 23 YTD I&amp;E'!$M$98,'DEC 23 YTD I&amp;E'!$J$99,'DEC 23 YTD I&amp;E'!$K$99,'DEC 23 YTD I&amp;E'!$L$99,'DEC 23 YTD I&amp;E'!$M$99,'DEC 23 YTD I&amp;E'!$J$101,'DEC 23 YTD I&amp;E'!$K$101</definedName>
    <definedName name="QB_FORMULA_9" localSheetId="5" hidden="1">'DEC 23 BVA'!$L$101,'DEC 23 BVA'!$M$101,'DEC 23 BVA'!$L$103,'DEC 23 BVA'!$M$103,'DEC 23 BVA'!$L$104,'DEC 23 BVA'!$M$104,'DEC 23 BVA'!$L$105,'DEC 23 BVA'!$M$105,'DEC 23 BVA'!$J$107,'DEC 23 BVA'!$K$107,'DEC 23 BVA'!$L$107,'DEC 23 BVA'!$M$107,'DEC 23 BVA'!$L$112,'DEC 23 BVA'!$M$112,'DEC 23 BVA'!$J$113,'DEC 23 BVA'!$K$113</definedName>
    <definedName name="QB_FORMULA_9" localSheetId="3" hidden="1">'DEC 23 General Ledger'!$Q$149,'DEC 23 General Ledger'!$Q$151,'DEC 23 General Ledger'!$Q$152,'DEC 23 General Ledger'!$Q$153,'DEC 23 General Ledger'!$Q$154,'DEC 23 General Ledger'!$Q$155,'DEC 23 General Ledger'!$P$156,'DEC 23 General Ledger'!$Q$156,'DEC 23 General Ledger'!$Q$158,'DEC 23 General Ledger'!$Q$159,'DEC 23 General Ledger'!$P$160,'DEC 23 General Ledger'!$Q$160,'DEC 23 General Ledger'!$P$161,'DEC 23 General Ledger'!$Q$161,'DEC 23 General Ledger'!$Q$164,'DEC 23 General Ledger'!$Q$165</definedName>
    <definedName name="QB_FORMULA_9" localSheetId="1" hidden="1">'DEC 23 MTD I&amp;E'!$L$89,'DEC 23 MTD I&amp;E'!$M$89,'DEC 23 MTD I&amp;E'!$L$90,'DEC 23 MTD I&amp;E'!$M$90,'DEC 23 MTD I&amp;E'!$J$91,'DEC 23 MTD I&amp;E'!$K$91,'DEC 23 MTD I&amp;E'!$L$91,'DEC 23 MTD I&amp;E'!$M$91,'DEC 23 MTD I&amp;E'!$L$94,'DEC 23 MTD I&amp;E'!$M$94,'DEC 23 MTD I&amp;E'!$L$95,'DEC 23 MTD I&amp;E'!$M$95,'DEC 23 MTD I&amp;E'!$L$96,'DEC 23 MTD I&amp;E'!$M$96,'DEC 23 MTD I&amp;E'!$L$97,'DEC 23 MTD I&amp;E'!$M$97</definedName>
    <definedName name="QB_FORMULA_9" localSheetId="2" hidden="1">'DEC 23 YTD I&amp;E'!$L$101,'DEC 23 YTD I&amp;E'!$M$101,'DEC 23 YTD I&amp;E'!$L$103,'DEC 23 YTD I&amp;E'!$M$103,'DEC 23 YTD I&amp;E'!$L$104,'DEC 23 YTD I&amp;E'!$M$104,'DEC 23 YTD I&amp;E'!$L$105,'DEC 23 YTD I&amp;E'!$M$105,'DEC 23 YTD I&amp;E'!$J$107,'DEC 23 YTD I&amp;E'!$K$107,'DEC 23 YTD I&amp;E'!$L$107,'DEC 23 YTD I&amp;E'!$M$107,'DEC 23 YTD I&amp;E'!$L$112,'DEC 23 YTD I&amp;E'!$M$112,'DEC 23 YTD I&amp;E'!$J$113,'DEC 23 YTD I&amp;E'!$K$113</definedName>
    <definedName name="QB_ROW_1" localSheetId="0" hidden="1">'DEC 23 Balance Sheet'!$A$2</definedName>
    <definedName name="QB_ROW_10031" localSheetId="0" hidden="1">'DEC 23 Balance Sheet'!$D$36</definedName>
    <definedName name="QB_ROW_1011" localSheetId="0" hidden="1">'DEC 23 Balance Sheet'!$B$3</definedName>
    <definedName name="QB_ROW_10331" localSheetId="0" hidden="1">'DEC 23 Balance Sheet'!$D$38</definedName>
    <definedName name="QB_ROW_105250" localSheetId="5" hidden="1">'DEC 23 BVA'!$F$189</definedName>
    <definedName name="QB_ROW_105250" localSheetId="1" hidden="1">'DEC 23 MTD I&amp;E'!$F$152</definedName>
    <definedName name="QB_ROW_105250" localSheetId="2" hidden="1">'DEC 23 YTD I&amp;E'!$F$189</definedName>
    <definedName name="QB_ROW_106020" localSheetId="3" hidden="1">'DEC 23 General Ledger'!$C$350</definedName>
    <definedName name="QB_ROW_106250" localSheetId="5" hidden="1">'DEC 23 BVA'!$F$215</definedName>
    <definedName name="QB_ROW_106250" localSheetId="1" hidden="1">'DEC 23 MTD I&amp;E'!$F$173</definedName>
    <definedName name="QB_ROW_106250" localSheetId="2" hidden="1">'DEC 23 YTD I&amp;E'!$F$215</definedName>
    <definedName name="QB_ROW_106320" localSheetId="3" hidden="1">'DEC 23 General Ledger'!$C$354</definedName>
    <definedName name="QB_ROW_107050" localSheetId="5" hidden="1">'DEC 23 BVA'!$F$216</definedName>
    <definedName name="QB_ROW_107050" localSheetId="1" hidden="1">'DEC 23 MTD I&amp;E'!$F$174</definedName>
    <definedName name="QB_ROW_107050" localSheetId="2" hidden="1">'DEC 23 YTD I&amp;E'!$F$216</definedName>
    <definedName name="QB_ROW_107260" localSheetId="5" hidden="1">'DEC 23 BVA'!$G$218</definedName>
    <definedName name="QB_ROW_107260" localSheetId="1" hidden="1">'DEC 23 MTD I&amp;E'!$G$176</definedName>
    <definedName name="QB_ROW_107260" localSheetId="2" hidden="1">'DEC 23 YTD I&amp;E'!$G$218</definedName>
    <definedName name="QB_ROW_107350" localSheetId="5" hidden="1">'DEC 23 BVA'!$F$219</definedName>
    <definedName name="QB_ROW_107350" localSheetId="1" hidden="1">'DEC 23 MTD I&amp;E'!$F$177</definedName>
    <definedName name="QB_ROW_107350" localSheetId="2" hidden="1">'DEC 23 YTD I&amp;E'!$F$219</definedName>
    <definedName name="QB_ROW_108260" localSheetId="5" hidden="1">'DEC 23 BVA'!$G$159</definedName>
    <definedName name="QB_ROW_108260" localSheetId="1" hidden="1">'DEC 23 MTD I&amp;E'!$G$138</definedName>
    <definedName name="QB_ROW_108260" localSheetId="2" hidden="1">'DEC 23 YTD I&amp;E'!$G$159</definedName>
    <definedName name="QB_ROW_109260" localSheetId="5" hidden="1">'DEC 23 BVA'!$G$42</definedName>
    <definedName name="QB_ROW_109260" localSheetId="2" hidden="1">'DEC 23 YTD I&amp;E'!$G$42</definedName>
    <definedName name="QB_ROW_11031" localSheetId="0" hidden="1">'DEC 23 Balance Sheet'!$D$39</definedName>
    <definedName name="QB_ROW_111010" localSheetId="3" hidden="1">'DEC 23 General Ledger'!$B$2</definedName>
    <definedName name="QB_ROW_111240" localSheetId="5" hidden="1">'DEC 23 BVA'!$E$7</definedName>
    <definedName name="QB_ROW_111240" localSheetId="1" hidden="1">'DEC 23 MTD I&amp;E'!$E$5</definedName>
    <definedName name="QB_ROW_111240" localSheetId="2" hidden="1">'DEC 23 YTD I&amp;E'!$E$7</definedName>
    <definedName name="QB_ROW_111310" localSheetId="3" hidden="1">'DEC 23 General Ledger'!$B$4</definedName>
    <definedName name="QB_ROW_112020" localSheetId="3" hidden="1">'DEC 23 General Ledger'!$C$265</definedName>
    <definedName name="QB_ROW_112250" localSheetId="5" hidden="1">'DEC 23 BVA'!$F$145</definedName>
    <definedName name="QB_ROW_112250" localSheetId="1" hidden="1">'DEC 23 MTD I&amp;E'!$F$124</definedName>
    <definedName name="QB_ROW_112250" localSheetId="2" hidden="1">'DEC 23 YTD I&amp;E'!$F$145</definedName>
    <definedName name="QB_ROW_112320" localSheetId="3" hidden="1">'DEC 23 General Ledger'!$C$267</definedName>
    <definedName name="QB_ROW_113010" localSheetId="3" hidden="1">'DEC 23 General Ledger'!$B$5</definedName>
    <definedName name="QB_ROW_113240" localSheetId="5" hidden="1">'DEC 23 BVA'!$E$9</definedName>
    <definedName name="QB_ROW_113240" localSheetId="1" hidden="1">'DEC 23 MTD I&amp;E'!$E$7</definedName>
    <definedName name="QB_ROW_113240" localSheetId="2" hidden="1">'DEC 23 YTD I&amp;E'!$E$9</definedName>
    <definedName name="QB_ROW_11331" localSheetId="0" hidden="1">'DEC 23 Balance Sheet'!$D$41</definedName>
    <definedName name="QB_ROW_113310" localSheetId="3" hidden="1">'DEC 23 General Ledger'!$B$7</definedName>
    <definedName name="QB_ROW_114010" localSheetId="3" hidden="1">'DEC 23 General Ledger'!$B$356</definedName>
    <definedName name="QB_ROW_114030" localSheetId="5" hidden="1">'DEC 23 BVA'!$D$227</definedName>
    <definedName name="QB_ROW_114030" localSheetId="1" hidden="1">'DEC 23 MTD I&amp;E'!$D$183</definedName>
    <definedName name="QB_ROW_114030" localSheetId="2" hidden="1">'DEC 23 YTD I&amp;E'!$D$227</definedName>
    <definedName name="QB_ROW_114310" localSheetId="3" hidden="1">'DEC 23 General Ledger'!$B$360</definedName>
    <definedName name="QB_ROW_114330" localSheetId="5" hidden="1">'DEC 23 BVA'!$D$230</definedName>
    <definedName name="QB_ROW_114330" localSheetId="1" hidden="1">'DEC 23 MTD I&amp;E'!$D$185</definedName>
    <definedName name="QB_ROW_114330" localSheetId="2" hidden="1">'DEC 23 YTD I&amp;E'!$D$230</definedName>
    <definedName name="QB_ROW_117220" localSheetId="0" hidden="1">'DEC 23 Balance Sheet'!$C$22</definedName>
    <definedName name="QB_ROW_118220" localSheetId="0" hidden="1">'DEC 23 Balance Sheet'!$C$28</definedName>
    <definedName name="QB_ROW_12031" localSheetId="0" hidden="1">'DEC 23 Balance Sheet'!$D$42</definedName>
    <definedName name="QB_ROW_1220" localSheetId="0" hidden="1">'DEC 23 Balance Sheet'!$C$68</definedName>
    <definedName name="QB_ROW_12331" localSheetId="0" hidden="1">'DEC 23 Balance Sheet'!$D$55</definedName>
    <definedName name="QB_ROW_124270" localSheetId="5" hidden="1">'DEC 23 BVA'!$H$81</definedName>
    <definedName name="QB_ROW_124270" localSheetId="1" hidden="1">'DEC 23 MTD I&amp;E'!$H$67</definedName>
    <definedName name="QB_ROW_124270" localSheetId="2" hidden="1">'DEC 23 YTD I&amp;E'!$H$81</definedName>
    <definedName name="QB_ROW_125260" localSheetId="5" hidden="1">'DEC 23 BVA'!$G$173</definedName>
    <definedName name="QB_ROW_125260" localSheetId="2" hidden="1">'DEC 23 YTD I&amp;E'!$G$173</definedName>
    <definedName name="QB_ROW_127220" localSheetId="0" hidden="1">'DEC 23 Balance Sheet'!$C$30</definedName>
    <definedName name="QB_ROW_128260" localSheetId="5" hidden="1">'DEC 23 BVA'!$G$181</definedName>
    <definedName name="QB_ROW_128260" localSheetId="2" hidden="1">'DEC 23 YTD I&amp;E'!$G$181</definedName>
    <definedName name="QB_ROW_129220" localSheetId="0" hidden="1">'DEC 23 Balance Sheet'!$C$69</definedName>
    <definedName name="QB_ROW_130010" localSheetId="3" hidden="1">'DEC 23 General Ledger'!$B$47</definedName>
    <definedName name="QB_ROW_130040" localSheetId="5" hidden="1">'DEC 23 BVA'!$E$36</definedName>
    <definedName name="QB_ROW_130040" localSheetId="1" hidden="1">'DEC 23 MTD I&amp;E'!$E$30</definedName>
    <definedName name="QB_ROW_130040" localSheetId="2" hidden="1">'DEC 23 YTD I&amp;E'!$E$36</definedName>
    <definedName name="QB_ROW_130310" localSheetId="3" hidden="1">'DEC 23 General Ledger'!$B$258</definedName>
    <definedName name="QB_ROW_130340" localSheetId="5" hidden="1">'DEC 23 BVA'!$E$138</definedName>
    <definedName name="QB_ROW_130340" localSheetId="1" hidden="1">'DEC 23 MTD I&amp;E'!$E$117</definedName>
    <definedName name="QB_ROW_130340" localSheetId="2" hidden="1">'DEC 23 YTD I&amp;E'!$E$138</definedName>
    <definedName name="QB_ROW_131020" localSheetId="3" hidden="1">'DEC 23 General Ledger'!$C$209</definedName>
    <definedName name="QB_ROW_131050" localSheetId="5" hidden="1">'DEC 23 BVA'!$F$108</definedName>
    <definedName name="QB_ROW_131050" localSheetId="1" hidden="1">'DEC 23 MTD I&amp;E'!$F$92</definedName>
    <definedName name="QB_ROW_131050" localSheetId="2" hidden="1">'DEC 23 YTD I&amp;E'!$F$108</definedName>
    <definedName name="QB_ROW_1311" localSheetId="0" hidden="1">'DEC 23 Balance Sheet'!$B$20</definedName>
    <definedName name="QB_ROW_131320" localSheetId="3" hidden="1">'DEC 23 General Ledger'!$C$257</definedName>
    <definedName name="QB_ROW_131350" localSheetId="5" hidden="1">'DEC 23 BVA'!$F$137</definedName>
    <definedName name="QB_ROW_131350" localSheetId="1" hidden="1">'DEC 23 MTD I&amp;E'!$F$116</definedName>
    <definedName name="QB_ROW_131350" localSheetId="2" hidden="1">'DEC 23 YTD I&amp;E'!$F$137</definedName>
    <definedName name="QB_ROW_132010" localSheetId="3" hidden="1">'DEC 23 General Ledger'!$B$259</definedName>
    <definedName name="QB_ROW_132040" localSheetId="5" hidden="1">'DEC 23 BVA'!$E$139</definedName>
    <definedName name="QB_ROW_132040" localSheetId="1" hidden="1">'DEC 23 MTD I&amp;E'!$E$118</definedName>
    <definedName name="QB_ROW_132040" localSheetId="2" hidden="1">'DEC 23 YTD I&amp;E'!$E$139</definedName>
    <definedName name="QB_ROW_132310" localSheetId="3" hidden="1">'DEC 23 General Ledger'!$B$263</definedName>
    <definedName name="QB_ROW_132340" localSheetId="5" hidden="1">'DEC 23 BVA'!$E$142</definedName>
    <definedName name="QB_ROW_132340" localSheetId="1" hidden="1">'DEC 23 MTD I&amp;E'!$E$121</definedName>
    <definedName name="QB_ROW_132340" localSheetId="2" hidden="1">'DEC 23 YTD I&amp;E'!$E$142</definedName>
    <definedName name="QB_ROW_133010" localSheetId="3" hidden="1">'DEC 23 General Ledger'!$B$264</definedName>
    <definedName name="QB_ROW_133040" localSheetId="5" hidden="1">'DEC 23 BVA'!$E$143</definedName>
    <definedName name="QB_ROW_133040" localSheetId="1" hidden="1">'DEC 23 MTD I&amp;E'!$E$122</definedName>
    <definedName name="QB_ROW_133040" localSheetId="2" hidden="1">'DEC 23 YTD I&amp;E'!$E$143</definedName>
    <definedName name="QB_ROW_133310" localSheetId="3" hidden="1">'DEC 23 General Ledger'!$B$275</definedName>
    <definedName name="QB_ROW_133340" localSheetId="5" hidden="1">'DEC 23 BVA'!$E$149</definedName>
    <definedName name="QB_ROW_133340" localSheetId="1" hidden="1">'DEC 23 MTD I&amp;E'!$E$128</definedName>
    <definedName name="QB_ROW_133340" localSheetId="2" hidden="1">'DEC 23 YTD I&amp;E'!$E$149</definedName>
    <definedName name="QB_ROW_134010" localSheetId="3" hidden="1">'DEC 23 General Ledger'!$B$276</definedName>
    <definedName name="QB_ROW_134040" localSheetId="5" hidden="1">'DEC 23 BVA'!$E$150</definedName>
    <definedName name="QB_ROW_134040" localSheetId="1" hidden="1">'DEC 23 MTD I&amp;E'!$E$129</definedName>
    <definedName name="QB_ROW_134040" localSheetId="2" hidden="1">'DEC 23 YTD I&amp;E'!$E$150</definedName>
    <definedName name="QB_ROW_134310" localSheetId="3" hidden="1">'DEC 23 General Ledger'!$B$313</definedName>
    <definedName name="QB_ROW_134340" localSheetId="5" hidden="1">'DEC 23 BVA'!$E$187</definedName>
    <definedName name="QB_ROW_134340" localSheetId="1" hidden="1">'DEC 23 MTD I&amp;E'!$E$150</definedName>
    <definedName name="QB_ROW_134340" localSheetId="2" hidden="1">'DEC 23 YTD I&amp;E'!$E$187</definedName>
    <definedName name="QB_ROW_136030" localSheetId="3" hidden="1">'DEC 23 General Ledger'!$D$56</definedName>
    <definedName name="QB_ROW_136260" localSheetId="5" hidden="1">'DEC 23 BVA'!$G$47</definedName>
    <definedName name="QB_ROW_136260" localSheetId="1" hidden="1">'DEC 23 MTD I&amp;E'!$G$38</definedName>
    <definedName name="QB_ROW_136260" localSheetId="2" hidden="1">'DEC 23 YTD I&amp;E'!$G$47</definedName>
    <definedName name="QB_ROW_136330" localSheetId="3" hidden="1">'DEC 23 General Ledger'!$D$61</definedName>
    <definedName name="QB_ROW_137370" localSheetId="5" hidden="1">'DEC 23 BVA'!$H$114</definedName>
    <definedName name="QB_ROW_137370" localSheetId="1" hidden="1">'DEC 23 MTD I&amp;E'!$H$95</definedName>
    <definedName name="QB_ROW_137370" localSheetId="2" hidden="1">'DEC 23 YTD I&amp;E'!$H$114</definedName>
    <definedName name="QB_ROW_139030" localSheetId="3" hidden="1">'DEC 23 General Ledger'!$D$132</definedName>
    <definedName name="QB_ROW_139260" localSheetId="5" hidden="1">'DEC 23 BVA'!$G$85</definedName>
    <definedName name="QB_ROW_139260" localSheetId="1" hidden="1">'DEC 23 MTD I&amp;E'!$G$70</definedName>
    <definedName name="QB_ROW_139260" localSheetId="2" hidden="1">'DEC 23 YTD I&amp;E'!$G$85</definedName>
    <definedName name="QB_ROW_139330" localSheetId="3" hidden="1">'DEC 23 General Ledger'!$D$135</definedName>
    <definedName name="QB_ROW_14011" localSheetId="0" hidden="1">'DEC 23 Balance Sheet'!$B$58</definedName>
    <definedName name="QB_ROW_14250" localSheetId="0" hidden="1">'DEC 23 Balance Sheet'!$F$52</definedName>
    <definedName name="QB_ROW_143030" localSheetId="3" hidden="1">'DEC 23 General Ledger'!$D$64</definedName>
    <definedName name="QB_ROW_14311" localSheetId="0" hidden="1">'DEC 23 Balance Sheet'!$B$71</definedName>
    <definedName name="QB_ROW_143260" localSheetId="5" hidden="1">'DEC 23 BVA'!$G$55</definedName>
    <definedName name="QB_ROW_143260" localSheetId="1" hidden="1">'DEC 23 MTD I&amp;E'!$G$44</definedName>
    <definedName name="QB_ROW_143260" localSheetId="2" hidden="1">'DEC 23 YTD I&amp;E'!$G$55</definedName>
    <definedName name="QB_ROW_143330" localSheetId="3" hidden="1">'DEC 23 General Ledger'!$D$66</definedName>
    <definedName name="QB_ROW_144260" localSheetId="5" hidden="1">'DEC 23 BVA'!$G$168</definedName>
    <definedName name="QB_ROW_144260" localSheetId="2" hidden="1">'DEC 23 YTD I&amp;E'!$G$168</definedName>
    <definedName name="QB_ROW_147260" localSheetId="5" hidden="1">'DEC 23 BVA'!$G$175</definedName>
    <definedName name="QB_ROW_147260" localSheetId="2" hidden="1">'DEC 23 YTD I&amp;E'!$G$175</definedName>
    <definedName name="QB_ROW_148030" localSheetId="0" hidden="1">'DEC 23 Balance Sheet'!$D$5</definedName>
    <definedName name="QB_ROW_148330" localSheetId="0" hidden="1">'DEC 23 Balance Sheet'!$D$13</definedName>
    <definedName name="QB_ROW_149260" localSheetId="5" hidden="1">'DEC 23 BVA'!$G$178</definedName>
    <definedName name="QB_ROW_149260" localSheetId="2" hidden="1">'DEC 23 YTD I&amp;E'!$G$178</definedName>
    <definedName name="QB_ROW_153260" localSheetId="5" hidden="1">'DEC 23 BVA'!$G$172</definedName>
    <definedName name="QB_ROW_153260" localSheetId="2" hidden="1">'DEC 23 YTD I&amp;E'!$G$172</definedName>
    <definedName name="QB_ROW_154030" localSheetId="3" hidden="1">'DEC 23 General Ledger'!$D$301</definedName>
    <definedName name="QB_ROW_154260" localSheetId="5" hidden="1">'DEC 23 BVA'!$G$170</definedName>
    <definedName name="QB_ROW_154260" localSheetId="1" hidden="1">'DEC 23 MTD I&amp;E'!$G$146</definedName>
    <definedName name="QB_ROW_154260" localSheetId="2" hidden="1">'DEC 23 YTD I&amp;E'!$G$170</definedName>
    <definedName name="QB_ROW_154330" localSheetId="3" hidden="1">'DEC 23 General Ledger'!$D$304</definedName>
    <definedName name="QB_ROW_155260" localSheetId="5" hidden="1">'DEC 23 BVA'!$G$171</definedName>
    <definedName name="QB_ROW_155260" localSheetId="2" hidden="1">'DEC 23 YTD I&amp;E'!$G$171</definedName>
    <definedName name="QB_ROW_156040" localSheetId="3" hidden="1">'DEC 23 General Ledger'!$E$211</definedName>
    <definedName name="QB_ROW_156070" localSheetId="5" hidden="1">'DEC 23 BVA'!$H$110</definedName>
    <definedName name="QB_ROW_156070" localSheetId="2" hidden="1">'DEC 23 YTD I&amp;E'!$H$110</definedName>
    <definedName name="QB_ROW_156280" localSheetId="5" hidden="1">'DEC 23 BVA'!$I$112</definedName>
    <definedName name="QB_ROW_156280" localSheetId="2" hidden="1">'DEC 23 YTD I&amp;E'!$I$112</definedName>
    <definedName name="QB_ROW_156340" localSheetId="3" hidden="1">'DEC 23 General Ledger'!$E$218</definedName>
    <definedName name="QB_ROW_156370" localSheetId="5" hidden="1">'DEC 23 BVA'!$H$113</definedName>
    <definedName name="QB_ROW_156370" localSheetId="1" hidden="1">'DEC 23 MTD I&amp;E'!$H$94</definedName>
    <definedName name="QB_ROW_156370" localSheetId="2" hidden="1">'DEC 23 YTD I&amp;E'!$H$113</definedName>
    <definedName name="QB_ROW_157370" localSheetId="5" hidden="1">'DEC 23 BVA'!$H$115</definedName>
    <definedName name="QB_ROW_157370" localSheetId="1" hidden="1">'DEC 23 MTD I&amp;E'!$H$96</definedName>
    <definedName name="QB_ROW_157370" localSheetId="2" hidden="1">'DEC 23 YTD I&amp;E'!$H$115</definedName>
    <definedName name="QB_ROW_164040" localSheetId="3" hidden="1">'DEC 23 General Ledger'!$E$224</definedName>
    <definedName name="QB_ROW_164270" localSheetId="5" hidden="1">'DEC 23 BVA'!$H$122</definedName>
    <definedName name="QB_ROW_164270" localSheetId="1" hidden="1">'DEC 23 MTD I&amp;E'!$H$102</definedName>
    <definedName name="QB_ROW_164270" localSheetId="2" hidden="1">'DEC 23 YTD I&amp;E'!$H$122</definedName>
    <definedName name="QB_ROW_164340" localSheetId="3" hidden="1">'DEC 23 General Ledger'!$E$226</definedName>
    <definedName name="QB_ROW_165040" localSheetId="3" hidden="1">'DEC 23 General Ledger'!$E$118</definedName>
    <definedName name="QB_ROW_165270" localSheetId="5" hidden="1">'DEC 23 BVA'!$H$79</definedName>
    <definedName name="QB_ROW_165270" localSheetId="1" hidden="1">'DEC 23 MTD I&amp;E'!$H$65</definedName>
    <definedName name="QB_ROW_165270" localSheetId="2" hidden="1">'DEC 23 YTD I&amp;E'!$H$79</definedName>
    <definedName name="QB_ROW_165340" localSheetId="3" hidden="1">'DEC 23 General Ledger'!$E$121</definedName>
    <definedName name="QB_ROW_166370" localSheetId="5" hidden="1">'DEC 23 BVA'!$H$116</definedName>
    <definedName name="QB_ROW_166370" localSheetId="1" hidden="1">'DEC 23 MTD I&amp;E'!$H$97</definedName>
    <definedName name="QB_ROW_166370" localSheetId="2" hidden="1">'DEC 23 YTD I&amp;E'!$H$116</definedName>
    <definedName name="QB_ROW_167050" localSheetId="3" hidden="1">'DEC 23 General Ledger'!$F$239</definedName>
    <definedName name="QB_ROW_167280" localSheetId="5" hidden="1">'DEC 23 BVA'!$I$129</definedName>
    <definedName name="QB_ROW_167280" localSheetId="1" hidden="1">'DEC 23 MTD I&amp;E'!$I$109</definedName>
    <definedName name="QB_ROW_167280" localSheetId="2" hidden="1">'DEC 23 YTD I&amp;E'!$I$129</definedName>
    <definedName name="QB_ROW_167350" localSheetId="3" hidden="1">'DEC 23 General Ledger'!$F$241</definedName>
    <definedName name="QB_ROW_169240" localSheetId="0" hidden="1">'DEC 23 Balance Sheet'!$E$37</definedName>
    <definedName name="QB_ROW_17221" localSheetId="0" hidden="1">'DEC 23 Balance Sheet'!$C$70</definedName>
    <definedName name="QB_ROW_17250" localSheetId="0" hidden="1">'DEC 23 Balance Sheet'!$F$51</definedName>
    <definedName name="QB_ROW_174230" localSheetId="0" hidden="1">'DEC 23 Balance Sheet'!$D$65</definedName>
    <definedName name="QB_ROW_177260" localSheetId="5" hidden="1">'DEC 23 BVA'!$G$52</definedName>
    <definedName name="QB_ROW_177260" localSheetId="1" hidden="1">'DEC 23 MTD I&amp;E'!$G$41</definedName>
    <definedName name="QB_ROW_177260" localSheetId="2" hidden="1">'DEC 23 YTD I&amp;E'!$G$52</definedName>
    <definedName name="QB_ROW_178260" localSheetId="5" hidden="1">'DEC 23 BVA'!$G$48</definedName>
    <definedName name="QB_ROW_178260" localSheetId="2" hidden="1">'DEC 23 YTD I&amp;E'!$G$48</definedName>
    <definedName name="QB_ROW_18220" localSheetId="0" hidden="1">'DEC 23 Balance Sheet'!$C$27</definedName>
    <definedName name="QB_ROW_18301" localSheetId="5" hidden="1">'DEC 23 BVA'!$A$277</definedName>
    <definedName name="QB_ROW_18301" localSheetId="1" hidden="1">'DEC 23 MTD I&amp;E'!$A$206</definedName>
    <definedName name="QB_ROW_18301" localSheetId="2" hidden="1">'DEC 23 YTD I&amp;E'!$A$277</definedName>
    <definedName name="QB_ROW_185040" localSheetId="3" hidden="1">'DEC 23 General Ledger'!$E$227</definedName>
    <definedName name="QB_ROW_185270" localSheetId="5" hidden="1">'DEC 23 BVA'!$H$123</definedName>
    <definedName name="QB_ROW_185270" localSheetId="1" hidden="1">'DEC 23 MTD I&amp;E'!$H$103</definedName>
    <definedName name="QB_ROW_185270" localSheetId="2" hidden="1">'DEC 23 YTD I&amp;E'!$H$123</definedName>
    <definedName name="QB_ROW_185340" localSheetId="3" hidden="1">'DEC 23 General Ledger'!$E$229</definedName>
    <definedName name="QB_ROW_187020" localSheetId="0" hidden="1">'DEC 23 Balance Sheet'!$C$60</definedName>
    <definedName name="QB_ROW_187320" localSheetId="0" hidden="1">'DEC 23 Balance Sheet'!$C$67</definedName>
    <definedName name="QB_ROW_190010" localSheetId="3" hidden="1">'DEC 23 General Ledger'!$B$314</definedName>
    <definedName name="QB_ROW_190040" localSheetId="5" hidden="1">'DEC 23 BVA'!$E$192</definedName>
    <definedName name="QB_ROW_190040" localSheetId="1" hidden="1">'DEC 23 MTD I&amp;E'!$E$154</definedName>
    <definedName name="QB_ROW_190040" localSheetId="2" hidden="1">'DEC 23 YTD I&amp;E'!$E$192</definedName>
    <definedName name="QB_ROW_19011" localSheetId="5" hidden="1">'DEC 23 BVA'!$B$3</definedName>
    <definedName name="QB_ROW_19011" localSheetId="1" hidden="1">'DEC 23 MTD I&amp;E'!$B$3</definedName>
    <definedName name="QB_ROW_19011" localSheetId="2" hidden="1">'DEC 23 YTD I&amp;E'!$B$3</definedName>
    <definedName name="QB_ROW_190310" localSheetId="3" hidden="1">'DEC 23 General Ledger'!$B$336</definedName>
    <definedName name="QB_ROW_190340" localSheetId="5" hidden="1">'DEC 23 BVA'!$E$208</definedName>
    <definedName name="QB_ROW_190340" localSheetId="1" hidden="1">'DEC 23 MTD I&amp;E'!$E$166</definedName>
    <definedName name="QB_ROW_190340" localSheetId="2" hidden="1">'DEC 23 YTD I&amp;E'!$E$208</definedName>
    <definedName name="QB_ROW_19050" localSheetId="5" hidden="1">'DEC 23 BVA'!$F$41</definedName>
    <definedName name="QB_ROW_19050" localSheetId="2" hidden="1">'DEC 23 YTD I&amp;E'!$F$41</definedName>
    <definedName name="QB_ROW_192250" localSheetId="5" hidden="1">'DEC 23 BVA'!$F$202</definedName>
    <definedName name="QB_ROW_192250" localSheetId="2" hidden="1">'DEC 23 YTD I&amp;E'!$F$202</definedName>
    <definedName name="QB_ROW_19260" localSheetId="5" hidden="1">'DEC 23 BVA'!$G$43</definedName>
    <definedName name="QB_ROW_19260" localSheetId="2" hidden="1">'DEC 23 YTD I&amp;E'!$G$43</definedName>
    <definedName name="QB_ROW_19311" localSheetId="5" hidden="1">'DEC 23 BVA'!$B$224</definedName>
    <definedName name="QB_ROW_19311" localSheetId="1" hidden="1">'DEC 23 MTD I&amp;E'!$B$180</definedName>
    <definedName name="QB_ROW_19311" localSheetId="2" hidden="1">'DEC 23 YTD I&amp;E'!$B$224</definedName>
    <definedName name="QB_ROW_193220" localSheetId="0" hidden="1">'DEC 23 Balance Sheet'!$C$59</definedName>
    <definedName name="QB_ROW_19350" localSheetId="5" hidden="1">'DEC 23 BVA'!$F$44</definedName>
    <definedName name="QB_ROW_19350" localSheetId="1" hidden="1">'DEC 23 MTD I&amp;E'!$F$35</definedName>
    <definedName name="QB_ROW_19350" localSheetId="2" hidden="1">'DEC 23 YTD I&amp;E'!$F$44</definedName>
    <definedName name="QB_ROW_198040" localSheetId="3" hidden="1">'DEC 23 General Ledger'!$E$93</definedName>
    <definedName name="QB_ROW_198070" localSheetId="5" hidden="1">'DEC 23 BVA'!$H$70</definedName>
    <definedName name="QB_ROW_198070" localSheetId="1" hidden="1">'DEC 23 MTD I&amp;E'!$H$58</definedName>
    <definedName name="QB_ROW_198070" localSheetId="2" hidden="1">'DEC 23 YTD I&amp;E'!$H$70</definedName>
    <definedName name="QB_ROW_198280" localSheetId="5" hidden="1">'DEC 23 BVA'!$I$76</definedName>
    <definedName name="QB_ROW_198280" localSheetId="2" hidden="1">'DEC 23 YTD I&amp;E'!$I$76</definedName>
    <definedName name="QB_ROW_198340" localSheetId="3" hidden="1">'DEC 23 General Ledger'!$E$100</definedName>
    <definedName name="QB_ROW_198370" localSheetId="5" hidden="1">'DEC 23 BVA'!$H$77</definedName>
    <definedName name="QB_ROW_198370" localSheetId="1" hidden="1">'DEC 23 MTD I&amp;E'!$H$63</definedName>
    <definedName name="QB_ROW_198370" localSheetId="2" hidden="1">'DEC 23 YTD I&amp;E'!$H$77</definedName>
    <definedName name="QB_ROW_199250" localSheetId="5" hidden="1">'DEC 23 BVA'!$F$201</definedName>
    <definedName name="QB_ROW_199250" localSheetId="2" hidden="1">'DEC 23 YTD I&amp;E'!$F$201</definedName>
    <definedName name="QB_ROW_200270" localSheetId="5" hidden="1">'DEC 23 BVA'!$H$133</definedName>
    <definedName name="QB_ROW_200270" localSheetId="1" hidden="1">'DEC 23 MTD I&amp;E'!$H$112</definedName>
    <definedName name="QB_ROW_200270" localSheetId="2" hidden="1">'DEC 23 YTD I&amp;E'!$H$133</definedName>
    <definedName name="QB_ROW_20031" localSheetId="5" hidden="1">'DEC 23 BVA'!$D$4</definedName>
    <definedName name="QB_ROW_20031" localSheetId="1" hidden="1">'DEC 23 MTD I&amp;E'!$D$4</definedName>
    <definedName name="QB_ROW_20031" localSheetId="2" hidden="1">'DEC 23 YTD I&amp;E'!$D$4</definedName>
    <definedName name="QB_ROW_2021" localSheetId="0" hidden="1">'DEC 23 Balance Sheet'!$C$4</definedName>
    <definedName name="QB_ROW_202240" localSheetId="5" hidden="1">'DEC 23 BVA'!$E$222</definedName>
    <definedName name="QB_ROW_202240" localSheetId="2" hidden="1">'DEC 23 YTD I&amp;E'!$E$222</definedName>
    <definedName name="QB_ROW_20331" localSheetId="5" hidden="1">'DEC 23 BVA'!$D$27</definedName>
    <definedName name="QB_ROW_20331" localSheetId="1" hidden="1">'DEC 23 MTD I&amp;E'!$D$22</definedName>
    <definedName name="QB_ROW_20331" localSheetId="2" hidden="1">'DEC 23 YTD I&amp;E'!$D$27</definedName>
    <definedName name="QB_ROW_206280" localSheetId="5" hidden="1">'DEC 23 BVA'!$I$73</definedName>
    <definedName name="QB_ROW_206280" localSheetId="1" hidden="1">'DEC 23 MTD I&amp;E'!$I$61</definedName>
    <definedName name="QB_ROW_206280" localSheetId="2" hidden="1">'DEC 23 YTD I&amp;E'!$I$73</definedName>
    <definedName name="QB_ROW_207020" localSheetId="3" hidden="1">'DEC 23 General Ledger'!$C$320</definedName>
    <definedName name="QB_ROW_207030" localSheetId="3" hidden="1">'DEC 23 General Ledger'!$D$324</definedName>
    <definedName name="QB_ROW_207050" localSheetId="5" hidden="1">'DEC 23 BVA'!$F$194</definedName>
    <definedName name="QB_ROW_207050" localSheetId="1" hidden="1">'DEC 23 MTD I&amp;E'!$F$156</definedName>
    <definedName name="QB_ROW_207050" localSheetId="2" hidden="1">'DEC 23 YTD I&amp;E'!$F$194</definedName>
    <definedName name="QB_ROW_207260" localSheetId="5" hidden="1">'DEC 23 BVA'!$G$199</definedName>
    <definedName name="QB_ROW_207260" localSheetId="1" hidden="1">'DEC 23 MTD I&amp;E'!$G$161</definedName>
    <definedName name="QB_ROW_207260" localSheetId="2" hidden="1">'DEC 23 YTD I&amp;E'!$G$199</definedName>
    <definedName name="QB_ROW_207320" localSheetId="3" hidden="1">'DEC 23 General Ledger'!$C$330</definedName>
    <definedName name="QB_ROW_207330" localSheetId="3" hidden="1">'DEC 23 General Ledger'!$D$329</definedName>
    <definedName name="QB_ROW_207350" localSheetId="5" hidden="1">'DEC 23 BVA'!$F$200</definedName>
    <definedName name="QB_ROW_207350" localSheetId="1" hidden="1">'DEC 23 MTD I&amp;E'!$F$162</definedName>
    <definedName name="QB_ROW_207350" localSheetId="2" hidden="1">'DEC 23 YTD I&amp;E'!$F$200</definedName>
    <definedName name="QB_ROW_208020" localSheetId="3" hidden="1">'DEC 23 General Ledger'!$C$315</definedName>
    <definedName name="QB_ROW_208250" localSheetId="5" hidden="1">'DEC 23 BVA'!$F$193</definedName>
    <definedName name="QB_ROW_208250" localSheetId="1" hidden="1">'DEC 23 MTD I&amp;E'!$F$155</definedName>
    <definedName name="QB_ROW_208250" localSheetId="2" hidden="1">'DEC 23 YTD I&amp;E'!$F$193</definedName>
    <definedName name="QB_ROW_208320" localSheetId="3" hidden="1">'DEC 23 General Ledger'!$C$319</definedName>
    <definedName name="QB_ROW_210040" localSheetId="5" hidden="1">'DEC 23 BVA'!$E$188</definedName>
    <definedName name="QB_ROW_210040" localSheetId="1" hidden="1">'DEC 23 MTD I&amp;E'!$E$151</definedName>
    <definedName name="QB_ROW_210040" localSheetId="2" hidden="1">'DEC 23 YTD I&amp;E'!$E$188</definedName>
    <definedName name="QB_ROW_210250" localSheetId="5" hidden="1">'DEC 23 BVA'!$F$190</definedName>
    <definedName name="QB_ROW_210250" localSheetId="2" hidden="1">'DEC 23 YTD I&amp;E'!$F$190</definedName>
    <definedName name="QB_ROW_21031" localSheetId="5" hidden="1">'DEC 23 BVA'!$D$29</definedName>
    <definedName name="QB_ROW_21031" localSheetId="1" hidden="1">'DEC 23 MTD I&amp;E'!$D$24</definedName>
    <definedName name="QB_ROW_21031" localSheetId="2" hidden="1">'DEC 23 YTD I&amp;E'!$D$29</definedName>
    <definedName name="QB_ROW_210340" localSheetId="5" hidden="1">'DEC 23 BVA'!$E$191</definedName>
    <definedName name="QB_ROW_210340" localSheetId="1" hidden="1">'DEC 23 MTD I&amp;E'!$E$153</definedName>
    <definedName name="QB_ROW_210340" localSheetId="2" hidden="1">'DEC 23 YTD I&amp;E'!$E$191</definedName>
    <definedName name="QB_ROW_21331" localSheetId="5" hidden="1">'DEC 23 BVA'!$D$223</definedName>
    <definedName name="QB_ROW_21331" localSheetId="1" hidden="1">'DEC 23 MTD I&amp;E'!$D$179</definedName>
    <definedName name="QB_ROW_21331" localSheetId="2" hidden="1">'DEC 23 YTD I&amp;E'!$D$223</definedName>
    <definedName name="QB_ROW_214030" localSheetId="3" hidden="1">'DEC 23 General Ledger'!$D$289</definedName>
    <definedName name="QB_ROW_214260" localSheetId="5" hidden="1">'DEC 23 BVA'!$G$162</definedName>
    <definedName name="QB_ROW_214260" localSheetId="1" hidden="1">'DEC 23 MTD I&amp;E'!$G$141</definedName>
    <definedName name="QB_ROW_214260" localSheetId="2" hidden="1">'DEC 23 YTD I&amp;E'!$G$162</definedName>
    <definedName name="QB_ROW_214330" localSheetId="3" hidden="1">'DEC 23 General Ledger'!$D$291</definedName>
    <definedName name="QB_ROW_215260" localSheetId="5" hidden="1">'DEC 23 BVA'!$G$163</definedName>
    <definedName name="QB_ROW_215260" localSheetId="2" hidden="1">'DEC 23 YTD I&amp;E'!$G$163</definedName>
    <definedName name="QB_ROW_217280" localSheetId="5" hidden="1">'DEC 23 BVA'!$I$74</definedName>
    <definedName name="QB_ROW_217280" localSheetId="2" hidden="1">'DEC 23 YTD I&amp;E'!$I$74</definedName>
    <definedName name="QB_ROW_218280" localSheetId="5" hidden="1">'DEC 23 BVA'!$I$72</definedName>
    <definedName name="QB_ROW_218280" localSheetId="1" hidden="1">'DEC 23 MTD I&amp;E'!$I$60</definedName>
    <definedName name="QB_ROW_218280" localSheetId="2" hidden="1">'DEC 23 YTD I&amp;E'!$I$72</definedName>
    <definedName name="QB_ROW_220040" localSheetId="3" hidden="1">'DEC 23 General Ledger'!$E$230</definedName>
    <definedName name="QB_ROW_22011" localSheetId="5" hidden="1">'DEC 23 BVA'!$B$225</definedName>
    <definedName name="QB_ROW_22011" localSheetId="1" hidden="1">'DEC 23 MTD I&amp;E'!$B$181</definedName>
    <definedName name="QB_ROW_22011" localSheetId="2" hidden="1">'DEC 23 YTD I&amp;E'!$B$225</definedName>
    <definedName name="QB_ROW_220270" localSheetId="5" hidden="1">'DEC 23 BVA'!$H$124</definedName>
    <definedName name="QB_ROW_220270" localSheetId="1" hidden="1">'DEC 23 MTD I&amp;E'!$H$104</definedName>
    <definedName name="QB_ROW_220270" localSheetId="2" hidden="1">'DEC 23 YTD I&amp;E'!$H$124</definedName>
    <definedName name="QB_ROW_220340" localSheetId="3" hidden="1">'DEC 23 General Ledger'!$E$232</definedName>
    <definedName name="QB_ROW_221040" localSheetId="3" hidden="1">'DEC 23 General Ledger'!$E$221</definedName>
    <definedName name="QB_ROW_221270" localSheetId="5" hidden="1">'DEC 23 BVA'!$H$120</definedName>
    <definedName name="QB_ROW_221270" localSheetId="1" hidden="1">'DEC 23 MTD I&amp;E'!$H$100</definedName>
    <definedName name="QB_ROW_221270" localSheetId="2" hidden="1">'DEC 23 YTD I&amp;E'!$H$120</definedName>
    <definedName name="QB_ROW_221340" localSheetId="3" hidden="1">'DEC 23 General Ledger'!$E$223</definedName>
    <definedName name="QB_ROW_222250" localSheetId="5" hidden="1">'DEC 23 BVA'!$F$20</definedName>
    <definedName name="QB_ROW_222250" localSheetId="1" hidden="1">'DEC 23 MTD I&amp;E'!$F$16</definedName>
    <definedName name="QB_ROW_222250" localSheetId="2" hidden="1">'DEC 23 YTD I&amp;E'!$F$20</definedName>
    <definedName name="QB_ROW_22311" localSheetId="5" hidden="1">'DEC 23 BVA'!$B$276</definedName>
    <definedName name="QB_ROW_22311" localSheetId="1" hidden="1">'DEC 23 MTD I&amp;E'!$B$205</definedName>
    <definedName name="QB_ROW_22311" localSheetId="2" hidden="1">'DEC 23 YTD I&amp;E'!$B$276</definedName>
    <definedName name="QB_ROW_2240" localSheetId="0" hidden="1">'DEC 23 Balance Sheet'!$E$11</definedName>
    <definedName name="QB_ROW_226030" localSheetId="3" hidden="1">'DEC 23 General Ledger'!$D$305</definedName>
    <definedName name="QB_ROW_226260" localSheetId="5" hidden="1">'DEC 23 BVA'!$G$174</definedName>
    <definedName name="QB_ROW_226260" localSheetId="1" hidden="1">'DEC 23 MTD I&amp;E'!$G$147</definedName>
    <definedName name="QB_ROW_226260" localSheetId="2" hidden="1">'DEC 23 YTD I&amp;E'!$G$174</definedName>
    <definedName name="QB_ROW_226330" localSheetId="3" hidden="1">'DEC 23 General Ledger'!$D$308</definedName>
    <definedName name="QB_ROW_227250" localSheetId="5" hidden="1">'DEC 23 BVA'!$F$148</definedName>
    <definedName name="QB_ROW_227250" localSheetId="1" hidden="1">'DEC 23 MTD I&amp;E'!$F$127</definedName>
    <definedName name="QB_ROW_227250" localSheetId="2" hidden="1">'DEC 23 YTD I&amp;E'!$F$148</definedName>
    <definedName name="QB_ROW_23021" localSheetId="5" hidden="1">'DEC 23 BVA'!$C$226</definedName>
    <definedName name="QB_ROW_23021" localSheetId="1" hidden="1">'DEC 23 MTD I&amp;E'!$C$182</definedName>
    <definedName name="QB_ROW_23021" localSheetId="2" hidden="1">'DEC 23 YTD I&amp;E'!$C$226</definedName>
    <definedName name="QB_ROW_2321" localSheetId="0" hidden="1">'DEC 23 Balance Sheet'!$C$14</definedName>
    <definedName name="QB_ROW_23250" localSheetId="5" hidden="1">'DEC 23 BVA'!$F$17</definedName>
    <definedName name="QB_ROW_23250" localSheetId="1" hidden="1">'DEC 23 MTD I&amp;E'!$F$14</definedName>
    <definedName name="QB_ROW_23250" localSheetId="2" hidden="1">'DEC 23 YTD I&amp;E'!$F$17</definedName>
    <definedName name="QB_ROW_23321" localSheetId="5" hidden="1">'DEC 23 BVA'!$C$251</definedName>
    <definedName name="QB_ROW_23321" localSheetId="1" hidden="1">'DEC 23 MTD I&amp;E'!$C$190</definedName>
    <definedName name="QB_ROW_23321" localSheetId="2" hidden="1">'DEC 23 YTD I&amp;E'!$C$251</definedName>
    <definedName name="QB_ROW_237230" localSheetId="0" hidden="1">'DEC 23 Balance Sheet'!$D$18</definedName>
    <definedName name="QB_ROW_24020" localSheetId="3" hidden="1">'DEC 23 General Ledger'!$C$23</definedName>
    <definedName name="QB_ROW_24021" localSheetId="5" hidden="1">'DEC 23 BVA'!$C$252</definedName>
    <definedName name="QB_ROW_24021" localSheetId="1" hidden="1">'DEC 23 MTD I&amp;E'!$C$191</definedName>
    <definedName name="QB_ROW_24021" localSheetId="2" hidden="1">'DEC 23 YTD I&amp;E'!$C$252</definedName>
    <definedName name="QB_ROW_24250" localSheetId="5" hidden="1">'DEC 23 BVA'!$F$18</definedName>
    <definedName name="QB_ROW_24250" localSheetId="1" hidden="1">'DEC 23 MTD I&amp;E'!$F$15</definedName>
    <definedName name="QB_ROW_24250" localSheetId="2" hidden="1">'DEC 23 YTD I&amp;E'!$F$18</definedName>
    <definedName name="QB_ROW_24320" localSheetId="3" hidden="1">'DEC 23 General Ledger'!$C$25</definedName>
    <definedName name="QB_ROW_24321" localSheetId="5" hidden="1">'DEC 23 BVA'!$C$275</definedName>
    <definedName name="QB_ROW_24321" localSheetId="1" hidden="1">'DEC 23 MTD I&amp;E'!$C$204</definedName>
    <definedName name="QB_ROW_24321" localSheetId="2" hidden="1">'DEC 23 YTD I&amp;E'!$C$275</definedName>
    <definedName name="QB_ROW_243240" localSheetId="0" hidden="1">'DEC 23 Balance Sheet'!$E$44</definedName>
    <definedName name="QB_ROW_244230" localSheetId="0" hidden="1">'DEC 23 Balance Sheet'!$D$66</definedName>
    <definedName name="QB_ROW_25020" localSheetId="3" hidden="1">'DEC 23 General Ledger'!$C$68</definedName>
    <definedName name="QB_ROW_25030" localSheetId="3" hidden="1">'DEC 23 General Ledger'!$D$80</definedName>
    <definedName name="QB_ROW_25050" localSheetId="5" hidden="1">'DEC 23 BVA'!$F$58</definedName>
    <definedName name="QB_ROW_25050" localSheetId="1" hidden="1">'DEC 23 MTD I&amp;E'!$F$46</definedName>
    <definedName name="QB_ROW_25050" localSheetId="2" hidden="1">'DEC 23 YTD I&amp;E'!$F$58</definedName>
    <definedName name="QB_ROW_251220" localSheetId="0" hidden="1">'DEC 23 Balance Sheet'!$C$23</definedName>
    <definedName name="QB_ROW_25260" localSheetId="5" hidden="1">'DEC 23 BVA'!$G$65</definedName>
    <definedName name="QB_ROW_25260" localSheetId="1" hidden="1">'DEC 23 MTD I&amp;E'!$G$53</definedName>
    <definedName name="QB_ROW_25260" localSheetId="2" hidden="1">'DEC 23 YTD I&amp;E'!$G$65</definedName>
    <definedName name="QB_ROW_25301" localSheetId="3" hidden="1">'DEC 23 General Ledger'!$A$387</definedName>
    <definedName name="QB_ROW_25320" localSheetId="3" hidden="1">'DEC 23 General Ledger'!$C$83</definedName>
    <definedName name="QB_ROW_25330" localSheetId="3" hidden="1">'DEC 23 General Ledger'!$D$82</definedName>
    <definedName name="QB_ROW_25350" localSheetId="5" hidden="1">'DEC 23 BVA'!$F$66</definedName>
    <definedName name="QB_ROW_25350" localSheetId="1" hidden="1">'DEC 23 MTD I&amp;E'!$F$54</definedName>
    <definedName name="QB_ROW_25350" localSheetId="2" hidden="1">'DEC 23 YTD I&amp;E'!$F$66</definedName>
    <definedName name="QB_ROW_259270" localSheetId="5" hidden="1">'DEC 23 BVA'!$H$80</definedName>
    <definedName name="QB_ROW_259270" localSheetId="1" hidden="1">'DEC 23 MTD I&amp;E'!$H$66</definedName>
    <definedName name="QB_ROW_259270" localSheetId="2" hidden="1">'DEC 23 YTD I&amp;E'!$H$80</definedName>
    <definedName name="QB_ROW_260040" localSheetId="3" hidden="1">'DEC 23 General Ledger'!$E$122</definedName>
    <definedName name="QB_ROW_260270" localSheetId="5" hidden="1">'DEC 23 BVA'!$H$82</definedName>
    <definedName name="QB_ROW_260270" localSheetId="1" hidden="1">'DEC 23 MTD I&amp;E'!$H$68</definedName>
    <definedName name="QB_ROW_260270" localSheetId="2" hidden="1">'DEC 23 YTD I&amp;E'!$H$82</definedName>
    <definedName name="QB_ROW_260340" localSheetId="3" hidden="1">'DEC 23 General Ledger'!$E$130</definedName>
    <definedName name="QB_ROW_261260" localSheetId="5" hidden="1">'DEC 23 BVA'!$G$217</definedName>
    <definedName name="QB_ROW_261260" localSheetId="1" hidden="1">'DEC 23 MTD I&amp;E'!$G$175</definedName>
    <definedName name="QB_ROW_261260" localSheetId="2" hidden="1">'DEC 23 YTD I&amp;E'!$G$217</definedName>
    <definedName name="QB_ROW_264030" localSheetId="3" hidden="1">'DEC 23 General Ledger'!$D$321</definedName>
    <definedName name="QB_ROW_264260" localSheetId="5" hidden="1">'DEC 23 BVA'!$G$195</definedName>
    <definedName name="QB_ROW_264260" localSheetId="1" hidden="1">'DEC 23 MTD I&amp;E'!$G$157</definedName>
    <definedName name="QB_ROW_264260" localSheetId="2" hidden="1">'DEC 23 YTD I&amp;E'!$G$195</definedName>
    <definedName name="QB_ROW_264330" localSheetId="3" hidden="1">'DEC 23 General Ledger'!$D$323</definedName>
    <definedName name="QB_ROW_27020" localSheetId="3" hidden="1">'DEC 23 General Ledger'!$C$63</definedName>
    <definedName name="QB_ROW_270220" localSheetId="0" hidden="1">'DEC 23 Balance Sheet'!$C$25</definedName>
    <definedName name="QB_ROW_27050" localSheetId="5" hidden="1">'DEC 23 BVA'!$F$51</definedName>
    <definedName name="QB_ROW_27050" localSheetId="1" hidden="1">'DEC 23 MTD I&amp;E'!$F$40</definedName>
    <definedName name="QB_ROW_27050" localSheetId="2" hidden="1">'DEC 23 YTD I&amp;E'!$F$51</definedName>
    <definedName name="QB_ROW_272220" localSheetId="0" hidden="1">'DEC 23 Balance Sheet'!$C$29</definedName>
    <definedName name="QB_ROW_27260" localSheetId="5" hidden="1">'DEC 23 BVA'!$G$56</definedName>
    <definedName name="QB_ROW_27260" localSheetId="2" hidden="1">'DEC 23 YTD I&amp;E'!$G$56</definedName>
    <definedName name="QB_ROW_27320" localSheetId="3" hidden="1">'DEC 23 General Ledger'!$C$67</definedName>
    <definedName name="QB_ROW_27350" localSheetId="5" hidden="1">'DEC 23 BVA'!$F$57</definedName>
    <definedName name="QB_ROW_27350" localSheetId="1" hidden="1">'DEC 23 MTD I&amp;E'!$F$45</definedName>
    <definedName name="QB_ROW_27350" localSheetId="2" hidden="1">'DEC 23 YTD I&amp;E'!$F$57</definedName>
    <definedName name="QB_ROW_278270" localSheetId="5" hidden="1">'DEC 23 BVA'!$H$92</definedName>
    <definedName name="QB_ROW_278270" localSheetId="1" hidden="1">'DEC 23 MTD I&amp;E'!$H$77</definedName>
    <definedName name="QB_ROW_278270" localSheetId="2" hidden="1">'DEC 23 YTD I&amp;E'!$H$92</definedName>
    <definedName name="QB_ROW_287280" localSheetId="5" hidden="1">'DEC 23 BVA'!$I$75</definedName>
    <definedName name="QB_ROW_287280" localSheetId="1" hidden="1">'DEC 23 MTD I&amp;E'!$I$62</definedName>
    <definedName name="QB_ROW_287280" localSheetId="2" hidden="1">'DEC 23 YTD I&amp;E'!$I$75</definedName>
    <definedName name="QB_ROW_290220" localSheetId="0" hidden="1">'DEC 23 Balance Sheet'!$C$24</definedName>
    <definedName name="QB_ROW_293230" localSheetId="0" hidden="1">'DEC 23 Balance Sheet'!$D$63</definedName>
    <definedName name="QB_ROW_294250" localSheetId="5" hidden="1">'DEC 23 BVA'!$F$151</definedName>
    <definedName name="QB_ROW_294250" localSheetId="1" hidden="1">'DEC 23 MTD I&amp;E'!$F$130</definedName>
    <definedName name="QB_ROW_294250" localSheetId="2" hidden="1">'DEC 23 YTD I&amp;E'!$F$151</definedName>
    <definedName name="QB_ROW_301" localSheetId="0" hidden="1">'DEC 23 Balance Sheet'!$A$32</definedName>
    <definedName name="QB_ROW_3021" localSheetId="0" hidden="1">'DEC 23 Balance Sheet'!$C$15</definedName>
    <definedName name="QB_ROW_305020" localSheetId="3" hidden="1">'DEC 23 General Ledger'!$C$29</definedName>
    <definedName name="QB_ROW_305250" localSheetId="5" hidden="1">'DEC 23 BVA'!$F$22</definedName>
    <definedName name="QB_ROW_305250" localSheetId="1" hidden="1">'DEC 23 MTD I&amp;E'!$F$18</definedName>
    <definedName name="QB_ROW_305250" localSheetId="2" hidden="1">'DEC 23 YTD I&amp;E'!$F$22</definedName>
    <definedName name="QB_ROW_305320" localSheetId="3" hidden="1">'DEC 23 General Ledger'!$C$33</definedName>
    <definedName name="QB_ROW_306030" localSheetId="3" hidden="1">'DEC 23 General Ledger'!$D$69</definedName>
    <definedName name="QB_ROW_306260" localSheetId="5" hidden="1">'DEC 23 BVA'!$G$62</definedName>
    <definedName name="QB_ROW_306260" localSheetId="1" hidden="1">'DEC 23 MTD I&amp;E'!$G$50</definedName>
    <definedName name="QB_ROW_306260" localSheetId="2" hidden="1">'DEC 23 YTD I&amp;E'!$G$62</definedName>
    <definedName name="QB_ROW_306330" localSheetId="3" hidden="1">'DEC 23 General Ledger'!$D$73</definedName>
    <definedName name="QB_ROW_307030" localSheetId="5" hidden="1">'DEC 23 BVA'!$D$253</definedName>
    <definedName name="QB_ROW_307030" localSheetId="2" hidden="1">'DEC 23 YTD I&amp;E'!$D$253</definedName>
    <definedName name="QB_ROW_307240" localSheetId="5" hidden="1">'DEC 23 BVA'!$E$256</definedName>
    <definedName name="QB_ROW_307240" localSheetId="2" hidden="1">'DEC 23 YTD I&amp;E'!$E$256</definedName>
    <definedName name="QB_ROW_307330" localSheetId="5" hidden="1">'DEC 23 BVA'!$D$257</definedName>
    <definedName name="QB_ROW_307330" localSheetId="2" hidden="1">'DEC 23 YTD I&amp;E'!$D$257</definedName>
    <definedName name="QB_ROW_308250" localSheetId="5" hidden="1">'DEC 23 BVA'!$F$45</definedName>
    <definedName name="QB_ROW_308250" localSheetId="1" hidden="1">'DEC 23 MTD I&amp;E'!$F$36</definedName>
    <definedName name="QB_ROW_308250" localSheetId="2" hidden="1">'DEC 23 YTD I&amp;E'!$F$45</definedName>
    <definedName name="QB_ROW_316230" localSheetId="0" hidden="1">'DEC 23 Balance Sheet'!$D$62</definedName>
    <definedName name="QB_ROW_319040" localSheetId="3" hidden="1">'DEC 23 General Ledger'!$E$101</definedName>
    <definedName name="QB_ROW_319270" localSheetId="5" hidden="1">'DEC 23 BVA'!$H$78</definedName>
    <definedName name="QB_ROW_319270" localSheetId="1" hidden="1">'DEC 23 MTD I&amp;E'!$H$64</definedName>
    <definedName name="QB_ROW_319270" localSheetId="2" hidden="1">'DEC 23 YTD I&amp;E'!$H$78</definedName>
    <definedName name="QB_ROW_319340" localSheetId="3" hidden="1">'DEC 23 General Ledger'!$E$117</definedName>
    <definedName name="QB_ROW_321030" localSheetId="3" hidden="1">'DEC 23 General Ledger'!$D$136</definedName>
    <definedName name="QB_ROW_321060" localSheetId="5" hidden="1">'DEC 23 BVA'!$G$86</definedName>
    <definedName name="QB_ROW_321060" localSheetId="1" hidden="1">'DEC 23 MTD I&amp;E'!$G$71</definedName>
    <definedName name="QB_ROW_321060" localSheetId="2" hidden="1">'DEC 23 YTD I&amp;E'!$G$86</definedName>
    <definedName name="QB_ROW_321330" localSheetId="3" hidden="1">'DEC 23 General Ledger'!$D$161</definedName>
    <definedName name="QB_ROW_321360" localSheetId="5" hidden="1">'DEC 23 BVA'!$G$94</definedName>
    <definedName name="QB_ROW_321360" localSheetId="1" hidden="1">'DEC 23 MTD I&amp;E'!$G$79</definedName>
    <definedName name="QB_ROW_321360" localSheetId="2" hidden="1">'DEC 23 YTD I&amp;E'!$G$94</definedName>
    <definedName name="QB_ROW_322040" localSheetId="3" hidden="1">'DEC 23 General Ledger'!$E$150</definedName>
    <definedName name="QB_ROW_322270" localSheetId="5" hidden="1">'DEC 23 BVA'!$H$89</definedName>
    <definedName name="QB_ROW_322270" localSheetId="1" hidden="1">'DEC 23 MTD I&amp;E'!$H$74</definedName>
    <definedName name="QB_ROW_322270" localSheetId="2" hidden="1">'DEC 23 YTD I&amp;E'!$H$89</definedName>
    <definedName name="QB_ROW_322340" localSheetId="3" hidden="1">'DEC 23 General Ledger'!$E$156</definedName>
    <definedName name="QB_ROW_32260" localSheetId="5" hidden="1">'DEC 23 BVA'!$G$118</definedName>
    <definedName name="QB_ROW_32260" localSheetId="2" hidden="1">'DEC 23 YTD I&amp;E'!$G$118</definedName>
    <definedName name="QB_ROW_323040" localSheetId="3" hidden="1">'DEC 23 General Ledger'!$E$157</definedName>
    <definedName name="QB_ROW_323270" localSheetId="5" hidden="1">'DEC 23 BVA'!$H$90</definedName>
    <definedName name="QB_ROW_323270" localSheetId="1" hidden="1">'DEC 23 MTD I&amp;E'!$H$75</definedName>
    <definedName name="QB_ROW_323270" localSheetId="2" hidden="1">'DEC 23 YTD I&amp;E'!$H$90</definedName>
    <definedName name="QB_ROW_323340" localSheetId="3" hidden="1">'DEC 23 General Ledger'!$E$160</definedName>
    <definedName name="QB_ROW_324040" localSheetId="3" hidden="1">'DEC 23 General Ledger'!$E$142</definedName>
    <definedName name="QB_ROW_324270" localSheetId="5" hidden="1">'DEC 23 BVA'!$H$88</definedName>
    <definedName name="QB_ROW_324270" localSheetId="1" hidden="1">'DEC 23 MTD I&amp;E'!$H$73</definedName>
    <definedName name="QB_ROW_324270" localSheetId="2" hidden="1">'DEC 23 YTD I&amp;E'!$H$88</definedName>
    <definedName name="QB_ROW_324340" localSheetId="3" hidden="1">'DEC 23 General Ledger'!$E$149</definedName>
    <definedName name="QB_ROW_329030" localSheetId="3" hidden="1">'DEC 23 General Ledger'!$D$285</definedName>
    <definedName name="QB_ROW_329260" localSheetId="5" hidden="1">'DEC 23 BVA'!$G$160</definedName>
    <definedName name="QB_ROW_329260" localSheetId="1" hidden="1">'DEC 23 MTD I&amp;E'!$G$139</definedName>
    <definedName name="QB_ROW_329260" localSheetId="2" hidden="1">'DEC 23 YTD I&amp;E'!$G$160</definedName>
    <definedName name="QB_ROW_329330" localSheetId="3" hidden="1">'DEC 23 General Ledger'!$D$288</definedName>
    <definedName name="QB_ROW_3321" localSheetId="0" hidden="1">'DEC 23 Balance Sheet'!$C$19</definedName>
    <definedName name="QB_ROW_33250" localSheetId="5" hidden="1">'DEC 23 BVA'!$F$19</definedName>
    <definedName name="QB_ROW_33250" localSheetId="2" hidden="1">'DEC 23 YTD I&amp;E'!$F$19</definedName>
    <definedName name="QB_ROW_336230" localSheetId="0" hidden="1">'DEC 23 Balance Sheet'!$D$64</definedName>
    <definedName name="QB_ROW_339040" localSheetId="0" hidden="1">'DEC 23 Balance Sheet'!$E$45</definedName>
    <definedName name="QB_ROW_339340" localSheetId="0" hidden="1">'DEC 23 Balance Sheet'!$E$47</definedName>
    <definedName name="QB_ROW_34020" localSheetId="3" hidden="1">'DEC 23 General Ledger'!$C$84</definedName>
    <definedName name="QB_ROW_34030" localSheetId="3" hidden="1">'DEC 23 General Ledger'!$D$200</definedName>
    <definedName name="QB_ROW_34050" localSheetId="5" hidden="1">'DEC 23 BVA'!$F$67</definedName>
    <definedName name="QB_ROW_34050" localSheetId="1" hidden="1">'DEC 23 MTD I&amp;E'!$F$55</definedName>
    <definedName name="QB_ROW_34050" localSheetId="2" hidden="1">'DEC 23 YTD I&amp;E'!$F$67</definedName>
    <definedName name="QB_ROW_34260" localSheetId="5" hidden="1">'DEC 23 BVA'!$G$100</definedName>
    <definedName name="QB_ROW_34260" localSheetId="1" hidden="1">'DEC 23 MTD I&amp;E'!$G$85</definedName>
    <definedName name="QB_ROW_34260" localSheetId="2" hidden="1">'DEC 23 YTD I&amp;E'!$G$100</definedName>
    <definedName name="QB_ROW_34320" localSheetId="3" hidden="1">'DEC 23 General Ledger'!$C$203</definedName>
    <definedName name="QB_ROW_34330" localSheetId="3" hidden="1">'DEC 23 General Ledger'!$D$202</definedName>
    <definedName name="QB_ROW_34350" localSheetId="5" hidden="1">'DEC 23 BVA'!$F$101</definedName>
    <definedName name="QB_ROW_34350" localSheetId="1" hidden="1">'DEC 23 MTD I&amp;E'!$F$86</definedName>
    <definedName name="QB_ROW_34350" localSheetId="2" hidden="1">'DEC 23 YTD I&amp;E'!$F$101</definedName>
    <definedName name="QB_ROW_353260" localSheetId="5" hidden="1">'DEC 23 BVA'!$G$183</definedName>
    <definedName name="QB_ROW_353260" localSheetId="2" hidden="1">'DEC 23 YTD I&amp;E'!$G$183</definedName>
    <definedName name="QB_ROW_354270" localSheetId="5" hidden="1">'DEC 23 BVA'!$H$93</definedName>
    <definedName name="QB_ROW_354270" localSheetId="1" hidden="1">'DEC 23 MTD I&amp;E'!$H$78</definedName>
    <definedName name="QB_ROW_354270" localSheetId="2" hidden="1">'DEC 23 YTD I&amp;E'!$H$93</definedName>
    <definedName name="QB_ROW_355220" localSheetId="0" hidden="1">'DEC 23 Balance Sheet'!$C$26</definedName>
    <definedName name="QB_ROW_367260" localSheetId="5" hidden="1">'DEC 23 BVA'!$G$177</definedName>
    <definedName name="QB_ROW_367260" localSheetId="2" hidden="1">'DEC 23 YTD I&amp;E'!$G$177</definedName>
    <definedName name="QB_ROW_369010" localSheetId="3" hidden="1">'DEC 23 General Ledger'!$B$337</definedName>
    <definedName name="QB_ROW_369040" localSheetId="5" hidden="1">'DEC 23 BVA'!$E$209</definedName>
    <definedName name="QB_ROW_369040" localSheetId="1" hidden="1">'DEC 23 MTD I&amp;E'!$E$167</definedName>
    <definedName name="QB_ROW_369040" localSheetId="2" hidden="1">'DEC 23 YTD I&amp;E'!$E$209</definedName>
    <definedName name="QB_ROW_369250" localSheetId="5" hidden="1">'DEC 23 BVA'!$F$220</definedName>
    <definedName name="QB_ROW_369250" localSheetId="2" hidden="1">'DEC 23 YTD I&amp;E'!$F$220</definedName>
    <definedName name="QB_ROW_369310" localSheetId="3" hidden="1">'DEC 23 General Ledger'!$B$355</definedName>
    <definedName name="QB_ROW_369340" localSheetId="5" hidden="1">'DEC 23 BVA'!$E$221</definedName>
    <definedName name="QB_ROW_369340" localSheetId="1" hidden="1">'DEC 23 MTD I&amp;E'!$E$178</definedName>
    <definedName name="QB_ROW_369340" localSheetId="2" hidden="1">'DEC 23 YTD I&amp;E'!$E$221</definedName>
    <definedName name="QB_ROW_370020" localSheetId="3" hidden="1">'DEC 23 General Ledger'!$C$55</definedName>
    <definedName name="QB_ROW_370050" localSheetId="5" hidden="1">'DEC 23 BVA'!$F$46</definedName>
    <definedName name="QB_ROW_370050" localSheetId="1" hidden="1">'DEC 23 MTD I&amp;E'!$F$37</definedName>
    <definedName name="QB_ROW_370050" localSheetId="2" hidden="1">'DEC 23 YTD I&amp;E'!$F$46</definedName>
    <definedName name="QB_ROW_370260" localSheetId="5" hidden="1">'DEC 23 BVA'!$G$49</definedName>
    <definedName name="QB_ROW_370260" localSheetId="2" hidden="1">'DEC 23 YTD I&amp;E'!$G$49</definedName>
    <definedName name="QB_ROW_370320" localSheetId="3" hidden="1">'DEC 23 General Ledger'!$C$62</definedName>
    <definedName name="QB_ROW_370350" localSheetId="5" hidden="1">'DEC 23 BVA'!$F$50</definedName>
    <definedName name="QB_ROW_370350" localSheetId="1" hidden="1">'DEC 23 MTD I&amp;E'!$F$39</definedName>
    <definedName name="QB_ROW_370350" localSheetId="2" hidden="1">'DEC 23 YTD I&amp;E'!$F$50</definedName>
    <definedName name="QB_ROW_374030" localSheetId="3" hidden="1">'DEC 23 General Ledger'!$D$368</definedName>
    <definedName name="QB_ROW_374250" localSheetId="5" hidden="1">'DEC 23 BVA'!$F$264</definedName>
    <definedName name="QB_ROW_374250" localSheetId="1" hidden="1">'DEC 23 MTD I&amp;E'!$F$194</definedName>
    <definedName name="QB_ROW_374250" localSheetId="2" hidden="1">'DEC 23 YTD I&amp;E'!$F$264</definedName>
    <definedName name="QB_ROW_374330" localSheetId="3" hidden="1">'DEC 23 General Ledger'!$D$377</definedName>
    <definedName name="QB_ROW_375040" localSheetId="5" hidden="1">'DEC 23 BVA'!$E$244</definedName>
    <definedName name="QB_ROW_375040" localSheetId="2" hidden="1">'DEC 23 YTD I&amp;E'!$E$244</definedName>
    <definedName name="QB_ROW_375340" localSheetId="5" hidden="1">'DEC 23 BVA'!$E$249</definedName>
    <definedName name="QB_ROW_375340" localSheetId="2" hidden="1">'DEC 23 YTD I&amp;E'!$E$249</definedName>
    <definedName name="QB_ROW_38030" localSheetId="3" hidden="1">'DEC 23 General Ledger'!$D$162</definedName>
    <definedName name="QB_ROW_38060" localSheetId="5" hidden="1">'DEC 23 BVA'!$G$95</definedName>
    <definedName name="QB_ROW_38060" localSheetId="1" hidden="1">'DEC 23 MTD I&amp;E'!$G$80</definedName>
    <definedName name="QB_ROW_38060" localSheetId="2" hidden="1">'DEC 23 YTD I&amp;E'!$G$95</definedName>
    <definedName name="QB_ROW_382260" localSheetId="5" hidden="1">'DEC 23 BVA'!$G$180</definedName>
    <definedName name="QB_ROW_382260" localSheetId="2" hidden="1">'DEC 23 YTD I&amp;E'!$G$180</definedName>
    <definedName name="QB_ROW_383260" localSheetId="5" hidden="1">'DEC 23 BVA'!$G$184</definedName>
    <definedName name="QB_ROW_383260" localSheetId="2" hidden="1">'DEC 23 YTD I&amp;E'!$G$184</definedName>
    <definedName name="QB_ROW_38330" localSheetId="3" hidden="1">'DEC 23 General Ledger'!$D$199</definedName>
    <definedName name="QB_ROW_38360" localSheetId="5" hidden="1">'DEC 23 BVA'!$G$99</definedName>
    <definedName name="QB_ROW_38360" localSheetId="1" hidden="1">'DEC 23 MTD I&amp;E'!$G$84</definedName>
    <definedName name="QB_ROW_38360" localSheetId="2" hidden="1">'DEC 23 YTD I&amp;E'!$G$99</definedName>
    <definedName name="QB_ROW_388260" localSheetId="5" hidden="1">'DEC 23 BVA'!$G$198</definedName>
    <definedName name="QB_ROW_388260" localSheetId="1" hidden="1">'DEC 23 MTD I&amp;E'!$G$160</definedName>
    <definedName name="QB_ROW_388260" localSheetId="2" hidden="1">'DEC 23 YTD I&amp;E'!$G$198</definedName>
    <definedName name="QB_ROW_390040" localSheetId="3" hidden="1">'DEC 23 General Ledger'!$E$246</definedName>
    <definedName name="QB_ROW_390270" localSheetId="5" hidden="1">'DEC 23 BVA'!$H$134</definedName>
    <definedName name="QB_ROW_390270" localSheetId="1" hidden="1">'DEC 23 MTD I&amp;E'!$H$113</definedName>
    <definedName name="QB_ROW_390270" localSheetId="2" hidden="1">'DEC 23 YTD I&amp;E'!$H$134</definedName>
    <definedName name="QB_ROW_390340" localSheetId="3" hidden="1">'DEC 23 General Ledger'!$E$252</definedName>
    <definedName name="QB_ROW_39040" localSheetId="3" hidden="1">'DEC 23 General Ledger'!$E$163</definedName>
    <definedName name="QB_ROW_391020" localSheetId="3" hidden="1">'DEC 23 General Ledger'!$C$34</definedName>
    <definedName name="QB_ROW_391250" localSheetId="5" hidden="1">'DEC 23 BVA'!$F$23</definedName>
    <definedName name="QB_ROW_391250" localSheetId="1" hidden="1">'DEC 23 MTD I&amp;E'!$F$19</definedName>
    <definedName name="QB_ROW_391250" localSheetId="2" hidden="1">'DEC 23 YTD I&amp;E'!$F$23</definedName>
    <definedName name="QB_ROW_391320" localSheetId="3" hidden="1">'DEC 23 General Ledger'!$C$36</definedName>
    <definedName name="QB_ROW_39270" localSheetId="5" hidden="1">'DEC 23 BVA'!$H$96</definedName>
    <definedName name="QB_ROW_39270" localSheetId="1" hidden="1">'DEC 23 MTD I&amp;E'!$H$81</definedName>
    <definedName name="QB_ROW_39270" localSheetId="2" hidden="1">'DEC 23 YTD I&amp;E'!$H$96</definedName>
    <definedName name="QB_ROW_39340" localSheetId="3" hidden="1">'DEC 23 General Ledger'!$E$170</definedName>
    <definedName name="QB_ROW_394260" localSheetId="5" hidden="1">'DEC 23 BVA'!$G$53</definedName>
    <definedName name="QB_ROW_394260" localSheetId="1" hidden="1">'DEC 23 MTD I&amp;E'!$G$42</definedName>
    <definedName name="QB_ROW_394260" localSheetId="2" hidden="1">'DEC 23 YTD I&amp;E'!$G$53</definedName>
    <definedName name="QB_ROW_403340" localSheetId="5" hidden="1">'DEC 23 BVA'!$E$255</definedName>
    <definedName name="QB_ROW_403340" localSheetId="2" hidden="1">'DEC 23 YTD I&amp;E'!$E$255</definedName>
    <definedName name="QB_ROW_404260" localSheetId="5" hidden="1">'DEC 23 BVA'!$G$182</definedName>
    <definedName name="QB_ROW_404260" localSheetId="2" hidden="1">'DEC 23 YTD I&amp;E'!$G$182</definedName>
    <definedName name="QB_ROW_409250" localSheetId="0" hidden="1">'DEC 23 Balance Sheet'!$F$46</definedName>
    <definedName name="QB_ROW_41040" localSheetId="3" hidden="1">'DEC 23 General Ledger'!$E$171</definedName>
    <definedName name="QB_ROW_412260" localSheetId="5" hidden="1">'DEC 23 BVA'!$G$169</definedName>
    <definedName name="QB_ROW_412260" localSheetId="2" hidden="1">'DEC 23 YTD I&amp;E'!$G$169</definedName>
    <definedName name="QB_ROW_41270" localSheetId="5" hidden="1">'DEC 23 BVA'!$H$97</definedName>
    <definedName name="QB_ROW_41270" localSheetId="1" hidden="1">'DEC 23 MTD I&amp;E'!$H$82</definedName>
    <definedName name="QB_ROW_41270" localSheetId="2" hidden="1">'DEC 23 YTD I&amp;E'!$H$97</definedName>
    <definedName name="QB_ROW_41340" localSheetId="3" hidden="1">'DEC 23 General Ledger'!$E$184</definedName>
    <definedName name="QB_ROW_415270" localSheetId="5" hidden="1">'DEC 23 BVA'!$H$121</definedName>
    <definedName name="QB_ROW_415270" localSheetId="1" hidden="1">'DEC 23 MTD I&amp;E'!$H$101</definedName>
    <definedName name="QB_ROW_415270" localSheetId="2" hidden="1">'DEC 23 YTD I&amp;E'!$H$121</definedName>
    <definedName name="QB_ROW_418250" localSheetId="5" hidden="1">'DEC 23 BVA'!$F$144</definedName>
    <definedName name="QB_ROW_418250" localSheetId="1" hidden="1">'DEC 23 MTD I&amp;E'!$F$123</definedName>
    <definedName name="QB_ROW_418250" localSheetId="2" hidden="1">'DEC 23 YTD I&amp;E'!$F$144</definedName>
    <definedName name="QB_ROW_421250" localSheetId="0" hidden="1">'DEC 23 Balance Sheet'!$F$50</definedName>
    <definedName name="QB_ROW_423230" localSheetId="0" hidden="1">'DEC 23 Balance Sheet'!$D$61</definedName>
    <definedName name="QB_ROW_425260" localSheetId="5" hidden="1">'DEC 23 BVA'!$G$176</definedName>
    <definedName name="QB_ROW_425260" localSheetId="2" hidden="1">'DEC 23 YTD I&amp;E'!$G$176</definedName>
    <definedName name="QB_ROW_427240" localSheetId="5" hidden="1">'DEC 23 BVA'!$E$8</definedName>
    <definedName name="QB_ROW_427240" localSheetId="1" hidden="1">'DEC 23 MTD I&amp;E'!$E$6</definedName>
    <definedName name="QB_ROW_427240" localSheetId="2" hidden="1">'DEC 23 YTD I&amp;E'!$E$8</definedName>
    <definedName name="QB_ROW_43040" localSheetId="3" hidden="1">'DEC 23 General Ledger'!$E$185</definedName>
    <definedName name="QB_ROW_43270" localSheetId="5" hidden="1">'DEC 23 BVA'!$H$98</definedName>
    <definedName name="QB_ROW_43270" localSheetId="1" hidden="1">'DEC 23 MTD I&amp;E'!$H$83</definedName>
    <definedName name="QB_ROW_43270" localSheetId="2" hidden="1">'DEC 23 YTD I&amp;E'!$H$98</definedName>
    <definedName name="QB_ROW_43340" localSheetId="3" hidden="1">'DEC 23 General Ledger'!$E$198</definedName>
    <definedName name="QB_ROW_436250" localSheetId="5" hidden="1">'DEC 23 BVA'!$F$248</definedName>
    <definedName name="QB_ROW_436250" localSheetId="2" hidden="1">'DEC 23 YTD I&amp;E'!$F$248</definedName>
    <definedName name="QB_ROW_437020" localSheetId="3" hidden="1">'DEC 23 General Ledger'!$C$367</definedName>
    <definedName name="QB_ROW_437040" localSheetId="5" hidden="1">'DEC 23 BVA'!$E$263</definedName>
    <definedName name="QB_ROW_437040" localSheetId="1" hidden="1">'DEC 23 MTD I&amp;E'!$E$193</definedName>
    <definedName name="QB_ROW_437040" localSheetId="2" hidden="1">'DEC 23 YTD I&amp;E'!$E$263</definedName>
    <definedName name="QB_ROW_437250" localSheetId="5" hidden="1">'DEC 23 BVA'!$F$266</definedName>
    <definedName name="QB_ROW_437250" localSheetId="2" hidden="1">'DEC 23 YTD I&amp;E'!$F$266</definedName>
    <definedName name="QB_ROW_437320" localSheetId="3" hidden="1">'DEC 23 General Ledger'!$C$382</definedName>
    <definedName name="QB_ROW_437340" localSheetId="5" hidden="1">'DEC 23 BVA'!$E$267</definedName>
    <definedName name="QB_ROW_437340" localSheetId="1" hidden="1">'DEC 23 MTD I&amp;E'!$E$196</definedName>
    <definedName name="QB_ROW_437340" localSheetId="2" hidden="1">'DEC 23 YTD I&amp;E'!$E$267</definedName>
    <definedName name="QB_ROW_438030" localSheetId="3" hidden="1">'DEC 23 General Ledger'!$D$378</definedName>
    <definedName name="QB_ROW_438250" localSheetId="5" hidden="1">'DEC 23 BVA'!$F$265</definedName>
    <definedName name="QB_ROW_438250" localSheetId="1" hidden="1">'DEC 23 MTD I&amp;E'!$F$195</definedName>
    <definedName name="QB_ROW_438250" localSheetId="2" hidden="1">'DEC 23 YTD I&amp;E'!$F$265</definedName>
    <definedName name="QB_ROW_438330" localSheetId="3" hidden="1">'DEC 23 General Ledger'!$D$381</definedName>
    <definedName name="QB_ROW_441020" localSheetId="3" hidden="1">'DEC 23 General Ledger'!$C$26</definedName>
    <definedName name="QB_ROW_441250" localSheetId="5" hidden="1">'DEC 23 BVA'!$F$21</definedName>
    <definedName name="QB_ROW_441250" localSheetId="1" hidden="1">'DEC 23 MTD I&amp;E'!$F$17</definedName>
    <definedName name="QB_ROW_441250" localSheetId="2" hidden="1">'DEC 23 YTD I&amp;E'!$F$21</definedName>
    <definedName name="QB_ROW_441320" localSheetId="3" hidden="1">'DEC 23 General Ledger'!$C$28</definedName>
    <definedName name="QB_ROW_44250" localSheetId="5" hidden="1">'DEC 23 BVA'!$F$39</definedName>
    <definedName name="QB_ROW_44250" localSheetId="1" hidden="1">'DEC 23 MTD I&amp;E'!$F$33</definedName>
    <definedName name="QB_ROW_44250" localSheetId="2" hidden="1">'DEC 23 YTD I&amp;E'!$F$39</definedName>
    <definedName name="QB_ROW_443240" localSheetId="5" hidden="1">'DEC 23 BVA'!$E$243</definedName>
    <definedName name="QB_ROW_443240" localSheetId="1" hidden="1">'DEC 23 MTD I&amp;E'!$E$188</definedName>
    <definedName name="QB_ROW_443240" localSheetId="2" hidden="1">'DEC 23 YTD I&amp;E'!$E$243</definedName>
    <definedName name="QB_ROW_445030" localSheetId="3" hidden="1">'DEC 23 General Ledger'!$D$205</definedName>
    <definedName name="QB_ROW_445260" localSheetId="5" hidden="1">'DEC 23 BVA'!$G$104</definedName>
    <definedName name="QB_ROW_445260" localSheetId="1" hidden="1">'DEC 23 MTD I&amp;E'!$G$89</definedName>
    <definedName name="QB_ROW_445260" localSheetId="2" hidden="1">'DEC 23 YTD I&amp;E'!$G$104</definedName>
    <definedName name="QB_ROW_445330" localSheetId="3" hidden="1">'DEC 23 General Ledger'!$D$207</definedName>
    <definedName name="QB_ROW_446230" localSheetId="0" hidden="1">'DEC 23 Balance Sheet'!$D$17</definedName>
    <definedName name="QB_ROW_447030" localSheetId="3" hidden="1">'DEC 23 General Ledger'!$D$74</definedName>
    <definedName name="QB_ROW_447260" localSheetId="5" hidden="1">'DEC 23 BVA'!$G$63</definedName>
    <definedName name="QB_ROW_447260" localSheetId="1" hidden="1">'DEC 23 MTD I&amp;E'!$G$51</definedName>
    <definedName name="QB_ROW_447260" localSheetId="2" hidden="1">'DEC 23 YTD I&amp;E'!$G$63</definedName>
    <definedName name="QB_ROW_447330" localSheetId="3" hidden="1">'DEC 23 General Ledger'!$D$76</definedName>
    <definedName name="QB_ROW_448270" localSheetId="5" hidden="1">'DEC 23 BVA'!$H$91</definedName>
    <definedName name="QB_ROW_448270" localSheetId="1" hidden="1">'DEC 23 MTD I&amp;E'!$H$76</definedName>
    <definedName name="QB_ROW_448270" localSheetId="2" hidden="1">'DEC 23 YTD I&amp;E'!$H$91</definedName>
    <definedName name="QB_ROW_449030" localSheetId="5" hidden="1">'DEC 23 BVA'!$D$270</definedName>
    <definedName name="QB_ROW_449030" localSheetId="1" hidden="1">'DEC 23 MTD I&amp;E'!$D$199</definedName>
    <definedName name="QB_ROW_449030" localSheetId="2" hidden="1">'DEC 23 YTD I&amp;E'!$D$270</definedName>
    <definedName name="QB_ROW_449330" localSheetId="5" hidden="1">'DEC 23 BVA'!$D$274</definedName>
    <definedName name="QB_ROW_449330" localSheetId="1" hidden="1">'DEC 23 MTD I&amp;E'!$D$203</definedName>
    <definedName name="QB_ROW_449330" localSheetId="2" hidden="1">'DEC 23 YTD I&amp;E'!$D$274</definedName>
    <definedName name="QB_ROW_45250" localSheetId="5" hidden="1">'DEC 23 BVA'!$F$40</definedName>
    <definedName name="QB_ROW_45250" localSheetId="1" hidden="1">'DEC 23 MTD I&amp;E'!$F$34</definedName>
    <definedName name="QB_ROW_45250" localSheetId="2" hidden="1">'DEC 23 YTD I&amp;E'!$F$40</definedName>
    <definedName name="QB_ROW_453240" localSheetId="5" hidden="1">'DEC 23 BVA'!$E$272</definedName>
    <definedName name="QB_ROW_453240" localSheetId="1" hidden="1">'DEC 23 MTD I&amp;E'!$E$201</definedName>
    <definedName name="QB_ROW_453240" localSheetId="2" hidden="1">'DEC 23 YTD I&amp;E'!$E$272</definedName>
    <definedName name="QB_ROW_455260" localSheetId="5" hidden="1">'DEC 23 BVA'!$G$158</definedName>
    <definedName name="QB_ROW_455260" localSheetId="1" hidden="1">'DEC 23 MTD I&amp;E'!$G$137</definedName>
    <definedName name="QB_ROW_455260" localSheetId="2" hidden="1">'DEC 23 YTD I&amp;E'!$G$158</definedName>
    <definedName name="QB_ROW_457030" localSheetId="3" hidden="1">'DEC 23 General Ledger'!$D$282</definedName>
    <definedName name="QB_ROW_457260" localSheetId="5" hidden="1">'DEC 23 BVA'!$G$157</definedName>
    <definedName name="QB_ROW_457260" localSheetId="1" hidden="1">'DEC 23 MTD I&amp;E'!$G$136</definedName>
    <definedName name="QB_ROW_457260" localSheetId="2" hidden="1">'DEC 23 YTD I&amp;E'!$G$157</definedName>
    <definedName name="QB_ROW_457330" localSheetId="3" hidden="1">'DEC 23 General Ledger'!$D$284</definedName>
    <definedName name="QB_ROW_458260" localSheetId="5" hidden="1">'DEC 23 BVA'!$G$156</definedName>
    <definedName name="QB_ROW_458260" localSheetId="1" hidden="1">'DEC 23 MTD I&amp;E'!$G$135</definedName>
    <definedName name="QB_ROW_458260" localSheetId="2" hidden="1">'DEC 23 YTD I&amp;E'!$G$156</definedName>
    <definedName name="QB_ROW_46020" localSheetId="3" hidden="1">'DEC 23 General Ledger'!$C$204</definedName>
    <definedName name="QB_ROW_46050" localSheetId="5" hidden="1">'DEC 23 BVA'!$F$102</definedName>
    <definedName name="QB_ROW_46050" localSheetId="1" hidden="1">'DEC 23 MTD I&amp;E'!$F$87</definedName>
    <definedName name="QB_ROW_46050" localSheetId="2" hidden="1">'DEC 23 YTD I&amp;E'!$F$102</definedName>
    <definedName name="QB_ROW_461270" localSheetId="5" hidden="1">'DEC 23 BVA'!$H$83</definedName>
    <definedName name="QB_ROW_461270" localSheetId="2" hidden="1">'DEC 23 YTD I&amp;E'!$H$83</definedName>
    <definedName name="QB_ROW_46260" localSheetId="5" hidden="1">'DEC 23 BVA'!$G$106</definedName>
    <definedName name="QB_ROW_46260" localSheetId="2" hidden="1">'DEC 23 YTD I&amp;E'!$G$106</definedName>
    <definedName name="QB_ROW_46320" localSheetId="3" hidden="1">'DEC 23 General Ledger'!$C$208</definedName>
    <definedName name="QB_ROW_463250" localSheetId="5" hidden="1">'DEC 23 BVA'!$F$245</definedName>
    <definedName name="QB_ROW_463250" localSheetId="2" hidden="1">'DEC 23 YTD I&amp;E'!$F$245</definedName>
    <definedName name="QB_ROW_46350" localSheetId="5" hidden="1">'DEC 23 BVA'!$F$107</definedName>
    <definedName name="QB_ROW_46350" localSheetId="1" hidden="1">'DEC 23 MTD I&amp;E'!$F$91</definedName>
    <definedName name="QB_ROW_46350" localSheetId="2" hidden="1">'DEC 23 YTD I&amp;E'!$F$107</definedName>
    <definedName name="QB_ROW_464250" localSheetId="5" hidden="1">'DEC 23 BVA'!$F$247</definedName>
    <definedName name="QB_ROW_464250" localSheetId="2" hidden="1">'DEC 23 YTD I&amp;E'!$F$247</definedName>
    <definedName name="QB_ROW_465230" localSheetId="0" hidden="1">'DEC 23 Balance Sheet'!$D$16</definedName>
    <definedName name="QB_ROW_466250" localSheetId="5" hidden="1">'DEC 23 BVA'!$F$246</definedName>
    <definedName name="QB_ROW_466250" localSheetId="2" hidden="1">'DEC 23 YTD I&amp;E'!$F$246</definedName>
    <definedName name="QB_ROW_470260" localSheetId="5" hidden="1">'DEC 23 BVA'!$G$179</definedName>
    <definedName name="QB_ROW_470260" localSheetId="2" hidden="1">'DEC 23 YTD I&amp;E'!$G$179</definedName>
    <definedName name="QB_ROW_47260" localSheetId="5" hidden="1">'DEC 23 BVA'!$G$103</definedName>
    <definedName name="QB_ROW_47260" localSheetId="1" hidden="1">'DEC 23 MTD I&amp;E'!$G$88</definedName>
    <definedName name="QB_ROW_47260" localSheetId="2" hidden="1">'DEC 23 YTD I&amp;E'!$G$103</definedName>
    <definedName name="QB_ROW_474240" localSheetId="0" hidden="1">'DEC 23 Balance Sheet'!$E$43</definedName>
    <definedName name="QB_ROW_478020" localSheetId="3" hidden="1">'DEC 23 General Ledger'!$C$52</definedName>
    <definedName name="QB_ROW_478250" localSheetId="5" hidden="1">'DEC 23 BVA'!$F$38</definedName>
    <definedName name="QB_ROW_478250" localSheetId="1" hidden="1">'DEC 23 MTD I&amp;E'!$F$32</definedName>
    <definedName name="QB_ROW_478250" localSheetId="2" hidden="1">'DEC 23 YTD I&amp;E'!$F$38</definedName>
    <definedName name="QB_ROW_478320" localSheetId="3" hidden="1">'DEC 23 General Ledger'!$C$54</definedName>
    <definedName name="QB_ROW_482260" localSheetId="5" hidden="1">'DEC 23 BVA'!$G$155</definedName>
    <definedName name="QB_ROW_482260" localSheetId="1" hidden="1">'DEC 23 MTD I&amp;E'!$G$134</definedName>
    <definedName name="QB_ROW_482260" localSheetId="2" hidden="1">'DEC 23 YTD I&amp;E'!$G$155</definedName>
    <definedName name="QB_ROW_488250" localSheetId="5" hidden="1">'DEC 23 BVA'!$F$32</definedName>
    <definedName name="QB_ROW_488250" localSheetId="1" hidden="1">'DEC 23 MTD I&amp;E'!$F$27</definedName>
    <definedName name="QB_ROW_488250" localSheetId="2" hidden="1">'DEC 23 YTD I&amp;E'!$F$32</definedName>
    <definedName name="QB_ROW_489240" localSheetId="5" hidden="1">'DEC 23 BVA'!$E$6</definedName>
    <definedName name="QB_ROW_489240" localSheetId="2" hidden="1">'DEC 23 YTD I&amp;E'!$E$6</definedName>
    <definedName name="QB_ROW_490260" localSheetId="5" hidden="1">'DEC 23 BVA'!$G$161</definedName>
    <definedName name="QB_ROW_490260" localSheetId="1" hidden="1">'DEC 23 MTD I&amp;E'!$G$140</definedName>
    <definedName name="QB_ROW_490260" localSheetId="2" hidden="1">'DEC 23 YTD I&amp;E'!$G$161</definedName>
    <definedName name="QB_ROW_491240" localSheetId="5" hidden="1">'DEC 23 BVA'!$E$273</definedName>
    <definedName name="QB_ROW_491240" localSheetId="1" hidden="1">'DEC 23 MTD I&amp;E'!$E$202</definedName>
    <definedName name="QB_ROW_491240" localSheetId="2" hidden="1">'DEC 23 YTD I&amp;E'!$E$273</definedName>
    <definedName name="QB_ROW_492240" localSheetId="0" hidden="1">'DEC 23 Balance Sheet'!$E$40</definedName>
    <definedName name="QB_ROW_493280" localSheetId="5" hidden="1">'DEC 23 BVA'!$I$111</definedName>
    <definedName name="QB_ROW_493280" localSheetId="2" hidden="1">'DEC 23 YTD I&amp;E'!$I$111</definedName>
    <definedName name="QB_ROW_497260" localSheetId="5" hidden="1">'DEC 23 BVA'!$G$154</definedName>
    <definedName name="QB_ROW_497260" localSheetId="1" hidden="1">'DEC 23 MTD I&amp;E'!$G$133</definedName>
    <definedName name="QB_ROW_497260" localSheetId="2" hidden="1">'DEC 23 YTD I&amp;E'!$G$154</definedName>
    <definedName name="QB_ROW_498240" localSheetId="0" hidden="1">'DEC 23 Balance Sheet'!$E$7</definedName>
    <definedName name="QB_ROW_499240" localSheetId="0" hidden="1">'DEC 23 Balance Sheet'!$E$10</definedName>
    <definedName name="QB_ROW_500240" localSheetId="0" hidden="1">'DEC 23 Balance Sheet'!$E$9</definedName>
    <definedName name="QB_ROW_5011" localSheetId="0" hidden="1">'DEC 23 Balance Sheet'!$B$21</definedName>
    <definedName name="QB_ROW_501240" localSheetId="0" hidden="1">'DEC 23 Balance Sheet'!$E$8</definedName>
    <definedName name="QB_ROW_502250" localSheetId="5" hidden="1">'DEC 23 BVA'!$F$14</definedName>
    <definedName name="QB_ROW_502250" localSheetId="1" hidden="1">'DEC 23 MTD I&amp;E'!$F$11</definedName>
    <definedName name="QB_ROW_502250" localSheetId="2" hidden="1">'DEC 23 YTD I&amp;E'!$F$14</definedName>
    <definedName name="QB_ROW_5030" localSheetId="3" hidden="1">'DEC 23 General Ledger'!$D$77</definedName>
    <definedName name="QB_ROW_503260" localSheetId="5" hidden="1">'DEC 23 BVA'!$G$61</definedName>
    <definedName name="QB_ROW_503260" localSheetId="1" hidden="1">'DEC 23 MTD I&amp;E'!$G$49</definedName>
    <definedName name="QB_ROW_503260" localSheetId="2" hidden="1">'DEC 23 YTD I&amp;E'!$G$61</definedName>
    <definedName name="QB_ROW_504260" localSheetId="5" hidden="1">'DEC 23 BVA'!$G$60</definedName>
    <definedName name="QB_ROW_504260" localSheetId="1" hidden="1">'DEC 23 MTD I&amp;E'!$G$48</definedName>
    <definedName name="QB_ROW_504260" localSheetId="2" hidden="1">'DEC 23 YTD I&amp;E'!$G$60</definedName>
    <definedName name="QB_ROW_505260" localSheetId="5" hidden="1">'DEC 23 BVA'!$G$197</definedName>
    <definedName name="QB_ROW_505260" localSheetId="1" hidden="1">'DEC 23 MTD I&amp;E'!$G$159</definedName>
    <definedName name="QB_ROW_505260" localSheetId="2" hidden="1">'DEC 23 YTD I&amp;E'!$G$197</definedName>
    <definedName name="QB_ROW_506260" localSheetId="5" hidden="1">'DEC 23 BVA'!$G$196</definedName>
    <definedName name="QB_ROW_506260" localSheetId="1" hidden="1">'DEC 23 MTD I&amp;E'!$G$158</definedName>
    <definedName name="QB_ROW_506260" localSheetId="2" hidden="1">'DEC 23 YTD I&amp;E'!$G$196</definedName>
    <definedName name="QB_ROW_507250" localSheetId="5" hidden="1">'DEC 23 BVA'!$F$214</definedName>
    <definedName name="QB_ROW_507250" localSheetId="1" hidden="1">'DEC 23 MTD I&amp;E'!$F$172</definedName>
    <definedName name="QB_ROW_507250" localSheetId="2" hidden="1">'DEC 23 YTD I&amp;E'!$F$214</definedName>
    <definedName name="QB_ROW_508250" localSheetId="5" hidden="1">'DEC 23 BVA'!$F$213</definedName>
    <definedName name="QB_ROW_508250" localSheetId="1" hidden="1">'DEC 23 MTD I&amp;E'!$F$171</definedName>
    <definedName name="QB_ROW_508250" localSheetId="2" hidden="1">'DEC 23 YTD I&amp;E'!$F$213</definedName>
    <definedName name="QB_ROW_509250" localSheetId="5" hidden="1">'DEC 23 BVA'!$F$212</definedName>
    <definedName name="QB_ROW_509250" localSheetId="1" hidden="1">'DEC 23 MTD I&amp;E'!$F$170</definedName>
    <definedName name="QB_ROW_509250" localSheetId="2" hidden="1">'DEC 23 YTD I&amp;E'!$F$212</definedName>
    <definedName name="QB_ROW_510240" localSheetId="5" hidden="1">'DEC 23 BVA'!$E$271</definedName>
    <definedName name="QB_ROW_510240" localSheetId="1" hidden="1">'DEC 23 MTD I&amp;E'!$E$200</definedName>
    <definedName name="QB_ROW_510240" localSheetId="2" hidden="1">'DEC 23 YTD I&amp;E'!$E$271</definedName>
    <definedName name="QB_ROW_511250" localSheetId="5" hidden="1">'DEC 23 BVA'!$F$33</definedName>
    <definedName name="QB_ROW_511250" localSheetId="1" hidden="1">'DEC 23 MTD I&amp;E'!$F$28</definedName>
    <definedName name="QB_ROW_511250" localSheetId="2" hidden="1">'DEC 23 YTD I&amp;E'!$F$33</definedName>
    <definedName name="QB_ROW_512040" localSheetId="5" hidden="1">'DEC 23 BVA'!$E$31</definedName>
    <definedName name="QB_ROW_512040" localSheetId="1" hidden="1">'DEC 23 MTD I&amp;E'!$E$26</definedName>
    <definedName name="QB_ROW_512040" localSheetId="2" hidden="1">'DEC 23 YTD I&amp;E'!$E$31</definedName>
    <definedName name="QB_ROW_512250" localSheetId="5" hidden="1">'DEC 23 BVA'!$F$34</definedName>
    <definedName name="QB_ROW_512250" localSheetId="2" hidden="1">'DEC 23 YTD I&amp;E'!$F$34</definedName>
    <definedName name="QB_ROW_512340" localSheetId="5" hidden="1">'DEC 23 BVA'!$E$35</definedName>
    <definedName name="QB_ROW_512340" localSheetId="1" hidden="1">'DEC 23 MTD I&amp;E'!$E$29</definedName>
    <definedName name="QB_ROW_512340" localSheetId="2" hidden="1">'DEC 23 YTD I&amp;E'!$E$35</definedName>
    <definedName name="QB_ROW_516020" localSheetId="3" hidden="1">'DEC 23 General Ledger'!$C$17</definedName>
    <definedName name="QB_ROW_516250" localSheetId="5" hidden="1">'DEC 23 BVA'!$F$13</definedName>
    <definedName name="QB_ROW_516250" localSheetId="1" hidden="1">'DEC 23 MTD I&amp;E'!$F$10</definedName>
    <definedName name="QB_ROW_516250" localSheetId="2" hidden="1">'DEC 23 YTD I&amp;E'!$F$13</definedName>
    <definedName name="QB_ROW_516320" localSheetId="3" hidden="1">'DEC 23 General Ledger'!$C$19</definedName>
    <definedName name="QB_ROW_517250" localSheetId="5" hidden="1">'DEC 23 BVA'!$F$12</definedName>
    <definedName name="QB_ROW_517250" localSheetId="2" hidden="1">'DEC 23 YTD I&amp;E'!$F$12</definedName>
    <definedName name="QB_ROW_518250" localSheetId="0" hidden="1">'DEC 23 Balance Sheet'!$F$49</definedName>
    <definedName name="QB_ROW_519040" localSheetId="3" hidden="1">'DEC 23 General Ledger'!$E$137</definedName>
    <definedName name="QB_ROW_519270" localSheetId="5" hidden="1">'DEC 23 BVA'!$H$87</definedName>
    <definedName name="QB_ROW_519270" localSheetId="1" hidden="1">'DEC 23 MTD I&amp;E'!$H$72</definedName>
    <definedName name="QB_ROW_519270" localSheetId="2" hidden="1">'DEC 23 YTD I&amp;E'!$H$87</definedName>
    <definedName name="QB_ROW_519340" localSheetId="3" hidden="1">'DEC 23 General Ledger'!$E$141</definedName>
    <definedName name="QB_ROW_520260" localSheetId="5" hidden="1">'DEC 23 BVA'!$G$59</definedName>
    <definedName name="QB_ROW_520260" localSheetId="1" hidden="1">'DEC 23 MTD I&amp;E'!$G$47</definedName>
    <definedName name="QB_ROW_520260" localSheetId="2" hidden="1">'DEC 23 YTD I&amp;E'!$G$59</definedName>
    <definedName name="QB_ROW_521250" localSheetId="5" hidden="1">'DEC 23 BVA'!$F$211</definedName>
    <definedName name="QB_ROW_521250" localSheetId="1" hidden="1">'DEC 23 MTD I&amp;E'!$F$169</definedName>
    <definedName name="QB_ROW_521250" localSheetId="2" hidden="1">'DEC 23 YTD I&amp;E'!$F$211</definedName>
    <definedName name="QB_ROW_523040" localSheetId="3" hidden="1">'DEC 23 General Ledger'!$E$86</definedName>
    <definedName name="QB_ROW_523270" localSheetId="5" hidden="1">'DEC 23 BVA'!$H$69</definedName>
    <definedName name="QB_ROW_523270" localSheetId="1" hidden="1">'DEC 23 MTD I&amp;E'!$H$57</definedName>
    <definedName name="QB_ROW_523270" localSheetId="2" hidden="1">'DEC 23 YTD I&amp;E'!$H$69</definedName>
    <definedName name="QB_ROW_523340" localSheetId="3" hidden="1">'DEC 23 General Ledger'!$E$92</definedName>
    <definedName name="QB_ROW_524010" localSheetId="3" hidden="1">'DEC 23 General Ledger'!$B$44</definedName>
    <definedName name="QB_ROW_524240" localSheetId="5" hidden="1">'DEC 23 BVA'!$E$30</definedName>
    <definedName name="QB_ROW_524240" localSheetId="1" hidden="1">'DEC 23 MTD I&amp;E'!$E$25</definedName>
    <definedName name="QB_ROW_524240" localSheetId="2" hidden="1">'DEC 23 YTD I&amp;E'!$E$30</definedName>
    <definedName name="QB_ROW_524310" localSheetId="3" hidden="1">'DEC 23 General Ledger'!$B$46</definedName>
    <definedName name="QB_ROW_525020" localSheetId="3" hidden="1">'DEC 23 General Ledger'!$C$338</definedName>
    <definedName name="QB_ROW_525250" localSheetId="5" hidden="1">'DEC 23 BVA'!$F$210</definedName>
    <definedName name="QB_ROW_525250" localSheetId="1" hidden="1">'DEC 23 MTD I&amp;E'!$F$168</definedName>
    <definedName name="QB_ROW_525250" localSheetId="2" hidden="1">'DEC 23 YTD I&amp;E'!$F$210</definedName>
    <definedName name="QB_ROW_525320" localSheetId="3" hidden="1">'DEC 23 General Ledger'!$C$349</definedName>
    <definedName name="QB_ROW_5260" localSheetId="5" hidden="1">'DEC 23 BVA'!$G$64</definedName>
    <definedName name="QB_ROW_5260" localSheetId="1" hidden="1">'DEC 23 MTD I&amp;E'!$G$52</definedName>
    <definedName name="QB_ROW_5260" localSheetId="2" hidden="1">'DEC 23 YTD I&amp;E'!$G$64</definedName>
    <definedName name="QB_ROW_526240" localSheetId="5" hidden="1">'DEC 23 BVA'!$E$229</definedName>
    <definedName name="QB_ROW_526240" localSheetId="2" hidden="1">'DEC 23 YTD I&amp;E'!$E$229</definedName>
    <definedName name="QB_ROW_527240" localSheetId="5" hidden="1">'DEC 23 BVA'!$E$5</definedName>
    <definedName name="QB_ROW_527240" localSheetId="2" hidden="1">'DEC 23 YTD I&amp;E'!$E$5</definedName>
    <definedName name="QB_ROW_528240" localSheetId="5" hidden="1">'DEC 23 BVA'!$E$242</definedName>
    <definedName name="QB_ROW_528240" localSheetId="2" hidden="1">'DEC 23 YTD I&amp;E'!$E$242</definedName>
    <definedName name="QB_ROW_529040" localSheetId="5" hidden="1">'DEC 23 BVA'!$E$239</definedName>
    <definedName name="QB_ROW_529040" localSheetId="2" hidden="1">'DEC 23 YTD I&amp;E'!$E$239</definedName>
    <definedName name="QB_ROW_529340" localSheetId="5" hidden="1">'DEC 23 BVA'!$E$241</definedName>
    <definedName name="QB_ROW_529340" localSheetId="2" hidden="1">'DEC 23 YTD I&amp;E'!$E$241</definedName>
    <definedName name="QB_ROW_53030" localSheetId="3" hidden="1">'DEC 23 General Ledger'!$D$220</definedName>
    <definedName name="QB_ROW_53060" localSheetId="5" hidden="1">'DEC 23 BVA'!$G$119</definedName>
    <definedName name="QB_ROW_53060" localSheetId="1" hidden="1">'DEC 23 MTD I&amp;E'!$G$99</definedName>
    <definedName name="QB_ROW_53060" localSheetId="2" hidden="1">'DEC 23 YTD I&amp;E'!$G$119</definedName>
    <definedName name="QB_ROW_5311" localSheetId="0" hidden="1">'DEC 23 Balance Sheet'!$B$31</definedName>
    <definedName name="QB_ROW_532250" localSheetId="5" hidden="1">'DEC 23 BVA'!$F$240</definedName>
    <definedName name="QB_ROW_532250" localSheetId="2" hidden="1">'DEC 23 YTD I&amp;E'!$F$240</definedName>
    <definedName name="QB_ROW_5330" localSheetId="3" hidden="1">'DEC 23 General Ledger'!$D$79</definedName>
    <definedName name="QB_ROW_53330" localSheetId="3" hidden="1">'DEC 23 General Ledger'!$D$233</definedName>
    <definedName name="QB_ROW_53360" localSheetId="5" hidden="1">'DEC 23 BVA'!$G$125</definedName>
    <definedName name="QB_ROW_53360" localSheetId="1" hidden="1">'DEC 23 MTD I&amp;E'!$G$105</definedName>
    <definedName name="QB_ROW_53360" localSheetId="2" hidden="1">'DEC 23 YTD I&amp;E'!$G$125</definedName>
    <definedName name="QB_ROW_534020" localSheetId="3" hidden="1">'DEC 23 General Ledger'!$C$357</definedName>
    <definedName name="QB_ROW_534240" localSheetId="5" hidden="1">'DEC 23 BVA'!$E$228</definedName>
    <definedName name="QB_ROW_534240" localSheetId="1" hidden="1">'DEC 23 MTD I&amp;E'!$E$184</definedName>
    <definedName name="QB_ROW_534240" localSheetId="2" hidden="1">'DEC 23 YTD I&amp;E'!$E$228</definedName>
    <definedName name="QB_ROW_534320" localSheetId="3" hidden="1">'DEC 23 General Ledger'!$C$359</definedName>
    <definedName name="QB_ROW_535240" localSheetId="5" hidden="1">'DEC 23 BVA'!$E$254</definedName>
    <definedName name="QB_ROW_535240" localSheetId="2" hidden="1">'DEC 23 YTD I&amp;E'!$E$254</definedName>
    <definedName name="QB_ROW_536240" localSheetId="5" hidden="1">'DEC 23 BVA'!$E$238</definedName>
    <definedName name="QB_ROW_536240" localSheetId="2" hidden="1">'DEC 23 YTD I&amp;E'!$E$238</definedName>
    <definedName name="QB_ROW_537020" localSheetId="3" hidden="1">'DEC 23 General Ledger'!$C$362</definedName>
    <definedName name="QB_ROW_537040" localSheetId="5" hidden="1">'DEC 23 BVA'!$E$232</definedName>
    <definedName name="QB_ROW_537040" localSheetId="2" hidden="1">'DEC 23 YTD I&amp;E'!$E$232</definedName>
    <definedName name="QB_ROW_537250" localSheetId="5" hidden="1">'DEC 23 BVA'!$F$236</definedName>
    <definedName name="QB_ROW_537250" localSheetId="2" hidden="1">'DEC 23 YTD I&amp;E'!$F$236</definedName>
    <definedName name="QB_ROW_537320" localSheetId="3" hidden="1">'DEC 23 General Ledger'!$C$364</definedName>
    <definedName name="QB_ROW_537340" localSheetId="5" hidden="1">'DEC 23 BVA'!$E$237</definedName>
    <definedName name="QB_ROW_537340" localSheetId="1" hidden="1">'DEC 23 MTD I&amp;E'!$E$187</definedName>
    <definedName name="QB_ROW_537340" localSheetId="2" hidden="1">'DEC 23 YTD I&amp;E'!$E$237</definedName>
    <definedName name="QB_ROW_538250" localSheetId="5" hidden="1">'DEC 23 BVA'!$F$235</definedName>
    <definedName name="QB_ROW_538250" localSheetId="2" hidden="1">'DEC 23 YTD I&amp;E'!$F$235</definedName>
    <definedName name="QB_ROW_54020" localSheetId="3" hidden="1">'DEC 23 General Ledger'!$C$331</definedName>
    <definedName name="QB_ROW_540250" localSheetId="5" hidden="1">'DEC 23 BVA'!$F$234</definedName>
    <definedName name="QB_ROW_540250" localSheetId="2" hidden="1">'DEC 23 YTD I&amp;E'!$F$234</definedName>
    <definedName name="QB_ROW_54050" localSheetId="5" hidden="1">'DEC 23 BVA'!$F$203</definedName>
    <definedName name="QB_ROW_54050" localSheetId="1" hidden="1">'DEC 23 MTD I&amp;E'!$F$163</definedName>
    <definedName name="QB_ROW_54050" localSheetId="2" hidden="1">'DEC 23 YTD I&amp;E'!$F$203</definedName>
    <definedName name="QB_ROW_541250" localSheetId="5" hidden="1">'DEC 23 BVA'!$F$233</definedName>
    <definedName name="QB_ROW_541250" localSheetId="2" hidden="1">'DEC 23 YTD I&amp;E'!$F$233</definedName>
    <definedName name="QB_ROW_542240" localSheetId="5" hidden="1">'DEC 23 BVA'!$E$262</definedName>
    <definedName name="QB_ROW_542240" localSheetId="2" hidden="1">'DEC 23 YTD I&amp;E'!$E$262</definedName>
    <definedName name="QB_ROW_54260" localSheetId="5" hidden="1">'DEC 23 BVA'!$G$206</definedName>
    <definedName name="QB_ROW_54260" localSheetId="2" hidden="1">'DEC 23 YTD I&amp;E'!$G$206</definedName>
    <definedName name="QB_ROW_543040" localSheetId="5" hidden="1">'DEC 23 BVA'!$E$259</definedName>
    <definedName name="QB_ROW_543040" localSheetId="2" hidden="1">'DEC 23 YTD I&amp;E'!$E$259</definedName>
    <definedName name="QB_ROW_54320" localSheetId="3" hidden="1">'DEC 23 General Ledger'!$C$335</definedName>
    <definedName name="QB_ROW_543340" localSheetId="5" hidden="1">'DEC 23 BVA'!$E$261</definedName>
    <definedName name="QB_ROW_543340" localSheetId="2" hidden="1">'DEC 23 YTD I&amp;E'!$E$261</definedName>
    <definedName name="QB_ROW_54350" localSheetId="5" hidden="1">'DEC 23 BVA'!$F$207</definedName>
    <definedName name="QB_ROW_54350" localSheetId="1" hidden="1">'DEC 23 MTD I&amp;E'!$F$165</definedName>
    <definedName name="QB_ROW_54350" localSheetId="2" hidden="1">'DEC 23 YTD I&amp;E'!$F$207</definedName>
    <definedName name="QB_ROW_544250" localSheetId="5" hidden="1">'DEC 23 BVA'!$F$260</definedName>
    <definedName name="QB_ROW_544250" localSheetId="2" hidden="1">'DEC 23 YTD I&amp;E'!$F$260</definedName>
    <definedName name="QB_ROW_545030" localSheetId="3" hidden="1">'DEC 23 General Ledger'!$D$297</definedName>
    <definedName name="QB_ROW_545260" localSheetId="5" hidden="1">'DEC 23 BVA'!$G$167</definedName>
    <definedName name="QB_ROW_545260" localSheetId="1" hidden="1">'DEC 23 MTD I&amp;E'!$G$145</definedName>
    <definedName name="QB_ROW_545260" localSheetId="2" hidden="1">'DEC 23 YTD I&amp;E'!$G$167</definedName>
    <definedName name="QB_ROW_545330" localSheetId="3" hidden="1">'DEC 23 General Ledger'!$D$300</definedName>
    <definedName name="QB_ROW_546240" localSheetId="0" hidden="1">'DEC 23 Balance Sheet'!$E$6</definedName>
    <definedName name="QB_ROW_55020" localSheetId="3" hidden="1">'DEC 23 General Ledger'!$C$20</definedName>
    <definedName name="QB_ROW_55250" localSheetId="5" hidden="1">'DEC 23 BVA'!$F$16</definedName>
    <definedName name="QB_ROW_55250" localSheetId="1" hidden="1">'DEC 23 MTD I&amp;E'!$F$13</definedName>
    <definedName name="QB_ROW_55250" localSheetId="2" hidden="1">'DEC 23 YTD I&amp;E'!$F$16</definedName>
    <definedName name="QB_ROW_55320" localSheetId="3" hidden="1">'DEC 23 General Ledger'!$C$22</definedName>
    <definedName name="QB_ROW_56030" localSheetId="3" hidden="1">'DEC 23 General Ledger'!$D$332</definedName>
    <definedName name="QB_ROW_56260" localSheetId="5" hidden="1">'DEC 23 BVA'!$G$204</definedName>
    <definedName name="QB_ROW_56260" localSheetId="1" hidden="1">'DEC 23 MTD I&amp;E'!$G$164</definedName>
    <definedName name="QB_ROW_56260" localSheetId="2" hidden="1">'DEC 23 YTD I&amp;E'!$G$204</definedName>
    <definedName name="QB_ROW_56330" localSheetId="3" hidden="1">'DEC 23 General Ledger'!$D$334</definedName>
    <definedName name="QB_ROW_57260" localSheetId="5" hidden="1">'DEC 23 BVA'!$G$205</definedName>
    <definedName name="QB_ROW_57260" localSheetId="2" hidden="1">'DEC 23 YTD I&amp;E'!$G$205</definedName>
    <definedName name="QB_ROW_58030" localSheetId="3" hidden="1">'DEC 23 General Ledger'!$D$234</definedName>
    <definedName name="QB_ROW_58060" localSheetId="5" hidden="1">'DEC 23 BVA'!$G$126</definedName>
    <definedName name="QB_ROW_58060" localSheetId="1" hidden="1">'DEC 23 MTD I&amp;E'!$G$106</definedName>
    <definedName name="QB_ROW_58060" localSheetId="2" hidden="1">'DEC 23 YTD I&amp;E'!$G$126</definedName>
    <definedName name="QB_ROW_58330" localSheetId="3" hidden="1">'DEC 23 General Ledger'!$D$253</definedName>
    <definedName name="QB_ROW_58360" localSheetId="5" hidden="1">'DEC 23 BVA'!$G$135</definedName>
    <definedName name="QB_ROW_58360" localSheetId="1" hidden="1">'DEC 23 MTD I&amp;E'!$G$114</definedName>
    <definedName name="QB_ROW_58360" localSheetId="2" hidden="1">'DEC 23 YTD I&amp;E'!$G$135</definedName>
    <definedName name="QB_ROW_59040" localSheetId="3" hidden="1">'DEC 23 General Ledger'!$E$235</definedName>
    <definedName name="QB_ROW_59070" localSheetId="5" hidden="1">'DEC 23 BVA'!$H$127</definedName>
    <definedName name="QB_ROW_59070" localSheetId="1" hidden="1">'DEC 23 MTD I&amp;E'!$H$107</definedName>
    <definedName name="QB_ROW_59070" localSheetId="2" hidden="1">'DEC 23 YTD I&amp;E'!$H$127</definedName>
    <definedName name="QB_ROW_59280" localSheetId="5" hidden="1">'DEC 23 BVA'!$I$131</definedName>
    <definedName name="QB_ROW_59280" localSheetId="2" hidden="1">'DEC 23 YTD I&amp;E'!$I$131</definedName>
    <definedName name="QB_ROW_59340" localSheetId="3" hidden="1">'DEC 23 General Ledger'!$E$245</definedName>
    <definedName name="QB_ROW_59370" localSheetId="5" hidden="1">'DEC 23 BVA'!$H$132</definedName>
    <definedName name="QB_ROW_59370" localSheetId="1" hidden="1">'DEC 23 MTD I&amp;E'!$H$111</definedName>
    <definedName name="QB_ROW_59370" localSheetId="2" hidden="1">'DEC 23 YTD I&amp;E'!$H$132</definedName>
    <definedName name="QB_ROW_6040" localSheetId="0" hidden="1">'DEC 23 Balance Sheet'!$E$48</definedName>
    <definedName name="QB_ROW_61010" localSheetId="3" hidden="1">'DEC 23 General Ledger'!$B$8</definedName>
    <definedName name="QB_ROW_61240" localSheetId="5" hidden="1">'DEC 23 BVA'!$E$10</definedName>
    <definedName name="QB_ROW_61240" localSheetId="1" hidden="1">'DEC 23 MTD I&amp;E'!$E$8</definedName>
    <definedName name="QB_ROW_61240" localSheetId="2" hidden="1">'DEC 23 YTD I&amp;E'!$E$10</definedName>
    <definedName name="QB_ROW_61310" localSheetId="3" hidden="1">'DEC 23 General Ledger'!$B$15</definedName>
    <definedName name="QB_ROW_62010" localSheetId="3" hidden="1">'DEC 23 General Ledger'!$B$361</definedName>
    <definedName name="QB_ROW_62030" localSheetId="5" hidden="1">'DEC 23 BVA'!$D$231</definedName>
    <definedName name="QB_ROW_62030" localSheetId="1" hidden="1">'DEC 23 MTD I&amp;E'!$D$186</definedName>
    <definedName name="QB_ROW_62030" localSheetId="2" hidden="1">'DEC 23 YTD I&amp;E'!$D$231</definedName>
    <definedName name="QB_ROW_62310" localSheetId="3" hidden="1">'DEC 23 General Ledger'!$B$365</definedName>
    <definedName name="QB_ROW_62330" localSheetId="5" hidden="1">'DEC 23 BVA'!$D$250</definedName>
    <definedName name="QB_ROW_62330" localSheetId="1" hidden="1">'DEC 23 MTD I&amp;E'!$D$189</definedName>
    <definedName name="QB_ROW_62330" localSheetId="2" hidden="1">'DEC 23 YTD I&amp;E'!$D$250</definedName>
    <definedName name="QB_ROW_6250" localSheetId="0" hidden="1">'DEC 23 Balance Sheet'!$F$53</definedName>
    <definedName name="QB_ROW_63010" localSheetId="3" hidden="1">'DEC 23 General Ledger'!$B$366</definedName>
    <definedName name="QB_ROW_63020" localSheetId="3" hidden="1">'DEC 23 General Ledger'!$C$383</definedName>
    <definedName name="QB_ROW_63030" localSheetId="5" hidden="1">'DEC 23 BVA'!$D$258</definedName>
    <definedName name="QB_ROW_63030" localSheetId="1" hidden="1">'DEC 23 MTD I&amp;E'!$D$192</definedName>
    <definedName name="QB_ROW_63030" localSheetId="2" hidden="1">'DEC 23 YTD I&amp;E'!$D$258</definedName>
    <definedName name="QB_ROW_63240" localSheetId="5" hidden="1">'DEC 23 BVA'!$E$268</definedName>
    <definedName name="QB_ROW_63240" localSheetId="1" hidden="1">'DEC 23 MTD I&amp;E'!$E$197</definedName>
    <definedName name="QB_ROW_63240" localSheetId="2" hidden="1">'DEC 23 YTD I&amp;E'!$E$268</definedName>
    <definedName name="QB_ROW_63310" localSheetId="3" hidden="1">'DEC 23 General Ledger'!$B$386</definedName>
    <definedName name="QB_ROW_63320" localSheetId="3" hidden="1">'DEC 23 General Ledger'!$C$385</definedName>
    <definedName name="QB_ROW_63330" localSheetId="5" hidden="1">'DEC 23 BVA'!$D$269</definedName>
    <definedName name="QB_ROW_63330" localSheetId="1" hidden="1">'DEC 23 MTD I&amp;E'!$D$198</definedName>
    <definedName name="QB_ROW_63330" localSheetId="2" hidden="1">'DEC 23 YTD I&amp;E'!$D$269</definedName>
    <definedName name="QB_ROW_6340" localSheetId="0" hidden="1">'DEC 23 Balance Sheet'!$E$54</definedName>
    <definedName name="QB_ROW_64020" localSheetId="3" hidden="1">'DEC 23 General Ledger'!$C$37</definedName>
    <definedName name="QB_ROW_64250" localSheetId="5" hidden="1">'DEC 23 BVA'!$F$24</definedName>
    <definedName name="QB_ROW_64250" localSheetId="1" hidden="1">'DEC 23 MTD I&amp;E'!$F$20</definedName>
    <definedName name="QB_ROW_64250" localSheetId="2" hidden="1">'DEC 23 YTD I&amp;E'!$F$24</definedName>
    <definedName name="QB_ROW_64320" localSheetId="3" hidden="1">'DEC 23 General Ledger'!$C$42</definedName>
    <definedName name="QB_ROW_7001" localSheetId="0" hidden="1">'DEC 23 Balance Sheet'!$A$33</definedName>
    <definedName name="QB_ROW_70010" localSheetId="3" hidden="1">'DEC 23 General Ledger'!$B$16</definedName>
    <definedName name="QB_ROW_70040" localSheetId="5" hidden="1">'DEC 23 BVA'!$E$11</definedName>
    <definedName name="QB_ROW_70040" localSheetId="1" hidden="1">'DEC 23 MTD I&amp;E'!$E$9</definedName>
    <definedName name="QB_ROW_70040" localSheetId="2" hidden="1">'DEC 23 YTD I&amp;E'!$E$11</definedName>
    <definedName name="QB_ROW_70250" localSheetId="5" hidden="1">'DEC 23 BVA'!$F$25</definedName>
    <definedName name="QB_ROW_70250" localSheetId="2" hidden="1">'DEC 23 YTD I&amp;E'!$F$25</definedName>
    <definedName name="QB_ROW_70310" localSheetId="3" hidden="1">'DEC 23 General Ledger'!$B$43</definedName>
    <definedName name="QB_ROW_70340" localSheetId="5" hidden="1">'DEC 23 BVA'!$E$26</definedName>
    <definedName name="QB_ROW_70340" localSheetId="1" hidden="1">'DEC 23 MTD I&amp;E'!$E$21</definedName>
    <definedName name="QB_ROW_70340" localSheetId="2" hidden="1">'DEC 23 YTD I&amp;E'!$E$26</definedName>
    <definedName name="QB_ROW_72250" localSheetId="5" hidden="1">'DEC 23 BVA'!$F$15</definedName>
    <definedName name="QB_ROW_72250" localSheetId="1" hidden="1">'DEC 23 MTD I&amp;E'!$F$12</definedName>
    <definedName name="QB_ROW_72250" localSheetId="2" hidden="1">'DEC 23 YTD I&amp;E'!$F$15</definedName>
    <definedName name="QB_ROW_7301" localSheetId="0" hidden="1">'DEC 23 Balance Sheet'!$A$72</definedName>
    <definedName name="QB_ROW_75260" localSheetId="5" hidden="1">'DEC 23 BVA'!$G$54</definedName>
    <definedName name="QB_ROW_75260" localSheetId="1" hidden="1">'DEC 23 MTD I&amp;E'!$G$43</definedName>
    <definedName name="QB_ROW_75260" localSheetId="2" hidden="1">'DEC 23 YTD I&amp;E'!$G$54</definedName>
    <definedName name="QB_ROW_76020" localSheetId="3" hidden="1">'DEC 23 General Ledger'!$C$48</definedName>
    <definedName name="QB_ROW_76250" localSheetId="5" hidden="1">'DEC 23 BVA'!$F$37</definedName>
    <definedName name="QB_ROW_76250" localSheetId="1" hidden="1">'DEC 23 MTD I&amp;E'!$F$31</definedName>
    <definedName name="QB_ROW_76250" localSheetId="2" hidden="1">'DEC 23 YTD I&amp;E'!$F$37</definedName>
    <definedName name="QB_ROW_76320" localSheetId="3" hidden="1">'DEC 23 General Ledger'!$C$51</definedName>
    <definedName name="QB_ROW_77260" localSheetId="5" hidden="1">'DEC 23 BVA'!$G$105</definedName>
    <definedName name="QB_ROW_77260" localSheetId="1" hidden="1">'DEC 23 MTD I&amp;E'!$G$90</definedName>
    <definedName name="QB_ROW_77260" localSheetId="2" hidden="1">'DEC 23 YTD I&amp;E'!$G$105</definedName>
    <definedName name="QB_ROW_80050" localSheetId="3" hidden="1">'DEC 23 General Ledger'!$F$94</definedName>
    <definedName name="QB_ROW_8011" localSheetId="0" hidden="1">'DEC 23 Balance Sheet'!$B$34</definedName>
    <definedName name="QB_ROW_80280" localSheetId="5" hidden="1">'DEC 23 BVA'!$I$71</definedName>
    <definedName name="QB_ROW_80280" localSheetId="1" hidden="1">'DEC 23 MTD I&amp;E'!$I$59</definedName>
    <definedName name="QB_ROW_80280" localSheetId="2" hidden="1">'DEC 23 YTD I&amp;E'!$I$71</definedName>
    <definedName name="QB_ROW_80350" localSheetId="3" hidden="1">'DEC 23 General Ledger'!$F$99</definedName>
    <definedName name="QB_ROW_82030" localSheetId="3" hidden="1">'DEC 23 General Ledger'!$D$85</definedName>
    <definedName name="QB_ROW_82060" localSheetId="5" hidden="1">'DEC 23 BVA'!$G$68</definedName>
    <definedName name="QB_ROW_82060" localSheetId="1" hidden="1">'DEC 23 MTD I&amp;E'!$G$56</definedName>
    <definedName name="QB_ROW_82060" localSheetId="2" hidden="1">'DEC 23 YTD I&amp;E'!$G$68</definedName>
    <definedName name="QB_ROW_82330" localSheetId="3" hidden="1">'DEC 23 General Ledger'!$D$131</definedName>
    <definedName name="QB_ROW_82360" localSheetId="5" hidden="1">'DEC 23 BVA'!$G$84</definedName>
    <definedName name="QB_ROW_82360" localSheetId="1" hidden="1">'DEC 23 MTD I&amp;E'!$G$69</definedName>
    <definedName name="QB_ROW_82360" localSheetId="2" hidden="1">'DEC 23 YTD I&amp;E'!$G$84</definedName>
    <definedName name="QB_ROW_83050" localSheetId="3" hidden="1">'DEC 23 General Ledger'!$F$242</definedName>
    <definedName name="QB_ROW_8311" localSheetId="0" hidden="1">'DEC 23 Balance Sheet'!$B$57</definedName>
    <definedName name="QB_ROW_83280" localSheetId="5" hidden="1">'DEC 23 BVA'!$I$130</definedName>
    <definedName name="QB_ROW_83280" localSheetId="1" hidden="1">'DEC 23 MTD I&amp;E'!$I$110</definedName>
    <definedName name="QB_ROW_83280" localSheetId="2" hidden="1">'DEC 23 YTD I&amp;E'!$I$130</definedName>
    <definedName name="QB_ROW_83350" localSheetId="3" hidden="1">'DEC 23 General Ledger'!$F$244</definedName>
    <definedName name="QB_ROW_84050" localSheetId="3" hidden="1">'DEC 23 General Ledger'!$F$236</definedName>
    <definedName name="QB_ROW_84280" localSheetId="5" hidden="1">'DEC 23 BVA'!$I$128</definedName>
    <definedName name="QB_ROW_84280" localSheetId="1" hidden="1">'DEC 23 MTD I&amp;E'!$I$108</definedName>
    <definedName name="QB_ROW_84280" localSheetId="2" hidden="1">'DEC 23 YTD I&amp;E'!$I$128</definedName>
    <definedName name="QB_ROW_84350" localSheetId="3" hidden="1">'DEC 23 General Ledger'!$F$238</definedName>
    <definedName name="QB_ROW_86030" localSheetId="3" hidden="1">'DEC 23 General Ledger'!$D$254</definedName>
    <definedName name="QB_ROW_86260" localSheetId="5" hidden="1">'DEC 23 BVA'!$G$136</definedName>
    <definedName name="QB_ROW_86260" localSheetId="1" hidden="1">'DEC 23 MTD I&amp;E'!$G$115</definedName>
    <definedName name="QB_ROW_86260" localSheetId="2" hidden="1">'DEC 23 YTD I&amp;E'!$G$136</definedName>
    <definedName name="QB_ROW_86321" localSheetId="5" hidden="1">'DEC 23 BVA'!$C$28</definedName>
    <definedName name="QB_ROW_86321" localSheetId="1" hidden="1">'DEC 23 MTD I&amp;E'!$C$23</definedName>
    <definedName name="QB_ROW_86321" localSheetId="2" hidden="1">'DEC 23 YTD I&amp;E'!$C$28</definedName>
    <definedName name="QB_ROW_86330" localSheetId="3" hidden="1">'DEC 23 General Ledger'!$D$256</definedName>
    <definedName name="QB_ROW_87020" localSheetId="3" hidden="1">'DEC 23 General Ledger'!$C$260</definedName>
    <definedName name="QB_ROW_87250" localSheetId="5" hidden="1">'DEC 23 BVA'!$F$140</definedName>
    <definedName name="QB_ROW_87250" localSheetId="1" hidden="1">'DEC 23 MTD I&amp;E'!$F$119</definedName>
    <definedName name="QB_ROW_87250" localSheetId="2" hidden="1">'DEC 23 YTD I&amp;E'!$F$140</definedName>
    <definedName name="QB_ROW_87320" localSheetId="3" hidden="1">'DEC 23 General Ledger'!$C$262</definedName>
    <definedName name="QB_ROW_88250" localSheetId="5" hidden="1">'DEC 23 BVA'!$F$141</definedName>
    <definedName name="QB_ROW_88250" localSheetId="1" hidden="1">'DEC 23 MTD I&amp;E'!$F$120</definedName>
    <definedName name="QB_ROW_88250" localSheetId="2" hidden="1">'DEC 23 YTD I&amp;E'!$F$141</definedName>
    <definedName name="QB_ROW_90020" localSheetId="3" hidden="1">'DEC 23 General Ledger'!$C$268</definedName>
    <definedName name="QB_ROW_9021" localSheetId="0" hidden="1">'DEC 23 Balance Sheet'!$C$35</definedName>
    <definedName name="QB_ROW_90250" localSheetId="5" hidden="1">'DEC 23 BVA'!$F$146</definedName>
    <definedName name="QB_ROW_90250" localSheetId="1" hidden="1">'DEC 23 MTD I&amp;E'!$F$125</definedName>
    <definedName name="QB_ROW_90250" localSheetId="2" hidden="1">'DEC 23 YTD I&amp;E'!$F$146</definedName>
    <definedName name="QB_ROW_90320" localSheetId="3" hidden="1">'DEC 23 General Ledger'!$C$271</definedName>
    <definedName name="QB_ROW_91020" localSheetId="3" hidden="1">'DEC 23 General Ledger'!$C$296</definedName>
    <definedName name="QB_ROW_91030" localSheetId="3" hidden="1">'DEC 23 General Ledger'!$D$309</definedName>
    <definedName name="QB_ROW_91050" localSheetId="5" hidden="1">'DEC 23 BVA'!$F$166</definedName>
    <definedName name="QB_ROW_91050" localSheetId="1" hidden="1">'DEC 23 MTD I&amp;E'!$F$144</definedName>
    <definedName name="QB_ROW_91050" localSheetId="2" hidden="1">'DEC 23 YTD I&amp;E'!$F$166</definedName>
    <definedName name="QB_ROW_91260" localSheetId="5" hidden="1">'DEC 23 BVA'!$G$185</definedName>
    <definedName name="QB_ROW_91260" localSheetId="1" hidden="1">'DEC 23 MTD I&amp;E'!$G$148</definedName>
    <definedName name="QB_ROW_91260" localSheetId="2" hidden="1">'DEC 23 YTD I&amp;E'!$G$185</definedName>
    <definedName name="QB_ROW_91320" localSheetId="3" hidden="1">'DEC 23 General Ledger'!$C$312</definedName>
    <definedName name="QB_ROW_91330" localSheetId="3" hidden="1">'DEC 23 General Ledger'!$D$311</definedName>
    <definedName name="QB_ROW_91350" localSheetId="5" hidden="1">'DEC 23 BVA'!$F$186</definedName>
    <definedName name="QB_ROW_91350" localSheetId="1" hidden="1">'DEC 23 MTD I&amp;E'!$F$149</definedName>
    <definedName name="QB_ROW_91350" localSheetId="2" hidden="1">'DEC 23 YTD I&amp;E'!$F$186</definedName>
    <definedName name="QB_ROW_92030" localSheetId="3" hidden="1">'DEC 23 General Ledger'!$D$210</definedName>
    <definedName name="QB_ROW_92060" localSheetId="5" hidden="1">'DEC 23 BVA'!$G$109</definedName>
    <definedName name="QB_ROW_92060" localSheetId="1" hidden="1">'DEC 23 MTD I&amp;E'!$G$93</definedName>
    <definedName name="QB_ROW_92060" localSheetId="2" hidden="1">'DEC 23 YTD I&amp;E'!$G$109</definedName>
    <definedName name="QB_ROW_92330" localSheetId="3" hidden="1">'DEC 23 General Ledger'!$D$219</definedName>
    <definedName name="QB_ROW_92360" localSheetId="5" hidden="1">'DEC 23 BVA'!$G$117</definedName>
    <definedName name="QB_ROW_92360" localSheetId="1" hidden="1">'DEC 23 MTD I&amp;E'!$G$98</definedName>
    <definedName name="QB_ROW_92360" localSheetId="2" hidden="1">'DEC 23 YTD I&amp;E'!$G$117</definedName>
    <definedName name="QB_ROW_9321" localSheetId="0" hidden="1">'DEC 23 Balance Sheet'!$C$56</definedName>
    <definedName name="QB_ROW_93240" localSheetId="0" hidden="1">'DEC 23 Balance Sheet'!$E$12</definedName>
    <definedName name="QB_ROW_94020" localSheetId="3" hidden="1">'DEC 23 General Ledger'!$C$277</definedName>
    <definedName name="QB_ROW_94250" localSheetId="5" hidden="1">'DEC 23 BVA'!$F$152</definedName>
    <definedName name="QB_ROW_94250" localSheetId="1" hidden="1">'DEC 23 MTD I&amp;E'!$F$131</definedName>
    <definedName name="QB_ROW_94250" localSheetId="2" hidden="1">'DEC 23 YTD I&amp;E'!$F$152</definedName>
    <definedName name="QB_ROW_94320" localSheetId="3" hidden="1">'DEC 23 General Ledger'!$C$280</definedName>
    <definedName name="QB_ROW_96020" localSheetId="3" hidden="1">'DEC 23 General Ledger'!$C$272</definedName>
    <definedName name="QB_ROW_96250" localSheetId="5" hidden="1">'DEC 23 BVA'!$F$147</definedName>
    <definedName name="QB_ROW_96250" localSheetId="1" hidden="1">'DEC 23 MTD I&amp;E'!$F$126</definedName>
    <definedName name="QB_ROW_96250" localSheetId="2" hidden="1">'DEC 23 YTD I&amp;E'!$F$147</definedName>
    <definedName name="QB_ROW_96320" localSheetId="3" hidden="1">'DEC 23 General Ledger'!$C$274</definedName>
    <definedName name="QB_ROW_97020" localSheetId="3" hidden="1">'DEC 23 General Ledger'!$C$281</definedName>
    <definedName name="QB_ROW_97030" localSheetId="3" hidden="1">'DEC 23 General Ledger'!$D$292</definedName>
    <definedName name="QB_ROW_97050" localSheetId="5" hidden="1">'DEC 23 BVA'!$F$153</definedName>
    <definedName name="QB_ROW_97050" localSheetId="1" hidden="1">'DEC 23 MTD I&amp;E'!$F$132</definedName>
    <definedName name="QB_ROW_97050" localSheetId="2" hidden="1">'DEC 23 YTD I&amp;E'!$F$153</definedName>
    <definedName name="QB_ROW_97260" localSheetId="5" hidden="1">'DEC 23 BVA'!$G$164</definedName>
    <definedName name="QB_ROW_97260" localSheetId="1" hidden="1">'DEC 23 MTD I&amp;E'!$G$142</definedName>
    <definedName name="QB_ROW_97260" localSheetId="2" hidden="1">'DEC 23 YTD I&amp;E'!$G$164</definedName>
    <definedName name="QB_ROW_97320" localSheetId="3" hidden="1">'DEC 23 General Ledger'!$C$295</definedName>
    <definedName name="QB_ROW_97330" localSheetId="3" hidden="1">'DEC 23 General Ledger'!$D$294</definedName>
    <definedName name="QB_ROW_97350" localSheetId="5" hidden="1">'DEC 23 BVA'!$F$165</definedName>
    <definedName name="QB_ROW_97350" localSheetId="1" hidden="1">'DEC 23 MTD I&amp;E'!$F$143</definedName>
    <definedName name="QB_ROW_97350" localSheetId="2" hidden="1">'DEC 23 YTD I&amp;E'!$F$165</definedName>
    <definedName name="QBCANSUPPORTUPDATE" localSheetId="0">TRUE</definedName>
    <definedName name="QBCANSUPPORTUPDATE" localSheetId="5">TRUE</definedName>
    <definedName name="QBCANSUPPORTUPDATE" localSheetId="3">TRUE</definedName>
    <definedName name="QBCANSUPPORTUPDATE" localSheetId="1">TRUE</definedName>
    <definedName name="QBCANSUPPORTUPDATE" localSheetId="2">TRUE</definedName>
    <definedName name="QBCOMPANYFILENAME" localSheetId="0">"C:\Users\SherrySnyder\Desktop\Quickbooks\NFPD - Company File 11.08.2023.QBW"</definedName>
    <definedName name="QBCOMPANYFILENAME" localSheetId="5">"C:\Users\SherrySnyder\Desktop\Quickbooks\NFPD - Company File 11.08.2023.QBW"</definedName>
    <definedName name="QBCOMPANYFILENAME" localSheetId="3">"C:\Users\SherrySnyder\Desktop\Quickbooks\NFPD - Company File 11.08.2023.QBW"</definedName>
    <definedName name="QBCOMPANYFILENAME" localSheetId="1">"C:\Users\SherrySnyder\Desktop\Quickbooks\NFPD - Company File 11.08.2023.QBW"</definedName>
    <definedName name="QBCOMPANYFILENAME" localSheetId="2">"C:\Users\SherrySnyder\Desktop\Quickbooks\NFPD - Company File 11.08.2023.QBW"</definedName>
    <definedName name="QBENDDATE" localSheetId="0">20231231</definedName>
    <definedName name="QBENDDATE" localSheetId="5">20231231</definedName>
    <definedName name="QBENDDATE" localSheetId="3">20231231</definedName>
    <definedName name="QBENDDATE" localSheetId="1">20231231</definedName>
    <definedName name="QBENDDATE" localSheetId="2">20231231</definedName>
    <definedName name="QBHEADERSONSCREEN" localSheetId="0">FALSE</definedName>
    <definedName name="QBHEADERSONSCREEN" localSheetId="5">FALSE</definedName>
    <definedName name="QBHEADERSONSCREEN" localSheetId="3">FALSE</definedName>
    <definedName name="QBHEADERSONSCREEN" localSheetId="1">FALSE</definedName>
    <definedName name="QBHEADERSONSCREEN" localSheetId="2">FALSE</definedName>
    <definedName name="QBMETADATASIZE" localSheetId="0">5924</definedName>
    <definedName name="QBMETADATASIZE" localSheetId="5">5924</definedName>
    <definedName name="QBMETADATASIZE" localSheetId="3">7622</definedName>
    <definedName name="QBMETADATASIZE" localSheetId="1">5924</definedName>
    <definedName name="QBMETADATASIZE" localSheetId="2">5924</definedName>
    <definedName name="QBPRESERVECOLOR" localSheetId="0">TRUE</definedName>
    <definedName name="QBPRESERVECOLOR" localSheetId="5">TRUE</definedName>
    <definedName name="QBPRESERVECOLOR" localSheetId="3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5">TRUE</definedName>
    <definedName name="QBPRESERVEFONT" localSheetId="3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5">TRUE</definedName>
    <definedName name="QBPRESERVEROWHEIGHT" localSheetId="3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5">TRUE</definedName>
    <definedName name="QBPRESERVESPACE" localSheetId="3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5">0</definedName>
    <definedName name="QBREPORTCOLAXIS" localSheetId="3">0</definedName>
    <definedName name="QBREPORTCOLAXIS" localSheetId="1">0</definedName>
    <definedName name="QBREPORTCOLAXIS" localSheetId="2">0</definedName>
    <definedName name="QBREPORTCOMPANYID" localSheetId="0">"8485c3b05ade4270975b6060e7430806"</definedName>
    <definedName name="QBREPORTCOMPANYID" localSheetId="5">"8485c3b05ade4270975b6060e7430806"</definedName>
    <definedName name="QBREPORTCOMPANYID" localSheetId="3">"8485c3b05ade4270975b6060e7430806"</definedName>
    <definedName name="QBREPORTCOMPANYID" localSheetId="1">"8485c3b05ade4270975b6060e7430806"</definedName>
    <definedName name="QBREPORTCOMPANYID" localSheetId="2">"8485c3b05ade4270975b6060e7430806"</definedName>
    <definedName name="QBREPORTCOMPARECOL_ANNUALBUDGET" localSheetId="0">FALSE</definedName>
    <definedName name="QBREPORTCOMPARECOL_ANNUALBUDGET" localSheetId="5">FALSE</definedName>
    <definedName name="QBREPORTCOMPARECOL_ANNUALBUDGET" localSheetId="3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5">FALSE</definedName>
    <definedName name="QBREPORTCOMPARECOL_AVGCOGS" localSheetId="3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5">FALSE</definedName>
    <definedName name="QBREPORTCOMPARECOL_AVGPRICE" localSheetId="3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5">TRUE</definedName>
    <definedName name="QBREPORTCOMPARECOL_BUDDIFF" localSheetId="3">FALSE</definedName>
    <definedName name="QBREPORTCOMPARECOL_BUDDIFF" localSheetId="1">TRUE</definedName>
    <definedName name="QBREPORTCOMPARECOL_BUDDIFF" localSheetId="2">TRUE</definedName>
    <definedName name="QBREPORTCOMPARECOL_BUDGET" localSheetId="0">FALSE</definedName>
    <definedName name="QBREPORTCOMPARECOL_BUDGET" localSheetId="5">TRUE</definedName>
    <definedName name="QBREPORTCOMPARECOL_BUDGET" localSheetId="3">FALSE</definedName>
    <definedName name="QBREPORTCOMPARECOL_BUDGET" localSheetId="1">TRUE</definedName>
    <definedName name="QBREPORTCOMPARECOL_BUDGET" localSheetId="2">TRUE</definedName>
    <definedName name="QBREPORTCOMPARECOL_BUDPCT" localSheetId="0">FALSE</definedName>
    <definedName name="QBREPORTCOMPARECOL_BUDPCT" localSheetId="5">TRUE</definedName>
    <definedName name="QBREPORTCOMPARECOL_BUDPCT" localSheetId="3">FALSE</definedName>
    <definedName name="QBREPORTCOMPARECOL_BUDPCT" localSheetId="1">TRUE</definedName>
    <definedName name="QBREPORTCOMPARECOL_BUDPCT" localSheetId="2">TRUE</definedName>
    <definedName name="QBREPORTCOMPARECOL_COGS" localSheetId="0">FALSE</definedName>
    <definedName name="QBREPORTCOMPARECOL_COGS" localSheetId="5">FALSE</definedName>
    <definedName name="QBREPORTCOMPARECOL_COGS" localSheetId="3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5">FALSE</definedName>
    <definedName name="QBREPORTCOMPARECOL_EXCLUDEAMOUNT" localSheetId="3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5">FALSE</definedName>
    <definedName name="QBREPORTCOMPARECOL_EXCLUDECURPERIOD" localSheetId="3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5">FALSE</definedName>
    <definedName name="QBREPORTCOMPARECOL_FORECAST" localSheetId="3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5">FALSE</definedName>
    <definedName name="QBREPORTCOMPARECOL_GROSSMARGIN" localSheetId="3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5">FALSE</definedName>
    <definedName name="QBREPORTCOMPARECOL_GROSSMARGINPCT" localSheetId="3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5">FALSE</definedName>
    <definedName name="QBREPORTCOMPARECOL_HOURS" localSheetId="3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5">FALSE</definedName>
    <definedName name="QBREPORTCOMPARECOL_PCTCOL" localSheetId="3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5">FALSE</definedName>
    <definedName name="QBREPORTCOMPARECOL_PCTEXPENSE" localSheetId="3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5">FALSE</definedName>
    <definedName name="QBREPORTCOMPARECOL_PCTINCOME" localSheetId="3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5">FALSE</definedName>
    <definedName name="QBREPORTCOMPARECOL_PCTOFSALES" localSheetId="3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5">FALSE</definedName>
    <definedName name="QBREPORTCOMPARECOL_PCTROW" localSheetId="3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5">FALSE</definedName>
    <definedName name="QBREPORTCOMPARECOL_PPDIFF" localSheetId="3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5">FALSE</definedName>
    <definedName name="QBREPORTCOMPARECOL_PPPCT" localSheetId="3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5">FALSE</definedName>
    <definedName name="QBREPORTCOMPARECOL_PREVPERIOD" localSheetId="3">FALSE</definedName>
    <definedName name="QBREPORTCOMPARECOL_PREVPERIOD" localSheetId="1">FALSE</definedName>
    <definedName name="QBREPORTCOMPARECOL_PREVPERIOD" localSheetId="2">FALSE</definedName>
    <definedName name="QBREPORTCOMPARECOL_PREVYEAR" localSheetId="0">FALSE</definedName>
    <definedName name="QBREPORTCOMPARECOL_PREVYEAR" localSheetId="5">FALSE</definedName>
    <definedName name="QBREPORTCOMPARECOL_PREVYEAR" localSheetId="3">FALSE</definedName>
    <definedName name="QBREPORTCOMPARECOL_PREVYEAR" localSheetId="1">FALSE</definedName>
    <definedName name="QBREPORTCOMPARECOL_PREVYEAR" localSheetId="2">FALSE</definedName>
    <definedName name="QBREPORTCOMPARECOL_PYDIFF" localSheetId="0">FALSE</definedName>
    <definedName name="QBREPORTCOMPARECOL_PYDIFF" localSheetId="5">FALSE</definedName>
    <definedName name="QBREPORTCOMPARECOL_PYDIFF" localSheetId="3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5">FALSE</definedName>
    <definedName name="QBREPORTCOMPARECOL_PYPCT" localSheetId="3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5">FALSE</definedName>
    <definedName name="QBREPORTCOMPARECOL_QTY" localSheetId="3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5">FALSE</definedName>
    <definedName name="QBREPORTCOMPARECOL_RATE" localSheetId="3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5">FALSE</definedName>
    <definedName name="QBREPORTCOMPARECOL_TRIPBILLEDMILES" localSheetId="3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5">FALSE</definedName>
    <definedName name="QBREPORTCOMPARECOL_TRIPBILLINGAMOUNT" localSheetId="3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5">FALSE</definedName>
    <definedName name="QBREPORTCOMPARECOL_TRIPMILES" localSheetId="3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5">FALSE</definedName>
    <definedName name="QBREPORTCOMPARECOL_TRIPNOTBILLABLEMILES" localSheetId="3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5">FALSE</definedName>
    <definedName name="QBREPORTCOMPARECOL_TRIPTAXDEDUCTIBLEAMOUNT" localSheetId="3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5">FALSE</definedName>
    <definedName name="QBREPORTCOMPARECOL_TRIPUNBILLEDMILES" localSheetId="3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5">FALSE</definedName>
    <definedName name="QBREPORTCOMPARECOL_YTD" localSheetId="3">FALSE</definedName>
    <definedName name="QBREPORTCOMPARECOL_YTD" localSheetId="1">FALSE</definedName>
    <definedName name="QBREPORTCOMPARECOL_YTD" localSheetId="2">FALSE</definedName>
    <definedName name="QBREPORTCOMPARECOL_YTDBUDGET" localSheetId="0">FALSE</definedName>
    <definedName name="QBREPORTCOMPARECOL_YTDBUDGET" localSheetId="5">FALSE</definedName>
    <definedName name="QBREPORTCOMPARECOL_YTDBUDGET" localSheetId="3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5">FALSE</definedName>
    <definedName name="QBREPORTCOMPARECOL_YTDPCT" localSheetId="3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5">11</definedName>
    <definedName name="QBREPORTROWAXIS" localSheetId="3">12</definedName>
    <definedName name="QBREPORTROWAXIS" localSheetId="1">11</definedName>
    <definedName name="QBREPORTROWAXIS" localSheetId="2">11</definedName>
    <definedName name="QBREPORTSUBCOLAXIS" localSheetId="0">0</definedName>
    <definedName name="QBREPORTSUBCOLAXIS" localSheetId="5">24</definedName>
    <definedName name="QBREPORTSUBCOLAXIS" localSheetId="3">0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5">288</definedName>
    <definedName name="QBREPORTTYPE" localSheetId="3">230</definedName>
    <definedName name="QBREPORTTYPE" localSheetId="1">288</definedName>
    <definedName name="QBREPORTTYPE" localSheetId="2">288</definedName>
    <definedName name="QBROWHEADERS" localSheetId="0">6</definedName>
    <definedName name="QBROWHEADERS" localSheetId="5">9</definedName>
    <definedName name="QBROWHEADERS" localSheetId="3">6</definedName>
    <definedName name="QBROWHEADERS" localSheetId="1">9</definedName>
    <definedName name="QBROWHEADERS" localSheetId="2">9</definedName>
    <definedName name="QBSTARTDATE" localSheetId="0">20231201</definedName>
    <definedName name="QBSTARTDATE" localSheetId="5">20230101</definedName>
    <definedName name="QBSTARTDATE" localSheetId="3">20231201</definedName>
    <definedName name="QBSTARTDATE" localSheetId="1">20231201</definedName>
    <definedName name="QBSTARTDATE" localSheetId="2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77" i="5" l="1"/>
  <c r="L277" i="5"/>
  <c r="K277" i="5"/>
  <c r="J277" i="5"/>
  <c r="M276" i="5"/>
  <c r="L276" i="5"/>
  <c r="K276" i="5"/>
  <c r="J276" i="5"/>
  <c r="M275" i="5"/>
  <c r="L275" i="5"/>
  <c r="K275" i="5"/>
  <c r="J275" i="5"/>
  <c r="M274" i="5"/>
  <c r="L274" i="5"/>
  <c r="K274" i="5"/>
  <c r="J274" i="5"/>
  <c r="M273" i="5"/>
  <c r="L273" i="5"/>
  <c r="M272" i="5"/>
  <c r="L272" i="5"/>
  <c r="M271" i="5"/>
  <c r="L271" i="5"/>
  <c r="J269" i="5"/>
  <c r="J267" i="5"/>
  <c r="J261" i="5"/>
  <c r="J257" i="5"/>
  <c r="M251" i="5"/>
  <c r="L251" i="5"/>
  <c r="K251" i="5"/>
  <c r="J251" i="5"/>
  <c r="M250" i="5"/>
  <c r="L250" i="5"/>
  <c r="K250" i="5"/>
  <c r="J250" i="5"/>
  <c r="J249" i="5"/>
  <c r="M243" i="5"/>
  <c r="L243" i="5"/>
  <c r="J241" i="5"/>
  <c r="J237" i="5"/>
  <c r="J230" i="5"/>
  <c r="M224" i="5"/>
  <c r="L224" i="5"/>
  <c r="K224" i="5"/>
  <c r="J224" i="5"/>
  <c r="M223" i="5"/>
  <c r="L223" i="5"/>
  <c r="K223" i="5"/>
  <c r="J223" i="5"/>
  <c r="M221" i="5"/>
  <c r="L221" i="5"/>
  <c r="K221" i="5"/>
  <c r="J221" i="5"/>
  <c r="M219" i="5"/>
  <c r="L219" i="5"/>
  <c r="K219" i="5"/>
  <c r="J219" i="5"/>
  <c r="M218" i="5"/>
  <c r="L218" i="5"/>
  <c r="M217" i="5"/>
  <c r="L217" i="5"/>
  <c r="M215" i="5"/>
  <c r="L215" i="5"/>
  <c r="M214" i="5"/>
  <c r="L214" i="5"/>
  <c r="M213" i="5"/>
  <c r="L213" i="5"/>
  <c r="M212" i="5"/>
  <c r="L212" i="5"/>
  <c r="M211" i="5"/>
  <c r="L211" i="5"/>
  <c r="M208" i="5"/>
  <c r="L208" i="5"/>
  <c r="K208" i="5"/>
  <c r="J208" i="5"/>
  <c r="M207" i="5"/>
  <c r="L207" i="5"/>
  <c r="K207" i="5"/>
  <c r="J207" i="5"/>
  <c r="M204" i="5"/>
  <c r="L204" i="5"/>
  <c r="M200" i="5"/>
  <c r="L200" i="5"/>
  <c r="K200" i="5"/>
  <c r="J200" i="5"/>
  <c r="M199" i="5"/>
  <c r="L199" i="5"/>
  <c r="M198" i="5"/>
  <c r="L198" i="5"/>
  <c r="M197" i="5"/>
  <c r="L197" i="5"/>
  <c r="M196" i="5"/>
  <c r="L196" i="5"/>
  <c r="M193" i="5"/>
  <c r="L193" i="5"/>
  <c r="M191" i="5"/>
  <c r="L191" i="5"/>
  <c r="K191" i="5"/>
  <c r="J191" i="5"/>
  <c r="M189" i="5"/>
  <c r="L189" i="5"/>
  <c r="M187" i="5"/>
  <c r="L187" i="5"/>
  <c r="K187" i="5"/>
  <c r="J187" i="5"/>
  <c r="M186" i="5"/>
  <c r="L186" i="5"/>
  <c r="K186" i="5"/>
  <c r="J186" i="5"/>
  <c r="M185" i="5"/>
  <c r="L185" i="5"/>
  <c r="M165" i="5"/>
  <c r="L165" i="5"/>
  <c r="K165" i="5"/>
  <c r="J165" i="5"/>
  <c r="M161" i="5"/>
  <c r="L161" i="5"/>
  <c r="M160" i="5"/>
  <c r="L160" i="5"/>
  <c r="M159" i="5"/>
  <c r="L159" i="5"/>
  <c r="M158" i="5"/>
  <c r="L158" i="5"/>
  <c r="M157" i="5"/>
  <c r="L157" i="5"/>
  <c r="M156" i="5"/>
  <c r="L156" i="5"/>
  <c r="M155" i="5"/>
  <c r="L155" i="5"/>
  <c r="M154" i="5"/>
  <c r="L154" i="5"/>
  <c r="M152" i="5"/>
  <c r="L152" i="5"/>
  <c r="M151" i="5"/>
  <c r="L151" i="5"/>
  <c r="M149" i="5"/>
  <c r="L149" i="5"/>
  <c r="K149" i="5"/>
  <c r="J149" i="5"/>
  <c r="M148" i="5"/>
  <c r="L148" i="5"/>
  <c r="M147" i="5"/>
  <c r="L147" i="5"/>
  <c r="M146" i="5"/>
  <c r="L146" i="5"/>
  <c r="M145" i="5"/>
  <c r="L145" i="5"/>
  <c r="M144" i="5"/>
  <c r="L144" i="5"/>
  <c r="M142" i="5"/>
  <c r="L142" i="5"/>
  <c r="K142" i="5"/>
  <c r="J142" i="5"/>
  <c r="M141" i="5"/>
  <c r="L141" i="5"/>
  <c r="M140" i="5"/>
  <c r="L140" i="5"/>
  <c r="M138" i="5"/>
  <c r="L138" i="5"/>
  <c r="K138" i="5"/>
  <c r="J138" i="5"/>
  <c r="M137" i="5"/>
  <c r="L137" i="5"/>
  <c r="K137" i="5"/>
  <c r="J137" i="5"/>
  <c r="M136" i="5"/>
  <c r="L136" i="5"/>
  <c r="M135" i="5"/>
  <c r="L135" i="5"/>
  <c r="K135" i="5"/>
  <c r="J135" i="5"/>
  <c r="M134" i="5"/>
  <c r="L134" i="5"/>
  <c r="M133" i="5"/>
  <c r="L133" i="5"/>
  <c r="M132" i="5"/>
  <c r="L132" i="5"/>
  <c r="K132" i="5"/>
  <c r="J132" i="5"/>
  <c r="M130" i="5"/>
  <c r="L130" i="5"/>
  <c r="M129" i="5"/>
  <c r="L129" i="5"/>
  <c r="M128" i="5"/>
  <c r="L128" i="5"/>
  <c r="M125" i="5"/>
  <c r="L125" i="5"/>
  <c r="K125" i="5"/>
  <c r="J125" i="5"/>
  <c r="M124" i="5"/>
  <c r="L124" i="5"/>
  <c r="M123" i="5"/>
  <c r="L123" i="5"/>
  <c r="M122" i="5"/>
  <c r="L122" i="5"/>
  <c r="M121" i="5"/>
  <c r="L121" i="5"/>
  <c r="M120" i="5"/>
  <c r="L120" i="5"/>
  <c r="M117" i="5"/>
  <c r="L117" i="5"/>
  <c r="K117" i="5"/>
  <c r="J117" i="5"/>
  <c r="M116" i="5"/>
  <c r="L116" i="5"/>
  <c r="M115" i="5"/>
  <c r="L115" i="5"/>
  <c r="M114" i="5"/>
  <c r="L114" i="5"/>
  <c r="M113" i="5"/>
  <c r="L113" i="5"/>
  <c r="K113" i="5"/>
  <c r="J113" i="5"/>
  <c r="M112" i="5"/>
  <c r="L112" i="5"/>
  <c r="M107" i="5"/>
  <c r="L107" i="5"/>
  <c r="K107" i="5"/>
  <c r="J107" i="5"/>
  <c r="M105" i="5"/>
  <c r="L105" i="5"/>
  <c r="M104" i="5"/>
  <c r="L104" i="5"/>
  <c r="M103" i="5"/>
  <c r="L103" i="5"/>
  <c r="M101" i="5"/>
  <c r="L101" i="5"/>
  <c r="K101" i="5"/>
  <c r="J101" i="5"/>
  <c r="M99" i="5"/>
  <c r="L99" i="5"/>
  <c r="K99" i="5"/>
  <c r="J99" i="5"/>
  <c r="M98" i="5"/>
  <c r="L98" i="5"/>
  <c r="M97" i="5"/>
  <c r="L97" i="5"/>
  <c r="M96" i="5"/>
  <c r="L96" i="5"/>
  <c r="M94" i="5"/>
  <c r="L94" i="5"/>
  <c r="K94" i="5"/>
  <c r="J94" i="5"/>
  <c r="M93" i="5"/>
  <c r="L93" i="5"/>
  <c r="M92" i="5"/>
  <c r="L92" i="5"/>
  <c r="M91" i="5"/>
  <c r="L91" i="5"/>
  <c r="M90" i="5"/>
  <c r="L90" i="5"/>
  <c r="M89" i="5"/>
  <c r="L89" i="5"/>
  <c r="M88" i="5"/>
  <c r="L88" i="5"/>
  <c r="M84" i="5"/>
  <c r="L84" i="5"/>
  <c r="K84" i="5"/>
  <c r="J84" i="5"/>
  <c r="M82" i="5"/>
  <c r="L82" i="5"/>
  <c r="M81" i="5"/>
  <c r="L81" i="5"/>
  <c r="M80" i="5"/>
  <c r="L80" i="5"/>
  <c r="M79" i="5"/>
  <c r="L79" i="5"/>
  <c r="M78" i="5"/>
  <c r="L78" i="5"/>
  <c r="M77" i="5"/>
  <c r="L77" i="5"/>
  <c r="K77" i="5"/>
  <c r="J77" i="5"/>
  <c r="M75" i="5"/>
  <c r="L75" i="5"/>
  <c r="M73" i="5"/>
  <c r="L73" i="5"/>
  <c r="M72" i="5"/>
  <c r="L72" i="5"/>
  <c r="M71" i="5"/>
  <c r="L71" i="5"/>
  <c r="M66" i="5"/>
  <c r="L66" i="5"/>
  <c r="K66" i="5"/>
  <c r="J66" i="5"/>
  <c r="M65" i="5"/>
  <c r="L65" i="5"/>
  <c r="M63" i="5"/>
  <c r="L63" i="5"/>
  <c r="M62" i="5"/>
  <c r="L62" i="5"/>
  <c r="M61" i="5"/>
  <c r="L61" i="5"/>
  <c r="M60" i="5"/>
  <c r="L60" i="5"/>
  <c r="M59" i="5"/>
  <c r="L59" i="5"/>
  <c r="M57" i="5"/>
  <c r="L57" i="5"/>
  <c r="K57" i="5"/>
  <c r="J57" i="5"/>
  <c r="M55" i="5"/>
  <c r="L55" i="5"/>
  <c r="M54" i="5"/>
  <c r="L54" i="5"/>
  <c r="M53" i="5"/>
  <c r="L53" i="5"/>
  <c r="M52" i="5"/>
  <c r="L52" i="5"/>
  <c r="M50" i="5"/>
  <c r="L50" i="5"/>
  <c r="K50" i="5"/>
  <c r="J50" i="5"/>
  <c r="M47" i="5"/>
  <c r="L47" i="5"/>
  <c r="M45" i="5"/>
  <c r="L45" i="5"/>
  <c r="M44" i="5"/>
  <c r="L44" i="5"/>
  <c r="K44" i="5"/>
  <c r="J44" i="5"/>
  <c r="M43" i="5"/>
  <c r="L43" i="5"/>
  <c r="M40" i="5"/>
  <c r="L40" i="5"/>
  <c r="M39" i="5"/>
  <c r="L39" i="5"/>
  <c r="M38" i="5"/>
  <c r="L38" i="5"/>
  <c r="M37" i="5"/>
  <c r="L37" i="5"/>
  <c r="M35" i="5"/>
  <c r="L35" i="5"/>
  <c r="K35" i="5"/>
  <c r="J35" i="5"/>
  <c r="M33" i="5"/>
  <c r="L33" i="5"/>
  <c r="M32" i="5"/>
  <c r="L32" i="5"/>
  <c r="M28" i="5"/>
  <c r="L28" i="5"/>
  <c r="K28" i="5"/>
  <c r="J28" i="5"/>
  <c r="M27" i="5"/>
  <c r="L27" i="5"/>
  <c r="K27" i="5"/>
  <c r="J27" i="5"/>
  <c r="M26" i="5"/>
  <c r="L26" i="5"/>
  <c r="K26" i="5"/>
  <c r="J26" i="5"/>
  <c r="M21" i="5"/>
  <c r="L21" i="5"/>
  <c r="M20" i="5"/>
  <c r="L20" i="5"/>
  <c r="M18" i="5"/>
  <c r="L18" i="5"/>
  <c r="M17" i="5"/>
  <c r="L17" i="5"/>
  <c r="M16" i="5"/>
  <c r="L16" i="5"/>
  <c r="M15" i="5"/>
  <c r="L15" i="5"/>
  <c r="M14" i="5"/>
  <c r="L14" i="5"/>
  <c r="M10" i="5"/>
  <c r="L10" i="5"/>
  <c r="M9" i="5"/>
  <c r="L9" i="5"/>
  <c r="M8" i="5"/>
  <c r="L8" i="5"/>
  <c r="Q387" i="4"/>
  <c r="P387" i="4"/>
  <c r="Q386" i="4"/>
  <c r="P386" i="4"/>
  <c r="Q385" i="4"/>
  <c r="P385" i="4"/>
  <c r="Q384" i="4"/>
  <c r="Q382" i="4"/>
  <c r="P382" i="4"/>
  <c r="Q381" i="4"/>
  <c r="P381" i="4"/>
  <c r="Q380" i="4"/>
  <c r="Q379" i="4"/>
  <c r="Q377" i="4"/>
  <c r="P377" i="4"/>
  <c r="Q376" i="4"/>
  <c r="Q375" i="4"/>
  <c r="Q374" i="4"/>
  <c r="Q373" i="4"/>
  <c r="Q372" i="4"/>
  <c r="Q371" i="4"/>
  <c r="Q370" i="4"/>
  <c r="Q369" i="4"/>
  <c r="Q365" i="4"/>
  <c r="P365" i="4"/>
  <c r="Q363" i="4"/>
  <c r="Q360" i="4"/>
  <c r="P360" i="4"/>
  <c r="Q359" i="4"/>
  <c r="P359" i="4"/>
  <c r="Q358" i="4"/>
  <c r="Q355" i="4"/>
  <c r="P355" i="4"/>
  <c r="Q354" i="4"/>
  <c r="P354" i="4"/>
  <c r="Q353" i="4"/>
  <c r="Q352" i="4"/>
  <c r="Q351" i="4"/>
  <c r="Q349" i="4"/>
  <c r="P349" i="4"/>
  <c r="Q348" i="4"/>
  <c r="Q347" i="4"/>
  <c r="Q346" i="4"/>
  <c r="Q345" i="4"/>
  <c r="Q344" i="4"/>
  <c r="Q343" i="4"/>
  <c r="Q342" i="4"/>
  <c r="Q341" i="4"/>
  <c r="Q340" i="4"/>
  <c r="Q339" i="4"/>
  <c r="Q336" i="4"/>
  <c r="P336" i="4"/>
  <c r="Q335" i="4"/>
  <c r="P335" i="4"/>
  <c r="Q334" i="4"/>
  <c r="P334" i="4"/>
  <c r="Q333" i="4"/>
  <c r="Q330" i="4"/>
  <c r="P330" i="4"/>
  <c r="Q329" i="4"/>
  <c r="P329" i="4"/>
  <c r="Q328" i="4"/>
  <c r="Q327" i="4"/>
  <c r="Q326" i="4"/>
  <c r="Q325" i="4"/>
  <c r="Q323" i="4"/>
  <c r="P323" i="4"/>
  <c r="Q322" i="4"/>
  <c r="Q319" i="4"/>
  <c r="P319" i="4"/>
  <c r="Q318" i="4"/>
  <c r="Q317" i="4"/>
  <c r="Q316" i="4"/>
  <c r="Q313" i="4"/>
  <c r="P313" i="4"/>
  <c r="Q312" i="4"/>
  <c r="P312" i="4"/>
  <c r="Q311" i="4"/>
  <c r="P311" i="4"/>
  <c r="Q310" i="4"/>
  <c r="Q308" i="4"/>
  <c r="P308" i="4"/>
  <c r="Q307" i="4"/>
  <c r="Q306" i="4"/>
  <c r="Q304" i="4"/>
  <c r="P304" i="4"/>
  <c r="Q303" i="4"/>
  <c r="Q302" i="4"/>
  <c r="Q300" i="4"/>
  <c r="P300" i="4"/>
  <c r="Q299" i="4"/>
  <c r="Q298" i="4"/>
  <c r="Q295" i="4"/>
  <c r="P295" i="4"/>
  <c r="Q294" i="4"/>
  <c r="P294" i="4"/>
  <c r="Q293" i="4"/>
  <c r="Q291" i="4"/>
  <c r="P291" i="4"/>
  <c r="Q290" i="4"/>
  <c r="Q288" i="4"/>
  <c r="P288" i="4"/>
  <c r="Q287" i="4"/>
  <c r="Q286" i="4"/>
  <c r="Q284" i="4"/>
  <c r="P284" i="4"/>
  <c r="Q283" i="4"/>
  <c r="Q280" i="4"/>
  <c r="P280" i="4"/>
  <c r="Q279" i="4"/>
  <c r="Q278" i="4"/>
  <c r="Q275" i="4"/>
  <c r="P275" i="4"/>
  <c r="Q274" i="4"/>
  <c r="P274" i="4"/>
  <c r="Q273" i="4"/>
  <c r="Q271" i="4"/>
  <c r="P271" i="4"/>
  <c r="Q270" i="4"/>
  <c r="Q269" i="4"/>
  <c r="Q267" i="4"/>
  <c r="P267" i="4"/>
  <c r="Q266" i="4"/>
  <c r="Q263" i="4"/>
  <c r="P263" i="4"/>
  <c r="Q262" i="4"/>
  <c r="P262" i="4"/>
  <c r="Q261" i="4"/>
  <c r="Q258" i="4"/>
  <c r="P258" i="4"/>
  <c r="Q257" i="4"/>
  <c r="P257" i="4"/>
  <c r="Q256" i="4"/>
  <c r="P256" i="4"/>
  <c r="Q255" i="4"/>
  <c r="Q253" i="4"/>
  <c r="P253" i="4"/>
  <c r="Q252" i="4"/>
  <c r="P252" i="4"/>
  <c r="Q251" i="4"/>
  <c r="Q250" i="4"/>
  <c r="Q249" i="4"/>
  <c r="Q248" i="4"/>
  <c r="Q247" i="4"/>
  <c r="Q245" i="4"/>
  <c r="P245" i="4"/>
  <c r="Q244" i="4"/>
  <c r="P244" i="4"/>
  <c r="Q243" i="4"/>
  <c r="Q241" i="4"/>
  <c r="P241" i="4"/>
  <c r="Q240" i="4"/>
  <c r="Q238" i="4"/>
  <c r="P238" i="4"/>
  <c r="Q237" i="4"/>
  <c r="Q233" i="4"/>
  <c r="P233" i="4"/>
  <c r="Q232" i="4"/>
  <c r="P232" i="4"/>
  <c r="Q231" i="4"/>
  <c r="Q229" i="4"/>
  <c r="P229" i="4"/>
  <c r="Q228" i="4"/>
  <c r="Q226" i="4"/>
  <c r="P226" i="4"/>
  <c r="Q225" i="4"/>
  <c r="Q223" i="4"/>
  <c r="P223" i="4"/>
  <c r="Q222" i="4"/>
  <c r="Q219" i="4"/>
  <c r="P219" i="4"/>
  <c r="Q217" i="4"/>
  <c r="Q216" i="4"/>
  <c r="Q215" i="4"/>
  <c r="Q214" i="4"/>
  <c r="Q213" i="4"/>
  <c r="Q212" i="4"/>
  <c r="Q208" i="4"/>
  <c r="P208" i="4"/>
  <c r="Q207" i="4"/>
  <c r="P207" i="4"/>
  <c r="Q206" i="4"/>
  <c r="Q203" i="4"/>
  <c r="P203" i="4"/>
  <c r="Q202" i="4"/>
  <c r="P202" i="4"/>
  <c r="Q201" i="4"/>
  <c r="Q199" i="4"/>
  <c r="P199" i="4"/>
  <c r="Q198" i="4"/>
  <c r="P198" i="4"/>
  <c r="Q197" i="4"/>
  <c r="Q196" i="4"/>
  <c r="Q195" i="4"/>
  <c r="Q194" i="4"/>
  <c r="Q193" i="4"/>
  <c r="Q192" i="4"/>
  <c r="Q191" i="4"/>
  <c r="Q190" i="4"/>
  <c r="Q189" i="4"/>
  <c r="Q188" i="4"/>
  <c r="Q187" i="4"/>
  <c r="Q186" i="4"/>
  <c r="Q184" i="4"/>
  <c r="P184" i="4"/>
  <c r="Q183" i="4"/>
  <c r="Q182" i="4"/>
  <c r="Q181" i="4"/>
  <c r="Q180" i="4"/>
  <c r="Q179" i="4"/>
  <c r="Q178" i="4"/>
  <c r="Q177" i="4"/>
  <c r="Q176" i="4"/>
  <c r="Q175" i="4"/>
  <c r="Q174" i="4"/>
  <c r="Q173" i="4"/>
  <c r="Q172" i="4"/>
  <c r="Q170" i="4"/>
  <c r="P170" i="4"/>
  <c r="Q169" i="4"/>
  <c r="Q168" i="4"/>
  <c r="Q167" i="4"/>
  <c r="Q166" i="4"/>
  <c r="Q165" i="4"/>
  <c r="Q164" i="4"/>
  <c r="Q161" i="4"/>
  <c r="P161" i="4"/>
  <c r="Q160" i="4"/>
  <c r="P160" i="4"/>
  <c r="Q159" i="4"/>
  <c r="Q158" i="4"/>
  <c r="Q156" i="4"/>
  <c r="P156" i="4"/>
  <c r="Q155" i="4"/>
  <c r="Q154" i="4"/>
  <c r="Q153" i="4"/>
  <c r="Q152" i="4"/>
  <c r="Q151" i="4"/>
  <c r="Q149" i="4"/>
  <c r="P149" i="4"/>
  <c r="Q148" i="4"/>
  <c r="Q147" i="4"/>
  <c r="Q146" i="4"/>
  <c r="Q145" i="4"/>
  <c r="Q144" i="4"/>
  <c r="Q143" i="4"/>
  <c r="Q141" i="4"/>
  <c r="P141" i="4"/>
  <c r="Q140" i="4"/>
  <c r="Q139" i="4"/>
  <c r="Q138" i="4"/>
  <c r="Q135" i="4"/>
  <c r="P135" i="4"/>
  <c r="Q134" i="4"/>
  <c r="Q133" i="4"/>
  <c r="Q131" i="4"/>
  <c r="P131" i="4"/>
  <c r="Q130" i="4"/>
  <c r="P130" i="4"/>
  <c r="Q129" i="4"/>
  <c r="Q128" i="4"/>
  <c r="Q127" i="4"/>
  <c r="Q126" i="4"/>
  <c r="Q125" i="4"/>
  <c r="Q124" i="4"/>
  <c r="Q123" i="4"/>
  <c r="Q121" i="4"/>
  <c r="P121" i="4"/>
  <c r="Q120" i="4"/>
  <c r="Q119" i="4"/>
  <c r="Q117" i="4"/>
  <c r="P117" i="4"/>
  <c r="Q116" i="4"/>
  <c r="Q115" i="4"/>
  <c r="Q114" i="4"/>
  <c r="Q113" i="4"/>
  <c r="Q112" i="4"/>
  <c r="Q111" i="4"/>
  <c r="Q110" i="4"/>
  <c r="Q109" i="4"/>
  <c r="Q108" i="4"/>
  <c r="Q107" i="4"/>
  <c r="Q106" i="4"/>
  <c r="Q105" i="4"/>
  <c r="Q104" i="4"/>
  <c r="Q103" i="4"/>
  <c r="Q102" i="4"/>
  <c r="Q100" i="4"/>
  <c r="P100" i="4"/>
  <c r="Q99" i="4"/>
  <c r="P99" i="4"/>
  <c r="Q98" i="4"/>
  <c r="Q97" i="4"/>
  <c r="Q96" i="4"/>
  <c r="Q95" i="4"/>
  <c r="Q92" i="4"/>
  <c r="P92" i="4"/>
  <c r="Q91" i="4"/>
  <c r="Q90" i="4"/>
  <c r="Q89" i="4"/>
  <c r="Q88" i="4"/>
  <c r="Q87" i="4"/>
  <c r="Q83" i="4"/>
  <c r="P83" i="4"/>
  <c r="Q82" i="4"/>
  <c r="P82" i="4"/>
  <c r="Q81" i="4"/>
  <c r="Q79" i="4"/>
  <c r="P79" i="4"/>
  <c r="Q78" i="4"/>
  <c r="Q76" i="4"/>
  <c r="P76" i="4"/>
  <c r="Q75" i="4"/>
  <c r="Q73" i="4"/>
  <c r="P73" i="4"/>
  <c r="Q72" i="4"/>
  <c r="Q71" i="4"/>
  <c r="Q70" i="4"/>
  <c r="Q67" i="4"/>
  <c r="P67" i="4"/>
  <c r="Q66" i="4"/>
  <c r="P66" i="4"/>
  <c r="Q65" i="4"/>
  <c r="Q62" i="4"/>
  <c r="P62" i="4"/>
  <c r="Q61" i="4"/>
  <c r="P61" i="4"/>
  <c r="Q60" i="4"/>
  <c r="Q59" i="4"/>
  <c r="Q58" i="4"/>
  <c r="Q57" i="4"/>
  <c r="Q54" i="4"/>
  <c r="P54" i="4"/>
  <c r="Q53" i="4"/>
  <c r="Q51" i="4"/>
  <c r="P51" i="4"/>
  <c r="Q50" i="4"/>
  <c r="Q49" i="4"/>
  <c r="Q46" i="4"/>
  <c r="P46" i="4"/>
  <c r="Q45" i="4"/>
  <c r="Q43" i="4"/>
  <c r="P43" i="4"/>
  <c r="Q42" i="4"/>
  <c r="P42" i="4"/>
  <c r="Q41" i="4"/>
  <c r="Q40" i="4"/>
  <c r="Q39" i="4"/>
  <c r="Q38" i="4"/>
  <c r="Q36" i="4"/>
  <c r="P36" i="4"/>
  <c r="Q35" i="4"/>
  <c r="Q33" i="4"/>
  <c r="P33" i="4"/>
  <c r="Q32" i="4"/>
  <c r="Q31" i="4"/>
  <c r="Q30" i="4"/>
  <c r="Q28" i="4"/>
  <c r="P28" i="4"/>
  <c r="Q27" i="4"/>
  <c r="Q25" i="4"/>
  <c r="P25" i="4"/>
  <c r="Q24" i="4"/>
  <c r="Q22" i="4"/>
  <c r="P22" i="4"/>
  <c r="Q21" i="4"/>
  <c r="Q19" i="4"/>
  <c r="P19" i="4"/>
  <c r="Q18" i="4"/>
  <c r="Q15" i="4"/>
  <c r="P15" i="4"/>
  <c r="Q14" i="4"/>
  <c r="Q13" i="4"/>
  <c r="Q12" i="4"/>
  <c r="Q11" i="4"/>
  <c r="Q10" i="4"/>
  <c r="Q9" i="4"/>
  <c r="Q7" i="4"/>
  <c r="P7" i="4"/>
  <c r="Q6" i="4"/>
  <c r="Q4" i="4"/>
  <c r="P4" i="4"/>
  <c r="Q3" i="4"/>
  <c r="M277" i="3"/>
  <c r="L277" i="3"/>
  <c r="K277" i="3"/>
  <c r="J277" i="3"/>
  <c r="M276" i="3"/>
  <c r="L276" i="3"/>
  <c r="K276" i="3"/>
  <c r="J276" i="3"/>
  <c r="M275" i="3"/>
  <c r="L275" i="3"/>
  <c r="K275" i="3"/>
  <c r="J275" i="3"/>
  <c r="M274" i="3"/>
  <c r="L274" i="3"/>
  <c r="K274" i="3"/>
  <c r="J274" i="3"/>
  <c r="M273" i="3"/>
  <c r="L273" i="3"/>
  <c r="M272" i="3"/>
  <c r="L272" i="3"/>
  <c r="M271" i="3"/>
  <c r="L271" i="3"/>
  <c r="J269" i="3"/>
  <c r="J267" i="3"/>
  <c r="J261" i="3"/>
  <c r="J257" i="3"/>
  <c r="M251" i="3"/>
  <c r="L251" i="3"/>
  <c r="K251" i="3"/>
  <c r="J251" i="3"/>
  <c r="M250" i="3"/>
  <c r="L250" i="3"/>
  <c r="K250" i="3"/>
  <c r="J250" i="3"/>
  <c r="J249" i="3"/>
  <c r="M243" i="3"/>
  <c r="L243" i="3"/>
  <c r="J241" i="3"/>
  <c r="J237" i="3"/>
  <c r="J230" i="3"/>
  <c r="M224" i="3"/>
  <c r="L224" i="3"/>
  <c r="K224" i="3"/>
  <c r="J224" i="3"/>
  <c r="M223" i="3"/>
  <c r="L223" i="3"/>
  <c r="K223" i="3"/>
  <c r="J223" i="3"/>
  <c r="M221" i="3"/>
  <c r="L221" i="3"/>
  <c r="K221" i="3"/>
  <c r="J221" i="3"/>
  <c r="M219" i="3"/>
  <c r="L219" i="3"/>
  <c r="K219" i="3"/>
  <c r="J219" i="3"/>
  <c r="M218" i="3"/>
  <c r="L218" i="3"/>
  <c r="M217" i="3"/>
  <c r="L217" i="3"/>
  <c r="M215" i="3"/>
  <c r="L215" i="3"/>
  <c r="M214" i="3"/>
  <c r="L214" i="3"/>
  <c r="M213" i="3"/>
  <c r="L213" i="3"/>
  <c r="M212" i="3"/>
  <c r="L212" i="3"/>
  <c r="M211" i="3"/>
  <c r="L211" i="3"/>
  <c r="M208" i="3"/>
  <c r="L208" i="3"/>
  <c r="K208" i="3"/>
  <c r="J208" i="3"/>
  <c r="M207" i="3"/>
  <c r="L207" i="3"/>
  <c r="K207" i="3"/>
  <c r="J207" i="3"/>
  <c r="M204" i="3"/>
  <c r="L204" i="3"/>
  <c r="M200" i="3"/>
  <c r="L200" i="3"/>
  <c r="K200" i="3"/>
  <c r="J200" i="3"/>
  <c r="M199" i="3"/>
  <c r="L199" i="3"/>
  <c r="M198" i="3"/>
  <c r="L198" i="3"/>
  <c r="M197" i="3"/>
  <c r="L197" i="3"/>
  <c r="M196" i="3"/>
  <c r="L196" i="3"/>
  <c r="M193" i="3"/>
  <c r="L193" i="3"/>
  <c r="M191" i="3"/>
  <c r="L191" i="3"/>
  <c r="K191" i="3"/>
  <c r="J191" i="3"/>
  <c r="M189" i="3"/>
  <c r="L189" i="3"/>
  <c r="M187" i="3"/>
  <c r="L187" i="3"/>
  <c r="K187" i="3"/>
  <c r="J187" i="3"/>
  <c r="M186" i="3"/>
  <c r="L186" i="3"/>
  <c r="K186" i="3"/>
  <c r="J186" i="3"/>
  <c r="M185" i="3"/>
  <c r="L185" i="3"/>
  <c r="M165" i="3"/>
  <c r="L165" i="3"/>
  <c r="K165" i="3"/>
  <c r="J165" i="3"/>
  <c r="M161" i="3"/>
  <c r="L161" i="3"/>
  <c r="M160" i="3"/>
  <c r="L160" i="3"/>
  <c r="M159" i="3"/>
  <c r="L159" i="3"/>
  <c r="M158" i="3"/>
  <c r="L158" i="3"/>
  <c r="M157" i="3"/>
  <c r="L157" i="3"/>
  <c r="M156" i="3"/>
  <c r="L156" i="3"/>
  <c r="M155" i="3"/>
  <c r="L155" i="3"/>
  <c r="M154" i="3"/>
  <c r="L154" i="3"/>
  <c r="M152" i="3"/>
  <c r="L152" i="3"/>
  <c r="M151" i="3"/>
  <c r="L151" i="3"/>
  <c r="M149" i="3"/>
  <c r="L149" i="3"/>
  <c r="K149" i="3"/>
  <c r="J149" i="3"/>
  <c r="M148" i="3"/>
  <c r="L148" i="3"/>
  <c r="M147" i="3"/>
  <c r="L147" i="3"/>
  <c r="M146" i="3"/>
  <c r="L146" i="3"/>
  <c r="M145" i="3"/>
  <c r="L145" i="3"/>
  <c r="M144" i="3"/>
  <c r="L144" i="3"/>
  <c r="M142" i="3"/>
  <c r="L142" i="3"/>
  <c r="K142" i="3"/>
  <c r="J142" i="3"/>
  <c r="M141" i="3"/>
  <c r="L141" i="3"/>
  <c r="M140" i="3"/>
  <c r="L140" i="3"/>
  <c r="M138" i="3"/>
  <c r="L138" i="3"/>
  <c r="K138" i="3"/>
  <c r="J138" i="3"/>
  <c r="M137" i="3"/>
  <c r="L137" i="3"/>
  <c r="K137" i="3"/>
  <c r="J137" i="3"/>
  <c r="M136" i="3"/>
  <c r="L136" i="3"/>
  <c r="M135" i="3"/>
  <c r="L135" i="3"/>
  <c r="K135" i="3"/>
  <c r="J135" i="3"/>
  <c r="M134" i="3"/>
  <c r="L134" i="3"/>
  <c r="M133" i="3"/>
  <c r="L133" i="3"/>
  <c r="M132" i="3"/>
  <c r="L132" i="3"/>
  <c r="K132" i="3"/>
  <c r="J132" i="3"/>
  <c r="M130" i="3"/>
  <c r="L130" i="3"/>
  <c r="M129" i="3"/>
  <c r="L129" i="3"/>
  <c r="M128" i="3"/>
  <c r="L128" i="3"/>
  <c r="M125" i="3"/>
  <c r="L125" i="3"/>
  <c r="K125" i="3"/>
  <c r="J125" i="3"/>
  <c r="M124" i="3"/>
  <c r="L124" i="3"/>
  <c r="M123" i="3"/>
  <c r="L123" i="3"/>
  <c r="M122" i="3"/>
  <c r="L122" i="3"/>
  <c r="M121" i="3"/>
  <c r="L121" i="3"/>
  <c r="M120" i="3"/>
  <c r="L120" i="3"/>
  <c r="M117" i="3"/>
  <c r="L117" i="3"/>
  <c r="K117" i="3"/>
  <c r="J117" i="3"/>
  <c r="M116" i="3"/>
  <c r="L116" i="3"/>
  <c r="M115" i="3"/>
  <c r="L115" i="3"/>
  <c r="M114" i="3"/>
  <c r="L114" i="3"/>
  <c r="M113" i="3"/>
  <c r="L113" i="3"/>
  <c r="K113" i="3"/>
  <c r="J113" i="3"/>
  <c r="M112" i="3"/>
  <c r="L112" i="3"/>
  <c r="M107" i="3"/>
  <c r="L107" i="3"/>
  <c r="K107" i="3"/>
  <c r="J107" i="3"/>
  <c r="M105" i="3"/>
  <c r="L105" i="3"/>
  <c r="M104" i="3"/>
  <c r="L104" i="3"/>
  <c r="M103" i="3"/>
  <c r="L103" i="3"/>
  <c r="M101" i="3"/>
  <c r="L101" i="3"/>
  <c r="K101" i="3"/>
  <c r="J101" i="3"/>
  <c r="M99" i="3"/>
  <c r="L99" i="3"/>
  <c r="K99" i="3"/>
  <c r="J99" i="3"/>
  <c r="M98" i="3"/>
  <c r="L98" i="3"/>
  <c r="M97" i="3"/>
  <c r="L97" i="3"/>
  <c r="M96" i="3"/>
  <c r="L96" i="3"/>
  <c r="M94" i="3"/>
  <c r="L94" i="3"/>
  <c r="K94" i="3"/>
  <c r="J94" i="3"/>
  <c r="M93" i="3"/>
  <c r="L93" i="3"/>
  <c r="M92" i="3"/>
  <c r="L92" i="3"/>
  <c r="M91" i="3"/>
  <c r="L91" i="3"/>
  <c r="M90" i="3"/>
  <c r="L90" i="3"/>
  <c r="M89" i="3"/>
  <c r="L89" i="3"/>
  <c r="M88" i="3"/>
  <c r="L88" i="3"/>
  <c r="M84" i="3"/>
  <c r="L84" i="3"/>
  <c r="K84" i="3"/>
  <c r="J84" i="3"/>
  <c r="M82" i="3"/>
  <c r="L82" i="3"/>
  <c r="M81" i="3"/>
  <c r="L81" i="3"/>
  <c r="M80" i="3"/>
  <c r="L80" i="3"/>
  <c r="M79" i="3"/>
  <c r="L79" i="3"/>
  <c r="M78" i="3"/>
  <c r="L78" i="3"/>
  <c r="M77" i="3"/>
  <c r="L77" i="3"/>
  <c r="K77" i="3"/>
  <c r="J77" i="3"/>
  <c r="M75" i="3"/>
  <c r="L75" i="3"/>
  <c r="M73" i="3"/>
  <c r="L73" i="3"/>
  <c r="M72" i="3"/>
  <c r="L72" i="3"/>
  <c r="M71" i="3"/>
  <c r="L71" i="3"/>
  <c r="M66" i="3"/>
  <c r="L66" i="3"/>
  <c r="K66" i="3"/>
  <c r="J66" i="3"/>
  <c r="M65" i="3"/>
  <c r="L65" i="3"/>
  <c r="M63" i="3"/>
  <c r="L63" i="3"/>
  <c r="M62" i="3"/>
  <c r="L62" i="3"/>
  <c r="M61" i="3"/>
  <c r="L61" i="3"/>
  <c r="M60" i="3"/>
  <c r="L60" i="3"/>
  <c r="M59" i="3"/>
  <c r="L59" i="3"/>
  <c r="M57" i="3"/>
  <c r="L57" i="3"/>
  <c r="K57" i="3"/>
  <c r="J57" i="3"/>
  <c r="M55" i="3"/>
  <c r="L55" i="3"/>
  <c r="M54" i="3"/>
  <c r="L54" i="3"/>
  <c r="M53" i="3"/>
  <c r="L53" i="3"/>
  <c r="M52" i="3"/>
  <c r="L52" i="3"/>
  <c r="M50" i="3"/>
  <c r="L50" i="3"/>
  <c r="K50" i="3"/>
  <c r="J50" i="3"/>
  <c r="M47" i="3"/>
  <c r="L47" i="3"/>
  <c r="M45" i="3"/>
  <c r="L45" i="3"/>
  <c r="M44" i="3"/>
  <c r="L44" i="3"/>
  <c r="K44" i="3"/>
  <c r="J44" i="3"/>
  <c r="M43" i="3"/>
  <c r="L43" i="3"/>
  <c r="M40" i="3"/>
  <c r="L40" i="3"/>
  <c r="M39" i="3"/>
  <c r="L39" i="3"/>
  <c r="M38" i="3"/>
  <c r="L38" i="3"/>
  <c r="M37" i="3"/>
  <c r="L37" i="3"/>
  <c r="M35" i="3"/>
  <c r="L35" i="3"/>
  <c r="K35" i="3"/>
  <c r="J35" i="3"/>
  <c r="M33" i="3"/>
  <c r="L33" i="3"/>
  <c r="M32" i="3"/>
  <c r="L32" i="3"/>
  <c r="M28" i="3"/>
  <c r="L28" i="3"/>
  <c r="K28" i="3"/>
  <c r="J28" i="3"/>
  <c r="M27" i="3"/>
  <c r="L27" i="3"/>
  <c r="K27" i="3"/>
  <c r="J27" i="3"/>
  <c r="M26" i="3"/>
  <c r="L26" i="3"/>
  <c r="K26" i="3"/>
  <c r="J26" i="3"/>
  <c r="M21" i="3"/>
  <c r="L21" i="3"/>
  <c r="M20" i="3"/>
  <c r="L20" i="3"/>
  <c r="M18" i="3"/>
  <c r="L18" i="3"/>
  <c r="M17" i="3"/>
  <c r="L17" i="3"/>
  <c r="M16" i="3"/>
  <c r="L16" i="3"/>
  <c r="M15" i="3"/>
  <c r="L15" i="3"/>
  <c r="M14" i="3"/>
  <c r="L14" i="3"/>
  <c r="M10" i="3"/>
  <c r="L10" i="3"/>
  <c r="M9" i="3"/>
  <c r="L9" i="3"/>
  <c r="M8" i="3"/>
  <c r="L8" i="3"/>
  <c r="M206" i="2"/>
  <c r="L206" i="2"/>
  <c r="K206" i="2"/>
  <c r="J206" i="2"/>
  <c r="M205" i="2"/>
  <c r="L205" i="2"/>
  <c r="K205" i="2"/>
  <c r="J205" i="2"/>
  <c r="M204" i="2"/>
  <c r="L204" i="2"/>
  <c r="K204" i="2"/>
  <c r="J204" i="2"/>
  <c r="M203" i="2"/>
  <c r="L203" i="2"/>
  <c r="K203" i="2"/>
  <c r="J203" i="2"/>
  <c r="M202" i="2"/>
  <c r="L202" i="2"/>
  <c r="M201" i="2"/>
  <c r="L201" i="2"/>
  <c r="M200" i="2"/>
  <c r="L200" i="2"/>
  <c r="J198" i="2"/>
  <c r="J196" i="2"/>
  <c r="M190" i="2"/>
  <c r="L190" i="2"/>
  <c r="K190" i="2"/>
  <c r="J190" i="2"/>
  <c r="M189" i="2"/>
  <c r="L189" i="2"/>
  <c r="K189" i="2"/>
  <c r="J189" i="2"/>
  <c r="M188" i="2"/>
  <c r="L188" i="2"/>
  <c r="J185" i="2"/>
  <c r="M180" i="2"/>
  <c r="L180" i="2"/>
  <c r="K180" i="2"/>
  <c r="J180" i="2"/>
  <c r="M179" i="2"/>
  <c r="L179" i="2"/>
  <c r="K179" i="2"/>
  <c r="J179" i="2"/>
  <c r="M178" i="2"/>
  <c r="L178" i="2"/>
  <c r="K178" i="2"/>
  <c r="J178" i="2"/>
  <c r="M177" i="2"/>
  <c r="L177" i="2"/>
  <c r="K177" i="2"/>
  <c r="J177" i="2"/>
  <c r="M176" i="2"/>
  <c r="L176" i="2"/>
  <c r="M175" i="2"/>
  <c r="L175" i="2"/>
  <c r="M173" i="2"/>
  <c r="L173" i="2"/>
  <c r="M172" i="2"/>
  <c r="L172" i="2"/>
  <c r="M171" i="2"/>
  <c r="L171" i="2"/>
  <c r="M170" i="2"/>
  <c r="L170" i="2"/>
  <c r="M169" i="2"/>
  <c r="L169" i="2"/>
  <c r="M166" i="2"/>
  <c r="L166" i="2"/>
  <c r="K166" i="2"/>
  <c r="J166" i="2"/>
  <c r="M165" i="2"/>
  <c r="L165" i="2"/>
  <c r="K165" i="2"/>
  <c r="J165" i="2"/>
  <c r="M164" i="2"/>
  <c r="L164" i="2"/>
  <c r="M162" i="2"/>
  <c r="L162" i="2"/>
  <c r="K162" i="2"/>
  <c r="J162" i="2"/>
  <c r="M161" i="2"/>
  <c r="L161" i="2"/>
  <c r="M160" i="2"/>
  <c r="L160" i="2"/>
  <c r="M159" i="2"/>
  <c r="L159" i="2"/>
  <c r="M158" i="2"/>
  <c r="L158" i="2"/>
  <c r="M155" i="2"/>
  <c r="L155" i="2"/>
  <c r="M153" i="2"/>
  <c r="L153" i="2"/>
  <c r="K153" i="2"/>
  <c r="J153" i="2"/>
  <c r="M152" i="2"/>
  <c r="L152" i="2"/>
  <c r="M150" i="2"/>
  <c r="L150" i="2"/>
  <c r="K150" i="2"/>
  <c r="J150" i="2"/>
  <c r="M149" i="2"/>
  <c r="L149" i="2"/>
  <c r="K149" i="2"/>
  <c r="J149" i="2"/>
  <c r="M148" i="2"/>
  <c r="L148" i="2"/>
  <c r="M143" i="2"/>
  <c r="L143" i="2"/>
  <c r="K143" i="2"/>
  <c r="J143" i="2"/>
  <c r="M140" i="2"/>
  <c r="L140" i="2"/>
  <c r="M139" i="2"/>
  <c r="L139" i="2"/>
  <c r="M138" i="2"/>
  <c r="L138" i="2"/>
  <c r="M137" i="2"/>
  <c r="L137" i="2"/>
  <c r="M136" i="2"/>
  <c r="L136" i="2"/>
  <c r="M135" i="2"/>
  <c r="L135" i="2"/>
  <c r="M134" i="2"/>
  <c r="L134" i="2"/>
  <c r="M133" i="2"/>
  <c r="L133" i="2"/>
  <c r="M131" i="2"/>
  <c r="L131" i="2"/>
  <c r="M130" i="2"/>
  <c r="L130" i="2"/>
  <c r="M128" i="2"/>
  <c r="L128" i="2"/>
  <c r="K128" i="2"/>
  <c r="J128" i="2"/>
  <c r="M127" i="2"/>
  <c r="L127" i="2"/>
  <c r="M126" i="2"/>
  <c r="L126" i="2"/>
  <c r="M125" i="2"/>
  <c r="L125" i="2"/>
  <c r="M124" i="2"/>
  <c r="L124" i="2"/>
  <c r="M123" i="2"/>
  <c r="L123" i="2"/>
  <c r="M121" i="2"/>
  <c r="L121" i="2"/>
  <c r="K121" i="2"/>
  <c r="J121" i="2"/>
  <c r="M120" i="2"/>
  <c r="L120" i="2"/>
  <c r="M119" i="2"/>
  <c r="L119" i="2"/>
  <c r="M117" i="2"/>
  <c r="L117" i="2"/>
  <c r="K117" i="2"/>
  <c r="J117" i="2"/>
  <c r="M116" i="2"/>
  <c r="L116" i="2"/>
  <c r="K116" i="2"/>
  <c r="J116" i="2"/>
  <c r="M115" i="2"/>
  <c r="L115" i="2"/>
  <c r="M114" i="2"/>
  <c r="L114" i="2"/>
  <c r="K114" i="2"/>
  <c r="J114" i="2"/>
  <c r="M113" i="2"/>
  <c r="L113" i="2"/>
  <c r="M112" i="2"/>
  <c r="L112" i="2"/>
  <c r="M111" i="2"/>
  <c r="L111" i="2"/>
  <c r="K111" i="2"/>
  <c r="J111" i="2"/>
  <c r="M110" i="2"/>
  <c r="L110" i="2"/>
  <c r="M109" i="2"/>
  <c r="L109" i="2"/>
  <c r="M108" i="2"/>
  <c r="L108" i="2"/>
  <c r="M105" i="2"/>
  <c r="L105" i="2"/>
  <c r="K105" i="2"/>
  <c r="J105" i="2"/>
  <c r="M104" i="2"/>
  <c r="L104" i="2"/>
  <c r="M103" i="2"/>
  <c r="L103" i="2"/>
  <c r="M102" i="2"/>
  <c r="L102" i="2"/>
  <c r="M101" i="2"/>
  <c r="L101" i="2"/>
  <c r="M100" i="2"/>
  <c r="L100" i="2"/>
  <c r="M98" i="2"/>
  <c r="L98" i="2"/>
  <c r="K98" i="2"/>
  <c r="J98" i="2"/>
  <c r="M97" i="2"/>
  <c r="L97" i="2"/>
  <c r="M96" i="2"/>
  <c r="L96" i="2"/>
  <c r="M95" i="2"/>
  <c r="L95" i="2"/>
  <c r="M94" i="2"/>
  <c r="L94" i="2"/>
  <c r="M91" i="2"/>
  <c r="L91" i="2"/>
  <c r="K91" i="2"/>
  <c r="J91" i="2"/>
  <c r="M90" i="2"/>
  <c r="L90" i="2"/>
  <c r="M89" i="2"/>
  <c r="L89" i="2"/>
  <c r="M88" i="2"/>
  <c r="L88" i="2"/>
  <c r="M86" i="2"/>
  <c r="L86" i="2"/>
  <c r="K86" i="2"/>
  <c r="J86" i="2"/>
  <c r="M84" i="2"/>
  <c r="L84" i="2"/>
  <c r="K84" i="2"/>
  <c r="J84" i="2"/>
  <c r="M83" i="2"/>
  <c r="L83" i="2"/>
  <c r="M82" i="2"/>
  <c r="L82" i="2"/>
  <c r="M81" i="2"/>
  <c r="L81" i="2"/>
  <c r="M79" i="2"/>
  <c r="L79" i="2"/>
  <c r="K79" i="2"/>
  <c r="J79" i="2"/>
  <c r="M78" i="2"/>
  <c r="L78" i="2"/>
  <c r="M77" i="2"/>
  <c r="L77" i="2"/>
  <c r="M76" i="2"/>
  <c r="L76" i="2"/>
  <c r="M75" i="2"/>
  <c r="L75" i="2"/>
  <c r="M74" i="2"/>
  <c r="L74" i="2"/>
  <c r="M73" i="2"/>
  <c r="L73" i="2"/>
  <c r="M69" i="2"/>
  <c r="L69" i="2"/>
  <c r="K69" i="2"/>
  <c r="J69" i="2"/>
  <c r="M68" i="2"/>
  <c r="L68" i="2"/>
  <c r="M67" i="2"/>
  <c r="L67" i="2"/>
  <c r="M66" i="2"/>
  <c r="L66" i="2"/>
  <c r="M65" i="2"/>
  <c r="L65" i="2"/>
  <c r="M64" i="2"/>
  <c r="L64" i="2"/>
  <c r="M63" i="2"/>
  <c r="L63" i="2"/>
  <c r="K63" i="2"/>
  <c r="J63" i="2"/>
  <c r="M62" i="2"/>
  <c r="L62" i="2"/>
  <c r="M61" i="2"/>
  <c r="L61" i="2"/>
  <c r="M60" i="2"/>
  <c r="L60" i="2"/>
  <c r="M59" i="2"/>
  <c r="L59" i="2"/>
  <c r="M54" i="2"/>
  <c r="L54" i="2"/>
  <c r="K54" i="2"/>
  <c r="J54" i="2"/>
  <c r="M53" i="2"/>
  <c r="L53" i="2"/>
  <c r="M51" i="2"/>
  <c r="L51" i="2"/>
  <c r="M50" i="2"/>
  <c r="L50" i="2"/>
  <c r="M49" i="2"/>
  <c r="L49" i="2"/>
  <c r="M48" i="2"/>
  <c r="L48" i="2"/>
  <c r="M47" i="2"/>
  <c r="L47" i="2"/>
  <c r="M45" i="2"/>
  <c r="L45" i="2"/>
  <c r="K45" i="2"/>
  <c r="J45" i="2"/>
  <c r="M44" i="2"/>
  <c r="L44" i="2"/>
  <c r="M43" i="2"/>
  <c r="L43" i="2"/>
  <c r="M42" i="2"/>
  <c r="L42" i="2"/>
  <c r="M41" i="2"/>
  <c r="L41" i="2"/>
  <c r="M39" i="2"/>
  <c r="L39" i="2"/>
  <c r="K39" i="2"/>
  <c r="J39" i="2"/>
  <c r="M38" i="2"/>
  <c r="L38" i="2"/>
  <c r="M36" i="2"/>
  <c r="L36" i="2"/>
  <c r="M35" i="2"/>
  <c r="L35" i="2"/>
  <c r="M34" i="2"/>
  <c r="L34" i="2"/>
  <c r="M33" i="2"/>
  <c r="L33" i="2"/>
  <c r="M32" i="2"/>
  <c r="L32" i="2"/>
  <c r="M31" i="2"/>
  <c r="L31" i="2"/>
  <c r="M29" i="2"/>
  <c r="L29" i="2"/>
  <c r="K29" i="2"/>
  <c r="J29" i="2"/>
  <c r="M28" i="2"/>
  <c r="L28" i="2"/>
  <c r="M27" i="2"/>
  <c r="L27" i="2"/>
  <c r="M23" i="2"/>
  <c r="L23" i="2"/>
  <c r="K23" i="2"/>
  <c r="J23" i="2"/>
  <c r="M22" i="2"/>
  <c r="L22" i="2"/>
  <c r="K22" i="2"/>
  <c r="J22" i="2"/>
  <c r="M21" i="2"/>
  <c r="L21" i="2"/>
  <c r="K21" i="2"/>
  <c r="J21" i="2"/>
  <c r="M17" i="2"/>
  <c r="L17" i="2"/>
  <c r="M16" i="2"/>
  <c r="L16" i="2"/>
  <c r="M15" i="2"/>
  <c r="L15" i="2"/>
  <c r="M14" i="2"/>
  <c r="L14" i="2"/>
  <c r="M13" i="2"/>
  <c r="L13" i="2"/>
  <c r="M12" i="2"/>
  <c r="L12" i="2"/>
  <c r="M11" i="2"/>
  <c r="L11" i="2"/>
  <c r="M8" i="2"/>
  <c r="L8" i="2"/>
  <c r="M7" i="2"/>
  <c r="L7" i="2"/>
  <c r="M6" i="2"/>
  <c r="L6" i="2"/>
  <c r="G72" i="1"/>
  <c r="G71" i="1"/>
  <c r="G67" i="1"/>
  <c r="G57" i="1"/>
  <c r="G56" i="1"/>
  <c r="G55" i="1"/>
  <c r="G54" i="1"/>
  <c r="G47" i="1"/>
  <c r="G41" i="1"/>
  <c r="G38" i="1"/>
  <c r="G32" i="1"/>
  <c r="G31" i="1"/>
  <c r="G20" i="1"/>
  <c r="G19" i="1"/>
  <c r="G14" i="1"/>
  <c r="G13" i="1"/>
</calcChain>
</file>

<file path=xl/sharedStrings.xml><?xml version="1.0" encoding="utf-8"?>
<sst xmlns="http://schemas.openxmlformats.org/spreadsheetml/2006/main" count="2108" uniqueCount="615">
  <si>
    <t>ASSETS</t>
  </si>
  <si>
    <t>Current Assets</t>
  </si>
  <si>
    <t>Checking/Savings</t>
  </si>
  <si>
    <t>1000 · Bank Accounts</t>
  </si>
  <si>
    <t>1029 · Colotrust - Auxiliary Fund</t>
  </si>
  <si>
    <t>1025 · Colotrust - Gen Op Fund</t>
  </si>
  <si>
    <t>1028 · Colotrust - Reserve Fund</t>
  </si>
  <si>
    <t>1027 · Colotrust - Apparatus Fund</t>
  </si>
  <si>
    <t>1026 · Colotrust - Pension Fund</t>
  </si>
  <si>
    <t>1010 · Checking-7493</t>
  </si>
  <si>
    <t>1015 · Savings/Regular-4453</t>
  </si>
  <si>
    <t>Total 1000 · Bank Accounts</t>
  </si>
  <si>
    <t>Total Checking/Savings</t>
  </si>
  <si>
    <t>Accounts Receivable</t>
  </si>
  <si>
    <t>1110 · Wildland Fire Billing</t>
  </si>
  <si>
    <t>1115 · Accts Receivable Inspection</t>
  </si>
  <si>
    <t>1120 · Property Tax Receivable</t>
  </si>
  <si>
    <t>Total Accounts Receivable</t>
  </si>
  <si>
    <t>Total Current Assets</t>
  </si>
  <si>
    <t>Fixed Assets</t>
  </si>
  <si>
    <t>Buildings</t>
  </si>
  <si>
    <t>Bunker Gear</t>
  </si>
  <si>
    <t>Cisterns</t>
  </si>
  <si>
    <t>Equipment-Buildings</t>
  </si>
  <si>
    <t>Land</t>
  </si>
  <si>
    <t>Medical Equipment</t>
  </si>
  <si>
    <t>Vehicles</t>
  </si>
  <si>
    <t>Accumulated Depreciation</t>
  </si>
  <si>
    <t>Investment Gen Fixed Assest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</si>
  <si>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</si>
  <si>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</si>
  <si>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</si>
  <si>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</si>
  <si>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</si>
  <si>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</si>
  <si>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 · Accounts Payable</t>
  </si>
  <si>
    <t>Total Accounts Payable</t>
  </si>
  <si>
    <t>Credit Cards</t>
  </si>
  <si>
    <t>Citywide</t>
  </si>
  <si>
    <t>Total Credit Cards</t>
  </si>
  <si>
    <t>Other Current Liabilities</t>
  </si>
  <si>
    <t>WildFire Payable</t>
  </si>
  <si>
    <t>Deferred Property Taxes</t>
  </si>
  <si>
    <t>Cafeteria Plan</t>
  </si>
  <si>
    <t>AFLAC</t>
  </si>
  <si>
    <t>Total Cafeteria Plan</t>
  </si>
  <si>
    <t>2100 · Payroll Liabilities</t>
  </si>
  <si>
    <t>2106 · Supplemental Employee Life</t>
  </si>
  <si>
    <t>2105 · Non Staff Health Insurance</t>
  </si>
  <si>
    <t>2110 · Federal Withholding</t>
  </si>
  <si>
    <t>2155 · SUTA</t>
  </si>
  <si>
    <t>2100 · Payroll Liabilities - Other</t>
  </si>
  <si>
    <t>Total 2100 · Payroll Liabilities</t>
  </si>
  <si>
    <t>Total Other Current Liabilities</t>
  </si>
  <si>
    <t>Total Current Liabilities</t>
  </si>
  <si>
    <t>Total Liabilities</t>
  </si>
  <si>
    <t>Equity</t>
  </si>
  <si>
    <t>3000 · Opening Bal Equity</t>
  </si>
  <si>
    <t>3100 · Reserves</t>
  </si>
  <si>
    <t>3010 · Capital Reserve</t>
  </si>
  <si>
    <t>3012 · Grant Match Reserve</t>
  </si>
  <si>
    <t>3014 · Reserved for Payroll/Operating</t>
  </si>
  <si>
    <t>3016 · Reserved for Sick/Vac</t>
  </si>
  <si>
    <t>3018 · Reserved for Water Systems</t>
  </si>
  <si>
    <t>3020 · Reserved for Tabor</t>
  </si>
  <si>
    <t>Total 3100 · Reserves</t>
  </si>
  <si>
    <t>3111 · Retained Earnings</t>
  </si>
  <si>
    <t>3030 · Unreserved Fund Balance</t>
  </si>
  <si>
    <t>Net Income</t>
  </si>
  <si>
    <t>Total Equity</t>
  </si>
  <si>
    <t>TOTAL LIABILITIES &amp; EQUITY</t>
  </si>
  <si>
    <t>Dec 31, 23</t>
  </si>
  <si>
    <t>Dec 23</t>
  </si>
  <si>
    <t>Budget</t>
  </si>
  <si>
    <t>$ Over Budget</t>
  </si>
  <si>
    <t>% of Budget</t>
  </si>
  <si>
    <t>Ordinary Income/Expense</t>
  </si>
  <si>
    <t>Income</t>
  </si>
  <si>
    <t>4010 · Cistern Revenue</t>
  </si>
  <si>
    <t>4015 · DDA-Share</t>
  </si>
  <si>
    <t>4020 · Donations</t>
  </si>
  <si>
    <t>4025 · Interest Income</t>
  </si>
  <si>
    <t>4100 · Tax Rev</t>
  </si>
  <si>
    <t>4156 · Other/RAR SOT</t>
  </si>
  <si>
    <t>4105 · Tax-Vehicle/Apparatus Fund %</t>
  </si>
  <si>
    <t>4110 · Real Estate Tax</t>
  </si>
  <si>
    <t>4115 · SOT</t>
  </si>
  <si>
    <t>4120 · Tax-Pension %</t>
  </si>
  <si>
    <t>4121 · SOT-Pension %</t>
  </si>
  <si>
    <t>4176 · Prior Year Refund/Abate</t>
  </si>
  <si>
    <t>4155 · Other/RAR Impact Reduction</t>
  </si>
  <si>
    <t>4116 · TIF</t>
  </si>
  <si>
    <t>4122 · TIF-Pension %</t>
  </si>
  <si>
    <t>4170 · Prior Year Abatement</t>
  </si>
  <si>
    <t>Total 4100 · Tax Rev</t>
  </si>
  <si>
    <t>Total Income</t>
  </si>
  <si>
    <t>Gross Profit</t>
  </si>
  <si>
    <t>Expense</t>
  </si>
  <si>
    <t>66900 · Reconciliation Discrepancies</t>
  </si>
  <si>
    <t>9000 · CAPITAL OUTLAY</t>
  </si>
  <si>
    <t>9005 · New Command 5650</t>
  </si>
  <si>
    <t>9010 · Building Maintenace</t>
  </si>
  <si>
    <t>Total 9000 · CAPITAL OUTLAY</t>
  </si>
  <si>
    <t>6000 · ADMINISTRATION</t>
  </si>
  <si>
    <t>6005 · Office Supplies</t>
  </si>
  <si>
    <t>6010 · Office Equipment</t>
  </si>
  <si>
    <t>6015 · Postage and Delivery</t>
  </si>
  <si>
    <t>6018 · Printing and Reproduction</t>
  </si>
  <si>
    <t>6020 · Advertising/Public Notice</t>
  </si>
  <si>
    <t>6025 · Election</t>
  </si>
  <si>
    <t>6030 · Bank Fees</t>
  </si>
  <si>
    <t>6035 · Treasurer &amp; Bank Fees</t>
  </si>
  <si>
    <t>Total 6030 · Bank Fees</t>
  </si>
  <si>
    <t>6100 · Insurance</t>
  </si>
  <si>
    <t>6110 · Accident &amp; Sickness</t>
  </si>
  <si>
    <t>6115 · CO Heart &amp; Circulatory</t>
  </si>
  <si>
    <t>6125 · Liability Insurance</t>
  </si>
  <si>
    <t>6130 · Workman's Compensation</t>
  </si>
  <si>
    <t>Total 6100 · Insurance</t>
  </si>
  <si>
    <t>6200 · Dues and Subscriptions</t>
  </si>
  <si>
    <t>6250 · Professional Memberships</t>
  </si>
  <si>
    <t>6245 · First Due Software</t>
  </si>
  <si>
    <t>6240 · Rescue Rack</t>
  </si>
  <si>
    <t>6210 · Software</t>
  </si>
  <si>
    <t>6215 · Website</t>
  </si>
  <si>
    <t>6230 · Internet expense</t>
  </si>
  <si>
    <t>6200 · Dues and Subscriptions - Other</t>
  </si>
  <si>
    <t>Total 6200 · Dues and Subscriptions</t>
  </si>
  <si>
    <t>6400 · Payroll Expenses</t>
  </si>
  <si>
    <t>6405 · Gross wages - Employees</t>
  </si>
  <si>
    <t>6448 · PRN Medic Hourly</t>
  </si>
  <si>
    <t>6410 · Chief</t>
  </si>
  <si>
    <t>6412 · Gross wages - chief</t>
  </si>
  <si>
    <t>6414 · Pension Fund Chief</t>
  </si>
  <si>
    <t>6416 · Disability Chief</t>
  </si>
  <si>
    <t>6426 · Term Life</t>
  </si>
  <si>
    <t>Total 6410 · Chief</t>
  </si>
  <si>
    <t>6430 · Fire Fighters</t>
  </si>
  <si>
    <t>6440 · Administrator</t>
  </si>
  <si>
    <t>6442 · Mechanic</t>
  </si>
  <si>
    <t>6444 · Bookkeeping</t>
  </si>
  <si>
    <t>6446 · Fire Inspection</t>
  </si>
  <si>
    <t>Total 6405 · Gross wages - Employees</t>
  </si>
  <si>
    <t>Liability Adjustment</t>
  </si>
  <si>
    <t>6450 · Payroll Direct Costs</t>
  </si>
  <si>
    <t>6463 · Group Life Insurance</t>
  </si>
  <si>
    <t>6452 · Pension Fund Staff</t>
  </si>
  <si>
    <t>6454 · Disability Staff</t>
  </si>
  <si>
    <t>6456 · Health Insurance Staff</t>
  </si>
  <si>
    <t>6464 · Backfill</t>
  </si>
  <si>
    <t>6470 · Staff Education</t>
  </si>
  <si>
    <t>6472 · Payroll Fees</t>
  </si>
  <si>
    <t>Total 6450 · Payroll Direct Costs</t>
  </si>
  <si>
    <t>6480 · Payroll Taxes</t>
  </si>
  <si>
    <t>6484 · FICA</t>
  </si>
  <si>
    <t>6486 · Medicare</t>
  </si>
  <si>
    <t>6488 · SUI</t>
  </si>
  <si>
    <t>Total 6480 · Payroll Taxes</t>
  </si>
  <si>
    <t>6400 · Payroll Expenses - Other</t>
  </si>
  <si>
    <t>Total 6400 · Payroll Expenses</t>
  </si>
  <si>
    <t>6500 · Professional Fees</t>
  </si>
  <si>
    <t>6510 · Legal Fees</t>
  </si>
  <si>
    <t>6512 · HR Consulting</t>
  </si>
  <si>
    <t>6514 · Accounting</t>
  </si>
  <si>
    <t>Total 6500 · Professional Fees</t>
  </si>
  <si>
    <t>6600 · STATIONS &amp; BULDINGS</t>
  </si>
  <si>
    <t>6610 · Building Maintanence</t>
  </si>
  <si>
    <t>6612 · Station #1</t>
  </si>
  <si>
    <t>6614 · Station #2-Ridge</t>
  </si>
  <si>
    <t>6616 · Station #3-Eldora</t>
  </si>
  <si>
    <t>6618 · Station #4-4th Street</t>
  </si>
  <si>
    <t>Total 6610 · Building Maintanence</t>
  </si>
  <si>
    <t>6630 · Telephone</t>
  </si>
  <si>
    <t>6632 · Mobile</t>
  </si>
  <si>
    <t>6634 · Cellular Data</t>
  </si>
  <si>
    <t>6636 · Station 1 9161</t>
  </si>
  <si>
    <t>6638 · Station 2-Ridge 0310</t>
  </si>
  <si>
    <t>6640 · Station 3-Eldora 9555</t>
  </si>
  <si>
    <t>Total 6630 · Telephone</t>
  </si>
  <si>
    <t>6650 · Utilities</t>
  </si>
  <si>
    <t>6652 · Gas and Electric</t>
  </si>
  <si>
    <t>6654 · Station #1 utilities</t>
  </si>
  <si>
    <t>6656 · Station #2 Utilities</t>
  </si>
  <si>
    <t>6658 · Station #3 Utilities</t>
  </si>
  <si>
    <t>Total 6652 · Gas and Electric</t>
  </si>
  <si>
    <t>6660 · Water</t>
  </si>
  <si>
    <t>6662 · DirectTV</t>
  </si>
  <si>
    <t>Total 6650 · Utilities</t>
  </si>
  <si>
    <t>6664 · Waste Disposal</t>
  </si>
  <si>
    <t>Total 6600 · STATIONS &amp; BULDINGS</t>
  </si>
  <si>
    <t>Total 6000 · ADMINISTRATION</t>
  </si>
  <si>
    <t>6670 · COMMUNICATIONS</t>
  </si>
  <si>
    <t>6672 · Communications Equipment</t>
  </si>
  <si>
    <t>6676 · Repair</t>
  </si>
  <si>
    <t>Total 6670 · COMMUNICATIONS</t>
  </si>
  <si>
    <t>6680 · EMERGENCY MEDICAL SERVICES</t>
  </si>
  <si>
    <t>6682 · EMS MD Advisor</t>
  </si>
  <si>
    <t>6684 · Medical Equipment</t>
  </si>
  <si>
    <t>6686 · Medical Supplies</t>
  </si>
  <si>
    <t>6688 · Oxygen</t>
  </si>
  <si>
    <t>6690 · Physio Maintenance Contract</t>
  </si>
  <si>
    <t>Total 6680 · EMERGENCY MEDICAL SERVICES</t>
  </si>
  <si>
    <t>6700 · FIRE FIGHTING</t>
  </si>
  <si>
    <t>6704 · Fire Fighting Consumables</t>
  </si>
  <si>
    <t>6708 · Vehicle Fuel</t>
  </si>
  <si>
    <t>6720 · Fire Equipment</t>
  </si>
  <si>
    <t>6739 · Firefighting Structure Equipmen</t>
  </si>
  <si>
    <t>6722 · ISO Testing</t>
  </si>
  <si>
    <t>6724 · PPE Wildland</t>
  </si>
  <si>
    <t>6726 · PPE Structure</t>
  </si>
  <si>
    <t>6728 · Hose Replacement</t>
  </si>
  <si>
    <t>6730 · Equipment Maintenance</t>
  </si>
  <si>
    <t>6732 · Uniform</t>
  </si>
  <si>
    <t>6734 · Clothing</t>
  </si>
  <si>
    <t>6736 · Bunker Gear</t>
  </si>
  <si>
    <t>6720 · Fire Equipment - Other</t>
  </si>
  <si>
    <t>Total 6720 · Fire Equipment</t>
  </si>
  <si>
    <t>6800 · Vehicle Maintenance</t>
  </si>
  <si>
    <t>5601 Engine 1 - Pierce (NEW)</t>
  </si>
  <si>
    <t>5621 · 5621(Lifeline) Ambulance</t>
  </si>
  <si>
    <t>5631 Brush 1</t>
  </si>
  <si>
    <t>6800 · Vehicle Maintenance - Other</t>
  </si>
  <si>
    <t>Total 6800 · Vehicle Maintenance</t>
  </si>
  <si>
    <t>Total 6700 · FIRE FIGHTING</t>
  </si>
  <si>
    <t>6850 · Fire Inspection Program</t>
  </si>
  <si>
    <t>6854 · Public Education</t>
  </si>
  <si>
    <t>Total 6850 · Fire Inspection Program</t>
  </si>
  <si>
    <t>6860 · MEMBERSHIP</t>
  </si>
  <si>
    <t>6862 · Awards</t>
  </si>
  <si>
    <t>6864 · Incentives</t>
  </si>
  <si>
    <t>6868 · Membership Applicant Screening</t>
  </si>
  <si>
    <t>6869 · Incentives - Conference</t>
  </si>
  <si>
    <t>6867 · Clinical Experience Incentive</t>
  </si>
  <si>
    <t>6866 · VIP-Membership Calls</t>
  </si>
  <si>
    <t>6864 · Incentives - Other</t>
  </si>
  <si>
    <t>Total 6864 · Incentives</t>
  </si>
  <si>
    <t>6880 · Travel</t>
  </si>
  <si>
    <t>6882 · Meals</t>
  </si>
  <si>
    <t>Total 6880 · Travel</t>
  </si>
  <si>
    <t>Total 6860 · MEMBERSHIP</t>
  </si>
  <si>
    <t>6890 · Training</t>
  </si>
  <si>
    <t>6894 · 6894 - Fire Training</t>
  </si>
  <si>
    <t>6896 · Prevention Education</t>
  </si>
  <si>
    <t>6891 · FDIC</t>
  </si>
  <si>
    <t>6895 · Training Equipment</t>
  </si>
  <si>
    <t>6893 · Professional Development</t>
  </si>
  <si>
    <t>6892 · Medical Training</t>
  </si>
  <si>
    <t>Fire Training</t>
  </si>
  <si>
    <t>6899 · Training Center Usage Fees</t>
  </si>
  <si>
    <t>Fire Training - Other</t>
  </si>
  <si>
    <t>Total Fire Training</t>
  </si>
  <si>
    <t>Total 6890 · Training</t>
  </si>
  <si>
    <t>Total Expense</t>
  </si>
  <si>
    <t>Net Ordinary Income</t>
  </si>
  <si>
    <t>Other Income/Expense</t>
  </si>
  <si>
    <t>Other Income</t>
  </si>
  <si>
    <t>4200 · Grant Income</t>
  </si>
  <si>
    <t>EMSAC Conference Scholarships</t>
  </si>
  <si>
    <t>Total 4200 · Grant Income</t>
  </si>
  <si>
    <t>4300 · Other Income</t>
  </si>
  <si>
    <t>4380 · Fire Inspection</t>
  </si>
  <si>
    <t>4310 · Fire Inspection Billing</t>
  </si>
  <si>
    <t>Total 4300 · Other Income</t>
  </si>
  <si>
    <t>Total Other Income</t>
  </si>
  <si>
    <t>Other Expense</t>
  </si>
  <si>
    <t>8300 · Other Expenses</t>
  </si>
  <si>
    <t>8400 · Wild Fire</t>
  </si>
  <si>
    <t>8420 · Wildland Fire Fighting-Payroll</t>
  </si>
  <si>
    <t>8430 · Volunteer/Employee Direct Costs</t>
  </si>
  <si>
    <t>Total 8400 · Wild Fire</t>
  </si>
  <si>
    <t>8300 · Other Expenses - Other</t>
  </si>
  <si>
    <t>Total 8300 · Other Expenses</t>
  </si>
  <si>
    <t>Reserve</t>
  </si>
  <si>
    <t>Incentives/Pension Fund</t>
  </si>
  <si>
    <t>Vehicle Replacement Fund</t>
  </si>
  <si>
    <t>Capital Reserve/Grant Match</t>
  </si>
  <si>
    <t>Total Reserve</t>
  </si>
  <si>
    <t>Total Other Expense</t>
  </si>
  <si>
    <t>Net Other Income</t>
  </si>
  <si>
    <t>Jan - Dec 23</t>
  </si>
  <si>
    <t>4082 · Medical Training</t>
  </si>
  <si>
    <t>49900 · Uncategorized Income</t>
  </si>
  <si>
    <t>4157 · Other/RAR TIF</t>
  </si>
  <si>
    <t>4130 · Current Interest</t>
  </si>
  <si>
    <t>4100 · Tax Rev - Other</t>
  </si>
  <si>
    <t>9000 · CAPITAL OUTLAY - Other</t>
  </si>
  <si>
    <t>Public Notice-Ad</t>
  </si>
  <si>
    <t>6020 · Advertising/Public Notice - Other</t>
  </si>
  <si>
    <t>Total 6020 · Advertising/Public Notice</t>
  </si>
  <si>
    <t>6040 · Pension Treasurer Bank Fees</t>
  </si>
  <si>
    <t>6030 · Bank Fees - Other</t>
  </si>
  <si>
    <t>6100 · Insurance - Other</t>
  </si>
  <si>
    <t>6420 · Health Insurance Chief</t>
  </si>
  <si>
    <t>6410 · Chief - Other</t>
  </si>
  <si>
    <t>CoVid Pay</t>
  </si>
  <si>
    <t>6500 · Professional Fees - Other</t>
  </si>
  <si>
    <t>6612.1 · Station #1 Operating Suppllies</t>
  </si>
  <si>
    <t>6612 · Station #1 - Other</t>
  </si>
  <si>
    <t>Total 6612 · Station #1</t>
  </si>
  <si>
    <t>6620 · Licenses and Permits</t>
  </si>
  <si>
    <t>6652 · Gas and Electric - Other</t>
  </si>
  <si>
    <t>6738 · Wildland fire fighting equipmen</t>
  </si>
  <si>
    <t>5601 Engine 1 - HME</t>
  </si>
  <si>
    <t>5617-Ladder Truck</t>
  </si>
  <si>
    <t>5622 (MedTec) Ambulance</t>
  </si>
  <si>
    <t>5624 Rescue 12-SOLD</t>
  </si>
  <si>
    <t>5654-Flatbed Truck</t>
  </si>
  <si>
    <t>5632 Brush 2 Truck</t>
  </si>
  <si>
    <t>5633-Scat Truck</t>
  </si>
  <si>
    <t>5640-Tanker</t>
  </si>
  <si>
    <t>5641 Tanker 1</t>
  </si>
  <si>
    <t>5642 Tanker-2 (2021)</t>
  </si>
  <si>
    <t>5644-5 Ton Tanker</t>
  </si>
  <si>
    <t>5650-Dodge Durango</t>
  </si>
  <si>
    <t>5651- Command 1</t>
  </si>
  <si>
    <t>5652-Command 2</t>
  </si>
  <si>
    <t>5653-Chevy Plow Truck</t>
  </si>
  <si>
    <t>6850 · Fire Inspection Program - Other</t>
  </si>
  <si>
    <t>6870 · Pension Fund Contribution</t>
  </si>
  <si>
    <t>6874 · Physicals</t>
  </si>
  <si>
    <t>6884 · Travel</t>
  </si>
  <si>
    <t>6880 · Travel - Other</t>
  </si>
  <si>
    <t>6890 · Training - Other</t>
  </si>
  <si>
    <t>6999 · Uncategorized Expenses</t>
  </si>
  <si>
    <t>FFSDP Grant</t>
  </si>
  <si>
    <t>4384 · Scholarships, Grants &amp; Donation</t>
  </si>
  <si>
    <t>4383 · Violations/Fees</t>
  </si>
  <si>
    <t>4381 · Permitting/Plan Review</t>
  </si>
  <si>
    <t>4380 · Fire Inspection - Other</t>
  </si>
  <si>
    <t>Total 4380 · Fire Inspection</t>
  </si>
  <si>
    <t>4370 · Medical Supplies</t>
  </si>
  <si>
    <t>4360 · Medical Training</t>
  </si>
  <si>
    <t>4363 · CPR/BLS</t>
  </si>
  <si>
    <t>Total 4360 · Medical Training</t>
  </si>
  <si>
    <t>4350 · NFPD Auxiliary</t>
  </si>
  <si>
    <t>4400 · Wildland Fire Fighting Reimburs</t>
  </si>
  <si>
    <t>4410 · Wildland Labor Volunteer</t>
  </si>
  <si>
    <t>4420 · Wildland Fire Staff</t>
  </si>
  <si>
    <t>4430 · Wildland Exp Reimb</t>
  </si>
  <si>
    <t>4480 · Billable overhead</t>
  </si>
  <si>
    <t>Total 4400 · Wildland Fire Fighting Reimburs</t>
  </si>
  <si>
    <t>8200 · Grant Expenses</t>
  </si>
  <si>
    <t>AFG Expense</t>
  </si>
  <si>
    <t>8200 · Grant Expenses - Other</t>
  </si>
  <si>
    <t>Total 8200 · Grant Expenses</t>
  </si>
  <si>
    <t>8500 · Fire Inspection</t>
  </si>
  <si>
    <t>8584 · Scholarships, Grants &amp; Donation</t>
  </si>
  <si>
    <t>Total 8500 · Fire Inspection</t>
  </si>
  <si>
    <t>8320 · UTV (5630)</t>
  </si>
  <si>
    <t>8400 · Wild Fire - Other</t>
  </si>
  <si>
    <t>Type</t>
  </si>
  <si>
    <t>Date</t>
  </si>
  <si>
    <t>Num</t>
  </si>
  <si>
    <t>Name</t>
  </si>
  <si>
    <t>Memo</t>
  </si>
  <si>
    <t>Class</t>
  </si>
  <si>
    <t>Clr</t>
  </si>
  <si>
    <t>Split</t>
  </si>
  <si>
    <t>Amount</t>
  </si>
  <si>
    <t>Balance</t>
  </si>
  <si>
    <t>Total 4010 · Cistern Revenue</t>
  </si>
  <si>
    <t>Total 4020 · Donations</t>
  </si>
  <si>
    <t>Total 4025 · Interest Income</t>
  </si>
  <si>
    <t>Total 4156 · Other/RAR SOT</t>
  </si>
  <si>
    <t>Total 4115 · SOT</t>
  </si>
  <si>
    <t>Total 4121 · SOT-Pension %</t>
  </si>
  <si>
    <t>Total 4155 · Other/RAR Impact Reduction</t>
  </si>
  <si>
    <t>Total 4116 · TIF</t>
  </si>
  <si>
    <t>Total 4122 · TIF-Pension %</t>
  </si>
  <si>
    <t>Total 4170 · Prior Year Abatement</t>
  </si>
  <si>
    <t>Total 66900 · Reconciliation Discrepancies</t>
  </si>
  <si>
    <t>Total 6005 · Office Supplies</t>
  </si>
  <si>
    <t>Total 6010 · Office Equipment</t>
  </si>
  <si>
    <t>Total 6035 · Treasurer &amp; Bank Fees</t>
  </si>
  <si>
    <t>Total 6130 · Workman's Compensation</t>
  </si>
  <si>
    <t>Total 6210 · Software</t>
  </si>
  <si>
    <t>Total 6215 · Website</t>
  </si>
  <si>
    <t>Total 6230 · Internet expense</t>
  </si>
  <si>
    <t>Total 6200 · Dues and Subscriptions - Other</t>
  </si>
  <si>
    <t>Total 6448 · PRN Medic Hourly</t>
  </si>
  <si>
    <t>Total 6412 · Gross wages - chief</t>
  </si>
  <si>
    <t>Total 6430 · Fire Fighters</t>
  </si>
  <si>
    <t>Total 6440 · Administrator</t>
  </si>
  <si>
    <t>Total 6446 · Fire Inspection</t>
  </si>
  <si>
    <t>Total Liability Adjustment</t>
  </si>
  <si>
    <t>Total 6463 · Group Life Insurance</t>
  </si>
  <si>
    <t>Total 6452 · Pension Fund Staff</t>
  </si>
  <si>
    <t>Total 6454 · Disability Staff</t>
  </si>
  <si>
    <t>Total 6456 · Health Insurance Staff</t>
  </si>
  <si>
    <t>Total 6484 · FICA</t>
  </si>
  <si>
    <t>Total 6486 · Medicare</t>
  </si>
  <si>
    <t>Total 6488 · SUI</t>
  </si>
  <si>
    <t>Total 6400 · Payroll Expenses - Other</t>
  </si>
  <si>
    <t>Total 6512 · HR Consulting</t>
  </si>
  <si>
    <t>Total 6632 · Mobile</t>
  </si>
  <si>
    <t>Total 6636 · Station 1 9161</t>
  </si>
  <si>
    <t>Total 6638 · Station 2-Ridge 0310</t>
  </si>
  <si>
    <t>Total 6640 · Station 3-Eldora 9555</t>
  </si>
  <si>
    <t>Total 6654 · Station #1 utilities</t>
  </si>
  <si>
    <t>Total 6656 · Station #2 Utilities</t>
  </si>
  <si>
    <t>Total 6658 · Station #3 Utilities</t>
  </si>
  <si>
    <t>Total 6662 · DirectTV</t>
  </si>
  <si>
    <t>Total 6664 · Waste Disposal</t>
  </si>
  <si>
    <t>Total 6672 · Communications Equipment</t>
  </si>
  <si>
    <t>Total 6684 · Medical Equipment</t>
  </si>
  <si>
    <t>Total 6686 · Medical Supplies</t>
  </si>
  <si>
    <t>Total 6688 · Oxygen</t>
  </si>
  <si>
    <t>Total 6708 · Vehicle Fuel</t>
  </si>
  <si>
    <t>Total 6726 · PPE Structure</t>
  </si>
  <si>
    <t>Total 6732 · Uniform</t>
  </si>
  <si>
    <t>Total 6736 · Bunker Gear</t>
  </si>
  <si>
    <t>Total 6720 · Fire Equipment - Other</t>
  </si>
  <si>
    <t>Total 5601 Engine 1 - Pierce (NEW)</t>
  </si>
  <si>
    <t>Total 5621 · 5621(Lifeline) Ambulance</t>
  </si>
  <si>
    <t>Total 5631 Brush 1</t>
  </si>
  <si>
    <t>Total 6800 · Vehicle Maintenance - Other</t>
  </si>
  <si>
    <t>Total 6862 · Awards</t>
  </si>
  <si>
    <t>Total 6868 · Membership Applicant Screening</t>
  </si>
  <si>
    <t>Total 6864 · Incentives - Other</t>
  </si>
  <si>
    <t>Total 6882 · Meals</t>
  </si>
  <si>
    <t>Total 6894 · 6894 - Fire Training</t>
  </si>
  <si>
    <t>Total 6892 · Medical Training</t>
  </si>
  <si>
    <t>Total EMSAC Conference Scholarships</t>
  </si>
  <si>
    <t>Total 8420 · Wildland Fire Fighting-Payroll</t>
  </si>
  <si>
    <t>Total 8430 · Volunteer/Employee Direct Costs</t>
  </si>
  <si>
    <t>Total 8300 · Other Expenses - Other</t>
  </si>
  <si>
    <t>TOTAL</t>
  </si>
  <si>
    <t>Invoice</t>
  </si>
  <si>
    <t>Deposit</t>
  </si>
  <si>
    <t>General Journal</t>
  </si>
  <si>
    <t>Bill</t>
  </si>
  <si>
    <t>Credit Card Charge</t>
  </si>
  <si>
    <t>Credit Card Credit</t>
  </si>
  <si>
    <t>Paycheck</t>
  </si>
  <si>
    <t>Liability Check</t>
  </si>
  <si>
    <t>Check</t>
  </si>
  <si>
    <t>2023-025</t>
  </si>
  <si>
    <t>7148</t>
  </si>
  <si>
    <t>Cistern</t>
  </si>
  <si>
    <t>25377</t>
  </si>
  <si>
    <t>21512932</t>
  </si>
  <si>
    <t>2023-88</t>
  </si>
  <si>
    <t>2023-90</t>
  </si>
  <si>
    <t>2023-91</t>
  </si>
  <si>
    <t>2023-92</t>
  </si>
  <si>
    <t>2023-94</t>
  </si>
  <si>
    <t>2023-96</t>
  </si>
  <si>
    <t>2023-95</t>
  </si>
  <si>
    <t>2023-98</t>
  </si>
  <si>
    <t>2023-97</t>
  </si>
  <si>
    <t>2023-93</t>
  </si>
  <si>
    <t>ACH</t>
  </si>
  <si>
    <t>2023-87</t>
  </si>
  <si>
    <t>2023-89</t>
  </si>
  <si>
    <t>12032023</t>
  </si>
  <si>
    <t>18929</t>
  </si>
  <si>
    <t>859012028</t>
  </si>
  <si>
    <t>231224</t>
  </si>
  <si>
    <t>85180634</t>
  </si>
  <si>
    <t>95941466-1</t>
  </si>
  <si>
    <t>2023048</t>
  </si>
  <si>
    <t>20045</t>
  </si>
  <si>
    <t>205663</t>
  </si>
  <si>
    <t>20075</t>
  </si>
  <si>
    <t>Deposit 5601 Equip.</t>
  </si>
  <si>
    <t>1983168</t>
  </si>
  <si>
    <t>14696</t>
  </si>
  <si>
    <t>23-70078</t>
  </si>
  <si>
    <t>23-70404</t>
  </si>
  <si>
    <t>23-70663</t>
  </si>
  <si>
    <t>441617899</t>
  </si>
  <si>
    <t>2023-026</t>
  </si>
  <si>
    <t>Kenneth O'Donnell</t>
  </si>
  <si>
    <t>Mary May</t>
  </si>
  <si>
    <t>Boulder County Treasurer</t>
  </si>
  <si>
    <t>Shift Calendars Inc</t>
  </si>
  <si>
    <t>Paypal</t>
  </si>
  <si>
    <t>Microsoft</t>
  </si>
  <si>
    <t>Pinnacol</t>
  </si>
  <si>
    <t>Form Assembly</t>
  </si>
  <si>
    <t>Adobe Systems</t>
  </si>
  <si>
    <t>Streamline</t>
  </si>
  <si>
    <t>TMobile</t>
  </si>
  <si>
    <t>name.com</t>
  </si>
  <si>
    <t>Henrikson, Carl H</t>
  </si>
  <si>
    <t>Dennis, Brock</t>
  </si>
  <si>
    <t>Faes, Nicholas I</t>
  </si>
  <si>
    <t>Moran, Cameron</t>
  </si>
  <si>
    <t>Schmidtmann, Charles P</t>
  </si>
  <si>
    <t>Moran, Conor D</t>
  </si>
  <si>
    <t>Wheelock, Glendon</t>
  </si>
  <si>
    <t>Snyder, Sherry A</t>
  </si>
  <si>
    <t>Joslin, Jon A</t>
  </si>
  <si>
    <t>CEBT</t>
  </si>
  <si>
    <t>Abramson, Eric P</t>
  </si>
  <si>
    <t>Intuit</t>
  </si>
  <si>
    <t>Smarter HR Solutions, LLC</t>
  </si>
  <si>
    <t>Home Depot</t>
  </si>
  <si>
    <t>Amazon</t>
  </si>
  <si>
    <t>Freedom Fire Protection LLC</t>
  </si>
  <si>
    <t>Centurylink</t>
  </si>
  <si>
    <t>Xcel Energy</t>
  </si>
  <si>
    <t>Direct TV</t>
  </si>
  <si>
    <t>Charm Window</t>
  </si>
  <si>
    <t>radioparts.com</t>
  </si>
  <si>
    <t>Harbor Freight Tools</t>
  </si>
  <si>
    <t>Bound Tree</t>
  </si>
  <si>
    <t>General Air</t>
  </si>
  <si>
    <t>Boulder County</t>
  </si>
  <si>
    <t>ROI Fire &amp; Ballistics</t>
  </si>
  <si>
    <t>Badge and Wallet</t>
  </si>
  <si>
    <t>Skaggs Companies, Inc.</t>
  </si>
  <si>
    <t>W.S. Darley &amp; Co</t>
  </si>
  <si>
    <t>MES</t>
  </si>
  <si>
    <t>Alcam Metal Distributors</t>
  </si>
  <si>
    <t>McMaster-Carr</t>
  </si>
  <si>
    <t>Busey Brews</t>
  </si>
  <si>
    <t>Expert Voice</t>
  </si>
  <si>
    <t>Columbine Family Care</t>
  </si>
  <si>
    <t>Colorado Chautauqua</t>
  </si>
  <si>
    <t>B&amp;F Super Foods</t>
  </si>
  <si>
    <t>Kathmandu Restaurant</t>
  </si>
  <si>
    <t>Colorado Division of Fire Prevention</t>
  </si>
  <si>
    <t>Nederland Feed &amp; Pet</t>
  </si>
  <si>
    <t>Colorado Advanced Life Support</t>
  </si>
  <si>
    <t>Worldpoint</t>
  </si>
  <si>
    <t>AMR Holdco, Inc.</t>
  </si>
  <si>
    <t>Nederland Downtown Development Authority</t>
  </si>
  <si>
    <t>Tractor Supply</t>
  </si>
  <si>
    <t>275 Switzerland Trl Permit # BP23-0640</t>
  </si>
  <si>
    <t>South Skyview Neighbors</t>
  </si>
  <si>
    <t>Interest</t>
  </si>
  <si>
    <t>SOT</t>
  </si>
  <si>
    <t>TIF</t>
  </si>
  <si>
    <t>prior abatements</t>
  </si>
  <si>
    <t>abatements</t>
  </si>
  <si>
    <t>Balance Adjustment</t>
  </si>
  <si>
    <t>2024 shift calendars</t>
  </si>
  <si>
    <t>Microsoft 365</t>
  </si>
  <si>
    <t>Treasurer's fee</t>
  </si>
  <si>
    <t>Treasurer's fees</t>
  </si>
  <si>
    <t>worker's comp premium</t>
  </si>
  <si>
    <t>Forms software</t>
  </si>
  <si>
    <t>Joslin, Chief &amp; Snyder</t>
  </si>
  <si>
    <t>Refund for monthly subscriptions to Adobe (changed ot yearly) FM, Chief &amp; Admin</t>
  </si>
  <si>
    <t>NFPD website</t>
  </si>
  <si>
    <t>DEC 2023</t>
  </si>
  <si>
    <t>nederlandfire.org</t>
  </si>
  <si>
    <t>Direct Deposit</t>
  </si>
  <si>
    <t>NOV 2023</t>
  </si>
  <si>
    <t>SDW5</t>
  </si>
  <si>
    <t>QB payroll charges</t>
  </si>
  <si>
    <t>December 2023</t>
  </si>
  <si>
    <t>HVAC filters and ice melt</t>
  </si>
  <si>
    <t>HVAC filters</t>
  </si>
  <si>
    <t>ethernet switch</t>
  </si>
  <si>
    <t>microwave</t>
  </si>
  <si>
    <t>furnace filters, double arm hanger, bike hanger</t>
  </si>
  <si>
    <t>Annual backflow prevention test</t>
  </si>
  <si>
    <t>Phones station#1</t>
  </si>
  <si>
    <t>Phones station #2</t>
  </si>
  <si>
    <t>Phones Station #3</t>
  </si>
  <si>
    <t>Station 1</t>
  </si>
  <si>
    <t>Ridge Rd</t>
  </si>
  <si>
    <t>Eldora</t>
  </si>
  <si>
    <t>2 of 2 monthly</t>
  </si>
  <si>
    <t>Business Xtra package 1of 2 monthly</t>
  </si>
  <si>
    <t>advance receiver DVR monthly</t>
  </si>
  <si>
    <t>TV access fee quantity 2</t>
  </si>
  <si>
    <t>RSN fee</t>
  </si>
  <si>
    <t>electronics disposal</t>
  </si>
  <si>
    <t>motorola radio battery replacement</t>
  </si>
  <si>
    <t>ALS kit case</t>
  </si>
  <si>
    <t>Electrodes</t>
  </si>
  <si>
    <t>gloves</t>
  </si>
  <si>
    <t>Cylinder Rental &amp; oxygen</t>
  </si>
  <si>
    <t>Fuel November 2023</t>
  </si>
  <si>
    <t>Fuel surcharge November 2023</t>
  </si>
  <si>
    <t>Fire-dex leather structure boots</t>
  </si>
  <si>
    <t>nametags - Wheelock</t>
  </si>
  <si>
    <t>Recruit shirts &amp; pants</t>
  </si>
  <si>
    <t>Black Diamond X2 boot</t>
  </si>
  <si>
    <t>hydrant bags</t>
  </si>
  <si>
    <t>Prepayments for orders 384906 &amp; 384908</t>
  </si>
  <si>
    <t>AttackPRO+ camera, RIT-Pak, low level strainer</t>
  </si>
  <si>
    <t>2024 ambulance licensing</t>
  </si>
  <si>
    <t>steel tubing and plates</t>
  </si>
  <si>
    <t>pipe nipples</t>
  </si>
  <si>
    <t>tire pressure gauges &amp; accessories</t>
  </si>
  <si>
    <t>VIP award</t>
  </si>
  <si>
    <t>headlamp for 2023 banquet</t>
  </si>
  <si>
    <t>lumbar pack for 2023 banquet awards</t>
  </si>
  <si>
    <t>G.Wheelock pre-employment physical</t>
  </si>
  <si>
    <t>Grand Assembly reservation - 2023 awards banquet</t>
  </si>
  <si>
    <t>Groceries</t>
  </si>
  <si>
    <t>2023 awards banquet refund</t>
  </si>
  <si>
    <t>Sugarloaf coverage for 2023 banquet</t>
  </si>
  <si>
    <t>FFII Irwin-Powell</t>
  </si>
  <si>
    <t>hay for live burn</t>
  </si>
  <si>
    <t>HazMat Ops &amp; Awareness - Schmidtmann</t>
  </si>
  <si>
    <t>FFI - Briscombe</t>
  </si>
  <si>
    <t>HazMat Ops &amp; Awarness - Briscombe</t>
  </si>
  <si>
    <t>FFI - Swanson</t>
  </si>
  <si>
    <t>Fire &amp; Emergency Service Instructor I - Richardson</t>
  </si>
  <si>
    <t>HazMat Ops &amp; Awarness - Richardson</t>
  </si>
  <si>
    <t>FFII - Joslin</t>
  </si>
  <si>
    <t>FFII - Luna</t>
  </si>
  <si>
    <t>ALS providers ecards</t>
  </si>
  <si>
    <t>BLS providers ecards &amp; CPR course</t>
  </si>
  <si>
    <t>AHA student workbooks &amp; CPR masks</t>
  </si>
  <si>
    <t>2023 EMSACV</t>
  </si>
  <si>
    <t>Funding of the IGA between the NDDA and NFPD for the Fire Marshal</t>
  </si>
  <si>
    <t>synthetic compressor lubricant for SCBA</t>
  </si>
  <si>
    <t>GENERAL</t>
  </si>
  <si>
    <t>1100 · Accounts Receivable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</si>
</sst>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\-#,##0.00"/>
    <numFmt numFmtId="165" formatCode="#,##0.0#%;\-#,##0.0#%"/>
    <numFmt numFmtId="166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</font>
    <font>
      <sz val="8"/>
      <color rgb="FF00008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49" fontId="1" fillId="0" borderId="0" xfId="0" applyNumberFormat="1" applyFont="1"/>
    <xf numFmtId="164" fontId="2" fillId="0" borderId="3" xfId="0" applyNumberFormat="1" applyFont="1" applyBorder="1"/>
    <xf numFmtId="164" fontId="2" fillId="0" borderId="5" xfId="0" applyNumberFormat="1" applyFont="1" applyBorder="1"/>
    <xf numFmtId="49" fontId="3" fillId="0" borderId="0" xfId="0" applyNumberFormat="1" applyFont="1"/>
    <xf numFmtId="164" fontId="3" fillId="0" borderId="4" xfId="0" applyNumberFormat="1" applyFont="1" applyBorder="1"/>
    <xf numFmtId="0" fontId="3" fillId="0" borderId="0" xfId="0" applyFont="1"/>
    <xf numFmtId="164" fontId="2" fillId="0" borderId="2" xfId="0" applyNumberFormat="1" applyFont="1" applyBorder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/>
    <xf numFmtId="164" fontId="2" fillId="0" borderId="0" xfId="0" applyNumberFormat="1" applyFont="1"/>
    <xf numFmtId="0" fontId="1" fillId="0" borderId="0" xfId="0" applyFont="1"/>
    <xf numFmtId="49" fontId="0" fillId="0" borderId="0" xfId="0" applyNumberFormat="1" applyAlignment="1">
      <alignment horizontal="centerContinuous"/>
    </xf>
    <xf numFmtId="165" fontId="2" fillId="0" borderId="0" xfId="0" applyNumberFormat="1" applyFont="1"/>
    <xf numFmtId="165" fontId="2" fillId="0" borderId="5" xfId="0" applyNumberFormat="1" applyFont="1" applyBorder="1"/>
    <xf numFmtId="165" fontId="2" fillId="0" borderId="3" xfId="0" applyNumberFormat="1" applyFont="1" applyBorder="1"/>
    <xf numFmtId="165" fontId="2" fillId="0" borderId="2" xfId="0" applyNumberFormat="1" applyFont="1" applyBorder="1"/>
    <xf numFmtId="165" fontId="3" fillId="0" borderId="4" xfId="0" applyNumberFormat="1" applyFont="1" applyBorder="1"/>
    <xf numFmtId="49" fontId="1" fillId="0" borderId="6" xfId="0" applyNumberFormat="1" applyFont="1" applyBorder="1" applyAlignment="1">
      <alignment horizontal="center"/>
    </xf>
    <xf numFmtId="49" fontId="0" fillId="0" borderId="0" xfId="0" applyNumberFormat="1"/>
    <xf numFmtId="166" fontId="1" fillId="0" borderId="0" xfId="0" applyNumberFormat="1" applyFont="1"/>
    <xf numFmtId="164" fontId="1" fillId="0" borderId="0" xfId="0" applyNumberFormat="1" applyFont="1"/>
    <xf numFmtId="49" fontId="5" fillId="0" borderId="0" xfId="0" applyNumberFormat="1" applyFont="1"/>
    <xf numFmtId="166" fontId="5" fillId="0" borderId="0" xfId="0" applyNumberFormat="1" applyFont="1"/>
    <xf numFmtId="49" fontId="5" fillId="0" borderId="0" xfId="0" applyNumberFormat="1" applyFont="1" applyAlignment="1">
      <alignment horizontal="centerContinuous"/>
    </xf>
    <xf numFmtId="164" fontId="5" fillId="0" borderId="2" xfId="0" applyNumberFormat="1" applyFont="1" applyBorder="1"/>
    <xf numFmtId="49" fontId="2" fillId="0" borderId="0" xfId="0" applyNumberFormat="1" applyFont="1"/>
    <xf numFmtId="166" fontId="2" fillId="0" borderId="0" xfId="0" applyNumberFormat="1" applyFont="1"/>
    <xf numFmtId="164" fontId="5" fillId="0" borderId="0" xfId="0" applyNumberFormat="1" applyFont="1"/>
    <xf numFmtId="166" fontId="3" fillId="0" borderId="0" xfId="0" applyNumberFormat="1" applyFont="1"/>
    <xf numFmtId="49" fontId="0" fillId="0" borderId="0" xfId="0" applyNumberFormat="1" applyAlignment="1">
      <alignment horizontal="center"/>
    </xf>
    <xf numFmtId="0" fontId="4" fillId="0" borderId="0" xfId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 xr:uid="{7809FE86-2733-4EF2-90A2-2E60A2AB06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1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177800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177800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7169" name="FILTER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1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7170" name="HEADER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1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1265" name="FILTER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1266" name="HEADER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2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5361" name="FILTER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4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5362" name="HEADER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4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317500</xdr:colOff>
      <xdr:row>28</xdr:row>
      <xdr:rowOff>19050</xdr:rowOff>
    </xdr:to>
    <xdr:pic>
      <xdr:nvPicPr>
        <xdr:cNvPr id="2" name="Picture 11">
          <a:extLst>
            <a:ext uri="{FF2B5EF4-FFF2-40B4-BE49-F238E27FC236}">
              <a16:creationId xmlns:a16="http://schemas.microsoft.com/office/drawing/2014/main" id="{6C7708A7-3976-44B6-8E1E-73A516724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461500" cy="4464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9457" name="FILTER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D97AB154-881C-673C-0920-713E87FF9D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101600</xdr:colOff>
          <xdr:row>1</xdr:row>
          <xdr:rowOff>38100</xdr:rowOff>
        </xdr:to>
        <xdr:sp macro="" textlink="">
          <xdr:nvSpPr>
            <xdr:cNvPr id="19458" name="HEADER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A24475C5-2A9F-15AD-9176-11B46432AE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8.xml"/><Relationship Id="rId5" Type="http://schemas.openxmlformats.org/officeDocument/2006/relationships/image" Target="../media/image7.emf"/><Relationship Id="rId4" Type="http://schemas.openxmlformats.org/officeDocument/2006/relationships/control" Target="../activeX/activeX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7" Type="http://schemas.openxmlformats.org/officeDocument/2006/relationships/image" Target="../media/image11.emf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0.xml"/><Relationship Id="rId5" Type="http://schemas.openxmlformats.org/officeDocument/2006/relationships/image" Target="../media/image10.emf"/><Relationship Id="rId4" Type="http://schemas.openxmlformats.org/officeDocument/2006/relationships/control" Target="../activeX/activeX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EAC6A-B583-416A-BEE3-69801388375F}">
  <sheetPr codeName="Sheet1"/>
  <dimension ref="A1:G73"/>
  <sheetViews>
    <sheetView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5" x14ac:dyDescent="0.35"/>
  <cols>
    <col min="1" max="5" width="2.6328125" style="13" customWidth="1"/>
    <col min="6" max="6" width="27.6328125" style="13" customWidth="1"/>
    <col min="7" max="7" width="9.6328125" customWidth="1"/>
  </cols>
  <sheetData>
    <row r="1" spans="1:7" s="10" customFormat="1" ht="15" thickBot="1" x14ac:dyDescent="0.4">
      <c r="A1" s="8"/>
      <c r="B1" s="8"/>
      <c r="C1" s="8"/>
      <c r="D1" s="8"/>
      <c r="E1" s="8"/>
      <c r="F1" s="8"/>
      <c r="G1" s="9" t="s">
        <v>71</v>
      </c>
    </row>
    <row r="2" spans="1:7" ht="15" thickTop="1" x14ac:dyDescent="0.35">
      <c r="A2" s="1" t="s">
        <v>0</v>
      </c>
      <c r="B2" s="1"/>
      <c r="C2" s="1"/>
      <c r="D2" s="1"/>
      <c r="E2" s="1"/>
      <c r="F2" s="1"/>
      <c r="G2" s="12"/>
    </row>
    <row r="3" spans="1:7" x14ac:dyDescent="0.35">
      <c r="A3" s="1"/>
      <c r="B3" s="1" t="s">
        <v>1</v>
      </c>
      <c r="C3" s="1"/>
      <c r="D3" s="1"/>
      <c r="E3" s="1"/>
      <c r="F3" s="1"/>
      <c r="G3" s="12"/>
    </row>
    <row r="4" spans="1:7" x14ac:dyDescent="0.35">
      <c r="A4" s="1"/>
      <c r="B4" s="1"/>
      <c r="C4" s="1" t="s">
        <v>2</v>
      </c>
      <c r="D4" s="1"/>
      <c r="E4" s="1"/>
      <c r="F4" s="1"/>
      <c r="G4" s="12"/>
    </row>
    <row r="5" spans="1:7" x14ac:dyDescent="0.35">
      <c r="A5" s="1"/>
      <c r="B5" s="1"/>
      <c r="C5" s="1"/>
      <c r="D5" s="1" t="s">
        <v>3</v>
      </c>
      <c r="E5" s="1"/>
      <c r="F5" s="1"/>
      <c r="G5" s="12"/>
    </row>
    <row r="6" spans="1:7" x14ac:dyDescent="0.35">
      <c r="A6" s="1"/>
      <c r="B6" s="1"/>
      <c r="C6" s="1"/>
      <c r="D6" s="1"/>
      <c r="E6" s="1" t="s">
        <v>4</v>
      </c>
      <c r="F6" s="1"/>
      <c r="G6" s="12">
        <v>2850.88</v>
      </c>
    </row>
    <row r="7" spans="1:7" x14ac:dyDescent="0.35">
      <c r="A7" s="1"/>
      <c r="B7" s="1"/>
      <c r="C7" s="1"/>
      <c r="D7" s="1"/>
      <c r="E7" s="1" t="s">
        <v>5</v>
      </c>
      <c r="F7" s="1"/>
      <c r="G7" s="12">
        <v>399823.43</v>
      </c>
    </row>
    <row r="8" spans="1:7" x14ac:dyDescent="0.35">
      <c r="A8" s="1"/>
      <c r="B8" s="1"/>
      <c r="C8" s="1"/>
      <c r="D8" s="1"/>
      <c r="E8" s="1" t="s">
        <v>6</v>
      </c>
      <c r="F8" s="1"/>
      <c r="G8" s="12">
        <v>206611.24</v>
      </c>
    </row>
    <row r="9" spans="1:7" x14ac:dyDescent="0.35">
      <c r="A9" s="1"/>
      <c r="B9" s="1"/>
      <c r="C9" s="1"/>
      <c r="D9" s="1"/>
      <c r="E9" s="1" t="s">
        <v>7</v>
      </c>
      <c r="F9" s="1"/>
      <c r="G9" s="12">
        <v>28688.720000000001</v>
      </c>
    </row>
    <row r="10" spans="1:7" x14ac:dyDescent="0.35">
      <c r="A10" s="1"/>
      <c r="B10" s="1"/>
      <c r="C10" s="1"/>
      <c r="D10" s="1"/>
      <c r="E10" s="1" t="s">
        <v>8</v>
      </c>
      <c r="F10" s="1"/>
      <c r="G10" s="12">
        <v>42697.82</v>
      </c>
    </row>
    <row r="11" spans="1:7" x14ac:dyDescent="0.35">
      <c r="A11" s="1"/>
      <c r="B11" s="1"/>
      <c r="C11" s="1"/>
      <c r="D11" s="1"/>
      <c r="E11" s="1" t="s">
        <v>9</v>
      </c>
      <c r="F11" s="1"/>
      <c r="G11" s="12">
        <v>33106.449999999997</v>
      </c>
    </row>
    <row r="12" spans="1:7" ht="15" thickBot="1" x14ac:dyDescent="0.4">
      <c r="A12" s="1"/>
      <c r="B12" s="1"/>
      <c r="C12" s="1"/>
      <c r="D12" s="1"/>
      <c r="E12" s="1" t="s">
        <v>10</v>
      </c>
      <c r="F12" s="1"/>
      <c r="G12" s="12">
        <v>19719.09</v>
      </c>
    </row>
    <row r="13" spans="1:7" ht="15" thickBot="1" x14ac:dyDescent="0.4">
      <c r="A13" s="1"/>
      <c r="B13" s="1"/>
      <c r="C13" s="1"/>
      <c r="D13" s="1" t="s">
        <v>11</v>
      </c>
      <c r="E13" s="1"/>
      <c r="F13" s="1"/>
      <c r="G13" s="2">
        <f>ROUND(SUM(G5:G12),5)</f>
        <v>733497.63</v>
      </c>
    </row>
    <row r="14" spans="1:7" x14ac:dyDescent="0.35">
      <c r="A14" s="1"/>
      <c r="B14" s="1"/>
      <c r="C14" s="1" t="s">
        <v>12</v>
      </c>
      <c r="D14" s="1"/>
      <c r="E14" s="1"/>
      <c r="F14" s="1"/>
      <c r="G14" s="12">
        <f>ROUND(G4+G13,5)</f>
        <v>733497.63</v>
      </c>
    </row>
    <row r="15" spans="1:7" x14ac:dyDescent="0.35">
      <c r="A15" s="1"/>
      <c r="B15" s="1"/>
      <c r="C15" s="1" t="s">
        <v>13</v>
      </c>
      <c r="D15" s="1"/>
      <c r="E15" s="1"/>
      <c r="F15" s="1"/>
      <c r="G15" s="12"/>
    </row>
    <row r="16" spans="1:7" x14ac:dyDescent="0.35">
      <c r="A16" s="1"/>
      <c r="B16" s="1"/>
      <c r="C16" s="1"/>
      <c r="D16" s="1" t="s">
        <v>14</v>
      </c>
      <c r="E16" s="1"/>
      <c r="F16" s="1"/>
      <c r="G16" s="12">
        <v>35735.61</v>
      </c>
    </row>
    <row r="17" spans="1:7" x14ac:dyDescent="0.35">
      <c r="A17" s="1"/>
      <c r="B17" s="1"/>
      <c r="C17" s="1"/>
      <c r="D17" s="1" t="s">
        <v>15</v>
      </c>
      <c r="E17" s="1"/>
      <c r="F17" s="1"/>
      <c r="G17" s="12">
        <v>2425</v>
      </c>
    </row>
    <row r="18" spans="1:7" ht="15" thickBot="1" x14ac:dyDescent="0.4">
      <c r="A18" s="1"/>
      <c r="B18" s="1"/>
      <c r="C18" s="1"/>
      <c r="D18" s="1" t="s">
        <v>16</v>
      </c>
      <c r="E18" s="1"/>
      <c r="F18" s="1"/>
      <c r="G18" s="12">
        <v>1201187</v>
      </c>
    </row>
    <row r="19" spans="1:7" ht="15" thickBot="1" x14ac:dyDescent="0.4">
      <c r="A19" s="1"/>
      <c r="B19" s="1"/>
      <c r="C19" s="1" t="s">
        <v>17</v>
      </c>
      <c r="D19" s="1"/>
      <c r="E19" s="1"/>
      <c r="F19" s="1"/>
      <c r="G19" s="2">
        <f>ROUND(SUM(G15:G18),5)</f>
        <v>1239347.6100000001</v>
      </c>
    </row>
    <row r="20" spans="1:7" x14ac:dyDescent="0.35">
      <c r="A20" s="1"/>
      <c r="B20" s="1" t="s">
        <v>18</v>
      </c>
      <c r="C20" s="1"/>
      <c r="D20" s="1"/>
      <c r="E20" s="1"/>
      <c r="F20" s="1"/>
      <c r="G20" s="12">
        <f>ROUND(G3+G14+G19,5)</f>
        <v>1972845.24</v>
      </c>
    </row>
    <row r="21" spans="1:7" x14ac:dyDescent="0.35">
      <c r="A21" s="1"/>
      <c r="B21" s="1" t="s">
        <v>19</v>
      </c>
      <c r="C21" s="1"/>
      <c r="D21" s="1"/>
      <c r="E21" s="1"/>
      <c r="F21" s="1"/>
      <c r="G21" s="12"/>
    </row>
    <row r="22" spans="1:7" x14ac:dyDescent="0.35">
      <c r="A22" s="1"/>
      <c r="B22" s="1"/>
      <c r="C22" s="1" t="s">
        <v>20</v>
      </c>
      <c r="D22" s="1"/>
      <c r="E22" s="1"/>
      <c r="F22" s="1"/>
      <c r="G22" s="12">
        <v>2442425.06</v>
      </c>
    </row>
    <row r="23" spans="1:7" x14ac:dyDescent="0.35">
      <c r="A23" s="1"/>
      <c r="B23" s="1"/>
      <c r="C23" s="1" t="s">
        <v>21</v>
      </c>
      <c r="D23" s="1"/>
      <c r="E23" s="1"/>
      <c r="F23" s="1"/>
      <c r="G23" s="12">
        <v>430111.73</v>
      </c>
    </row>
    <row r="24" spans="1:7" x14ac:dyDescent="0.35">
      <c r="A24" s="1"/>
      <c r="B24" s="1"/>
      <c r="C24" s="1" t="s">
        <v>22</v>
      </c>
      <c r="D24" s="1"/>
      <c r="E24" s="1"/>
      <c r="F24" s="1"/>
      <c r="G24" s="12">
        <v>129838</v>
      </c>
    </row>
    <row r="25" spans="1:7" x14ac:dyDescent="0.35">
      <c r="A25" s="1"/>
      <c r="B25" s="1"/>
      <c r="C25" s="1" t="s">
        <v>23</v>
      </c>
      <c r="D25" s="1"/>
      <c r="E25" s="1"/>
      <c r="F25" s="1"/>
      <c r="G25" s="12">
        <v>141816.29999999999</v>
      </c>
    </row>
    <row r="26" spans="1:7" x14ac:dyDescent="0.35">
      <c r="A26" s="1"/>
      <c r="B26" s="1"/>
      <c r="C26" s="1" t="s">
        <v>24</v>
      </c>
      <c r="D26" s="1"/>
      <c r="E26" s="1"/>
      <c r="F26" s="1"/>
      <c r="G26" s="12">
        <v>7000</v>
      </c>
    </row>
    <row r="27" spans="1:7" x14ac:dyDescent="0.35">
      <c r="A27" s="1"/>
      <c r="B27" s="1"/>
      <c r="C27" s="1" t="s">
        <v>25</v>
      </c>
      <c r="D27" s="1"/>
      <c r="E27" s="1"/>
      <c r="F27" s="1"/>
      <c r="G27" s="12">
        <v>90735.85</v>
      </c>
    </row>
    <row r="28" spans="1:7" x14ac:dyDescent="0.35">
      <c r="A28" s="1"/>
      <c r="B28" s="1"/>
      <c r="C28" s="1" t="s">
        <v>26</v>
      </c>
      <c r="D28" s="1"/>
      <c r="E28" s="1"/>
      <c r="F28" s="1"/>
      <c r="G28" s="12">
        <v>1591932.98</v>
      </c>
    </row>
    <row r="29" spans="1:7" x14ac:dyDescent="0.35">
      <c r="A29" s="1"/>
      <c r="B29" s="1"/>
      <c r="C29" s="1" t="s">
        <v>27</v>
      </c>
      <c r="D29" s="1"/>
      <c r="E29" s="1"/>
      <c r="F29" s="1"/>
      <c r="G29" s="12">
        <v>-2841758</v>
      </c>
    </row>
    <row r="30" spans="1:7" ht="15" thickBot="1" x14ac:dyDescent="0.4">
      <c r="A30" s="1"/>
      <c r="B30" s="1"/>
      <c r="C30" s="1" t="s">
        <v>28</v>
      </c>
      <c r="D30" s="1"/>
      <c r="E30" s="1"/>
      <c r="F30" s="1"/>
      <c r="G30" s="12">
        <v>-1992101.92</v>
      </c>
    </row>
    <row r="31" spans="1:7" ht="15" thickBot="1" x14ac:dyDescent="0.4">
      <c r="A31" s="1"/>
      <c r="B31" s="1" t="s">
        <v>29</v>
      </c>
      <c r="C31" s="1"/>
      <c r="D31" s="1"/>
      <c r="E31" s="1"/>
      <c r="F31" s="1"/>
      <c r="G31" s="3">
        <f>ROUND(SUM(G21:G30),5)</f>
        <v>0</v>
      </c>
    </row>
    <row r="32" spans="1:7" s="6" customFormat="1" ht="11" thickBot="1" x14ac:dyDescent="0.3">
      <c r="A32" s="4" t="s">
        <v>30</v>
      </c>
      <c r="B32" s="4"/>
      <c r="C32" s="4"/>
      <c r="D32" s="4"/>
      <c r="E32" s="4"/>
      <c r="F32" s="4"/>
      <c r="G32" s="5">
        <f>ROUND(G2+G20+G31,5)</f>
        <v>1972845.24</v>
      </c>
    </row>
    <row r="33" spans="1:7" ht="15" thickTop="1" x14ac:dyDescent="0.35">
      <c r="A33" s="1" t="s">
        <v>31</v>
      </c>
      <c r="B33" s="1"/>
      <c r="C33" s="1"/>
      <c r="D33" s="1"/>
      <c r="E33" s="1"/>
      <c r="F33" s="1"/>
      <c r="G33" s="12"/>
    </row>
    <row r="34" spans="1:7" x14ac:dyDescent="0.35">
      <c r="A34" s="1"/>
      <c r="B34" s="1" t="s">
        <v>32</v>
      </c>
      <c r="C34" s="1"/>
      <c r="D34" s="1"/>
      <c r="E34" s="1"/>
      <c r="F34" s="1"/>
      <c r="G34" s="12"/>
    </row>
    <row r="35" spans="1:7" x14ac:dyDescent="0.35">
      <c r="A35" s="1"/>
      <c r="B35" s="1"/>
      <c r="C35" s="1" t="s">
        <v>33</v>
      </c>
      <c r="D35" s="1"/>
      <c r="E35" s="1"/>
      <c r="F35" s="1"/>
      <c r="G35" s="12"/>
    </row>
    <row r="36" spans="1:7" x14ac:dyDescent="0.35">
      <c r="A36" s="1"/>
      <c r="B36" s="1"/>
      <c r="C36" s="1"/>
      <c r="D36" s="1" t="s">
        <v>34</v>
      </c>
      <c r="E36" s="1"/>
      <c r="F36" s="1"/>
      <c r="G36" s="12"/>
    </row>
    <row r="37" spans="1:7" ht="15" thickBot="1" x14ac:dyDescent="0.4">
      <c r="A37" s="1"/>
      <c r="B37" s="1"/>
      <c r="C37" s="1"/>
      <c r="D37" s="1"/>
      <c r="E37" s="1" t="s">
        <v>35</v>
      </c>
      <c r="F37" s="1"/>
      <c r="G37" s="7">
        <v>-7694.72</v>
      </c>
    </row>
    <row r="38" spans="1:7" x14ac:dyDescent="0.35">
      <c r="A38" s="1"/>
      <c r="B38" s="1"/>
      <c r="C38" s="1"/>
      <c r="D38" s="1" t="s">
        <v>36</v>
      </c>
      <c r="E38" s="1"/>
      <c r="F38" s="1"/>
      <c r="G38" s="12">
        <f>ROUND(SUM(G36:G37),5)</f>
        <v>-7694.72</v>
      </c>
    </row>
    <row r="39" spans="1:7" x14ac:dyDescent="0.35">
      <c r="A39" s="1"/>
      <c r="B39" s="1"/>
      <c r="C39" s="1"/>
      <c r="D39" s="1" t="s">
        <v>37</v>
      </c>
      <c r="E39" s="1"/>
      <c r="F39" s="1"/>
      <c r="G39" s="12"/>
    </row>
    <row r="40" spans="1:7" ht="15" thickBot="1" x14ac:dyDescent="0.4">
      <c r="A40" s="1"/>
      <c r="B40" s="1"/>
      <c r="C40" s="1"/>
      <c r="D40" s="1"/>
      <c r="E40" s="1" t="s">
        <v>38</v>
      </c>
      <c r="F40" s="1"/>
      <c r="G40" s="7">
        <v>3238.26</v>
      </c>
    </row>
    <row r="41" spans="1:7" x14ac:dyDescent="0.35">
      <c r="A41" s="1"/>
      <c r="B41" s="1"/>
      <c r="C41" s="1"/>
      <c r="D41" s="1" t="s">
        <v>39</v>
      </c>
      <c r="E41" s="1"/>
      <c r="F41" s="1"/>
      <c r="G41" s="12">
        <f>ROUND(SUM(G39:G40),5)</f>
        <v>3238.26</v>
      </c>
    </row>
    <row r="42" spans="1:7" x14ac:dyDescent="0.35">
      <c r="A42" s="1"/>
      <c r="B42" s="1"/>
      <c r="C42" s="1"/>
      <c r="D42" s="1" t="s">
        <v>40</v>
      </c>
      <c r="E42" s="1"/>
      <c r="F42" s="1"/>
      <c r="G42" s="12"/>
    </row>
    <row r="43" spans="1:7" x14ac:dyDescent="0.35">
      <c r="A43" s="1"/>
      <c r="B43" s="1"/>
      <c r="C43" s="1"/>
      <c r="D43" s="1"/>
      <c r="E43" s="1" t="s">
        <v>41</v>
      </c>
      <c r="F43" s="1"/>
      <c r="G43" s="12">
        <v>990.17</v>
      </c>
    </row>
    <row r="44" spans="1:7" x14ac:dyDescent="0.35">
      <c r="A44" s="1"/>
      <c r="B44" s="1"/>
      <c r="C44" s="1"/>
      <c r="D44" s="1"/>
      <c r="E44" s="1" t="s">
        <v>42</v>
      </c>
      <c r="F44" s="1"/>
      <c r="G44" s="12">
        <v>1201187</v>
      </c>
    </row>
    <row r="45" spans="1:7" x14ac:dyDescent="0.35">
      <c r="A45" s="1"/>
      <c r="B45" s="1"/>
      <c r="C45" s="1"/>
      <c r="D45" s="1"/>
      <c r="E45" s="1" t="s">
        <v>43</v>
      </c>
      <c r="F45" s="1"/>
      <c r="G45" s="12"/>
    </row>
    <row r="46" spans="1:7" ht="15" thickBot="1" x14ac:dyDescent="0.4">
      <c r="A46" s="1"/>
      <c r="B46" s="1"/>
      <c r="C46" s="1"/>
      <c r="D46" s="1"/>
      <c r="E46" s="1"/>
      <c r="F46" s="1" t="s">
        <v>44</v>
      </c>
      <c r="G46" s="7">
        <v>-81.12</v>
      </c>
    </row>
    <row r="47" spans="1:7" x14ac:dyDescent="0.35">
      <c r="A47" s="1"/>
      <c r="B47" s="1"/>
      <c r="C47" s="1"/>
      <c r="D47" s="1"/>
      <c r="E47" s="1" t="s">
        <v>45</v>
      </c>
      <c r="F47" s="1"/>
      <c r="G47" s="12">
        <f>ROUND(SUM(G45:G46),5)</f>
        <v>-81.12</v>
      </c>
    </row>
    <row r="48" spans="1:7" x14ac:dyDescent="0.35">
      <c r="A48" s="1"/>
      <c r="B48" s="1"/>
      <c r="C48" s="1"/>
      <c r="D48" s="1"/>
      <c r="E48" s="1" t="s">
        <v>46</v>
      </c>
      <c r="F48" s="1"/>
      <c r="G48" s="12"/>
    </row>
    <row r="49" spans="1:7" x14ac:dyDescent="0.35">
      <c r="A49" s="1"/>
      <c r="B49" s="1"/>
      <c r="C49" s="1"/>
      <c r="D49" s="1"/>
      <c r="E49" s="1"/>
      <c r="F49" s="1" t="s">
        <v>47</v>
      </c>
      <c r="G49" s="12">
        <v>-50.9</v>
      </c>
    </row>
    <row r="50" spans="1:7" x14ac:dyDescent="0.35">
      <c r="A50" s="1"/>
      <c r="B50" s="1"/>
      <c r="C50" s="1"/>
      <c r="D50" s="1"/>
      <c r="E50" s="1"/>
      <c r="F50" s="1" t="s">
        <v>48</v>
      </c>
      <c r="G50" s="12">
        <v>-174.38</v>
      </c>
    </row>
    <row r="51" spans="1:7" x14ac:dyDescent="0.35">
      <c r="A51" s="1"/>
      <c r="B51" s="1"/>
      <c r="C51" s="1"/>
      <c r="D51" s="1"/>
      <c r="E51" s="1"/>
      <c r="F51" s="1" t="s">
        <v>49</v>
      </c>
      <c r="G51" s="12">
        <v>-5328.62</v>
      </c>
    </row>
    <row r="52" spans="1:7" x14ac:dyDescent="0.35">
      <c r="A52" s="1"/>
      <c r="B52" s="1"/>
      <c r="C52" s="1"/>
      <c r="D52" s="1"/>
      <c r="E52" s="1"/>
      <c r="F52" s="1" t="s">
        <v>50</v>
      </c>
      <c r="G52" s="12">
        <v>291.36</v>
      </c>
    </row>
    <row r="53" spans="1:7" ht="15" thickBot="1" x14ac:dyDescent="0.4">
      <c r="A53" s="1"/>
      <c r="B53" s="1"/>
      <c r="C53" s="1"/>
      <c r="D53" s="1"/>
      <c r="E53" s="1"/>
      <c r="F53" s="1" t="s">
        <v>51</v>
      </c>
      <c r="G53" s="12">
        <v>11407.97</v>
      </c>
    </row>
    <row r="54" spans="1:7" ht="15" thickBot="1" x14ac:dyDescent="0.4">
      <c r="A54" s="1"/>
      <c r="B54" s="1"/>
      <c r="C54" s="1"/>
      <c r="D54" s="1"/>
      <c r="E54" s="1" t="s">
        <v>52</v>
      </c>
      <c r="F54" s="1"/>
      <c r="G54" s="3">
        <f>ROUND(SUM(G48:G53),5)</f>
        <v>6145.43</v>
      </c>
    </row>
    <row r="55" spans="1:7" ht="15" thickBot="1" x14ac:dyDescent="0.4">
      <c r="A55" s="1"/>
      <c r="B55" s="1"/>
      <c r="C55" s="1"/>
      <c r="D55" s="1" t="s">
        <v>53</v>
      </c>
      <c r="E55" s="1"/>
      <c r="F55" s="1"/>
      <c r="G55" s="3">
        <f>ROUND(SUM(G42:G44)+G47+G54,5)</f>
        <v>1208241.48</v>
      </c>
    </row>
    <row r="56" spans="1:7" ht="15" thickBot="1" x14ac:dyDescent="0.4">
      <c r="A56" s="1"/>
      <c r="B56" s="1"/>
      <c r="C56" s="1" t="s">
        <v>54</v>
      </c>
      <c r="D56" s="1"/>
      <c r="E56" s="1"/>
      <c r="F56" s="1"/>
      <c r="G56" s="2">
        <f>ROUND(G35+G38+G41+G55,5)</f>
        <v>1203785.02</v>
      </c>
    </row>
    <row r="57" spans="1:7" x14ac:dyDescent="0.35">
      <c r="A57" s="1"/>
      <c r="B57" s="1" t="s">
        <v>55</v>
      </c>
      <c r="C57" s="1"/>
      <c r="D57" s="1"/>
      <c r="E57" s="1"/>
      <c r="F57" s="1"/>
      <c r="G57" s="12">
        <f>ROUND(G34+G56,5)</f>
        <v>1203785.02</v>
      </c>
    </row>
    <row r="58" spans="1:7" x14ac:dyDescent="0.35">
      <c r="A58" s="1"/>
      <c r="B58" s="1" t="s">
        <v>56</v>
      </c>
      <c r="C58" s="1"/>
      <c r="D58" s="1"/>
      <c r="E58" s="1"/>
      <c r="F58" s="1"/>
      <c r="G58" s="12"/>
    </row>
    <row r="59" spans="1:7" x14ac:dyDescent="0.35">
      <c r="A59" s="1"/>
      <c r="B59" s="1"/>
      <c r="C59" s="1" t="s">
        <v>57</v>
      </c>
      <c r="D59" s="1"/>
      <c r="E59" s="1"/>
      <c r="F59" s="1"/>
      <c r="G59" s="12">
        <v>3399.75</v>
      </c>
    </row>
    <row r="60" spans="1:7" x14ac:dyDescent="0.35">
      <c r="A60" s="1"/>
      <c r="B60" s="1"/>
      <c r="C60" s="1" t="s">
        <v>58</v>
      </c>
      <c r="D60" s="1"/>
      <c r="E60" s="1"/>
      <c r="F60" s="1"/>
      <c r="G60" s="12"/>
    </row>
    <row r="61" spans="1:7" x14ac:dyDescent="0.35">
      <c r="A61" s="1"/>
      <c r="B61" s="1"/>
      <c r="C61" s="1"/>
      <c r="D61" s="1" t="s">
        <v>59</v>
      </c>
      <c r="E61" s="1"/>
      <c r="F61" s="1"/>
      <c r="G61" s="12">
        <v>6580.22</v>
      </c>
    </row>
    <row r="62" spans="1:7" x14ac:dyDescent="0.35">
      <c r="A62" s="1"/>
      <c r="B62" s="1"/>
      <c r="C62" s="1"/>
      <c r="D62" s="1" t="s">
        <v>60</v>
      </c>
      <c r="E62" s="1"/>
      <c r="F62" s="1"/>
      <c r="G62" s="12">
        <v>20000</v>
      </c>
    </row>
    <row r="63" spans="1:7" x14ac:dyDescent="0.35">
      <c r="A63" s="1"/>
      <c r="B63" s="1"/>
      <c r="C63" s="1"/>
      <c r="D63" s="1" t="s">
        <v>61</v>
      </c>
      <c r="E63" s="1"/>
      <c r="F63" s="1"/>
      <c r="G63" s="12">
        <v>106902.33</v>
      </c>
    </row>
    <row r="64" spans="1:7" x14ac:dyDescent="0.35">
      <c r="A64" s="1"/>
      <c r="B64" s="1"/>
      <c r="C64" s="1"/>
      <c r="D64" s="1" t="s">
        <v>62</v>
      </c>
      <c r="E64" s="1"/>
      <c r="F64" s="1"/>
      <c r="G64" s="12">
        <v>37300.39</v>
      </c>
    </row>
    <row r="65" spans="1:7" x14ac:dyDescent="0.35">
      <c r="A65" s="1"/>
      <c r="B65" s="1"/>
      <c r="C65" s="1"/>
      <c r="D65" s="1" t="s">
        <v>63</v>
      </c>
      <c r="E65" s="1"/>
      <c r="F65" s="1"/>
      <c r="G65" s="12">
        <v>5000</v>
      </c>
    </row>
    <row r="66" spans="1:7" ht="15" thickBot="1" x14ac:dyDescent="0.4">
      <c r="A66" s="1"/>
      <c r="B66" s="1"/>
      <c r="C66" s="1"/>
      <c r="D66" s="1" t="s">
        <v>64</v>
      </c>
      <c r="E66" s="1"/>
      <c r="F66" s="1"/>
      <c r="G66" s="7">
        <v>29760</v>
      </c>
    </row>
    <row r="67" spans="1:7" x14ac:dyDescent="0.35">
      <c r="A67" s="1"/>
      <c r="B67" s="1"/>
      <c r="C67" s="1" t="s">
        <v>65</v>
      </c>
      <c r="D67" s="1"/>
      <c r="E67" s="1"/>
      <c r="F67" s="1"/>
      <c r="G67" s="12">
        <f>ROUND(SUM(G60:G66),5)</f>
        <v>205542.94</v>
      </c>
    </row>
    <row r="68" spans="1:7" x14ac:dyDescent="0.35">
      <c r="A68" s="1"/>
      <c r="B68" s="1"/>
      <c r="C68" s="1" t="s">
        <v>66</v>
      </c>
      <c r="D68" s="1"/>
      <c r="E68" s="1"/>
      <c r="F68" s="1"/>
      <c r="G68" s="12">
        <v>247012.74</v>
      </c>
    </row>
    <row r="69" spans="1:7" x14ac:dyDescent="0.35">
      <c r="A69" s="1"/>
      <c r="B69" s="1"/>
      <c r="C69" s="1" t="s">
        <v>67</v>
      </c>
      <c r="D69" s="1"/>
      <c r="E69" s="1"/>
      <c r="F69" s="1"/>
      <c r="G69" s="12">
        <v>109991.5</v>
      </c>
    </row>
    <row r="70" spans="1:7" ht="15" thickBot="1" x14ac:dyDescent="0.4">
      <c r="A70" s="1"/>
      <c r="B70" s="1"/>
      <c r="C70" s="1" t="s">
        <v>68</v>
      </c>
      <c r="D70" s="1"/>
      <c r="E70" s="1"/>
      <c r="F70" s="1"/>
      <c r="G70" s="12">
        <v>203113.29</v>
      </c>
    </row>
    <row r="71" spans="1:7" ht="15" thickBot="1" x14ac:dyDescent="0.4">
      <c r="A71" s="1"/>
      <c r="B71" s="1" t="s">
        <v>69</v>
      </c>
      <c r="C71" s="1"/>
      <c r="D71" s="1"/>
      <c r="E71" s="1"/>
      <c r="F71" s="1"/>
      <c r="G71" s="3">
        <f>ROUND(SUM(G58:G59)+SUM(G67:G70),5)</f>
        <v>769060.22</v>
      </c>
    </row>
    <row r="72" spans="1:7" s="6" customFormat="1" ht="11" thickBot="1" x14ac:dyDescent="0.3">
      <c r="A72" s="4" t="s">
        <v>70</v>
      </c>
      <c r="B72" s="4"/>
      <c r="C72" s="4"/>
      <c r="D72" s="4"/>
      <c r="E72" s="4"/>
      <c r="F72" s="4"/>
      <c r="G72" s="5">
        <f>ROUND(G33+G57+G71,5)</f>
        <v>1972845.24</v>
      </c>
    </row>
    <row r="73" spans="1:7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2:24 PM
&amp;"Arial,Bold"&amp;8 01/04/24
&amp;"Arial,Bold"&amp;8 Accrual Basis&amp;C&amp;"Arial,Bold"&amp;12 Nederland Fire Protection District
&amp;"Arial,Bold"&amp;14 Balance Sheet
&amp;"Arial,Bold"&amp;10 As of December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177800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177800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B342B-D4FC-4D51-BD7E-2FB75437BA89}">
  <sheetPr codeName="Sheet2"/>
  <dimension ref="A1:M207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13" customWidth="1"/>
    <col min="9" max="9" width="25" style="13" customWidth="1"/>
    <col min="10" max="10" width="8.54296875" bestFit="1" customWidth="1"/>
    <col min="11" max="11" width="5.90625" bestFit="1" customWidth="1"/>
    <col min="12" max="12" width="10.7265625" bestFit="1" customWidth="1"/>
    <col min="13" max="13" width="9.453125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0" customFormat="1" ht="15.5" thickTop="1" thickBot="1" x14ac:dyDescent="0.4">
      <c r="A2" s="8"/>
      <c r="B2" s="8"/>
      <c r="C2" s="8"/>
      <c r="D2" s="8"/>
      <c r="E2" s="8"/>
      <c r="F2" s="8"/>
      <c r="G2" s="8"/>
      <c r="H2" s="8"/>
      <c r="I2" s="8"/>
      <c r="J2" s="20" t="s">
        <v>72</v>
      </c>
      <c r="K2" s="20" t="s">
        <v>73</v>
      </c>
      <c r="L2" s="20" t="s">
        <v>74</v>
      </c>
      <c r="M2" s="20" t="s">
        <v>75</v>
      </c>
    </row>
    <row r="3" spans="1:13" ht="15" thickTop="1" x14ac:dyDescent="0.35">
      <c r="A3" s="1"/>
      <c r="B3" s="1" t="s">
        <v>76</v>
      </c>
      <c r="C3" s="1"/>
      <c r="D3" s="1"/>
      <c r="E3" s="1"/>
      <c r="F3" s="1"/>
      <c r="G3" s="1"/>
      <c r="H3" s="1"/>
      <c r="I3" s="1"/>
      <c r="J3" s="12"/>
      <c r="K3" s="12"/>
      <c r="L3" s="12"/>
      <c r="M3" s="15"/>
    </row>
    <row r="4" spans="1:13" x14ac:dyDescent="0.35">
      <c r="A4" s="1"/>
      <c r="B4" s="1"/>
      <c r="C4" s="1"/>
      <c r="D4" s="1" t="s">
        <v>77</v>
      </c>
      <c r="E4" s="1"/>
      <c r="F4" s="1"/>
      <c r="G4" s="1"/>
      <c r="H4" s="1"/>
      <c r="I4" s="1"/>
      <c r="J4" s="12"/>
      <c r="K4" s="12"/>
      <c r="L4" s="12"/>
      <c r="M4" s="15"/>
    </row>
    <row r="5" spans="1:13" x14ac:dyDescent="0.35">
      <c r="A5" s="1"/>
      <c r="B5" s="1"/>
      <c r="C5" s="1"/>
      <c r="D5" s="1"/>
      <c r="E5" s="1" t="s">
        <v>78</v>
      </c>
      <c r="F5" s="1"/>
      <c r="G5" s="1"/>
      <c r="H5" s="1"/>
      <c r="I5" s="1"/>
      <c r="J5" s="12">
        <v>2500</v>
      </c>
      <c r="K5" s="12"/>
      <c r="L5" s="12"/>
      <c r="M5" s="15"/>
    </row>
    <row r="6" spans="1:13" x14ac:dyDescent="0.35">
      <c r="A6" s="1"/>
      <c r="B6" s="1"/>
      <c r="C6" s="1"/>
      <c r="D6" s="1"/>
      <c r="E6" s="1" t="s">
        <v>79</v>
      </c>
      <c r="F6" s="1"/>
      <c r="G6" s="1"/>
      <c r="H6" s="1"/>
      <c r="I6" s="1"/>
      <c r="J6" s="12">
        <v>0</v>
      </c>
      <c r="K6" s="12">
        <v>0</v>
      </c>
      <c r="L6" s="12">
        <f>ROUND((J6-K6),5)</f>
        <v>0</v>
      </c>
      <c r="M6" s="15">
        <f>ROUND(IF(K6=0, IF(J6=0, 0, 1), J6/K6),5)</f>
        <v>0</v>
      </c>
    </row>
    <row r="7" spans="1:13" x14ac:dyDescent="0.35">
      <c r="A7" s="1"/>
      <c r="B7" s="1"/>
      <c r="C7" s="1"/>
      <c r="D7" s="1"/>
      <c r="E7" s="1" t="s">
        <v>80</v>
      </c>
      <c r="F7" s="1"/>
      <c r="G7" s="1"/>
      <c r="H7" s="1"/>
      <c r="I7" s="1"/>
      <c r="J7" s="12">
        <v>50</v>
      </c>
      <c r="K7" s="12">
        <v>0</v>
      </c>
      <c r="L7" s="12">
        <f>ROUND((J7-K7),5)</f>
        <v>50</v>
      </c>
      <c r="M7" s="15">
        <f>ROUND(IF(K7=0, IF(J7=0, 0, 1), J7/K7),5)</f>
        <v>1</v>
      </c>
    </row>
    <row r="8" spans="1:13" x14ac:dyDescent="0.35">
      <c r="A8" s="1"/>
      <c r="B8" s="1"/>
      <c r="C8" s="1"/>
      <c r="D8" s="1"/>
      <c r="E8" s="1" t="s">
        <v>81</v>
      </c>
      <c r="F8" s="1"/>
      <c r="G8" s="1"/>
      <c r="H8" s="1"/>
      <c r="I8" s="1"/>
      <c r="J8" s="12">
        <v>3269.03</v>
      </c>
      <c r="K8" s="12">
        <v>0</v>
      </c>
      <c r="L8" s="12">
        <f>ROUND((J8-K8),5)</f>
        <v>3269.03</v>
      </c>
      <c r="M8" s="15">
        <f>ROUND(IF(K8=0, IF(J8=0, 0, 1), J8/K8),5)</f>
        <v>1</v>
      </c>
    </row>
    <row r="9" spans="1:13" x14ac:dyDescent="0.35">
      <c r="A9" s="1"/>
      <c r="B9" s="1"/>
      <c r="C9" s="1"/>
      <c r="D9" s="1"/>
      <c r="E9" s="1" t="s">
        <v>82</v>
      </c>
      <c r="F9" s="1"/>
      <c r="G9" s="1"/>
      <c r="H9" s="1"/>
      <c r="I9" s="1"/>
      <c r="J9" s="12"/>
      <c r="K9" s="12"/>
      <c r="L9" s="12"/>
      <c r="M9" s="15"/>
    </row>
    <row r="10" spans="1:13" x14ac:dyDescent="0.35">
      <c r="A10" s="1"/>
      <c r="B10" s="1"/>
      <c r="C10" s="1"/>
      <c r="D10" s="1"/>
      <c r="E10" s="1"/>
      <c r="F10" s="1" t="s">
        <v>83</v>
      </c>
      <c r="G10" s="1"/>
      <c r="H10" s="1"/>
      <c r="I10" s="1"/>
      <c r="J10" s="12">
        <v>128.86000000000001</v>
      </c>
      <c r="K10" s="12"/>
      <c r="L10" s="12"/>
      <c r="M10" s="15"/>
    </row>
    <row r="11" spans="1:13" x14ac:dyDescent="0.35">
      <c r="A11" s="1"/>
      <c r="B11" s="1"/>
      <c r="C11" s="1"/>
      <c r="D11" s="1"/>
      <c r="E11" s="1"/>
      <c r="F11" s="1" t="s">
        <v>84</v>
      </c>
      <c r="G11" s="1"/>
      <c r="H11" s="1"/>
      <c r="I11" s="1"/>
      <c r="J11" s="12">
        <v>0</v>
      </c>
      <c r="K11" s="12">
        <v>0</v>
      </c>
      <c r="L11" s="12">
        <f t="shared" ref="L11:L17" si="0">ROUND((J11-K11),5)</f>
        <v>0</v>
      </c>
      <c r="M11" s="15">
        <f t="shared" ref="M11:M17" si="1">ROUND(IF(K11=0, IF(J11=0, 0, 1), J11/K11),5)</f>
        <v>0</v>
      </c>
    </row>
    <row r="12" spans="1:13" x14ac:dyDescent="0.35">
      <c r="A12" s="1"/>
      <c r="B12" s="1"/>
      <c r="C12" s="1"/>
      <c r="D12" s="1"/>
      <c r="E12" s="1"/>
      <c r="F12" s="1" t="s">
        <v>85</v>
      </c>
      <c r="G12" s="1"/>
      <c r="H12" s="1"/>
      <c r="I12" s="1"/>
      <c r="J12" s="12">
        <v>0</v>
      </c>
      <c r="K12" s="12">
        <v>0</v>
      </c>
      <c r="L12" s="12">
        <f t="shared" si="0"/>
        <v>0</v>
      </c>
      <c r="M12" s="15">
        <f t="shared" si="1"/>
        <v>0</v>
      </c>
    </row>
    <row r="13" spans="1:13" x14ac:dyDescent="0.35">
      <c r="A13" s="1"/>
      <c r="B13" s="1"/>
      <c r="C13" s="1"/>
      <c r="D13" s="1"/>
      <c r="E13" s="1"/>
      <c r="F13" s="1" t="s">
        <v>86</v>
      </c>
      <c r="G13" s="1"/>
      <c r="H13" s="1"/>
      <c r="I13" s="1"/>
      <c r="J13" s="12">
        <v>4.28</v>
      </c>
      <c r="K13" s="12">
        <v>0</v>
      </c>
      <c r="L13" s="12">
        <f t="shared" si="0"/>
        <v>4.28</v>
      </c>
      <c r="M13" s="15">
        <f t="shared" si="1"/>
        <v>1</v>
      </c>
    </row>
    <row r="14" spans="1:13" x14ac:dyDescent="0.35">
      <c r="A14" s="1"/>
      <c r="B14" s="1"/>
      <c r="C14" s="1"/>
      <c r="D14" s="1"/>
      <c r="E14" s="1"/>
      <c r="F14" s="1" t="s">
        <v>87</v>
      </c>
      <c r="G14" s="1"/>
      <c r="H14" s="1"/>
      <c r="I14" s="1"/>
      <c r="J14" s="12">
        <v>0</v>
      </c>
      <c r="K14" s="12">
        <v>0</v>
      </c>
      <c r="L14" s="12">
        <f t="shared" si="0"/>
        <v>0</v>
      </c>
      <c r="M14" s="15">
        <f t="shared" si="1"/>
        <v>0</v>
      </c>
    </row>
    <row r="15" spans="1:13" x14ac:dyDescent="0.35">
      <c r="A15" s="1"/>
      <c r="B15" s="1"/>
      <c r="C15" s="1"/>
      <c r="D15" s="1"/>
      <c r="E15" s="1"/>
      <c r="F15" s="1" t="s">
        <v>88</v>
      </c>
      <c r="G15" s="1"/>
      <c r="H15" s="1"/>
      <c r="I15" s="1"/>
      <c r="J15" s="12">
        <v>164.35</v>
      </c>
      <c r="K15" s="12">
        <v>0</v>
      </c>
      <c r="L15" s="12">
        <f t="shared" si="0"/>
        <v>164.35</v>
      </c>
      <c r="M15" s="15">
        <f t="shared" si="1"/>
        <v>1</v>
      </c>
    </row>
    <row r="16" spans="1:13" x14ac:dyDescent="0.35">
      <c r="A16" s="1"/>
      <c r="B16" s="1"/>
      <c r="C16" s="1"/>
      <c r="D16" s="1"/>
      <c r="E16" s="1"/>
      <c r="F16" s="1" t="s">
        <v>89</v>
      </c>
      <c r="G16" s="1"/>
      <c r="H16" s="1"/>
      <c r="I16" s="1"/>
      <c r="J16" s="12">
        <v>0</v>
      </c>
      <c r="K16" s="12">
        <v>0</v>
      </c>
      <c r="L16" s="12">
        <f t="shared" si="0"/>
        <v>0</v>
      </c>
      <c r="M16" s="15">
        <f t="shared" si="1"/>
        <v>0</v>
      </c>
    </row>
    <row r="17" spans="1:13" x14ac:dyDescent="0.35">
      <c r="A17" s="1"/>
      <c r="B17" s="1"/>
      <c r="C17" s="1"/>
      <c r="D17" s="1"/>
      <c r="E17" s="1"/>
      <c r="F17" s="1" t="s">
        <v>90</v>
      </c>
      <c r="G17" s="1"/>
      <c r="H17" s="1"/>
      <c r="I17" s="1"/>
      <c r="J17" s="12">
        <v>5025.1099999999997</v>
      </c>
      <c r="K17" s="12">
        <v>0</v>
      </c>
      <c r="L17" s="12">
        <f t="shared" si="0"/>
        <v>5025.1099999999997</v>
      </c>
      <c r="M17" s="15">
        <f t="shared" si="1"/>
        <v>1</v>
      </c>
    </row>
    <row r="18" spans="1:13" x14ac:dyDescent="0.35">
      <c r="A18" s="1"/>
      <c r="B18" s="1"/>
      <c r="C18" s="1"/>
      <c r="D18" s="1"/>
      <c r="E18" s="1"/>
      <c r="F18" s="1" t="s">
        <v>91</v>
      </c>
      <c r="G18" s="1"/>
      <c r="H18" s="1"/>
      <c r="I18" s="1"/>
      <c r="J18" s="12">
        <v>694.65</v>
      </c>
      <c r="K18" s="12"/>
      <c r="L18" s="12"/>
      <c r="M18" s="15"/>
    </row>
    <row r="19" spans="1:13" x14ac:dyDescent="0.35">
      <c r="A19" s="1"/>
      <c r="B19" s="1"/>
      <c r="C19" s="1"/>
      <c r="D19" s="1"/>
      <c r="E19" s="1"/>
      <c r="F19" s="1" t="s">
        <v>92</v>
      </c>
      <c r="G19" s="1"/>
      <c r="H19" s="1"/>
      <c r="I19" s="1"/>
      <c r="J19" s="12">
        <v>22.13</v>
      </c>
      <c r="K19" s="12"/>
      <c r="L19" s="12"/>
      <c r="M19" s="15"/>
    </row>
    <row r="20" spans="1:13" ht="15" thickBot="1" x14ac:dyDescent="0.4">
      <c r="A20" s="1"/>
      <c r="B20" s="1"/>
      <c r="C20" s="1"/>
      <c r="D20" s="1"/>
      <c r="E20" s="1"/>
      <c r="F20" s="1" t="s">
        <v>93</v>
      </c>
      <c r="G20" s="1"/>
      <c r="H20" s="1"/>
      <c r="I20" s="1"/>
      <c r="J20" s="12">
        <v>-2324.71</v>
      </c>
      <c r="K20" s="12"/>
      <c r="L20" s="12"/>
      <c r="M20" s="15"/>
    </row>
    <row r="21" spans="1:13" ht="15" thickBot="1" x14ac:dyDescent="0.4">
      <c r="A21" s="1"/>
      <c r="B21" s="1"/>
      <c r="C21" s="1"/>
      <c r="D21" s="1"/>
      <c r="E21" s="1" t="s">
        <v>94</v>
      </c>
      <c r="F21" s="1"/>
      <c r="G21" s="1"/>
      <c r="H21" s="1"/>
      <c r="I21" s="1"/>
      <c r="J21" s="3">
        <f>ROUND(SUM(J9:J20),5)</f>
        <v>3714.67</v>
      </c>
      <c r="K21" s="3">
        <f>ROUND(SUM(K9:K20),5)</f>
        <v>0</v>
      </c>
      <c r="L21" s="3">
        <f>ROUND((J21-K21),5)</f>
        <v>3714.67</v>
      </c>
      <c r="M21" s="16">
        <f>ROUND(IF(K21=0, IF(J21=0, 0, 1), J21/K21),5)</f>
        <v>1</v>
      </c>
    </row>
    <row r="22" spans="1:13" ht="15" thickBot="1" x14ac:dyDescent="0.4">
      <c r="A22" s="1"/>
      <c r="B22" s="1"/>
      <c r="C22" s="1"/>
      <c r="D22" s="1" t="s">
        <v>95</v>
      </c>
      <c r="E22" s="1"/>
      <c r="F22" s="1"/>
      <c r="G22" s="1"/>
      <c r="H22" s="1"/>
      <c r="I22" s="1"/>
      <c r="J22" s="2">
        <f>ROUND(SUM(J4:J8)+J21,5)</f>
        <v>9533.7000000000007</v>
      </c>
      <c r="K22" s="2">
        <f>ROUND(SUM(K4:K8)+K21,5)</f>
        <v>0</v>
      </c>
      <c r="L22" s="2">
        <f>ROUND((J22-K22),5)</f>
        <v>9533.7000000000007</v>
      </c>
      <c r="M22" s="17">
        <f>ROUND(IF(K22=0, IF(J22=0, 0, 1), J22/K22),5)</f>
        <v>1</v>
      </c>
    </row>
    <row r="23" spans="1:13" x14ac:dyDescent="0.35">
      <c r="A23" s="1"/>
      <c r="B23" s="1"/>
      <c r="C23" s="1" t="s">
        <v>96</v>
      </c>
      <c r="D23" s="1"/>
      <c r="E23" s="1"/>
      <c r="F23" s="1"/>
      <c r="G23" s="1"/>
      <c r="H23" s="1"/>
      <c r="I23" s="1"/>
      <c r="J23" s="12">
        <f>J22</f>
        <v>9533.7000000000007</v>
      </c>
      <c r="K23" s="12">
        <f>K22</f>
        <v>0</v>
      </c>
      <c r="L23" s="12">
        <f>ROUND((J23-K23),5)</f>
        <v>9533.7000000000007</v>
      </c>
      <c r="M23" s="15">
        <f>ROUND(IF(K23=0, IF(J23=0, 0, 1), J23/K23),5)</f>
        <v>1</v>
      </c>
    </row>
    <row r="24" spans="1:13" x14ac:dyDescent="0.35">
      <c r="A24" s="1"/>
      <c r="B24" s="1"/>
      <c r="C24" s="1"/>
      <c r="D24" s="1" t="s">
        <v>97</v>
      </c>
      <c r="E24" s="1"/>
      <c r="F24" s="1"/>
      <c r="G24" s="1"/>
      <c r="H24" s="1"/>
      <c r="I24" s="1"/>
      <c r="J24" s="12"/>
      <c r="K24" s="12"/>
      <c r="L24" s="12"/>
      <c r="M24" s="15"/>
    </row>
    <row r="25" spans="1:13" x14ac:dyDescent="0.35">
      <c r="A25" s="1"/>
      <c r="B25" s="1"/>
      <c r="C25" s="1"/>
      <c r="D25" s="1"/>
      <c r="E25" s="1" t="s">
        <v>98</v>
      </c>
      <c r="F25" s="1"/>
      <c r="G25" s="1"/>
      <c r="H25" s="1"/>
      <c r="I25" s="1"/>
      <c r="J25" s="12">
        <v>0.02</v>
      </c>
      <c r="K25" s="12"/>
      <c r="L25" s="12"/>
      <c r="M25" s="15"/>
    </row>
    <row r="26" spans="1:13" x14ac:dyDescent="0.35">
      <c r="A26" s="1"/>
      <c r="B26" s="1"/>
      <c r="C26" s="1"/>
      <c r="D26" s="1"/>
      <c r="E26" s="1" t="s">
        <v>99</v>
      </c>
      <c r="F26" s="1"/>
      <c r="G26" s="1"/>
      <c r="H26" s="1"/>
      <c r="I26" s="1"/>
      <c r="J26" s="12"/>
      <c r="K26" s="12"/>
      <c r="L26" s="12"/>
      <c r="M26" s="15"/>
    </row>
    <row r="27" spans="1:13" x14ac:dyDescent="0.35">
      <c r="A27" s="1"/>
      <c r="B27" s="1"/>
      <c r="C27" s="1"/>
      <c r="D27" s="1"/>
      <c r="E27" s="1"/>
      <c r="F27" s="1" t="s">
        <v>100</v>
      </c>
      <c r="G27" s="1"/>
      <c r="H27" s="1"/>
      <c r="I27" s="1"/>
      <c r="J27" s="12">
        <v>0</v>
      </c>
      <c r="K27" s="12">
        <v>0</v>
      </c>
      <c r="L27" s="12">
        <f>ROUND((J27-K27),5)</f>
        <v>0</v>
      </c>
      <c r="M27" s="15">
        <f>ROUND(IF(K27=0, IF(J27=0, 0, 1), J27/K27),5)</f>
        <v>0</v>
      </c>
    </row>
    <row r="28" spans="1:13" ht="15" thickBot="1" x14ac:dyDescent="0.4">
      <c r="A28" s="1"/>
      <c r="B28" s="1"/>
      <c r="C28" s="1"/>
      <c r="D28" s="1"/>
      <c r="E28" s="1"/>
      <c r="F28" s="1" t="s">
        <v>101</v>
      </c>
      <c r="G28" s="1"/>
      <c r="H28" s="1"/>
      <c r="I28" s="1"/>
      <c r="J28" s="7">
        <v>0</v>
      </c>
      <c r="K28" s="7">
        <v>0</v>
      </c>
      <c r="L28" s="7">
        <f>ROUND((J28-K28),5)</f>
        <v>0</v>
      </c>
      <c r="M28" s="18">
        <f>ROUND(IF(K28=0, IF(J28=0, 0, 1), J28/K28),5)</f>
        <v>0</v>
      </c>
    </row>
    <row r="29" spans="1:13" x14ac:dyDescent="0.35">
      <c r="A29" s="1"/>
      <c r="B29" s="1"/>
      <c r="C29" s="1"/>
      <c r="D29" s="1"/>
      <c r="E29" s="1" t="s">
        <v>102</v>
      </c>
      <c r="F29" s="1"/>
      <c r="G29" s="1"/>
      <c r="H29" s="1"/>
      <c r="I29" s="1"/>
      <c r="J29" s="12">
        <f>ROUND(SUM(J26:J28),5)</f>
        <v>0</v>
      </c>
      <c r="K29" s="12">
        <f>ROUND(SUM(K26:K28),5)</f>
        <v>0</v>
      </c>
      <c r="L29" s="12">
        <f>ROUND((J29-K29),5)</f>
        <v>0</v>
      </c>
      <c r="M29" s="15">
        <f>ROUND(IF(K29=0, IF(J29=0, 0, 1), J29/K29),5)</f>
        <v>0</v>
      </c>
    </row>
    <row r="30" spans="1:13" x14ac:dyDescent="0.35">
      <c r="A30" s="1"/>
      <c r="B30" s="1"/>
      <c r="C30" s="1"/>
      <c r="D30" s="1"/>
      <c r="E30" s="1" t="s">
        <v>103</v>
      </c>
      <c r="F30" s="1"/>
      <c r="G30" s="1"/>
      <c r="H30" s="1"/>
      <c r="I30" s="1"/>
      <c r="J30" s="12"/>
      <c r="K30" s="12"/>
      <c r="L30" s="12"/>
      <c r="M30" s="15"/>
    </row>
    <row r="31" spans="1:13" x14ac:dyDescent="0.35">
      <c r="A31" s="1"/>
      <c r="B31" s="1"/>
      <c r="C31" s="1"/>
      <c r="D31" s="1"/>
      <c r="E31" s="1"/>
      <c r="F31" s="1" t="s">
        <v>104</v>
      </c>
      <c r="G31" s="1"/>
      <c r="H31" s="1"/>
      <c r="I31" s="1"/>
      <c r="J31" s="12">
        <v>125.01</v>
      </c>
      <c r="K31" s="12">
        <v>0</v>
      </c>
      <c r="L31" s="12">
        <f t="shared" ref="L31:L36" si="2">ROUND((J31-K31),5)</f>
        <v>125.01</v>
      </c>
      <c r="M31" s="15">
        <f t="shared" ref="M31:M36" si="3">ROUND(IF(K31=0, IF(J31=0, 0, 1), J31/K31),5)</f>
        <v>1</v>
      </c>
    </row>
    <row r="32" spans="1:13" x14ac:dyDescent="0.35">
      <c r="A32" s="1"/>
      <c r="B32" s="1"/>
      <c r="C32" s="1"/>
      <c r="D32" s="1"/>
      <c r="E32" s="1"/>
      <c r="F32" s="1" t="s">
        <v>105</v>
      </c>
      <c r="G32" s="1"/>
      <c r="H32" s="1"/>
      <c r="I32" s="1"/>
      <c r="J32" s="12">
        <v>237.5</v>
      </c>
      <c r="K32" s="12">
        <v>0</v>
      </c>
      <c r="L32" s="12">
        <f t="shared" si="2"/>
        <v>237.5</v>
      </c>
      <c r="M32" s="15">
        <f t="shared" si="3"/>
        <v>1</v>
      </c>
    </row>
    <row r="33" spans="1:13" x14ac:dyDescent="0.35">
      <c r="A33" s="1"/>
      <c r="B33" s="1"/>
      <c r="C33" s="1"/>
      <c r="D33" s="1"/>
      <c r="E33" s="1"/>
      <c r="F33" s="1" t="s">
        <v>106</v>
      </c>
      <c r="G33" s="1"/>
      <c r="H33" s="1"/>
      <c r="I33" s="1"/>
      <c r="J33" s="12">
        <v>0</v>
      </c>
      <c r="K33" s="12">
        <v>0</v>
      </c>
      <c r="L33" s="12">
        <f t="shared" si="2"/>
        <v>0</v>
      </c>
      <c r="M33" s="15">
        <f t="shared" si="3"/>
        <v>0</v>
      </c>
    </row>
    <row r="34" spans="1:13" x14ac:dyDescent="0.35">
      <c r="A34" s="1"/>
      <c r="B34" s="1"/>
      <c r="C34" s="1"/>
      <c r="D34" s="1"/>
      <c r="E34" s="1"/>
      <c r="F34" s="1" t="s">
        <v>107</v>
      </c>
      <c r="G34" s="1"/>
      <c r="H34" s="1"/>
      <c r="I34" s="1"/>
      <c r="J34" s="12">
        <v>0</v>
      </c>
      <c r="K34" s="12">
        <v>0</v>
      </c>
      <c r="L34" s="12">
        <f t="shared" si="2"/>
        <v>0</v>
      </c>
      <c r="M34" s="15">
        <f t="shared" si="3"/>
        <v>0</v>
      </c>
    </row>
    <row r="35" spans="1:13" x14ac:dyDescent="0.35">
      <c r="A35" s="1"/>
      <c r="B35" s="1"/>
      <c r="C35" s="1"/>
      <c r="D35" s="1"/>
      <c r="E35" s="1"/>
      <c r="F35" s="1" t="s">
        <v>108</v>
      </c>
      <c r="G35" s="1"/>
      <c r="H35" s="1"/>
      <c r="I35" s="1"/>
      <c r="J35" s="12">
        <v>0</v>
      </c>
      <c r="K35" s="12">
        <v>0</v>
      </c>
      <c r="L35" s="12">
        <f t="shared" si="2"/>
        <v>0</v>
      </c>
      <c r="M35" s="15">
        <f t="shared" si="3"/>
        <v>0</v>
      </c>
    </row>
    <row r="36" spans="1:13" x14ac:dyDescent="0.35">
      <c r="A36" s="1"/>
      <c r="B36" s="1"/>
      <c r="C36" s="1"/>
      <c r="D36" s="1"/>
      <c r="E36" s="1"/>
      <c r="F36" s="1" t="s">
        <v>109</v>
      </c>
      <c r="G36" s="1"/>
      <c r="H36" s="1"/>
      <c r="I36" s="1"/>
      <c r="J36" s="12">
        <v>0</v>
      </c>
      <c r="K36" s="12">
        <v>0</v>
      </c>
      <c r="L36" s="12">
        <f t="shared" si="2"/>
        <v>0</v>
      </c>
      <c r="M36" s="15">
        <f t="shared" si="3"/>
        <v>0</v>
      </c>
    </row>
    <row r="37" spans="1:13" x14ac:dyDescent="0.35">
      <c r="A37" s="1"/>
      <c r="B37" s="1"/>
      <c r="C37" s="1"/>
      <c r="D37" s="1"/>
      <c r="E37" s="1"/>
      <c r="F37" s="1" t="s">
        <v>110</v>
      </c>
      <c r="G37" s="1"/>
      <c r="H37" s="1"/>
      <c r="I37" s="1"/>
      <c r="J37" s="12"/>
      <c r="K37" s="12"/>
      <c r="L37" s="12"/>
      <c r="M37" s="15"/>
    </row>
    <row r="38" spans="1:13" ht="15" thickBot="1" x14ac:dyDescent="0.4">
      <c r="A38" s="1"/>
      <c r="B38" s="1"/>
      <c r="C38" s="1"/>
      <c r="D38" s="1"/>
      <c r="E38" s="1"/>
      <c r="F38" s="1"/>
      <c r="G38" s="1" t="s">
        <v>111</v>
      </c>
      <c r="H38" s="1"/>
      <c r="I38" s="1"/>
      <c r="J38" s="7">
        <v>-21.54</v>
      </c>
      <c r="K38" s="7">
        <v>0</v>
      </c>
      <c r="L38" s="7">
        <f>ROUND((J38-K38),5)</f>
        <v>-21.54</v>
      </c>
      <c r="M38" s="18">
        <f>ROUND(IF(K38=0, IF(J38=0, 0, 1), J38/K38),5)</f>
        <v>1</v>
      </c>
    </row>
    <row r="39" spans="1:13" x14ac:dyDescent="0.35">
      <c r="A39" s="1"/>
      <c r="B39" s="1"/>
      <c r="C39" s="1"/>
      <c r="D39" s="1"/>
      <c r="E39" s="1"/>
      <c r="F39" s="1" t="s">
        <v>112</v>
      </c>
      <c r="G39" s="1"/>
      <c r="H39" s="1"/>
      <c r="I39" s="1"/>
      <c r="J39" s="12">
        <f>ROUND(SUM(J37:J38),5)</f>
        <v>-21.54</v>
      </c>
      <c r="K39" s="12">
        <f>ROUND(SUM(K37:K38),5)</f>
        <v>0</v>
      </c>
      <c r="L39" s="12">
        <f>ROUND((J39-K39),5)</f>
        <v>-21.54</v>
      </c>
      <c r="M39" s="15">
        <f>ROUND(IF(K39=0, IF(J39=0, 0, 1), J39/K39),5)</f>
        <v>1</v>
      </c>
    </row>
    <row r="40" spans="1:13" x14ac:dyDescent="0.35">
      <c r="A40" s="1"/>
      <c r="B40" s="1"/>
      <c r="C40" s="1"/>
      <c r="D40" s="1"/>
      <c r="E40" s="1"/>
      <c r="F40" s="1" t="s">
        <v>113</v>
      </c>
      <c r="G40" s="1"/>
      <c r="H40" s="1"/>
      <c r="I40" s="1"/>
      <c r="J40" s="12"/>
      <c r="K40" s="12"/>
      <c r="L40" s="12"/>
      <c r="M40" s="15"/>
    </row>
    <row r="41" spans="1:13" x14ac:dyDescent="0.35">
      <c r="A41" s="1"/>
      <c r="B41" s="1"/>
      <c r="C41" s="1"/>
      <c r="D41" s="1"/>
      <c r="E41" s="1"/>
      <c r="F41" s="1"/>
      <c r="G41" s="1" t="s">
        <v>114</v>
      </c>
      <c r="H41" s="1"/>
      <c r="I41" s="1"/>
      <c r="J41" s="12">
        <v>0</v>
      </c>
      <c r="K41" s="12">
        <v>0</v>
      </c>
      <c r="L41" s="12">
        <f>ROUND((J41-K41),5)</f>
        <v>0</v>
      </c>
      <c r="M41" s="15">
        <f>ROUND(IF(K41=0, IF(J41=0, 0, 1), J41/K41),5)</f>
        <v>0</v>
      </c>
    </row>
    <row r="42" spans="1:13" x14ac:dyDescent="0.35">
      <c r="A42" s="1"/>
      <c r="B42" s="1"/>
      <c r="C42" s="1"/>
      <c r="D42" s="1"/>
      <c r="E42" s="1"/>
      <c r="F42" s="1"/>
      <c r="G42" s="1" t="s">
        <v>115</v>
      </c>
      <c r="H42" s="1"/>
      <c r="I42" s="1"/>
      <c r="J42" s="12">
        <v>0</v>
      </c>
      <c r="K42" s="12">
        <v>0</v>
      </c>
      <c r="L42" s="12">
        <f>ROUND((J42-K42),5)</f>
        <v>0</v>
      </c>
      <c r="M42" s="15">
        <f>ROUND(IF(K42=0, IF(J42=0, 0, 1), J42/K42),5)</f>
        <v>0</v>
      </c>
    </row>
    <row r="43" spans="1:13" x14ac:dyDescent="0.35">
      <c r="A43" s="1"/>
      <c r="B43" s="1"/>
      <c r="C43" s="1"/>
      <c r="D43" s="1"/>
      <c r="E43" s="1"/>
      <c r="F43" s="1"/>
      <c r="G43" s="1" t="s">
        <v>116</v>
      </c>
      <c r="H43" s="1"/>
      <c r="I43" s="1"/>
      <c r="J43" s="12">
        <v>0</v>
      </c>
      <c r="K43" s="12">
        <v>0</v>
      </c>
      <c r="L43" s="12">
        <f>ROUND((J43-K43),5)</f>
        <v>0</v>
      </c>
      <c r="M43" s="15">
        <f>ROUND(IF(K43=0, IF(J43=0, 0, 1), J43/K43),5)</f>
        <v>0</v>
      </c>
    </row>
    <row r="44" spans="1:13" ht="15" thickBot="1" x14ac:dyDescent="0.4">
      <c r="A44" s="1"/>
      <c r="B44" s="1"/>
      <c r="C44" s="1"/>
      <c r="D44" s="1"/>
      <c r="E44" s="1"/>
      <c r="F44" s="1"/>
      <c r="G44" s="1" t="s">
        <v>117</v>
      </c>
      <c r="H44" s="1"/>
      <c r="I44" s="1"/>
      <c r="J44" s="7">
        <v>2867</v>
      </c>
      <c r="K44" s="7">
        <v>0</v>
      </c>
      <c r="L44" s="7">
        <f>ROUND((J44-K44),5)</f>
        <v>2867</v>
      </c>
      <c r="M44" s="18">
        <f>ROUND(IF(K44=0, IF(J44=0, 0, 1), J44/K44),5)</f>
        <v>1</v>
      </c>
    </row>
    <row r="45" spans="1:13" x14ac:dyDescent="0.35">
      <c r="A45" s="1"/>
      <c r="B45" s="1"/>
      <c r="C45" s="1"/>
      <c r="D45" s="1"/>
      <c r="E45" s="1"/>
      <c r="F45" s="1" t="s">
        <v>118</v>
      </c>
      <c r="G45" s="1"/>
      <c r="H45" s="1"/>
      <c r="I45" s="1"/>
      <c r="J45" s="12">
        <f>ROUND(SUM(J40:J44),5)</f>
        <v>2867</v>
      </c>
      <c r="K45" s="12">
        <f>ROUND(SUM(K40:K44),5)</f>
        <v>0</v>
      </c>
      <c r="L45" s="12">
        <f>ROUND((J45-K45),5)</f>
        <v>2867</v>
      </c>
      <c r="M45" s="15">
        <f>ROUND(IF(K45=0, IF(J45=0, 0, 1), J45/K45),5)</f>
        <v>1</v>
      </c>
    </row>
    <row r="46" spans="1:13" x14ac:dyDescent="0.35">
      <c r="A46" s="1"/>
      <c r="B46" s="1"/>
      <c r="C46" s="1"/>
      <c r="D46" s="1"/>
      <c r="E46" s="1"/>
      <c r="F46" s="1" t="s">
        <v>119</v>
      </c>
      <c r="G46" s="1"/>
      <c r="H46" s="1"/>
      <c r="I46" s="1"/>
      <c r="J46" s="12"/>
      <c r="K46" s="12"/>
      <c r="L46" s="12"/>
      <c r="M46" s="15"/>
    </row>
    <row r="47" spans="1:13" x14ac:dyDescent="0.35">
      <c r="A47" s="1"/>
      <c r="B47" s="1"/>
      <c r="C47" s="1"/>
      <c r="D47" s="1"/>
      <c r="E47" s="1"/>
      <c r="F47" s="1"/>
      <c r="G47" s="1" t="s">
        <v>120</v>
      </c>
      <c r="H47" s="1"/>
      <c r="I47" s="1"/>
      <c r="J47" s="12">
        <v>0</v>
      </c>
      <c r="K47" s="12">
        <v>0</v>
      </c>
      <c r="L47" s="12">
        <f>ROUND((J47-K47),5)</f>
        <v>0</v>
      </c>
      <c r="M47" s="15">
        <f>ROUND(IF(K47=0, IF(J47=0, 0, 1), J47/K47),5)</f>
        <v>0</v>
      </c>
    </row>
    <row r="48" spans="1:13" x14ac:dyDescent="0.35">
      <c r="A48" s="1"/>
      <c r="B48" s="1"/>
      <c r="C48" s="1"/>
      <c r="D48" s="1"/>
      <c r="E48" s="1"/>
      <c r="F48" s="1"/>
      <c r="G48" s="1" t="s">
        <v>121</v>
      </c>
      <c r="H48" s="1"/>
      <c r="I48" s="1"/>
      <c r="J48" s="12">
        <v>0</v>
      </c>
      <c r="K48" s="12">
        <v>0</v>
      </c>
      <c r="L48" s="12">
        <f>ROUND((J48-K48),5)</f>
        <v>0</v>
      </c>
      <c r="M48" s="15">
        <f>ROUND(IF(K48=0, IF(J48=0, 0, 1), J48/K48),5)</f>
        <v>0</v>
      </c>
    </row>
    <row r="49" spans="1:13" x14ac:dyDescent="0.35">
      <c r="A49" s="1"/>
      <c r="B49" s="1"/>
      <c r="C49" s="1"/>
      <c r="D49" s="1"/>
      <c r="E49" s="1"/>
      <c r="F49" s="1"/>
      <c r="G49" s="1" t="s">
        <v>122</v>
      </c>
      <c r="H49" s="1"/>
      <c r="I49" s="1"/>
      <c r="J49" s="12">
        <v>0</v>
      </c>
      <c r="K49" s="12">
        <v>0</v>
      </c>
      <c r="L49" s="12">
        <f>ROUND((J49-K49),5)</f>
        <v>0</v>
      </c>
      <c r="M49" s="15">
        <f>ROUND(IF(K49=0, IF(J49=0, 0, 1), J49/K49),5)</f>
        <v>0</v>
      </c>
    </row>
    <row r="50" spans="1:13" x14ac:dyDescent="0.35">
      <c r="A50" s="1"/>
      <c r="B50" s="1"/>
      <c r="C50" s="1"/>
      <c r="D50" s="1"/>
      <c r="E50" s="1"/>
      <c r="F50" s="1"/>
      <c r="G50" s="1" t="s">
        <v>123</v>
      </c>
      <c r="H50" s="1"/>
      <c r="I50" s="1"/>
      <c r="J50" s="12">
        <v>441.59</v>
      </c>
      <c r="K50" s="12">
        <v>0</v>
      </c>
      <c r="L50" s="12">
        <f>ROUND((J50-K50),5)</f>
        <v>441.59</v>
      </c>
      <c r="M50" s="15">
        <f>ROUND(IF(K50=0, IF(J50=0, 0, 1), J50/K50),5)</f>
        <v>1</v>
      </c>
    </row>
    <row r="51" spans="1:13" x14ac:dyDescent="0.35">
      <c r="A51" s="1"/>
      <c r="B51" s="1"/>
      <c r="C51" s="1"/>
      <c r="D51" s="1"/>
      <c r="E51" s="1"/>
      <c r="F51" s="1"/>
      <c r="G51" s="1" t="s">
        <v>124</v>
      </c>
      <c r="H51" s="1"/>
      <c r="I51" s="1"/>
      <c r="J51" s="12">
        <v>126</v>
      </c>
      <c r="K51" s="12">
        <v>0</v>
      </c>
      <c r="L51" s="12">
        <f>ROUND((J51-K51),5)</f>
        <v>126</v>
      </c>
      <c r="M51" s="15">
        <f>ROUND(IF(K51=0, IF(J51=0, 0, 1), J51/K51),5)</f>
        <v>1</v>
      </c>
    </row>
    <row r="52" spans="1:13" x14ac:dyDescent="0.35">
      <c r="A52" s="1"/>
      <c r="B52" s="1"/>
      <c r="C52" s="1"/>
      <c r="D52" s="1"/>
      <c r="E52" s="1"/>
      <c r="F52" s="1"/>
      <c r="G52" s="1" t="s">
        <v>125</v>
      </c>
      <c r="H52" s="1"/>
      <c r="I52" s="1"/>
      <c r="J52" s="12">
        <v>50</v>
      </c>
      <c r="K52" s="12"/>
      <c r="L52" s="12"/>
      <c r="M52" s="15"/>
    </row>
    <row r="53" spans="1:13" ht="15" thickBot="1" x14ac:dyDescent="0.4">
      <c r="A53" s="1"/>
      <c r="B53" s="1"/>
      <c r="C53" s="1"/>
      <c r="D53" s="1"/>
      <c r="E53" s="1"/>
      <c r="F53" s="1"/>
      <c r="G53" s="1" t="s">
        <v>126</v>
      </c>
      <c r="H53" s="1"/>
      <c r="I53" s="1"/>
      <c r="J53" s="7">
        <v>13.17</v>
      </c>
      <c r="K53" s="7">
        <v>0</v>
      </c>
      <c r="L53" s="7">
        <f>ROUND((J53-K53),5)</f>
        <v>13.17</v>
      </c>
      <c r="M53" s="18">
        <f>ROUND(IF(K53=0, IF(J53=0, 0, 1), J53/K53),5)</f>
        <v>1</v>
      </c>
    </row>
    <row r="54" spans="1:13" x14ac:dyDescent="0.35">
      <c r="A54" s="1"/>
      <c r="B54" s="1"/>
      <c r="C54" s="1"/>
      <c r="D54" s="1"/>
      <c r="E54" s="1"/>
      <c r="F54" s="1" t="s">
        <v>127</v>
      </c>
      <c r="G54" s="1"/>
      <c r="H54" s="1"/>
      <c r="I54" s="1"/>
      <c r="J54" s="12">
        <f>ROUND(SUM(J46:J53),5)</f>
        <v>630.76</v>
      </c>
      <c r="K54" s="12">
        <f>ROUND(SUM(K46:K53),5)</f>
        <v>0</v>
      </c>
      <c r="L54" s="12">
        <f>ROUND((J54-K54),5)</f>
        <v>630.76</v>
      </c>
      <c r="M54" s="15">
        <f>ROUND(IF(K54=0, IF(J54=0, 0, 1), J54/K54),5)</f>
        <v>1</v>
      </c>
    </row>
    <row r="55" spans="1:13" x14ac:dyDescent="0.35">
      <c r="A55" s="1"/>
      <c r="B55" s="1"/>
      <c r="C55" s="1"/>
      <c r="D55" s="1"/>
      <c r="E55" s="1"/>
      <c r="F55" s="1" t="s">
        <v>128</v>
      </c>
      <c r="G55" s="1"/>
      <c r="H55" s="1"/>
      <c r="I55" s="1"/>
      <c r="J55" s="12"/>
      <c r="K55" s="12"/>
      <c r="L55" s="12"/>
      <c r="M55" s="15"/>
    </row>
    <row r="56" spans="1:13" x14ac:dyDescent="0.35">
      <c r="A56" s="1"/>
      <c r="B56" s="1"/>
      <c r="C56" s="1"/>
      <c r="D56" s="1"/>
      <c r="E56" s="1"/>
      <c r="F56" s="1"/>
      <c r="G56" s="1" t="s">
        <v>129</v>
      </c>
      <c r="H56" s="1"/>
      <c r="I56" s="1"/>
      <c r="J56" s="12"/>
      <c r="K56" s="12"/>
      <c r="L56" s="12"/>
      <c r="M56" s="15"/>
    </row>
    <row r="57" spans="1:13" x14ac:dyDescent="0.35">
      <c r="A57" s="1"/>
      <c r="B57" s="1"/>
      <c r="C57" s="1"/>
      <c r="D57" s="1"/>
      <c r="E57" s="1"/>
      <c r="F57" s="1"/>
      <c r="G57" s="1"/>
      <c r="H57" s="1" t="s">
        <v>130</v>
      </c>
      <c r="I57" s="1"/>
      <c r="J57" s="12">
        <v>5313</v>
      </c>
      <c r="K57" s="12"/>
      <c r="L57" s="12"/>
      <c r="M57" s="15"/>
    </row>
    <row r="58" spans="1:13" x14ac:dyDescent="0.35">
      <c r="A58" s="1"/>
      <c r="B58" s="1"/>
      <c r="C58" s="1"/>
      <c r="D58" s="1"/>
      <c r="E58" s="1"/>
      <c r="F58" s="1"/>
      <c r="G58" s="1"/>
      <c r="H58" s="1" t="s">
        <v>131</v>
      </c>
      <c r="I58" s="1"/>
      <c r="J58" s="12"/>
      <c r="K58" s="12"/>
      <c r="L58" s="12"/>
      <c r="M58" s="15"/>
    </row>
    <row r="59" spans="1:13" x14ac:dyDescent="0.35">
      <c r="A59" s="1"/>
      <c r="B59" s="1"/>
      <c r="C59" s="1"/>
      <c r="D59" s="1"/>
      <c r="E59" s="1"/>
      <c r="F59" s="1"/>
      <c r="G59" s="1"/>
      <c r="H59" s="1"/>
      <c r="I59" s="1" t="s">
        <v>132</v>
      </c>
      <c r="J59" s="12">
        <v>11166.67</v>
      </c>
      <c r="K59" s="12">
        <v>0</v>
      </c>
      <c r="L59" s="12">
        <f t="shared" ref="L59:L69" si="4">ROUND((J59-K59),5)</f>
        <v>11166.67</v>
      </c>
      <c r="M59" s="15">
        <f t="shared" ref="M59:M69" si="5">ROUND(IF(K59=0, IF(J59=0, 0, 1), J59/K59),5)</f>
        <v>1</v>
      </c>
    </row>
    <row r="60" spans="1:13" x14ac:dyDescent="0.35">
      <c r="A60" s="1"/>
      <c r="B60" s="1"/>
      <c r="C60" s="1"/>
      <c r="D60" s="1"/>
      <c r="E60" s="1"/>
      <c r="F60" s="1"/>
      <c r="G60" s="1"/>
      <c r="H60" s="1"/>
      <c r="I60" s="1" t="s">
        <v>133</v>
      </c>
      <c r="J60" s="12">
        <v>0</v>
      </c>
      <c r="K60" s="12">
        <v>0</v>
      </c>
      <c r="L60" s="12">
        <f t="shared" si="4"/>
        <v>0</v>
      </c>
      <c r="M60" s="15">
        <f t="shared" si="5"/>
        <v>0</v>
      </c>
    </row>
    <row r="61" spans="1:13" x14ac:dyDescent="0.35">
      <c r="A61" s="1"/>
      <c r="B61" s="1"/>
      <c r="C61" s="1"/>
      <c r="D61" s="1"/>
      <c r="E61" s="1"/>
      <c r="F61" s="1"/>
      <c r="G61" s="1"/>
      <c r="H61" s="1"/>
      <c r="I61" s="1" t="s">
        <v>134</v>
      </c>
      <c r="J61" s="12">
        <v>0</v>
      </c>
      <c r="K61" s="12">
        <v>0</v>
      </c>
      <c r="L61" s="12">
        <f t="shared" si="4"/>
        <v>0</v>
      </c>
      <c r="M61" s="15">
        <f t="shared" si="5"/>
        <v>0</v>
      </c>
    </row>
    <row r="62" spans="1:13" ht="15" thickBot="1" x14ac:dyDescent="0.4">
      <c r="A62" s="1"/>
      <c r="B62" s="1"/>
      <c r="C62" s="1"/>
      <c r="D62" s="1"/>
      <c r="E62" s="1"/>
      <c r="F62" s="1"/>
      <c r="G62" s="1"/>
      <c r="H62" s="1"/>
      <c r="I62" s="1" t="s">
        <v>135</v>
      </c>
      <c r="J62" s="7">
        <v>0</v>
      </c>
      <c r="K62" s="7">
        <v>0</v>
      </c>
      <c r="L62" s="7">
        <f t="shared" si="4"/>
        <v>0</v>
      </c>
      <c r="M62" s="18">
        <f t="shared" si="5"/>
        <v>0</v>
      </c>
    </row>
    <row r="63" spans="1:13" x14ac:dyDescent="0.35">
      <c r="A63" s="1"/>
      <c r="B63" s="1"/>
      <c r="C63" s="1"/>
      <c r="D63" s="1"/>
      <c r="E63" s="1"/>
      <c r="F63" s="1"/>
      <c r="G63" s="1"/>
      <c r="H63" s="1" t="s">
        <v>136</v>
      </c>
      <c r="I63" s="1"/>
      <c r="J63" s="12">
        <f>ROUND(SUM(J58:J62),5)</f>
        <v>11166.67</v>
      </c>
      <c r="K63" s="12">
        <f>ROUND(SUM(K58:K62),5)</f>
        <v>0</v>
      </c>
      <c r="L63" s="12">
        <f t="shared" si="4"/>
        <v>11166.67</v>
      </c>
      <c r="M63" s="15">
        <f t="shared" si="5"/>
        <v>1</v>
      </c>
    </row>
    <row r="64" spans="1:13" x14ac:dyDescent="0.35">
      <c r="A64" s="1"/>
      <c r="B64" s="1"/>
      <c r="C64" s="1"/>
      <c r="D64" s="1"/>
      <c r="E64" s="1"/>
      <c r="F64" s="1"/>
      <c r="G64" s="1"/>
      <c r="H64" s="1" t="s">
        <v>137</v>
      </c>
      <c r="I64" s="1"/>
      <c r="J64" s="12">
        <v>19963.669999999998</v>
      </c>
      <c r="K64" s="12">
        <v>0</v>
      </c>
      <c r="L64" s="12">
        <f t="shared" si="4"/>
        <v>19963.669999999998</v>
      </c>
      <c r="M64" s="15">
        <f t="shared" si="5"/>
        <v>1</v>
      </c>
    </row>
    <row r="65" spans="1:13" x14ac:dyDescent="0.35">
      <c r="A65" s="1"/>
      <c r="B65" s="1"/>
      <c r="C65" s="1"/>
      <c r="D65" s="1"/>
      <c r="E65" s="1"/>
      <c r="F65" s="1"/>
      <c r="G65" s="1"/>
      <c r="H65" s="1" t="s">
        <v>138</v>
      </c>
      <c r="I65" s="1"/>
      <c r="J65" s="12">
        <v>4020</v>
      </c>
      <c r="K65" s="12">
        <v>0</v>
      </c>
      <c r="L65" s="12">
        <f t="shared" si="4"/>
        <v>4020</v>
      </c>
      <c r="M65" s="15">
        <f t="shared" si="5"/>
        <v>1</v>
      </c>
    </row>
    <row r="66" spans="1:13" x14ac:dyDescent="0.35">
      <c r="A66" s="1"/>
      <c r="B66" s="1"/>
      <c r="C66" s="1"/>
      <c r="D66" s="1"/>
      <c r="E66" s="1"/>
      <c r="F66" s="1"/>
      <c r="G66" s="1"/>
      <c r="H66" s="1" t="s">
        <v>139</v>
      </c>
      <c r="I66" s="1"/>
      <c r="J66" s="12">
        <v>0</v>
      </c>
      <c r="K66" s="12">
        <v>0</v>
      </c>
      <c r="L66" s="12">
        <f t="shared" si="4"/>
        <v>0</v>
      </c>
      <c r="M66" s="15">
        <f t="shared" si="5"/>
        <v>0</v>
      </c>
    </row>
    <row r="67" spans="1:13" x14ac:dyDescent="0.35">
      <c r="A67" s="1"/>
      <c r="B67" s="1"/>
      <c r="C67" s="1"/>
      <c r="D67" s="1"/>
      <c r="E67" s="1"/>
      <c r="F67" s="1"/>
      <c r="G67" s="1"/>
      <c r="H67" s="1" t="s">
        <v>140</v>
      </c>
      <c r="I67" s="1"/>
      <c r="J67" s="12">
        <v>0</v>
      </c>
      <c r="K67" s="12">
        <v>0</v>
      </c>
      <c r="L67" s="12">
        <f t="shared" si="4"/>
        <v>0</v>
      </c>
      <c r="M67" s="15">
        <f t="shared" si="5"/>
        <v>0</v>
      </c>
    </row>
    <row r="68" spans="1:13" ht="15" thickBot="1" x14ac:dyDescent="0.4">
      <c r="A68" s="1"/>
      <c r="B68" s="1"/>
      <c r="C68" s="1"/>
      <c r="D68" s="1"/>
      <c r="E68" s="1"/>
      <c r="F68" s="1"/>
      <c r="G68" s="1"/>
      <c r="H68" s="1" t="s">
        <v>141</v>
      </c>
      <c r="I68" s="1"/>
      <c r="J68" s="7">
        <v>5549.32</v>
      </c>
      <c r="K68" s="7">
        <v>0</v>
      </c>
      <c r="L68" s="7">
        <f t="shared" si="4"/>
        <v>5549.32</v>
      </c>
      <c r="M68" s="18">
        <f t="shared" si="5"/>
        <v>1</v>
      </c>
    </row>
    <row r="69" spans="1:13" x14ac:dyDescent="0.35">
      <c r="A69" s="1"/>
      <c r="B69" s="1"/>
      <c r="C69" s="1"/>
      <c r="D69" s="1"/>
      <c r="E69" s="1"/>
      <c r="F69" s="1"/>
      <c r="G69" s="1" t="s">
        <v>142</v>
      </c>
      <c r="H69" s="1"/>
      <c r="I69" s="1"/>
      <c r="J69" s="12">
        <f>ROUND(SUM(J56:J57)+SUM(J63:J68),5)</f>
        <v>46012.66</v>
      </c>
      <c r="K69" s="12">
        <f>ROUND(SUM(K56:K57)+SUM(K63:K68),5)</f>
        <v>0</v>
      </c>
      <c r="L69" s="12">
        <f t="shared" si="4"/>
        <v>46012.66</v>
      </c>
      <c r="M69" s="15">
        <f t="shared" si="5"/>
        <v>1</v>
      </c>
    </row>
    <row r="70" spans="1:13" x14ac:dyDescent="0.35">
      <c r="A70" s="1"/>
      <c r="B70" s="1"/>
      <c r="C70" s="1"/>
      <c r="D70" s="1"/>
      <c r="E70" s="1"/>
      <c r="F70" s="1"/>
      <c r="G70" s="1" t="s">
        <v>143</v>
      </c>
      <c r="H70" s="1"/>
      <c r="I70" s="1"/>
      <c r="J70" s="12">
        <v>3010.89</v>
      </c>
      <c r="K70" s="12"/>
      <c r="L70" s="12"/>
      <c r="M70" s="15"/>
    </row>
    <row r="71" spans="1:13" x14ac:dyDescent="0.35">
      <c r="A71" s="1"/>
      <c r="B71" s="1"/>
      <c r="C71" s="1"/>
      <c r="D71" s="1"/>
      <c r="E71" s="1"/>
      <c r="F71" s="1"/>
      <c r="G71" s="1" t="s">
        <v>144</v>
      </c>
      <c r="H71" s="1"/>
      <c r="I71" s="1"/>
      <c r="J71" s="12"/>
      <c r="K71" s="12"/>
      <c r="L71" s="12"/>
      <c r="M71" s="15"/>
    </row>
    <row r="72" spans="1:13" x14ac:dyDescent="0.35">
      <c r="A72" s="1"/>
      <c r="B72" s="1"/>
      <c r="C72" s="1"/>
      <c r="D72" s="1"/>
      <c r="E72" s="1"/>
      <c r="F72" s="1"/>
      <c r="G72" s="1"/>
      <c r="H72" s="1" t="s">
        <v>145</v>
      </c>
      <c r="I72" s="1"/>
      <c r="J72" s="12">
        <v>21.21</v>
      </c>
      <c r="K72" s="12"/>
      <c r="L72" s="12"/>
      <c r="M72" s="15"/>
    </row>
    <row r="73" spans="1:13" x14ac:dyDescent="0.35">
      <c r="A73" s="1"/>
      <c r="B73" s="1"/>
      <c r="C73" s="1"/>
      <c r="D73" s="1"/>
      <c r="E73" s="1"/>
      <c r="F73" s="1"/>
      <c r="G73" s="1"/>
      <c r="H73" s="1" t="s">
        <v>146</v>
      </c>
      <c r="I73" s="1"/>
      <c r="J73" s="12">
        <v>3703.31</v>
      </c>
      <c r="K73" s="12">
        <v>0</v>
      </c>
      <c r="L73" s="12">
        <f t="shared" ref="L73:L79" si="6">ROUND((J73-K73),5)</f>
        <v>3703.31</v>
      </c>
      <c r="M73" s="15">
        <f t="shared" ref="M73:M79" si="7">ROUND(IF(K73=0, IF(J73=0, 0, 1), J73/K73),5)</f>
        <v>1</v>
      </c>
    </row>
    <row r="74" spans="1:13" x14ac:dyDescent="0.35">
      <c r="A74" s="1"/>
      <c r="B74" s="1"/>
      <c r="C74" s="1"/>
      <c r="D74" s="1"/>
      <c r="E74" s="1"/>
      <c r="F74" s="1"/>
      <c r="G74" s="1"/>
      <c r="H74" s="1" t="s">
        <v>147</v>
      </c>
      <c r="I74" s="1"/>
      <c r="J74" s="12">
        <v>1188.71</v>
      </c>
      <c r="K74" s="12">
        <v>0</v>
      </c>
      <c r="L74" s="12">
        <f t="shared" si="6"/>
        <v>1188.71</v>
      </c>
      <c r="M74" s="15">
        <f t="shared" si="7"/>
        <v>1</v>
      </c>
    </row>
    <row r="75" spans="1:13" x14ac:dyDescent="0.35">
      <c r="A75" s="1"/>
      <c r="B75" s="1"/>
      <c r="C75" s="1"/>
      <c r="D75" s="1"/>
      <c r="E75" s="1"/>
      <c r="F75" s="1"/>
      <c r="G75" s="1"/>
      <c r="H75" s="1" t="s">
        <v>148</v>
      </c>
      <c r="I75" s="1"/>
      <c r="J75" s="12">
        <v>7073.57</v>
      </c>
      <c r="K75" s="12">
        <v>0</v>
      </c>
      <c r="L75" s="12">
        <f t="shared" si="6"/>
        <v>7073.57</v>
      </c>
      <c r="M75" s="15">
        <f t="shared" si="7"/>
        <v>1</v>
      </c>
    </row>
    <row r="76" spans="1:13" x14ac:dyDescent="0.35">
      <c r="A76" s="1"/>
      <c r="B76" s="1"/>
      <c r="C76" s="1"/>
      <c r="D76" s="1"/>
      <c r="E76" s="1"/>
      <c r="F76" s="1"/>
      <c r="G76" s="1"/>
      <c r="H76" s="1" t="s">
        <v>149</v>
      </c>
      <c r="I76" s="1"/>
      <c r="J76" s="12">
        <v>0</v>
      </c>
      <c r="K76" s="12">
        <v>0</v>
      </c>
      <c r="L76" s="12">
        <f t="shared" si="6"/>
        <v>0</v>
      </c>
      <c r="M76" s="15">
        <f t="shared" si="7"/>
        <v>0</v>
      </c>
    </row>
    <row r="77" spans="1:13" x14ac:dyDescent="0.35">
      <c r="A77" s="1"/>
      <c r="B77" s="1"/>
      <c r="C77" s="1"/>
      <c r="D77" s="1"/>
      <c r="E77" s="1"/>
      <c r="F77" s="1"/>
      <c r="G77" s="1"/>
      <c r="H77" s="1" t="s">
        <v>150</v>
      </c>
      <c r="I77" s="1"/>
      <c r="J77" s="12">
        <v>0</v>
      </c>
      <c r="K77" s="12">
        <v>0</v>
      </c>
      <c r="L77" s="12">
        <f t="shared" si="6"/>
        <v>0</v>
      </c>
      <c r="M77" s="15">
        <f t="shared" si="7"/>
        <v>0</v>
      </c>
    </row>
    <row r="78" spans="1:13" ht="15" thickBot="1" x14ac:dyDescent="0.4">
      <c r="A78" s="1"/>
      <c r="B78" s="1"/>
      <c r="C78" s="1"/>
      <c r="D78" s="1"/>
      <c r="E78" s="1"/>
      <c r="F78" s="1"/>
      <c r="G78" s="1"/>
      <c r="H78" s="1" t="s">
        <v>151</v>
      </c>
      <c r="I78" s="1"/>
      <c r="J78" s="7">
        <v>0</v>
      </c>
      <c r="K78" s="7">
        <v>0</v>
      </c>
      <c r="L78" s="7">
        <f t="shared" si="6"/>
        <v>0</v>
      </c>
      <c r="M78" s="18">
        <f t="shared" si="7"/>
        <v>0</v>
      </c>
    </row>
    <row r="79" spans="1:13" x14ac:dyDescent="0.35">
      <c r="A79" s="1"/>
      <c r="B79" s="1"/>
      <c r="C79" s="1"/>
      <c r="D79" s="1"/>
      <c r="E79" s="1"/>
      <c r="F79" s="1"/>
      <c r="G79" s="1" t="s">
        <v>152</v>
      </c>
      <c r="H79" s="1"/>
      <c r="I79" s="1"/>
      <c r="J79" s="12">
        <f>ROUND(SUM(J71:J78),5)</f>
        <v>11986.8</v>
      </c>
      <c r="K79" s="12">
        <f>ROUND(SUM(K71:K78),5)</f>
        <v>0</v>
      </c>
      <c r="L79" s="12">
        <f t="shared" si="6"/>
        <v>11986.8</v>
      </c>
      <c r="M79" s="15">
        <f t="shared" si="7"/>
        <v>1</v>
      </c>
    </row>
    <row r="80" spans="1:13" x14ac:dyDescent="0.35">
      <c r="A80" s="1"/>
      <c r="B80" s="1"/>
      <c r="C80" s="1"/>
      <c r="D80" s="1"/>
      <c r="E80" s="1"/>
      <c r="F80" s="1"/>
      <c r="G80" s="1" t="s">
        <v>153</v>
      </c>
      <c r="H80" s="1"/>
      <c r="I80" s="1"/>
      <c r="J80" s="12"/>
      <c r="K80" s="12"/>
      <c r="L80" s="12"/>
      <c r="M80" s="15"/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154</v>
      </c>
      <c r="I81" s="1"/>
      <c r="J81" s="12">
        <v>2432.7399999999998</v>
      </c>
      <c r="K81" s="12">
        <v>0</v>
      </c>
      <c r="L81" s="12">
        <f>ROUND((J81-K81),5)</f>
        <v>2432.7399999999998</v>
      </c>
      <c r="M81" s="15">
        <f>ROUND(IF(K81=0, IF(J81=0, 0, 1), J81/K81),5)</f>
        <v>1</v>
      </c>
    </row>
    <row r="82" spans="1:13" x14ac:dyDescent="0.35">
      <c r="A82" s="1"/>
      <c r="B82" s="1"/>
      <c r="C82" s="1"/>
      <c r="D82" s="1"/>
      <c r="E82" s="1"/>
      <c r="F82" s="1"/>
      <c r="G82" s="1"/>
      <c r="H82" s="1" t="s">
        <v>155</v>
      </c>
      <c r="I82" s="1"/>
      <c r="J82" s="12">
        <v>1139.24</v>
      </c>
      <c r="K82" s="12">
        <v>0</v>
      </c>
      <c r="L82" s="12">
        <f>ROUND((J82-K82),5)</f>
        <v>1139.24</v>
      </c>
      <c r="M82" s="15">
        <f>ROUND(IF(K82=0, IF(J82=0, 0, 1), J82/K82),5)</f>
        <v>1</v>
      </c>
    </row>
    <row r="83" spans="1:13" ht="15" thickBot="1" x14ac:dyDescent="0.4">
      <c r="A83" s="1"/>
      <c r="B83" s="1"/>
      <c r="C83" s="1"/>
      <c r="D83" s="1"/>
      <c r="E83" s="1"/>
      <c r="F83" s="1"/>
      <c r="G83" s="1"/>
      <c r="H83" s="1" t="s">
        <v>156</v>
      </c>
      <c r="I83" s="1"/>
      <c r="J83" s="7">
        <v>120.14</v>
      </c>
      <c r="K83" s="7">
        <v>0</v>
      </c>
      <c r="L83" s="7">
        <f>ROUND((J83-K83),5)</f>
        <v>120.14</v>
      </c>
      <c r="M83" s="18">
        <f>ROUND(IF(K83=0, IF(J83=0, 0, 1), J83/K83),5)</f>
        <v>1</v>
      </c>
    </row>
    <row r="84" spans="1:13" x14ac:dyDescent="0.35">
      <c r="A84" s="1"/>
      <c r="B84" s="1"/>
      <c r="C84" s="1"/>
      <c r="D84" s="1"/>
      <c r="E84" s="1"/>
      <c r="F84" s="1"/>
      <c r="G84" s="1" t="s">
        <v>157</v>
      </c>
      <c r="H84" s="1"/>
      <c r="I84" s="1"/>
      <c r="J84" s="12">
        <f>ROUND(SUM(J80:J83),5)</f>
        <v>3692.12</v>
      </c>
      <c r="K84" s="12">
        <f>ROUND(SUM(K80:K83),5)</f>
        <v>0</v>
      </c>
      <c r="L84" s="12">
        <f>ROUND((J84-K84),5)</f>
        <v>3692.12</v>
      </c>
      <c r="M84" s="15">
        <f>ROUND(IF(K84=0, IF(J84=0, 0, 1), J84/K84),5)</f>
        <v>1</v>
      </c>
    </row>
    <row r="85" spans="1:13" ht="15" thickBot="1" x14ac:dyDescent="0.4">
      <c r="A85" s="1"/>
      <c r="B85" s="1"/>
      <c r="C85" s="1"/>
      <c r="D85" s="1"/>
      <c r="E85" s="1"/>
      <c r="F85" s="1"/>
      <c r="G85" s="1" t="s">
        <v>158</v>
      </c>
      <c r="H85" s="1"/>
      <c r="I85" s="1"/>
      <c r="J85" s="7">
        <v>60</v>
      </c>
      <c r="K85" s="7"/>
      <c r="L85" s="7"/>
      <c r="M85" s="18"/>
    </row>
    <row r="86" spans="1:13" x14ac:dyDescent="0.35">
      <c r="A86" s="1"/>
      <c r="B86" s="1"/>
      <c r="C86" s="1"/>
      <c r="D86" s="1"/>
      <c r="E86" s="1"/>
      <c r="F86" s="1" t="s">
        <v>159</v>
      </c>
      <c r="G86" s="1"/>
      <c r="H86" s="1"/>
      <c r="I86" s="1"/>
      <c r="J86" s="12">
        <f>ROUND(J55+SUM(J69:J70)+J79+SUM(J84:J85),5)</f>
        <v>64762.47</v>
      </c>
      <c r="K86" s="12">
        <f>ROUND(K55+SUM(K69:K70)+K79+SUM(K84:K85),5)</f>
        <v>0</v>
      </c>
      <c r="L86" s="12">
        <f>ROUND((J86-K86),5)</f>
        <v>64762.47</v>
      </c>
      <c r="M86" s="15">
        <f>ROUND(IF(K86=0, IF(J86=0, 0, 1), J86/K86),5)</f>
        <v>1</v>
      </c>
    </row>
    <row r="87" spans="1:13" x14ac:dyDescent="0.35">
      <c r="A87" s="1"/>
      <c r="B87" s="1"/>
      <c r="C87" s="1"/>
      <c r="D87" s="1"/>
      <c r="E87" s="1"/>
      <c r="F87" s="1" t="s">
        <v>160</v>
      </c>
      <c r="G87" s="1"/>
      <c r="H87" s="1"/>
      <c r="I87" s="1"/>
      <c r="J87" s="12"/>
      <c r="K87" s="12"/>
      <c r="L87" s="12"/>
      <c r="M87" s="15"/>
    </row>
    <row r="88" spans="1:13" x14ac:dyDescent="0.35">
      <c r="A88" s="1"/>
      <c r="B88" s="1"/>
      <c r="C88" s="1"/>
      <c r="D88" s="1"/>
      <c r="E88" s="1"/>
      <c r="F88" s="1"/>
      <c r="G88" s="1" t="s">
        <v>161</v>
      </c>
      <c r="H88" s="1"/>
      <c r="I88" s="1"/>
      <c r="J88" s="12">
        <v>0</v>
      </c>
      <c r="K88" s="12">
        <v>0</v>
      </c>
      <c r="L88" s="12">
        <f>ROUND((J88-K88),5)</f>
        <v>0</v>
      </c>
      <c r="M88" s="15">
        <f>ROUND(IF(K88=0, IF(J88=0, 0, 1), J88/K88),5)</f>
        <v>0</v>
      </c>
    </row>
    <row r="89" spans="1:13" x14ac:dyDescent="0.35">
      <c r="A89" s="1"/>
      <c r="B89" s="1"/>
      <c r="C89" s="1"/>
      <c r="D89" s="1"/>
      <c r="E89" s="1"/>
      <c r="F89" s="1"/>
      <c r="G89" s="1" t="s">
        <v>162</v>
      </c>
      <c r="H89" s="1"/>
      <c r="I89" s="1"/>
      <c r="J89" s="12">
        <v>2300</v>
      </c>
      <c r="K89" s="12">
        <v>0</v>
      </c>
      <c r="L89" s="12">
        <f>ROUND((J89-K89),5)</f>
        <v>2300</v>
      </c>
      <c r="M89" s="15">
        <f>ROUND(IF(K89=0, IF(J89=0, 0, 1), J89/K89),5)</f>
        <v>1</v>
      </c>
    </row>
    <row r="90" spans="1:13" ht="15" thickBot="1" x14ac:dyDescent="0.4">
      <c r="A90" s="1"/>
      <c r="B90" s="1"/>
      <c r="C90" s="1"/>
      <c r="D90" s="1"/>
      <c r="E90" s="1"/>
      <c r="F90" s="1"/>
      <c r="G90" s="1" t="s">
        <v>163</v>
      </c>
      <c r="H90" s="1"/>
      <c r="I90" s="1"/>
      <c r="J90" s="7">
        <v>0</v>
      </c>
      <c r="K90" s="7">
        <v>0</v>
      </c>
      <c r="L90" s="7">
        <f>ROUND((J90-K90),5)</f>
        <v>0</v>
      </c>
      <c r="M90" s="18">
        <f>ROUND(IF(K90=0, IF(J90=0, 0, 1), J90/K90),5)</f>
        <v>0</v>
      </c>
    </row>
    <row r="91" spans="1:13" x14ac:dyDescent="0.35">
      <c r="A91" s="1"/>
      <c r="B91" s="1"/>
      <c r="C91" s="1"/>
      <c r="D91" s="1"/>
      <c r="E91" s="1"/>
      <c r="F91" s="1" t="s">
        <v>164</v>
      </c>
      <c r="G91" s="1"/>
      <c r="H91" s="1"/>
      <c r="I91" s="1"/>
      <c r="J91" s="12">
        <f>ROUND(SUM(J87:J90),5)</f>
        <v>2300</v>
      </c>
      <c r="K91" s="12">
        <f>ROUND(SUM(K87:K90),5)</f>
        <v>0</v>
      </c>
      <c r="L91" s="12">
        <f>ROUND((J91-K91),5)</f>
        <v>2300</v>
      </c>
      <c r="M91" s="15">
        <f>ROUND(IF(K91=0, IF(J91=0, 0, 1), J91/K91),5)</f>
        <v>1</v>
      </c>
    </row>
    <row r="92" spans="1:13" x14ac:dyDescent="0.35">
      <c r="A92" s="1"/>
      <c r="B92" s="1"/>
      <c r="C92" s="1"/>
      <c r="D92" s="1"/>
      <c r="E92" s="1"/>
      <c r="F92" s="1" t="s">
        <v>165</v>
      </c>
      <c r="G92" s="1"/>
      <c r="H92" s="1"/>
      <c r="I92" s="1"/>
      <c r="J92" s="12"/>
      <c r="K92" s="12"/>
      <c r="L92" s="12"/>
      <c r="M92" s="15"/>
    </row>
    <row r="93" spans="1:13" x14ac:dyDescent="0.35">
      <c r="A93" s="1"/>
      <c r="B93" s="1"/>
      <c r="C93" s="1"/>
      <c r="D93" s="1"/>
      <c r="E93" s="1"/>
      <c r="F93" s="1"/>
      <c r="G93" s="1" t="s">
        <v>166</v>
      </c>
      <c r="H93" s="1"/>
      <c r="I93" s="1"/>
      <c r="J93" s="12"/>
      <c r="K93" s="12"/>
      <c r="L93" s="12"/>
      <c r="M93" s="15"/>
    </row>
    <row r="94" spans="1:13" x14ac:dyDescent="0.35">
      <c r="A94" s="1"/>
      <c r="B94" s="1"/>
      <c r="C94" s="1"/>
      <c r="D94" s="1"/>
      <c r="E94" s="1"/>
      <c r="F94" s="1"/>
      <c r="G94" s="1"/>
      <c r="H94" s="1" t="s">
        <v>167</v>
      </c>
      <c r="I94" s="1"/>
      <c r="J94" s="12">
        <v>770.45</v>
      </c>
      <c r="K94" s="12">
        <v>0</v>
      </c>
      <c r="L94" s="12">
        <f>ROUND((J94-K94),5)</f>
        <v>770.45</v>
      </c>
      <c r="M94" s="15">
        <f>ROUND(IF(K94=0, IF(J94=0, 0, 1), J94/K94),5)</f>
        <v>1</v>
      </c>
    </row>
    <row r="95" spans="1:13" x14ac:dyDescent="0.35">
      <c r="A95" s="1"/>
      <c r="B95" s="1"/>
      <c r="C95" s="1"/>
      <c r="D95" s="1"/>
      <c r="E95" s="1"/>
      <c r="F95" s="1"/>
      <c r="G95" s="1"/>
      <c r="H95" s="1" t="s">
        <v>168</v>
      </c>
      <c r="I95" s="1"/>
      <c r="J95" s="12">
        <v>0</v>
      </c>
      <c r="K95" s="12">
        <v>0</v>
      </c>
      <c r="L95" s="12">
        <f>ROUND((J95-K95),5)</f>
        <v>0</v>
      </c>
      <c r="M95" s="15">
        <f>ROUND(IF(K95=0, IF(J95=0, 0, 1), J95/K95),5)</f>
        <v>0</v>
      </c>
    </row>
    <row r="96" spans="1:13" x14ac:dyDescent="0.35">
      <c r="A96" s="1"/>
      <c r="B96" s="1"/>
      <c r="C96" s="1"/>
      <c r="D96" s="1"/>
      <c r="E96" s="1"/>
      <c r="F96" s="1"/>
      <c r="G96" s="1"/>
      <c r="H96" s="1" t="s">
        <v>169</v>
      </c>
      <c r="I96" s="1"/>
      <c r="J96" s="12">
        <v>0</v>
      </c>
      <c r="K96" s="12">
        <v>0</v>
      </c>
      <c r="L96" s="12">
        <f>ROUND((J96-K96),5)</f>
        <v>0</v>
      </c>
      <c r="M96" s="15">
        <f>ROUND(IF(K96=0, IF(J96=0, 0, 1), J96/K96),5)</f>
        <v>0</v>
      </c>
    </row>
    <row r="97" spans="1:13" ht="15" thickBot="1" x14ac:dyDescent="0.4">
      <c r="A97" s="1"/>
      <c r="B97" s="1"/>
      <c r="C97" s="1"/>
      <c r="D97" s="1"/>
      <c r="E97" s="1"/>
      <c r="F97" s="1"/>
      <c r="G97" s="1"/>
      <c r="H97" s="1" t="s">
        <v>170</v>
      </c>
      <c r="I97" s="1"/>
      <c r="J97" s="7">
        <v>0</v>
      </c>
      <c r="K97" s="7">
        <v>0</v>
      </c>
      <c r="L97" s="7">
        <f>ROUND((J97-K97),5)</f>
        <v>0</v>
      </c>
      <c r="M97" s="18">
        <f>ROUND(IF(K97=0, IF(J97=0, 0, 1), J97/K97),5)</f>
        <v>0</v>
      </c>
    </row>
    <row r="98" spans="1:13" x14ac:dyDescent="0.35">
      <c r="A98" s="1"/>
      <c r="B98" s="1"/>
      <c r="C98" s="1"/>
      <c r="D98" s="1"/>
      <c r="E98" s="1"/>
      <c r="F98" s="1"/>
      <c r="G98" s="1" t="s">
        <v>171</v>
      </c>
      <c r="H98" s="1"/>
      <c r="I98" s="1"/>
      <c r="J98" s="12">
        <f>ROUND(SUM(J93:J97),5)</f>
        <v>770.45</v>
      </c>
      <c r="K98" s="12">
        <f>ROUND(SUM(K93:K97),5)</f>
        <v>0</v>
      </c>
      <c r="L98" s="12">
        <f>ROUND((J98-K98),5)</f>
        <v>770.45</v>
      </c>
      <c r="M98" s="15">
        <f>ROUND(IF(K98=0, IF(J98=0, 0, 1), J98/K98),5)</f>
        <v>1</v>
      </c>
    </row>
    <row r="99" spans="1:13" x14ac:dyDescent="0.35">
      <c r="A99" s="1"/>
      <c r="B99" s="1"/>
      <c r="C99" s="1"/>
      <c r="D99" s="1"/>
      <c r="E99" s="1"/>
      <c r="F99" s="1"/>
      <c r="G99" s="1" t="s">
        <v>172</v>
      </c>
      <c r="H99" s="1"/>
      <c r="I99" s="1"/>
      <c r="J99" s="12"/>
      <c r="K99" s="12"/>
      <c r="L99" s="12"/>
      <c r="M99" s="15"/>
    </row>
    <row r="100" spans="1:13" x14ac:dyDescent="0.35">
      <c r="A100" s="1"/>
      <c r="B100" s="1"/>
      <c r="C100" s="1"/>
      <c r="D100" s="1"/>
      <c r="E100" s="1"/>
      <c r="F100" s="1"/>
      <c r="G100" s="1"/>
      <c r="H100" s="1" t="s">
        <v>173</v>
      </c>
      <c r="I100" s="1"/>
      <c r="J100" s="12">
        <v>-154.97999999999999</v>
      </c>
      <c r="K100" s="12">
        <v>0</v>
      </c>
      <c r="L100" s="12">
        <f t="shared" ref="L100:L105" si="8">ROUND((J100-K100),5)</f>
        <v>-154.97999999999999</v>
      </c>
      <c r="M100" s="15">
        <f t="shared" ref="M100:M105" si="9">ROUND(IF(K100=0, IF(J100=0, 0, 1), J100/K100),5)</f>
        <v>1</v>
      </c>
    </row>
    <row r="101" spans="1:13" x14ac:dyDescent="0.35">
      <c r="A101" s="1"/>
      <c r="B101" s="1"/>
      <c r="C101" s="1"/>
      <c r="D101" s="1"/>
      <c r="E101" s="1"/>
      <c r="F101" s="1"/>
      <c r="G101" s="1"/>
      <c r="H101" s="1" t="s">
        <v>174</v>
      </c>
      <c r="I101" s="1"/>
      <c r="J101" s="12">
        <v>0</v>
      </c>
      <c r="K101" s="12">
        <v>0</v>
      </c>
      <c r="L101" s="12">
        <f t="shared" si="8"/>
        <v>0</v>
      </c>
      <c r="M101" s="15">
        <f t="shared" si="9"/>
        <v>0</v>
      </c>
    </row>
    <row r="102" spans="1:13" x14ac:dyDescent="0.35">
      <c r="A102" s="1"/>
      <c r="B102" s="1"/>
      <c r="C102" s="1"/>
      <c r="D102" s="1"/>
      <c r="E102" s="1"/>
      <c r="F102" s="1"/>
      <c r="G102" s="1"/>
      <c r="H102" s="1" t="s">
        <v>175</v>
      </c>
      <c r="I102" s="1"/>
      <c r="J102" s="12">
        <v>365.7</v>
      </c>
      <c r="K102" s="12">
        <v>0</v>
      </c>
      <c r="L102" s="12">
        <f t="shared" si="8"/>
        <v>365.7</v>
      </c>
      <c r="M102" s="15">
        <f t="shared" si="9"/>
        <v>1</v>
      </c>
    </row>
    <row r="103" spans="1:13" x14ac:dyDescent="0.35">
      <c r="A103" s="1"/>
      <c r="B103" s="1"/>
      <c r="C103" s="1"/>
      <c r="D103" s="1"/>
      <c r="E103" s="1"/>
      <c r="F103" s="1"/>
      <c r="G103" s="1"/>
      <c r="H103" s="1" t="s">
        <v>176</v>
      </c>
      <c r="I103" s="1"/>
      <c r="J103" s="12">
        <v>87.22</v>
      </c>
      <c r="K103" s="12">
        <v>0</v>
      </c>
      <c r="L103" s="12">
        <f t="shared" si="8"/>
        <v>87.22</v>
      </c>
      <c r="M103" s="15">
        <f t="shared" si="9"/>
        <v>1</v>
      </c>
    </row>
    <row r="104" spans="1:13" ht="15" thickBot="1" x14ac:dyDescent="0.4">
      <c r="A104" s="1"/>
      <c r="B104" s="1"/>
      <c r="C104" s="1"/>
      <c r="D104" s="1"/>
      <c r="E104" s="1"/>
      <c r="F104" s="1"/>
      <c r="G104" s="1"/>
      <c r="H104" s="1" t="s">
        <v>177</v>
      </c>
      <c r="I104" s="1"/>
      <c r="J104" s="7">
        <v>87.22</v>
      </c>
      <c r="K104" s="7">
        <v>0</v>
      </c>
      <c r="L104" s="7">
        <f t="shared" si="8"/>
        <v>87.22</v>
      </c>
      <c r="M104" s="18">
        <f t="shared" si="9"/>
        <v>1</v>
      </c>
    </row>
    <row r="105" spans="1:13" x14ac:dyDescent="0.35">
      <c r="A105" s="1"/>
      <c r="B105" s="1"/>
      <c r="C105" s="1"/>
      <c r="D105" s="1"/>
      <c r="E105" s="1"/>
      <c r="F105" s="1"/>
      <c r="G105" s="1" t="s">
        <v>178</v>
      </c>
      <c r="H105" s="1"/>
      <c r="I105" s="1"/>
      <c r="J105" s="12">
        <f>ROUND(SUM(J99:J104),5)</f>
        <v>385.16</v>
      </c>
      <c r="K105" s="12">
        <f>ROUND(SUM(K99:K104),5)</f>
        <v>0</v>
      </c>
      <c r="L105" s="12">
        <f t="shared" si="8"/>
        <v>385.16</v>
      </c>
      <c r="M105" s="15">
        <f t="shared" si="9"/>
        <v>1</v>
      </c>
    </row>
    <row r="106" spans="1:13" x14ac:dyDescent="0.35">
      <c r="A106" s="1"/>
      <c r="B106" s="1"/>
      <c r="C106" s="1"/>
      <c r="D106" s="1"/>
      <c r="E106" s="1"/>
      <c r="F106" s="1"/>
      <c r="G106" s="1" t="s">
        <v>179</v>
      </c>
      <c r="H106" s="1"/>
      <c r="I106" s="1"/>
      <c r="J106" s="12"/>
      <c r="K106" s="12"/>
      <c r="L106" s="12"/>
      <c r="M106" s="15"/>
    </row>
    <row r="107" spans="1:13" x14ac:dyDescent="0.35">
      <c r="A107" s="1"/>
      <c r="B107" s="1"/>
      <c r="C107" s="1"/>
      <c r="D107" s="1"/>
      <c r="E107" s="1"/>
      <c r="F107" s="1"/>
      <c r="G107" s="1"/>
      <c r="H107" s="1" t="s">
        <v>180</v>
      </c>
      <c r="I107" s="1"/>
      <c r="J107" s="12"/>
      <c r="K107" s="12"/>
      <c r="L107" s="12"/>
      <c r="M107" s="15"/>
    </row>
    <row r="108" spans="1:13" x14ac:dyDescent="0.35">
      <c r="A108" s="1"/>
      <c r="B108" s="1"/>
      <c r="C108" s="1"/>
      <c r="D108" s="1"/>
      <c r="E108" s="1"/>
      <c r="F108" s="1"/>
      <c r="G108" s="1"/>
      <c r="H108" s="1"/>
      <c r="I108" s="1" t="s">
        <v>181</v>
      </c>
      <c r="J108" s="12">
        <v>1684.73</v>
      </c>
      <c r="K108" s="12">
        <v>0</v>
      </c>
      <c r="L108" s="12">
        <f t="shared" ref="L108:L117" si="10">ROUND((J108-K108),5)</f>
        <v>1684.73</v>
      </c>
      <c r="M108" s="15">
        <f t="shared" ref="M108:M117" si="11">ROUND(IF(K108=0, IF(J108=0, 0, 1), J108/K108),5)</f>
        <v>1</v>
      </c>
    </row>
    <row r="109" spans="1:13" x14ac:dyDescent="0.35">
      <c r="A109" s="1"/>
      <c r="B109" s="1"/>
      <c r="C109" s="1"/>
      <c r="D109" s="1"/>
      <c r="E109" s="1"/>
      <c r="F109" s="1"/>
      <c r="G109" s="1"/>
      <c r="H109" s="1"/>
      <c r="I109" s="1" t="s">
        <v>182</v>
      </c>
      <c r="J109" s="12">
        <v>64.010000000000005</v>
      </c>
      <c r="K109" s="12">
        <v>0</v>
      </c>
      <c r="L109" s="12">
        <f t="shared" si="10"/>
        <v>64.010000000000005</v>
      </c>
      <c r="M109" s="15">
        <f t="shared" si="11"/>
        <v>1</v>
      </c>
    </row>
    <row r="110" spans="1:13" ht="15" thickBot="1" x14ac:dyDescent="0.4">
      <c r="A110" s="1"/>
      <c r="B110" s="1"/>
      <c r="C110" s="1"/>
      <c r="D110" s="1"/>
      <c r="E110" s="1"/>
      <c r="F110" s="1"/>
      <c r="G110" s="1"/>
      <c r="H110" s="1"/>
      <c r="I110" s="1" t="s">
        <v>183</v>
      </c>
      <c r="J110" s="7">
        <v>24.24</v>
      </c>
      <c r="K110" s="7">
        <v>0</v>
      </c>
      <c r="L110" s="7">
        <f t="shared" si="10"/>
        <v>24.24</v>
      </c>
      <c r="M110" s="18">
        <f t="shared" si="11"/>
        <v>1</v>
      </c>
    </row>
    <row r="111" spans="1:13" x14ac:dyDescent="0.35">
      <c r="A111" s="1"/>
      <c r="B111" s="1"/>
      <c r="C111" s="1"/>
      <c r="D111" s="1"/>
      <c r="E111" s="1"/>
      <c r="F111" s="1"/>
      <c r="G111" s="1"/>
      <c r="H111" s="1" t="s">
        <v>184</v>
      </c>
      <c r="I111" s="1"/>
      <c r="J111" s="12">
        <f>ROUND(SUM(J107:J110),5)</f>
        <v>1772.98</v>
      </c>
      <c r="K111" s="12">
        <f>ROUND(SUM(K107:K110),5)</f>
        <v>0</v>
      </c>
      <c r="L111" s="12">
        <f t="shared" si="10"/>
        <v>1772.98</v>
      </c>
      <c r="M111" s="15">
        <f t="shared" si="11"/>
        <v>1</v>
      </c>
    </row>
    <row r="112" spans="1:13" x14ac:dyDescent="0.35">
      <c r="A112" s="1"/>
      <c r="B112" s="1"/>
      <c r="C112" s="1"/>
      <c r="D112" s="1"/>
      <c r="E112" s="1"/>
      <c r="F112" s="1"/>
      <c r="G112" s="1"/>
      <c r="H112" s="1" t="s">
        <v>185</v>
      </c>
      <c r="I112" s="1"/>
      <c r="J112" s="12">
        <v>0</v>
      </c>
      <c r="K112" s="12">
        <v>0</v>
      </c>
      <c r="L112" s="12">
        <f t="shared" si="10"/>
        <v>0</v>
      </c>
      <c r="M112" s="15">
        <f t="shared" si="11"/>
        <v>0</v>
      </c>
    </row>
    <row r="113" spans="1:13" ht="15" thickBot="1" x14ac:dyDescent="0.4">
      <c r="A113" s="1"/>
      <c r="B113" s="1"/>
      <c r="C113" s="1"/>
      <c r="D113" s="1"/>
      <c r="E113" s="1"/>
      <c r="F113" s="1"/>
      <c r="G113" s="1"/>
      <c r="H113" s="1" t="s">
        <v>186</v>
      </c>
      <c r="I113" s="1"/>
      <c r="J113" s="7">
        <v>175.99</v>
      </c>
      <c r="K113" s="7">
        <v>0</v>
      </c>
      <c r="L113" s="7">
        <f t="shared" si="10"/>
        <v>175.99</v>
      </c>
      <c r="M113" s="18">
        <f t="shared" si="11"/>
        <v>1</v>
      </c>
    </row>
    <row r="114" spans="1:13" x14ac:dyDescent="0.35">
      <c r="A114" s="1"/>
      <c r="B114" s="1"/>
      <c r="C114" s="1"/>
      <c r="D114" s="1"/>
      <c r="E114" s="1"/>
      <c r="F114" s="1"/>
      <c r="G114" s="1" t="s">
        <v>187</v>
      </c>
      <c r="H114" s="1"/>
      <c r="I114" s="1"/>
      <c r="J114" s="12">
        <f>ROUND(J106+SUM(J111:J113),5)</f>
        <v>1948.97</v>
      </c>
      <c r="K114" s="12">
        <f>ROUND(K106+SUM(K111:K113),5)</f>
        <v>0</v>
      </c>
      <c r="L114" s="12">
        <f t="shared" si="10"/>
        <v>1948.97</v>
      </c>
      <c r="M114" s="15">
        <f t="shared" si="11"/>
        <v>1</v>
      </c>
    </row>
    <row r="115" spans="1:13" ht="15" thickBot="1" x14ac:dyDescent="0.4">
      <c r="A115" s="1"/>
      <c r="B115" s="1"/>
      <c r="C115" s="1"/>
      <c r="D115" s="1"/>
      <c r="E115" s="1"/>
      <c r="F115" s="1"/>
      <c r="G115" s="1" t="s">
        <v>188</v>
      </c>
      <c r="H115" s="1"/>
      <c r="I115" s="1"/>
      <c r="J115" s="12">
        <v>312.75</v>
      </c>
      <c r="K115" s="12">
        <v>0</v>
      </c>
      <c r="L115" s="12">
        <f t="shared" si="10"/>
        <v>312.75</v>
      </c>
      <c r="M115" s="15">
        <f t="shared" si="11"/>
        <v>1</v>
      </c>
    </row>
    <row r="116" spans="1:13" ht="15" thickBot="1" x14ac:dyDescent="0.4">
      <c r="A116" s="1"/>
      <c r="B116" s="1"/>
      <c r="C116" s="1"/>
      <c r="D116" s="1"/>
      <c r="E116" s="1"/>
      <c r="F116" s="1" t="s">
        <v>189</v>
      </c>
      <c r="G116" s="1"/>
      <c r="H116" s="1"/>
      <c r="I116" s="1"/>
      <c r="J116" s="2">
        <f>ROUND(J92+J98+J105+SUM(J114:J115),5)</f>
        <v>3417.33</v>
      </c>
      <c r="K116" s="2">
        <f>ROUND(K92+K98+K105+SUM(K114:K115),5)</f>
        <v>0</v>
      </c>
      <c r="L116" s="2">
        <f t="shared" si="10"/>
        <v>3417.33</v>
      </c>
      <c r="M116" s="17">
        <f t="shared" si="11"/>
        <v>1</v>
      </c>
    </row>
    <row r="117" spans="1:13" x14ac:dyDescent="0.35">
      <c r="A117" s="1"/>
      <c r="B117" s="1"/>
      <c r="C117" s="1"/>
      <c r="D117" s="1"/>
      <c r="E117" s="1" t="s">
        <v>190</v>
      </c>
      <c r="F117" s="1"/>
      <c r="G117" s="1"/>
      <c r="H117" s="1"/>
      <c r="I117" s="1"/>
      <c r="J117" s="12">
        <f>ROUND(SUM(J30:J36)+J39+J45+J54+J86+J91+J116,5)</f>
        <v>74318.53</v>
      </c>
      <c r="K117" s="12">
        <f>ROUND(SUM(K30:K36)+K39+K45+K54+K86+K91+K116,5)</f>
        <v>0</v>
      </c>
      <c r="L117" s="12">
        <f t="shared" si="10"/>
        <v>74318.53</v>
      </c>
      <c r="M117" s="15">
        <f t="shared" si="11"/>
        <v>1</v>
      </c>
    </row>
    <row r="118" spans="1:13" x14ac:dyDescent="0.35">
      <c r="A118" s="1"/>
      <c r="B118" s="1"/>
      <c r="C118" s="1"/>
      <c r="D118" s="1"/>
      <c r="E118" s="1" t="s">
        <v>191</v>
      </c>
      <c r="F118" s="1"/>
      <c r="G118" s="1"/>
      <c r="H118" s="1"/>
      <c r="I118" s="1"/>
      <c r="J118" s="12"/>
      <c r="K118" s="12"/>
      <c r="L118" s="12"/>
      <c r="M118" s="15"/>
    </row>
    <row r="119" spans="1:13" x14ac:dyDescent="0.35">
      <c r="A119" s="1"/>
      <c r="B119" s="1"/>
      <c r="C119" s="1"/>
      <c r="D119" s="1"/>
      <c r="E119" s="1"/>
      <c r="F119" s="1" t="s">
        <v>192</v>
      </c>
      <c r="G119" s="1"/>
      <c r="H119" s="1"/>
      <c r="I119" s="1"/>
      <c r="J119" s="12">
        <v>881.5</v>
      </c>
      <c r="K119" s="12">
        <v>0</v>
      </c>
      <c r="L119" s="12">
        <f>ROUND((J119-K119),5)</f>
        <v>881.5</v>
      </c>
      <c r="M119" s="15">
        <f>ROUND(IF(K119=0, IF(J119=0, 0, 1), J119/K119),5)</f>
        <v>1</v>
      </c>
    </row>
    <row r="120" spans="1:13" ht="15" thickBot="1" x14ac:dyDescent="0.4">
      <c r="A120" s="1"/>
      <c r="B120" s="1"/>
      <c r="C120" s="1"/>
      <c r="D120" s="1"/>
      <c r="E120" s="1"/>
      <c r="F120" s="1" t="s">
        <v>193</v>
      </c>
      <c r="G120" s="1"/>
      <c r="H120" s="1"/>
      <c r="I120" s="1"/>
      <c r="J120" s="7">
        <v>0</v>
      </c>
      <c r="K120" s="7">
        <v>0</v>
      </c>
      <c r="L120" s="7">
        <f>ROUND((J120-K120),5)</f>
        <v>0</v>
      </c>
      <c r="M120" s="18">
        <f>ROUND(IF(K120=0, IF(J120=0, 0, 1), J120/K120),5)</f>
        <v>0</v>
      </c>
    </row>
    <row r="121" spans="1:13" x14ac:dyDescent="0.35">
      <c r="A121" s="1"/>
      <c r="B121" s="1"/>
      <c r="C121" s="1"/>
      <c r="D121" s="1"/>
      <c r="E121" s="1" t="s">
        <v>194</v>
      </c>
      <c r="F121" s="1"/>
      <c r="G121" s="1"/>
      <c r="H121" s="1"/>
      <c r="I121" s="1"/>
      <c r="J121" s="12">
        <f>ROUND(SUM(J118:J120),5)</f>
        <v>881.5</v>
      </c>
      <c r="K121" s="12">
        <f>ROUND(SUM(K118:K120),5)</f>
        <v>0</v>
      </c>
      <c r="L121" s="12">
        <f>ROUND((J121-K121),5)</f>
        <v>881.5</v>
      </c>
      <c r="M121" s="15">
        <f>ROUND(IF(K121=0, IF(J121=0, 0, 1), J121/K121),5)</f>
        <v>1</v>
      </c>
    </row>
    <row r="122" spans="1:13" x14ac:dyDescent="0.35">
      <c r="A122" s="1"/>
      <c r="B122" s="1"/>
      <c r="C122" s="1"/>
      <c r="D122" s="1"/>
      <c r="E122" s="1" t="s">
        <v>195</v>
      </c>
      <c r="F122" s="1"/>
      <c r="G122" s="1"/>
      <c r="H122" s="1"/>
      <c r="I122" s="1"/>
      <c r="J122" s="12"/>
      <c r="K122" s="12"/>
      <c r="L122" s="12"/>
      <c r="M122" s="15"/>
    </row>
    <row r="123" spans="1:13" x14ac:dyDescent="0.35">
      <c r="A123" s="1"/>
      <c r="B123" s="1"/>
      <c r="C123" s="1"/>
      <c r="D123" s="1"/>
      <c r="E123" s="1"/>
      <c r="F123" s="1" t="s">
        <v>196</v>
      </c>
      <c r="G123" s="1"/>
      <c r="H123" s="1"/>
      <c r="I123" s="1"/>
      <c r="J123" s="12">
        <v>0</v>
      </c>
      <c r="K123" s="12">
        <v>0</v>
      </c>
      <c r="L123" s="12">
        <f t="shared" ref="L123:L128" si="12">ROUND((J123-K123),5)</f>
        <v>0</v>
      </c>
      <c r="M123" s="15">
        <f t="shared" ref="M123:M128" si="13">ROUND(IF(K123=0, IF(J123=0, 0, 1), J123/K123),5)</f>
        <v>0</v>
      </c>
    </row>
    <row r="124" spans="1:13" x14ac:dyDescent="0.35">
      <c r="A124" s="1"/>
      <c r="B124" s="1"/>
      <c r="C124" s="1"/>
      <c r="D124" s="1"/>
      <c r="E124" s="1"/>
      <c r="F124" s="1" t="s">
        <v>197</v>
      </c>
      <c r="G124" s="1"/>
      <c r="H124" s="1"/>
      <c r="I124" s="1"/>
      <c r="J124" s="12">
        <v>66.98</v>
      </c>
      <c r="K124" s="12">
        <v>0</v>
      </c>
      <c r="L124" s="12">
        <f t="shared" si="12"/>
        <v>66.98</v>
      </c>
      <c r="M124" s="15">
        <f t="shared" si="13"/>
        <v>1</v>
      </c>
    </row>
    <row r="125" spans="1:13" x14ac:dyDescent="0.35">
      <c r="A125" s="1"/>
      <c r="B125" s="1"/>
      <c r="C125" s="1"/>
      <c r="D125" s="1"/>
      <c r="E125" s="1"/>
      <c r="F125" s="1" t="s">
        <v>198</v>
      </c>
      <c r="G125" s="1"/>
      <c r="H125" s="1"/>
      <c r="I125" s="1"/>
      <c r="J125" s="12">
        <v>185.4</v>
      </c>
      <c r="K125" s="12">
        <v>0</v>
      </c>
      <c r="L125" s="12">
        <f t="shared" si="12"/>
        <v>185.4</v>
      </c>
      <c r="M125" s="15">
        <f t="shared" si="13"/>
        <v>1</v>
      </c>
    </row>
    <row r="126" spans="1:13" x14ac:dyDescent="0.35">
      <c r="A126" s="1"/>
      <c r="B126" s="1"/>
      <c r="C126" s="1"/>
      <c r="D126" s="1"/>
      <c r="E126" s="1"/>
      <c r="F126" s="1" t="s">
        <v>199</v>
      </c>
      <c r="G126" s="1"/>
      <c r="H126" s="1"/>
      <c r="I126" s="1"/>
      <c r="J126" s="12">
        <v>145.85</v>
      </c>
      <c r="K126" s="12">
        <v>0</v>
      </c>
      <c r="L126" s="12">
        <f t="shared" si="12"/>
        <v>145.85</v>
      </c>
      <c r="M126" s="15">
        <f t="shared" si="13"/>
        <v>1</v>
      </c>
    </row>
    <row r="127" spans="1:13" ht="15" thickBot="1" x14ac:dyDescent="0.4">
      <c r="A127" s="1"/>
      <c r="B127" s="1"/>
      <c r="C127" s="1"/>
      <c r="D127" s="1"/>
      <c r="E127" s="1"/>
      <c r="F127" s="1" t="s">
        <v>200</v>
      </c>
      <c r="G127" s="1"/>
      <c r="H127" s="1"/>
      <c r="I127" s="1"/>
      <c r="J127" s="7">
        <v>0</v>
      </c>
      <c r="K127" s="7">
        <v>0</v>
      </c>
      <c r="L127" s="7">
        <f t="shared" si="12"/>
        <v>0</v>
      </c>
      <c r="M127" s="18">
        <f t="shared" si="13"/>
        <v>0</v>
      </c>
    </row>
    <row r="128" spans="1:13" x14ac:dyDescent="0.35">
      <c r="A128" s="1"/>
      <c r="B128" s="1"/>
      <c r="C128" s="1"/>
      <c r="D128" s="1"/>
      <c r="E128" s="1" t="s">
        <v>201</v>
      </c>
      <c r="F128" s="1"/>
      <c r="G128" s="1"/>
      <c r="H128" s="1"/>
      <c r="I128" s="1"/>
      <c r="J128" s="12">
        <f>ROUND(SUM(J122:J127),5)</f>
        <v>398.23</v>
      </c>
      <c r="K128" s="12">
        <f>ROUND(SUM(K122:K127),5)</f>
        <v>0</v>
      </c>
      <c r="L128" s="12">
        <f t="shared" si="12"/>
        <v>398.23</v>
      </c>
      <c r="M128" s="15">
        <f t="shared" si="13"/>
        <v>1</v>
      </c>
    </row>
    <row r="129" spans="1:13" x14ac:dyDescent="0.35">
      <c r="A129" s="1"/>
      <c r="B129" s="1"/>
      <c r="C129" s="1"/>
      <c r="D129" s="1"/>
      <c r="E129" s="1" t="s">
        <v>202</v>
      </c>
      <c r="F129" s="1"/>
      <c r="G129" s="1"/>
      <c r="H129" s="1"/>
      <c r="I129" s="1"/>
      <c r="J129" s="12"/>
      <c r="K129" s="12"/>
      <c r="L129" s="12"/>
      <c r="M129" s="15"/>
    </row>
    <row r="130" spans="1:13" x14ac:dyDescent="0.35">
      <c r="A130" s="1"/>
      <c r="B130" s="1"/>
      <c r="C130" s="1"/>
      <c r="D130" s="1"/>
      <c r="E130" s="1"/>
      <c r="F130" s="1" t="s">
        <v>203</v>
      </c>
      <c r="G130" s="1"/>
      <c r="H130" s="1"/>
      <c r="I130" s="1"/>
      <c r="J130" s="12">
        <v>0</v>
      </c>
      <c r="K130" s="12">
        <v>0</v>
      </c>
      <c r="L130" s="12">
        <f>ROUND((J130-K130),5)</f>
        <v>0</v>
      </c>
      <c r="M130" s="15">
        <f>ROUND(IF(K130=0, IF(J130=0, 0, 1), J130/K130),5)</f>
        <v>0</v>
      </c>
    </row>
    <row r="131" spans="1:13" x14ac:dyDescent="0.35">
      <c r="A131" s="1"/>
      <c r="B131" s="1"/>
      <c r="C131" s="1"/>
      <c r="D131" s="1"/>
      <c r="E131" s="1"/>
      <c r="F131" s="1" t="s">
        <v>204</v>
      </c>
      <c r="G131" s="1"/>
      <c r="H131" s="1"/>
      <c r="I131" s="1"/>
      <c r="J131" s="12">
        <v>691.93</v>
      </c>
      <c r="K131" s="12">
        <v>0</v>
      </c>
      <c r="L131" s="12">
        <f>ROUND((J131-K131),5)</f>
        <v>691.93</v>
      </c>
      <c r="M131" s="15">
        <f>ROUND(IF(K131=0, IF(J131=0, 0, 1), J131/K131),5)</f>
        <v>1</v>
      </c>
    </row>
    <row r="132" spans="1:13" x14ac:dyDescent="0.35">
      <c r="A132" s="1"/>
      <c r="B132" s="1"/>
      <c r="C132" s="1"/>
      <c r="D132" s="1"/>
      <c r="E132" s="1"/>
      <c r="F132" s="1" t="s">
        <v>205</v>
      </c>
      <c r="G132" s="1"/>
      <c r="H132" s="1"/>
      <c r="I132" s="1"/>
      <c r="J132" s="12"/>
      <c r="K132" s="12"/>
      <c r="L132" s="12"/>
      <c r="M132" s="15"/>
    </row>
    <row r="133" spans="1:13" x14ac:dyDescent="0.35">
      <c r="A133" s="1"/>
      <c r="B133" s="1"/>
      <c r="C133" s="1"/>
      <c r="D133" s="1"/>
      <c r="E133" s="1"/>
      <c r="F133" s="1"/>
      <c r="G133" s="1" t="s">
        <v>206</v>
      </c>
      <c r="H133" s="1"/>
      <c r="I133" s="1"/>
      <c r="J133" s="12">
        <v>0</v>
      </c>
      <c r="K133" s="12">
        <v>0</v>
      </c>
      <c r="L133" s="12">
        <f t="shared" ref="L133:L140" si="14">ROUND((J133-K133),5)</f>
        <v>0</v>
      </c>
      <c r="M133" s="15">
        <f t="shared" ref="M133:M140" si="15">ROUND(IF(K133=0, IF(J133=0, 0, 1), J133/K133),5)</f>
        <v>0</v>
      </c>
    </row>
    <row r="134" spans="1:13" x14ac:dyDescent="0.35">
      <c r="A134" s="1"/>
      <c r="B134" s="1"/>
      <c r="C134" s="1"/>
      <c r="D134" s="1"/>
      <c r="E134" s="1"/>
      <c r="F134" s="1"/>
      <c r="G134" s="1" t="s">
        <v>207</v>
      </c>
      <c r="H134" s="1"/>
      <c r="I134" s="1"/>
      <c r="J134" s="12">
        <v>0</v>
      </c>
      <c r="K134" s="12">
        <v>0</v>
      </c>
      <c r="L134" s="12">
        <f t="shared" si="14"/>
        <v>0</v>
      </c>
      <c r="M134" s="15">
        <f t="shared" si="15"/>
        <v>0</v>
      </c>
    </row>
    <row r="135" spans="1:13" x14ac:dyDescent="0.35">
      <c r="A135" s="1"/>
      <c r="B135" s="1"/>
      <c r="C135" s="1"/>
      <c r="D135" s="1"/>
      <c r="E135" s="1"/>
      <c r="F135" s="1"/>
      <c r="G135" s="1" t="s">
        <v>208</v>
      </c>
      <c r="H135" s="1"/>
      <c r="I135" s="1"/>
      <c r="J135" s="12">
        <v>0</v>
      </c>
      <c r="K135" s="12">
        <v>0</v>
      </c>
      <c r="L135" s="12">
        <f t="shared" si="14"/>
        <v>0</v>
      </c>
      <c r="M135" s="15">
        <f t="shared" si="15"/>
        <v>0</v>
      </c>
    </row>
    <row r="136" spans="1:13" x14ac:dyDescent="0.35">
      <c r="A136" s="1"/>
      <c r="B136" s="1"/>
      <c r="C136" s="1"/>
      <c r="D136" s="1"/>
      <c r="E136" s="1"/>
      <c r="F136" s="1"/>
      <c r="G136" s="1" t="s">
        <v>209</v>
      </c>
      <c r="H136" s="1"/>
      <c r="I136" s="1"/>
      <c r="J136" s="12">
        <v>429</v>
      </c>
      <c r="K136" s="12">
        <v>0</v>
      </c>
      <c r="L136" s="12">
        <f t="shared" si="14"/>
        <v>429</v>
      </c>
      <c r="M136" s="15">
        <f t="shared" si="15"/>
        <v>1</v>
      </c>
    </row>
    <row r="137" spans="1:13" x14ac:dyDescent="0.35">
      <c r="A137" s="1"/>
      <c r="B137" s="1"/>
      <c r="C137" s="1"/>
      <c r="D137" s="1"/>
      <c r="E137" s="1"/>
      <c r="F137" s="1"/>
      <c r="G137" s="1" t="s">
        <v>210</v>
      </c>
      <c r="H137" s="1"/>
      <c r="I137" s="1"/>
      <c r="J137" s="12">
        <v>0</v>
      </c>
      <c r="K137" s="12">
        <v>0</v>
      </c>
      <c r="L137" s="12">
        <f t="shared" si="14"/>
        <v>0</v>
      </c>
      <c r="M137" s="15">
        <f t="shared" si="15"/>
        <v>0</v>
      </c>
    </row>
    <row r="138" spans="1:13" x14ac:dyDescent="0.35">
      <c r="A138" s="1"/>
      <c r="B138" s="1"/>
      <c r="C138" s="1"/>
      <c r="D138" s="1"/>
      <c r="E138" s="1"/>
      <c r="F138" s="1"/>
      <c r="G138" s="1" t="s">
        <v>211</v>
      </c>
      <c r="H138" s="1"/>
      <c r="I138" s="1"/>
      <c r="J138" s="12">
        <v>0</v>
      </c>
      <c r="K138" s="12">
        <v>0</v>
      </c>
      <c r="L138" s="12">
        <f t="shared" si="14"/>
        <v>0</v>
      </c>
      <c r="M138" s="15">
        <f t="shared" si="15"/>
        <v>0</v>
      </c>
    </row>
    <row r="139" spans="1:13" x14ac:dyDescent="0.35">
      <c r="A139" s="1"/>
      <c r="B139" s="1"/>
      <c r="C139" s="1"/>
      <c r="D139" s="1"/>
      <c r="E139" s="1"/>
      <c r="F139" s="1"/>
      <c r="G139" s="1" t="s">
        <v>212</v>
      </c>
      <c r="H139" s="1"/>
      <c r="I139" s="1"/>
      <c r="J139" s="12">
        <v>538</v>
      </c>
      <c r="K139" s="12">
        <v>0</v>
      </c>
      <c r="L139" s="12">
        <f t="shared" si="14"/>
        <v>538</v>
      </c>
      <c r="M139" s="15">
        <f t="shared" si="15"/>
        <v>1</v>
      </c>
    </row>
    <row r="140" spans="1:13" x14ac:dyDescent="0.35">
      <c r="A140" s="1"/>
      <c r="B140" s="1"/>
      <c r="C140" s="1"/>
      <c r="D140" s="1"/>
      <c r="E140" s="1"/>
      <c r="F140" s="1"/>
      <c r="G140" s="1" t="s">
        <v>213</v>
      </c>
      <c r="H140" s="1"/>
      <c r="I140" s="1"/>
      <c r="J140" s="12">
        <v>0</v>
      </c>
      <c r="K140" s="12">
        <v>0</v>
      </c>
      <c r="L140" s="12">
        <f t="shared" si="14"/>
        <v>0</v>
      </c>
      <c r="M140" s="15">
        <f t="shared" si="15"/>
        <v>0</v>
      </c>
    </row>
    <row r="141" spans="1:13" x14ac:dyDescent="0.35">
      <c r="A141" s="1"/>
      <c r="B141" s="1"/>
      <c r="C141" s="1"/>
      <c r="D141" s="1"/>
      <c r="E141" s="1"/>
      <c r="F141" s="1"/>
      <c r="G141" s="1" t="s">
        <v>214</v>
      </c>
      <c r="H141" s="1"/>
      <c r="I141" s="1"/>
      <c r="J141" s="12">
        <v>339</v>
      </c>
      <c r="K141" s="12"/>
      <c r="L141" s="12"/>
      <c r="M141" s="15"/>
    </row>
    <row r="142" spans="1:13" ht="15" thickBot="1" x14ac:dyDescent="0.4">
      <c r="A142" s="1"/>
      <c r="B142" s="1"/>
      <c r="C142" s="1"/>
      <c r="D142" s="1"/>
      <c r="E142" s="1"/>
      <c r="F142" s="1"/>
      <c r="G142" s="1" t="s">
        <v>215</v>
      </c>
      <c r="H142" s="1"/>
      <c r="I142" s="1"/>
      <c r="J142" s="7">
        <v>124.9</v>
      </c>
      <c r="K142" s="7"/>
      <c r="L142" s="7"/>
      <c r="M142" s="18"/>
    </row>
    <row r="143" spans="1:13" x14ac:dyDescent="0.35">
      <c r="A143" s="1"/>
      <c r="B143" s="1"/>
      <c r="C143" s="1"/>
      <c r="D143" s="1"/>
      <c r="E143" s="1"/>
      <c r="F143" s="1" t="s">
        <v>216</v>
      </c>
      <c r="G143" s="1"/>
      <c r="H143" s="1"/>
      <c r="I143" s="1"/>
      <c r="J143" s="12">
        <f>ROUND(SUM(J132:J142),5)</f>
        <v>1430.9</v>
      </c>
      <c r="K143" s="12">
        <f>ROUND(SUM(K132:K142),5)</f>
        <v>0</v>
      </c>
      <c r="L143" s="12">
        <f>ROUND((J143-K143),5)</f>
        <v>1430.9</v>
      </c>
      <c r="M143" s="15">
        <f>ROUND(IF(K143=0, IF(J143=0, 0, 1), J143/K143),5)</f>
        <v>1</v>
      </c>
    </row>
    <row r="144" spans="1:13" x14ac:dyDescent="0.35">
      <c r="A144" s="1"/>
      <c r="B144" s="1"/>
      <c r="C144" s="1"/>
      <c r="D144" s="1"/>
      <c r="E144" s="1"/>
      <c r="F144" s="1" t="s">
        <v>217</v>
      </c>
      <c r="G144" s="1"/>
      <c r="H144" s="1"/>
      <c r="I144" s="1"/>
      <c r="J144" s="12"/>
      <c r="K144" s="12"/>
      <c r="L144" s="12"/>
      <c r="M144" s="15"/>
    </row>
    <row r="145" spans="1:13" x14ac:dyDescent="0.35">
      <c r="A145" s="1"/>
      <c r="B145" s="1"/>
      <c r="C145" s="1"/>
      <c r="D145" s="1"/>
      <c r="E145" s="1"/>
      <c r="F145" s="1"/>
      <c r="G145" s="1" t="s">
        <v>218</v>
      </c>
      <c r="H145" s="1"/>
      <c r="I145" s="1"/>
      <c r="J145" s="12">
        <v>18150.41</v>
      </c>
      <c r="K145" s="12"/>
      <c r="L145" s="12"/>
      <c r="M145" s="15"/>
    </row>
    <row r="146" spans="1:13" x14ac:dyDescent="0.35">
      <c r="A146" s="1"/>
      <c r="B146" s="1"/>
      <c r="C146" s="1"/>
      <c r="D146" s="1"/>
      <c r="E146" s="1"/>
      <c r="F146" s="1"/>
      <c r="G146" s="1" t="s">
        <v>219</v>
      </c>
      <c r="H146" s="1"/>
      <c r="I146" s="1"/>
      <c r="J146" s="12">
        <v>250</v>
      </c>
      <c r="K146" s="12"/>
      <c r="L146" s="12"/>
      <c r="M146" s="15"/>
    </row>
    <row r="147" spans="1:13" x14ac:dyDescent="0.35">
      <c r="A147" s="1"/>
      <c r="B147" s="1"/>
      <c r="C147" s="1"/>
      <c r="D147" s="1"/>
      <c r="E147" s="1"/>
      <c r="F147" s="1"/>
      <c r="G147" s="1" t="s">
        <v>220</v>
      </c>
      <c r="H147" s="1"/>
      <c r="I147" s="1"/>
      <c r="J147" s="12">
        <v>321.12</v>
      </c>
      <c r="K147" s="12"/>
      <c r="L147" s="12"/>
      <c r="M147" s="15"/>
    </row>
    <row r="148" spans="1:13" ht="15" thickBot="1" x14ac:dyDescent="0.4">
      <c r="A148" s="1"/>
      <c r="B148" s="1"/>
      <c r="C148" s="1"/>
      <c r="D148" s="1"/>
      <c r="E148" s="1"/>
      <c r="F148" s="1"/>
      <c r="G148" s="1" t="s">
        <v>221</v>
      </c>
      <c r="H148" s="1"/>
      <c r="I148" s="1"/>
      <c r="J148" s="12">
        <v>100.51</v>
      </c>
      <c r="K148" s="12">
        <v>0</v>
      </c>
      <c r="L148" s="12">
        <f>ROUND((J148-K148),5)</f>
        <v>100.51</v>
      </c>
      <c r="M148" s="15">
        <f>ROUND(IF(K148=0, IF(J148=0, 0, 1), J148/K148),5)</f>
        <v>1</v>
      </c>
    </row>
    <row r="149" spans="1:13" ht="15" thickBot="1" x14ac:dyDescent="0.4">
      <c r="A149" s="1"/>
      <c r="B149" s="1"/>
      <c r="C149" s="1"/>
      <c r="D149" s="1"/>
      <c r="E149" s="1"/>
      <c r="F149" s="1" t="s">
        <v>222</v>
      </c>
      <c r="G149" s="1"/>
      <c r="H149" s="1"/>
      <c r="I149" s="1"/>
      <c r="J149" s="2">
        <f>ROUND(SUM(J144:J148),5)</f>
        <v>18822.04</v>
      </c>
      <c r="K149" s="2">
        <f>ROUND(SUM(K144:K148),5)</f>
        <v>0</v>
      </c>
      <c r="L149" s="2">
        <f>ROUND((J149-K149),5)</f>
        <v>18822.04</v>
      </c>
      <c r="M149" s="17">
        <f>ROUND(IF(K149=0, IF(J149=0, 0, 1), J149/K149),5)</f>
        <v>1</v>
      </c>
    </row>
    <row r="150" spans="1:13" x14ac:dyDescent="0.35">
      <c r="A150" s="1"/>
      <c r="B150" s="1"/>
      <c r="C150" s="1"/>
      <c r="D150" s="1"/>
      <c r="E150" s="1" t="s">
        <v>223</v>
      </c>
      <c r="F150" s="1"/>
      <c r="G150" s="1"/>
      <c r="H150" s="1"/>
      <c r="I150" s="1"/>
      <c r="J150" s="12">
        <f>ROUND(SUM(J129:J131)+J143+J149,5)</f>
        <v>20944.87</v>
      </c>
      <c r="K150" s="12">
        <f>ROUND(SUM(K129:K131)+K143+K149,5)</f>
        <v>0</v>
      </c>
      <c r="L150" s="12">
        <f>ROUND((J150-K150),5)</f>
        <v>20944.87</v>
      </c>
      <c r="M150" s="15">
        <f>ROUND(IF(K150=0, IF(J150=0, 0, 1), J150/K150),5)</f>
        <v>1</v>
      </c>
    </row>
    <row r="151" spans="1:13" x14ac:dyDescent="0.35">
      <c r="A151" s="1"/>
      <c r="B151" s="1"/>
      <c r="C151" s="1"/>
      <c r="D151" s="1"/>
      <c r="E151" s="1" t="s">
        <v>224</v>
      </c>
      <c r="F151" s="1"/>
      <c r="G151" s="1"/>
      <c r="H151" s="1"/>
      <c r="I151" s="1"/>
      <c r="J151" s="12"/>
      <c r="K151" s="12"/>
      <c r="L151" s="12"/>
      <c r="M151" s="15"/>
    </row>
    <row r="152" spans="1:13" ht="15" thickBot="1" x14ac:dyDescent="0.4">
      <c r="A152" s="1"/>
      <c r="B152" s="1"/>
      <c r="C152" s="1"/>
      <c r="D152" s="1"/>
      <c r="E152" s="1"/>
      <c r="F152" s="1" t="s">
        <v>225</v>
      </c>
      <c r="G152" s="1"/>
      <c r="H152" s="1"/>
      <c r="I152" s="1"/>
      <c r="J152" s="7">
        <v>0</v>
      </c>
      <c r="K152" s="7">
        <v>0</v>
      </c>
      <c r="L152" s="7">
        <f>ROUND((J152-K152),5)</f>
        <v>0</v>
      </c>
      <c r="M152" s="18">
        <f>ROUND(IF(K152=0, IF(J152=0, 0, 1), J152/K152),5)</f>
        <v>0</v>
      </c>
    </row>
    <row r="153" spans="1:13" x14ac:dyDescent="0.35">
      <c r="A153" s="1"/>
      <c r="B153" s="1"/>
      <c r="C153" s="1"/>
      <c r="D153" s="1"/>
      <c r="E153" s="1" t="s">
        <v>226</v>
      </c>
      <c r="F153" s="1"/>
      <c r="G153" s="1"/>
      <c r="H153" s="1"/>
      <c r="I153" s="1"/>
      <c r="J153" s="12">
        <f>ROUND(SUM(J151:J152),5)</f>
        <v>0</v>
      </c>
      <c r="K153" s="12">
        <f>ROUND(SUM(K151:K152),5)</f>
        <v>0</v>
      </c>
      <c r="L153" s="12">
        <f>ROUND((J153-K153),5)</f>
        <v>0</v>
      </c>
      <c r="M153" s="15">
        <f>ROUND(IF(K153=0, IF(J153=0, 0, 1), J153/K153),5)</f>
        <v>0</v>
      </c>
    </row>
    <row r="154" spans="1:13" x14ac:dyDescent="0.35">
      <c r="A154" s="1"/>
      <c r="B154" s="1"/>
      <c r="C154" s="1"/>
      <c r="D154" s="1"/>
      <c r="E154" s="1" t="s">
        <v>227</v>
      </c>
      <c r="F154" s="1"/>
      <c r="G154" s="1"/>
      <c r="H154" s="1"/>
      <c r="I154" s="1"/>
      <c r="J154" s="12"/>
      <c r="K154" s="12"/>
      <c r="L154" s="12"/>
      <c r="M154" s="15"/>
    </row>
    <row r="155" spans="1:13" x14ac:dyDescent="0.35">
      <c r="A155" s="1"/>
      <c r="B155" s="1"/>
      <c r="C155" s="1"/>
      <c r="D155" s="1"/>
      <c r="E155" s="1"/>
      <c r="F155" s="1" t="s">
        <v>228</v>
      </c>
      <c r="G155" s="1"/>
      <c r="H155" s="1"/>
      <c r="I155" s="1"/>
      <c r="J155" s="12">
        <v>249.4</v>
      </c>
      <c r="K155" s="12">
        <v>0</v>
      </c>
      <c r="L155" s="12">
        <f>ROUND((J155-K155),5)</f>
        <v>249.4</v>
      </c>
      <c r="M155" s="15">
        <f>ROUND(IF(K155=0, IF(J155=0, 0, 1), J155/K155),5)</f>
        <v>1</v>
      </c>
    </row>
    <row r="156" spans="1:13" x14ac:dyDescent="0.35">
      <c r="A156" s="1"/>
      <c r="B156" s="1"/>
      <c r="C156" s="1"/>
      <c r="D156" s="1"/>
      <c r="E156" s="1"/>
      <c r="F156" s="1" t="s">
        <v>229</v>
      </c>
      <c r="G156" s="1"/>
      <c r="H156" s="1"/>
      <c r="I156" s="1"/>
      <c r="J156" s="12"/>
      <c r="K156" s="12"/>
      <c r="L156" s="12"/>
      <c r="M156" s="15"/>
    </row>
    <row r="157" spans="1:13" x14ac:dyDescent="0.35">
      <c r="A157" s="1"/>
      <c r="B157" s="1"/>
      <c r="C157" s="1"/>
      <c r="D157" s="1"/>
      <c r="E157" s="1"/>
      <c r="F157" s="1"/>
      <c r="G157" s="1" t="s">
        <v>230</v>
      </c>
      <c r="H157" s="1"/>
      <c r="I157" s="1"/>
      <c r="J157" s="12">
        <v>808.9</v>
      </c>
      <c r="K157" s="12"/>
      <c r="L157" s="12"/>
      <c r="M157" s="15"/>
    </row>
    <row r="158" spans="1:13" x14ac:dyDescent="0.35">
      <c r="A158" s="1"/>
      <c r="B158" s="1"/>
      <c r="C158" s="1"/>
      <c r="D158" s="1"/>
      <c r="E158" s="1"/>
      <c r="F158" s="1"/>
      <c r="G158" s="1" t="s">
        <v>231</v>
      </c>
      <c r="H158" s="1"/>
      <c r="I158" s="1"/>
      <c r="J158" s="12">
        <v>0</v>
      </c>
      <c r="K158" s="12">
        <v>0</v>
      </c>
      <c r="L158" s="12">
        <f>ROUND((J158-K158),5)</f>
        <v>0</v>
      </c>
      <c r="M158" s="15">
        <f>ROUND(IF(K158=0, IF(J158=0, 0, 1), J158/K158),5)</f>
        <v>0</v>
      </c>
    </row>
    <row r="159" spans="1:13" x14ac:dyDescent="0.35">
      <c r="A159" s="1"/>
      <c r="B159" s="1"/>
      <c r="C159" s="1"/>
      <c r="D159" s="1"/>
      <c r="E159" s="1"/>
      <c r="F159" s="1"/>
      <c r="G159" s="1" t="s">
        <v>232</v>
      </c>
      <c r="H159" s="1"/>
      <c r="I159" s="1"/>
      <c r="J159" s="12">
        <v>0</v>
      </c>
      <c r="K159" s="12">
        <v>0</v>
      </c>
      <c r="L159" s="12">
        <f>ROUND((J159-K159),5)</f>
        <v>0</v>
      </c>
      <c r="M159" s="15">
        <f>ROUND(IF(K159=0, IF(J159=0, 0, 1), J159/K159),5)</f>
        <v>0</v>
      </c>
    </row>
    <row r="160" spans="1:13" x14ac:dyDescent="0.35">
      <c r="A160" s="1"/>
      <c r="B160" s="1"/>
      <c r="C160" s="1"/>
      <c r="D160" s="1"/>
      <c r="E160" s="1"/>
      <c r="F160" s="1"/>
      <c r="G160" s="1" t="s">
        <v>233</v>
      </c>
      <c r="H160" s="1"/>
      <c r="I160" s="1"/>
      <c r="J160" s="12">
        <v>0</v>
      </c>
      <c r="K160" s="12">
        <v>0</v>
      </c>
      <c r="L160" s="12">
        <f>ROUND((J160-K160),5)</f>
        <v>0</v>
      </c>
      <c r="M160" s="15">
        <f>ROUND(IF(K160=0, IF(J160=0, 0, 1), J160/K160),5)</f>
        <v>0</v>
      </c>
    </row>
    <row r="161" spans="1:13" ht="15" thickBot="1" x14ac:dyDescent="0.4">
      <c r="A161" s="1"/>
      <c r="B161" s="1"/>
      <c r="C161" s="1"/>
      <c r="D161" s="1"/>
      <c r="E161" s="1"/>
      <c r="F161" s="1"/>
      <c r="G161" s="1" t="s">
        <v>234</v>
      </c>
      <c r="H161" s="1"/>
      <c r="I161" s="1"/>
      <c r="J161" s="7">
        <v>4607.3500000000004</v>
      </c>
      <c r="K161" s="7">
        <v>0</v>
      </c>
      <c r="L161" s="7">
        <f>ROUND((J161-K161),5)</f>
        <v>4607.3500000000004</v>
      </c>
      <c r="M161" s="18">
        <f>ROUND(IF(K161=0, IF(J161=0, 0, 1), J161/K161),5)</f>
        <v>1</v>
      </c>
    </row>
    <row r="162" spans="1:13" x14ac:dyDescent="0.35">
      <c r="A162" s="1"/>
      <c r="B162" s="1"/>
      <c r="C162" s="1"/>
      <c r="D162" s="1"/>
      <c r="E162" s="1"/>
      <c r="F162" s="1" t="s">
        <v>235</v>
      </c>
      <c r="G162" s="1"/>
      <c r="H162" s="1"/>
      <c r="I162" s="1"/>
      <c r="J162" s="12">
        <f>ROUND(SUM(J156:J161),5)</f>
        <v>5416.25</v>
      </c>
      <c r="K162" s="12">
        <f>ROUND(SUM(K156:K161),5)</f>
        <v>0</v>
      </c>
      <c r="L162" s="12">
        <f>ROUND((J162-K162),5)</f>
        <v>5416.25</v>
      </c>
      <c r="M162" s="15">
        <f>ROUND(IF(K162=0, IF(J162=0, 0, 1), J162/K162),5)</f>
        <v>1</v>
      </c>
    </row>
    <row r="163" spans="1:13" x14ac:dyDescent="0.35">
      <c r="A163" s="1"/>
      <c r="B163" s="1"/>
      <c r="C163" s="1"/>
      <c r="D163" s="1"/>
      <c r="E163" s="1"/>
      <c r="F163" s="1" t="s">
        <v>236</v>
      </c>
      <c r="G163" s="1"/>
      <c r="H163" s="1"/>
      <c r="I163" s="1"/>
      <c r="J163" s="12"/>
      <c r="K163" s="12"/>
      <c r="L163" s="12"/>
      <c r="M163" s="15"/>
    </row>
    <row r="164" spans="1:13" ht="15" thickBot="1" x14ac:dyDescent="0.4">
      <c r="A164" s="1"/>
      <c r="B164" s="1"/>
      <c r="C164" s="1"/>
      <c r="D164" s="1"/>
      <c r="E164" s="1"/>
      <c r="F164" s="1"/>
      <c r="G164" s="1" t="s">
        <v>237</v>
      </c>
      <c r="H164" s="1"/>
      <c r="I164" s="1"/>
      <c r="J164" s="12">
        <v>157.51</v>
      </c>
      <c r="K164" s="12">
        <v>0</v>
      </c>
      <c r="L164" s="12">
        <f>ROUND((J164-K164),5)</f>
        <v>157.51</v>
      </c>
      <c r="M164" s="15">
        <f>ROUND(IF(K164=0, IF(J164=0, 0, 1), J164/K164),5)</f>
        <v>1</v>
      </c>
    </row>
    <row r="165" spans="1:13" ht="15" thickBot="1" x14ac:dyDescent="0.4">
      <c r="A165" s="1"/>
      <c r="B165" s="1"/>
      <c r="C165" s="1"/>
      <c r="D165" s="1"/>
      <c r="E165" s="1"/>
      <c r="F165" s="1" t="s">
        <v>238</v>
      </c>
      <c r="G165" s="1"/>
      <c r="H165" s="1"/>
      <c r="I165" s="1"/>
      <c r="J165" s="2">
        <f>ROUND(SUM(J163:J164),5)</f>
        <v>157.51</v>
      </c>
      <c r="K165" s="2">
        <f>ROUND(SUM(K163:K164),5)</f>
        <v>0</v>
      </c>
      <c r="L165" s="2">
        <f>ROUND((J165-K165),5)</f>
        <v>157.51</v>
      </c>
      <c r="M165" s="17">
        <f>ROUND(IF(K165=0, IF(J165=0, 0, 1), J165/K165),5)</f>
        <v>1</v>
      </c>
    </row>
    <row r="166" spans="1:13" x14ac:dyDescent="0.35">
      <c r="A166" s="1"/>
      <c r="B166" s="1"/>
      <c r="C166" s="1"/>
      <c r="D166" s="1"/>
      <c r="E166" s="1" t="s">
        <v>239</v>
      </c>
      <c r="F166" s="1"/>
      <c r="G166" s="1"/>
      <c r="H166" s="1"/>
      <c r="I166" s="1"/>
      <c r="J166" s="12">
        <f>ROUND(SUM(J154:J155)+J162+J165,5)</f>
        <v>5823.16</v>
      </c>
      <c r="K166" s="12">
        <f>ROUND(SUM(K154:K155)+K162+K165,5)</f>
        <v>0</v>
      </c>
      <c r="L166" s="12">
        <f>ROUND((J166-K166),5)</f>
        <v>5823.16</v>
      </c>
      <c r="M166" s="15">
        <f>ROUND(IF(K166=0, IF(J166=0, 0, 1), J166/K166),5)</f>
        <v>1</v>
      </c>
    </row>
    <row r="167" spans="1:13" x14ac:dyDescent="0.35">
      <c r="A167" s="1"/>
      <c r="B167" s="1"/>
      <c r="C167" s="1"/>
      <c r="D167" s="1"/>
      <c r="E167" s="1" t="s">
        <v>240</v>
      </c>
      <c r="F167" s="1"/>
      <c r="G167" s="1"/>
      <c r="H167" s="1"/>
      <c r="I167" s="1"/>
      <c r="J167" s="12"/>
      <c r="K167" s="12"/>
      <c r="L167" s="12"/>
      <c r="M167" s="15"/>
    </row>
    <row r="168" spans="1:13" x14ac:dyDescent="0.35">
      <c r="A168" s="1"/>
      <c r="B168" s="1"/>
      <c r="C168" s="1"/>
      <c r="D168" s="1"/>
      <c r="E168" s="1"/>
      <c r="F168" s="1" t="s">
        <v>241</v>
      </c>
      <c r="G168" s="1"/>
      <c r="H168" s="1"/>
      <c r="I168" s="1"/>
      <c r="J168" s="12">
        <v>205</v>
      </c>
      <c r="K168" s="12"/>
      <c r="L168" s="12"/>
      <c r="M168" s="15"/>
    </row>
    <row r="169" spans="1:13" x14ac:dyDescent="0.35">
      <c r="A169" s="1"/>
      <c r="B169" s="1"/>
      <c r="C169" s="1"/>
      <c r="D169" s="1"/>
      <c r="E169" s="1"/>
      <c r="F169" s="1" t="s">
        <v>242</v>
      </c>
      <c r="G169" s="1"/>
      <c r="H169" s="1"/>
      <c r="I169" s="1"/>
      <c r="J169" s="12">
        <v>0</v>
      </c>
      <c r="K169" s="12">
        <v>0</v>
      </c>
      <c r="L169" s="12">
        <f>ROUND((J169-K169),5)</f>
        <v>0</v>
      </c>
      <c r="M169" s="15">
        <f>ROUND(IF(K169=0, IF(J169=0, 0, 1), J169/K169),5)</f>
        <v>0</v>
      </c>
    </row>
    <row r="170" spans="1:13" x14ac:dyDescent="0.35">
      <c r="A170" s="1"/>
      <c r="B170" s="1"/>
      <c r="C170" s="1"/>
      <c r="D170" s="1"/>
      <c r="E170" s="1"/>
      <c r="F170" s="1" t="s">
        <v>243</v>
      </c>
      <c r="G170" s="1"/>
      <c r="H170" s="1"/>
      <c r="I170" s="1"/>
      <c r="J170" s="12">
        <v>0</v>
      </c>
      <c r="K170" s="12">
        <v>0</v>
      </c>
      <c r="L170" s="12">
        <f>ROUND((J170-K170),5)</f>
        <v>0</v>
      </c>
      <c r="M170" s="15">
        <f>ROUND(IF(K170=0, IF(J170=0, 0, 1), J170/K170),5)</f>
        <v>0</v>
      </c>
    </row>
    <row r="171" spans="1:13" x14ac:dyDescent="0.35">
      <c r="A171" s="1"/>
      <c r="B171" s="1"/>
      <c r="C171" s="1"/>
      <c r="D171" s="1"/>
      <c r="E171" s="1"/>
      <c r="F171" s="1" t="s">
        <v>244</v>
      </c>
      <c r="G171" s="1"/>
      <c r="H171" s="1"/>
      <c r="I171" s="1"/>
      <c r="J171" s="12">
        <v>0</v>
      </c>
      <c r="K171" s="12">
        <v>0</v>
      </c>
      <c r="L171" s="12">
        <f>ROUND((J171-K171),5)</f>
        <v>0</v>
      </c>
      <c r="M171" s="15">
        <f>ROUND(IF(K171=0, IF(J171=0, 0, 1), J171/K171),5)</f>
        <v>0</v>
      </c>
    </row>
    <row r="172" spans="1:13" x14ac:dyDescent="0.35">
      <c r="A172" s="1"/>
      <c r="B172" s="1"/>
      <c r="C172" s="1"/>
      <c r="D172" s="1"/>
      <c r="E172" s="1"/>
      <c r="F172" s="1" t="s">
        <v>245</v>
      </c>
      <c r="G172" s="1"/>
      <c r="H172" s="1"/>
      <c r="I172" s="1"/>
      <c r="J172" s="12">
        <v>0</v>
      </c>
      <c r="K172" s="12">
        <v>0</v>
      </c>
      <c r="L172" s="12">
        <f>ROUND((J172-K172),5)</f>
        <v>0</v>
      </c>
      <c r="M172" s="15">
        <f>ROUND(IF(K172=0, IF(J172=0, 0, 1), J172/K172),5)</f>
        <v>0</v>
      </c>
    </row>
    <row r="173" spans="1:13" x14ac:dyDescent="0.35">
      <c r="A173" s="1"/>
      <c r="B173" s="1"/>
      <c r="C173" s="1"/>
      <c r="D173" s="1"/>
      <c r="E173" s="1"/>
      <c r="F173" s="1" t="s">
        <v>246</v>
      </c>
      <c r="G173" s="1"/>
      <c r="H173" s="1"/>
      <c r="I173" s="1"/>
      <c r="J173" s="12">
        <v>528</v>
      </c>
      <c r="K173" s="12">
        <v>0</v>
      </c>
      <c r="L173" s="12">
        <f>ROUND((J173-K173),5)</f>
        <v>528</v>
      </c>
      <c r="M173" s="15">
        <f>ROUND(IF(K173=0, IF(J173=0, 0, 1), J173/K173),5)</f>
        <v>1</v>
      </c>
    </row>
    <row r="174" spans="1:13" x14ac:dyDescent="0.35">
      <c r="A174" s="1"/>
      <c r="B174" s="1"/>
      <c r="C174" s="1"/>
      <c r="D174" s="1"/>
      <c r="E174" s="1"/>
      <c r="F174" s="1" t="s">
        <v>247</v>
      </c>
      <c r="G174" s="1"/>
      <c r="H174" s="1"/>
      <c r="I174" s="1"/>
      <c r="J174" s="12"/>
      <c r="K174" s="12"/>
      <c r="L174" s="12"/>
      <c r="M174" s="15"/>
    </row>
    <row r="175" spans="1:13" x14ac:dyDescent="0.35">
      <c r="A175" s="1"/>
      <c r="B175" s="1"/>
      <c r="C175" s="1"/>
      <c r="D175" s="1"/>
      <c r="E175" s="1"/>
      <c r="F175" s="1"/>
      <c r="G175" s="1" t="s">
        <v>248</v>
      </c>
      <c r="H175" s="1"/>
      <c r="I175" s="1"/>
      <c r="J175" s="12">
        <v>0</v>
      </c>
      <c r="K175" s="12">
        <v>0</v>
      </c>
      <c r="L175" s="12">
        <f t="shared" ref="L175:L180" si="16">ROUND((J175-K175),5)</f>
        <v>0</v>
      </c>
      <c r="M175" s="15">
        <f t="shared" ref="M175:M180" si="17">ROUND(IF(K175=0, IF(J175=0, 0, 1), J175/K175),5)</f>
        <v>0</v>
      </c>
    </row>
    <row r="176" spans="1:13" ht="15" thickBot="1" x14ac:dyDescent="0.4">
      <c r="A176" s="1"/>
      <c r="B176" s="1"/>
      <c r="C176" s="1"/>
      <c r="D176" s="1"/>
      <c r="E176" s="1"/>
      <c r="F176" s="1"/>
      <c r="G176" s="1" t="s">
        <v>249</v>
      </c>
      <c r="H176" s="1"/>
      <c r="I176" s="1"/>
      <c r="J176" s="12">
        <v>0</v>
      </c>
      <c r="K176" s="12">
        <v>0</v>
      </c>
      <c r="L176" s="12">
        <f t="shared" si="16"/>
        <v>0</v>
      </c>
      <c r="M176" s="15">
        <f t="shared" si="17"/>
        <v>0</v>
      </c>
    </row>
    <row r="177" spans="1:13" ht="15" thickBot="1" x14ac:dyDescent="0.4">
      <c r="A177" s="1"/>
      <c r="B177" s="1"/>
      <c r="C177" s="1"/>
      <c r="D177" s="1"/>
      <c r="E177" s="1"/>
      <c r="F177" s="1" t="s">
        <v>250</v>
      </c>
      <c r="G177" s="1"/>
      <c r="H177" s="1"/>
      <c r="I177" s="1"/>
      <c r="J177" s="3">
        <f>ROUND(SUM(J174:J176),5)</f>
        <v>0</v>
      </c>
      <c r="K177" s="3">
        <f>ROUND(SUM(K174:K176),5)</f>
        <v>0</v>
      </c>
      <c r="L177" s="3">
        <f t="shared" si="16"/>
        <v>0</v>
      </c>
      <c r="M177" s="16">
        <f t="shared" si="17"/>
        <v>0</v>
      </c>
    </row>
    <row r="178" spans="1:13" ht="15" thickBot="1" x14ac:dyDescent="0.4">
      <c r="A178" s="1"/>
      <c r="B178" s="1"/>
      <c r="C178" s="1"/>
      <c r="D178" s="1"/>
      <c r="E178" s="1" t="s">
        <v>251</v>
      </c>
      <c r="F178" s="1"/>
      <c r="G178" s="1"/>
      <c r="H178" s="1"/>
      <c r="I178" s="1"/>
      <c r="J178" s="3">
        <f>ROUND(SUM(J167:J173)+J177,5)</f>
        <v>733</v>
      </c>
      <c r="K178" s="3">
        <f>ROUND(SUM(K167:K173)+K177,5)</f>
        <v>0</v>
      </c>
      <c r="L178" s="3">
        <f t="shared" si="16"/>
        <v>733</v>
      </c>
      <c r="M178" s="16">
        <f t="shared" si="17"/>
        <v>1</v>
      </c>
    </row>
    <row r="179" spans="1:13" ht="15" thickBot="1" x14ac:dyDescent="0.4">
      <c r="A179" s="1"/>
      <c r="B179" s="1"/>
      <c r="C179" s="1"/>
      <c r="D179" s="1" t="s">
        <v>252</v>
      </c>
      <c r="E179" s="1"/>
      <c r="F179" s="1"/>
      <c r="G179" s="1"/>
      <c r="H179" s="1"/>
      <c r="I179" s="1"/>
      <c r="J179" s="2">
        <f>ROUND(SUM(J24:J25)+J29+J117+J121+J128+J150+J153+J166+J178,5)</f>
        <v>103099.31</v>
      </c>
      <c r="K179" s="2">
        <f>ROUND(SUM(K24:K25)+K29+K117+K121+K128+K150+K153+K166+K178,5)</f>
        <v>0</v>
      </c>
      <c r="L179" s="2">
        <f t="shared" si="16"/>
        <v>103099.31</v>
      </c>
      <c r="M179" s="17">
        <f t="shared" si="17"/>
        <v>1</v>
      </c>
    </row>
    <row r="180" spans="1:13" x14ac:dyDescent="0.35">
      <c r="A180" s="1"/>
      <c r="B180" s="1" t="s">
        <v>253</v>
      </c>
      <c r="C180" s="1"/>
      <c r="D180" s="1"/>
      <c r="E180" s="1"/>
      <c r="F180" s="1"/>
      <c r="G180" s="1"/>
      <c r="H180" s="1"/>
      <c r="I180" s="1"/>
      <c r="J180" s="12">
        <f>ROUND(J3+J23-J179,5)</f>
        <v>-93565.61</v>
      </c>
      <c r="K180" s="12">
        <f>ROUND(K3+K23-K179,5)</f>
        <v>0</v>
      </c>
      <c r="L180" s="12">
        <f t="shared" si="16"/>
        <v>-93565.61</v>
      </c>
      <c r="M180" s="15">
        <f t="shared" si="17"/>
        <v>1</v>
      </c>
    </row>
    <row r="181" spans="1:13" x14ac:dyDescent="0.35">
      <c r="A181" s="1"/>
      <c r="B181" s="1" t="s">
        <v>254</v>
      </c>
      <c r="C181" s="1"/>
      <c r="D181" s="1"/>
      <c r="E181" s="1"/>
      <c r="F181" s="1"/>
      <c r="G181" s="1"/>
      <c r="H181" s="1"/>
      <c r="I181" s="1"/>
      <c r="J181" s="12"/>
      <c r="K181" s="12"/>
      <c r="L181" s="12"/>
      <c r="M181" s="15"/>
    </row>
    <row r="182" spans="1:13" x14ac:dyDescent="0.35">
      <c r="A182" s="1"/>
      <c r="B182" s="1"/>
      <c r="C182" s="1" t="s">
        <v>255</v>
      </c>
      <c r="D182" s="1"/>
      <c r="E182" s="1"/>
      <c r="F182" s="1"/>
      <c r="G182" s="1"/>
      <c r="H182" s="1"/>
      <c r="I182" s="1"/>
      <c r="J182" s="12"/>
      <c r="K182" s="12"/>
      <c r="L182" s="12"/>
      <c r="M182" s="15"/>
    </row>
    <row r="183" spans="1:13" x14ac:dyDescent="0.35">
      <c r="A183" s="1"/>
      <c r="B183" s="1"/>
      <c r="C183" s="1"/>
      <c r="D183" s="1" t="s">
        <v>256</v>
      </c>
      <c r="E183" s="1"/>
      <c r="F183" s="1"/>
      <c r="G183" s="1"/>
      <c r="H183" s="1"/>
      <c r="I183" s="1"/>
      <c r="J183" s="12"/>
      <c r="K183" s="12"/>
      <c r="L183" s="12"/>
      <c r="M183" s="15"/>
    </row>
    <row r="184" spans="1:13" ht="15" thickBot="1" x14ac:dyDescent="0.4">
      <c r="A184" s="1"/>
      <c r="B184" s="1"/>
      <c r="C184" s="1"/>
      <c r="D184" s="1"/>
      <c r="E184" s="1" t="s">
        <v>257</v>
      </c>
      <c r="F184" s="1"/>
      <c r="G184" s="1"/>
      <c r="H184" s="1"/>
      <c r="I184" s="1"/>
      <c r="J184" s="7">
        <v>1028</v>
      </c>
      <c r="K184" s="12"/>
      <c r="L184" s="12"/>
      <c r="M184" s="15"/>
    </row>
    <row r="185" spans="1:13" x14ac:dyDescent="0.35">
      <c r="A185" s="1"/>
      <c r="B185" s="1"/>
      <c r="C185" s="1"/>
      <c r="D185" s="1" t="s">
        <v>258</v>
      </c>
      <c r="E185" s="1"/>
      <c r="F185" s="1"/>
      <c r="G185" s="1"/>
      <c r="H185" s="1"/>
      <c r="I185" s="1"/>
      <c r="J185" s="12">
        <f>ROUND(SUM(J183:J184),5)</f>
        <v>1028</v>
      </c>
      <c r="K185" s="12"/>
      <c r="L185" s="12"/>
      <c r="M185" s="15"/>
    </row>
    <row r="186" spans="1:13" x14ac:dyDescent="0.35">
      <c r="A186" s="1"/>
      <c r="B186" s="1"/>
      <c r="C186" s="1"/>
      <c r="D186" s="1" t="s">
        <v>259</v>
      </c>
      <c r="E186" s="1"/>
      <c r="F186" s="1"/>
      <c r="G186" s="1"/>
      <c r="H186" s="1"/>
      <c r="I186" s="1"/>
      <c r="J186" s="12"/>
      <c r="K186" s="12"/>
      <c r="L186" s="12"/>
      <c r="M186" s="15"/>
    </row>
    <row r="187" spans="1:13" x14ac:dyDescent="0.35">
      <c r="A187" s="1"/>
      <c r="B187" s="1"/>
      <c r="C187" s="1"/>
      <c r="D187" s="1"/>
      <c r="E187" s="1" t="s">
        <v>260</v>
      </c>
      <c r="F187" s="1"/>
      <c r="G187" s="1"/>
      <c r="H187" s="1"/>
      <c r="I187" s="1"/>
      <c r="J187" s="12">
        <v>23549.87</v>
      </c>
      <c r="K187" s="12"/>
      <c r="L187" s="12"/>
      <c r="M187" s="15"/>
    </row>
    <row r="188" spans="1:13" ht="15" thickBot="1" x14ac:dyDescent="0.4">
      <c r="A188" s="1"/>
      <c r="B188" s="1"/>
      <c r="C188" s="1"/>
      <c r="D188" s="1"/>
      <c r="E188" s="1" t="s">
        <v>261</v>
      </c>
      <c r="F188" s="1"/>
      <c r="G188" s="1"/>
      <c r="H188" s="1"/>
      <c r="I188" s="1"/>
      <c r="J188" s="12">
        <v>0</v>
      </c>
      <c r="K188" s="12">
        <v>0</v>
      </c>
      <c r="L188" s="12">
        <f>ROUND((J188-K188),5)</f>
        <v>0</v>
      </c>
      <c r="M188" s="15">
        <f>ROUND(IF(K188=0, IF(J188=0, 0, 1), J188/K188),5)</f>
        <v>0</v>
      </c>
    </row>
    <row r="189" spans="1:13" ht="15" thickBot="1" x14ac:dyDescent="0.4">
      <c r="A189" s="1"/>
      <c r="B189" s="1"/>
      <c r="C189" s="1"/>
      <c r="D189" s="1" t="s">
        <v>262</v>
      </c>
      <c r="E189" s="1"/>
      <c r="F189" s="1"/>
      <c r="G189" s="1"/>
      <c r="H189" s="1"/>
      <c r="I189" s="1"/>
      <c r="J189" s="2">
        <f>ROUND(SUM(J186:J188),5)</f>
        <v>23549.87</v>
      </c>
      <c r="K189" s="2">
        <f>ROUND(SUM(K186:K188),5)</f>
        <v>0</v>
      </c>
      <c r="L189" s="2">
        <f>ROUND((J189-K189),5)</f>
        <v>23549.87</v>
      </c>
      <c r="M189" s="17">
        <f>ROUND(IF(K189=0, IF(J189=0, 0, 1), J189/K189),5)</f>
        <v>1</v>
      </c>
    </row>
    <row r="190" spans="1:13" x14ac:dyDescent="0.35">
      <c r="A190" s="1"/>
      <c r="B190" s="1"/>
      <c r="C190" s="1" t="s">
        <v>263</v>
      </c>
      <c r="D190" s="1"/>
      <c r="E190" s="1"/>
      <c r="F190" s="1"/>
      <c r="G190" s="1"/>
      <c r="H190" s="1"/>
      <c r="I190" s="1"/>
      <c r="J190" s="12">
        <f>ROUND(J182+J185+J189,5)</f>
        <v>24577.87</v>
      </c>
      <c r="K190" s="12">
        <f>ROUND(K182+K185+K189,5)</f>
        <v>0</v>
      </c>
      <c r="L190" s="12">
        <f>ROUND((J190-K190),5)</f>
        <v>24577.87</v>
      </c>
      <c r="M190" s="15">
        <f>ROUND(IF(K190=0, IF(J190=0, 0, 1), J190/K190),5)</f>
        <v>1</v>
      </c>
    </row>
    <row r="191" spans="1:13" x14ac:dyDescent="0.35">
      <c r="A191" s="1"/>
      <c r="B191" s="1"/>
      <c r="C191" s="1" t="s">
        <v>264</v>
      </c>
      <c r="D191" s="1"/>
      <c r="E191" s="1"/>
      <c r="F191" s="1"/>
      <c r="G191" s="1"/>
      <c r="H191" s="1"/>
      <c r="I191" s="1"/>
      <c r="J191" s="12"/>
      <c r="K191" s="12"/>
      <c r="L191" s="12"/>
      <c r="M191" s="15"/>
    </row>
    <row r="192" spans="1:13" x14ac:dyDescent="0.35">
      <c r="A192" s="1"/>
      <c r="B192" s="1"/>
      <c r="C192" s="1"/>
      <c r="D192" s="1" t="s">
        <v>265</v>
      </c>
      <c r="E192" s="1"/>
      <c r="F192" s="1"/>
      <c r="G192" s="1"/>
      <c r="H192" s="1"/>
      <c r="I192" s="1"/>
      <c r="J192" s="12"/>
      <c r="K192" s="12"/>
      <c r="L192" s="12"/>
      <c r="M192" s="15"/>
    </row>
    <row r="193" spans="1:13" x14ac:dyDescent="0.35">
      <c r="A193" s="1"/>
      <c r="B193" s="1"/>
      <c r="C193" s="1"/>
      <c r="D193" s="1"/>
      <c r="E193" s="1" t="s">
        <v>266</v>
      </c>
      <c r="F193" s="1"/>
      <c r="G193" s="1"/>
      <c r="H193" s="1"/>
      <c r="I193" s="1"/>
      <c r="J193" s="12"/>
      <c r="K193" s="12"/>
      <c r="L193" s="12"/>
      <c r="M193" s="15"/>
    </row>
    <row r="194" spans="1:13" x14ac:dyDescent="0.35">
      <c r="A194" s="1"/>
      <c r="B194" s="1"/>
      <c r="C194" s="1"/>
      <c r="D194" s="1"/>
      <c r="E194" s="1"/>
      <c r="F194" s="1" t="s">
        <v>267</v>
      </c>
      <c r="G194" s="1"/>
      <c r="H194" s="1"/>
      <c r="I194" s="1"/>
      <c r="J194" s="12">
        <v>33858.01</v>
      </c>
      <c r="K194" s="12"/>
      <c r="L194" s="12"/>
      <c r="M194" s="15"/>
    </row>
    <row r="195" spans="1:13" ht="15" thickBot="1" x14ac:dyDescent="0.4">
      <c r="A195" s="1"/>
      <c r="B195" s="1"/>
      <c r="C195" s="1"/>
      <c r="D195" s="1"/>
      <c r="E195" s="1"/>
      <c r="F195" s="1" t="s">
        <v>268</v>
      </c>
      <c r="G195" s="1"/>
      <c r="H195" s="1"/>
      <c r="I195" s="1"/>
      <c r="J195" s="7">
        <v>2738.28</v>
      </c>
      <c r="K195" s="12"/>
      <c r="L195" s="12"/>
      <c r="M195" s="15"/>
    </row>
    <row r="196" spans="1:13" x14ac:dyDescent="0.35">
      <c r="A196" s="1"/>
      <c r="B196" s="1"/>
      <c r="C196" s="1"/>
      <c r="D196" s="1"/>
      <c r="E196" s="1" t="s">
        <v>269</v>
      </c>
      <c r="F196" s="1"/>
      <c r="G196" s="1"/>
      <c r="H196" s="1"/>
      <c r="I196" s="1"/>
      <c r="J196" s="12">
        <f>ROUND(SUM(J193:J195),5)</f>
        <v>36596.29</v>
      </c>
      <c r="K196" s="12"/>
      <c r="L196" s="12"/>
      <c r="M196" s="15"/>
    </row>
    <row r="197" spans="1:13" ht="15" thickBot="1" x14ac:dyDescent="0.4">
      <c r="A197" s="1"/>
      <c r="B197" s="1"/>
      <c r="C197" s="1"/>
      <c r="D197" s="1"/>
      <c r="E197" s="1" t="s">
        <v>270</v>
      </c>
      <c r="F197" s="1"/>
      <c r="G197" s="1"/>
      <c r="H197" s="1"/>
      <c r="I197" s="1"/>
      <c r="J197" s="7">
        <v>189.99</v>
      </c>
      <c r="K197" s="12"/>
      <c r="L197" s="12"/>
      <c r="M197" s="15"/>
    </row>
    <row r="198" spans="1:13" x14ac:dyDescent="0.35">
      <c r="A198" s="1"/>
      <c r="B198" s="1"/>
      <c r="C198" s="1"/>
      <c r="D198" s="1" t="s">
        <v>271</v>
      </c>
      <c r="E198" s="1"/>
      <c r="F198" s="1"/>
      <c r="G198" s="1"/>
      <c r="H198" s="1"/>
      <c r="I198" s="1"/>
      <c r="J198" s="12">
        <f>ROUND(J192+SUM(J196:J197),5)</f>
        <v>36786.28</v>
      </c>
      <c r="K198" s="12"/>
      <c r="L198" s="12"/>
      <c r="M198" s="15"/>
    </row>
    <row r="199" spans="1:13" x14ac:dyDescent="0.35">
      <c r="A199" s="1"/>
      <c r="B199" s="1"/>
      <c r="C199" s="1"/>
      <c r="D199" s="1" t="s">
        <v>272</v>
      </c>
      <c r="E199" s="1"/>
      <c r="F199" s="1"/>
      <c r="G199" s="1"/>
      <c r="H199" s="1"/>
      <c r="I199" s="1"/>
      <c r="J199" s="12"/>
      <c r="K199" s="12"/>
      <c r="L199" s="12"/>
      <c r="M199" s="15"/>
    </row>
    <row r="200" spans="1:13" x14ac:dyDescent="0.35">
      <c r="A200" s="1"/>
      <c r="B200" s="1"/>
      <c r="C200" s="1"/>
      <c r="D200" s="1"/>
      <c r="E200" s="1" t="s">
        <v>273</v>
      </c>
      <c r="F200" s="1"/>
      <c r="G200" s="1"/>
      <c r="H200" s="1"/>
      <c r="I200" s="1"/>
      <c r="J200" s="12">
        <v>0</v>
      </c>
      <c r="K200" s="12">
        <v>0</v>
      </c>
      <c r="L200" s="12">
        <f t="shared" ref="L200:L206" si="18">ROUND((J200-K200),5)</f>
        <v>0</v>
      </c>
      <c r="M200" s="15">
        <f t="shared" ref="M200:M206" si="19">ROUND(IF(K200=0, IF(J200=0, 0, 1), J200/K200),5)</f>
        <v>0</v>
      </c>
    </row>
    <row r="201" spans="1:13" x14ac:dyDescent="0.35">
      <c r="A201" s="1"/>
      <c r="B201" s="1"/>
      <c r="C201" s="1"/>
      <c r="D201" s="1"/>
      <c r="E201" s="1" t="s">
        <v>274</v>
      </c>
      <c r="F201" s="1"/>
      <c r="G201" s="1"/>
      <c r="H201" s="1"/>
      <c r="I201" s="1"/>
      <c r="J201" s="12">
        <v>0</v>
      </c>
      <c r="K201" s="12">
        <v>0</v>
      </c>
      <c r="L201" s="12">
        <f t="shared" si="18"/>
        <v>0</v>
      </c>
      <c r="M201" s="15">
        <f t="shared" si="19"/>
        <v>0</v>
      </c>
    </row>
    <row r="202" spans="1:13" ht="15" thickBot="1" x14ac:dyDescent="0.4">
      <c r="A202" s="1"/>
      <c r="B202" s="1"/>
      <c r="C202" s="1"/>
      <c r="D202" s="1"/>
      <c r="E202" s="1" t="s">
        <v>275</v>
      </c>
      <c r="F202" s="1"/>
      <c r="G202" s="1"/>
      <c r="H202" s="1"/>
      <c r="I202" s="1"/>
      <c r="J202" s="12">
        <v>0</v>
      </c>
      <c r="K202" s="12">
        <v>0</v>
      </c>
      <c r="L202" s="12">
        <f t="shared" si="18"/>
        <v>0</v>
      </c>
      <c r="M202" s="15">
        <f t="shared" si="19"/>
        <v>0</v>
      </c>
    </row>
    <row r="203" spans="1:13" ht="15" thickBot="1" x14ac:dyDescent="0.4">
      <c r="A203" s="1"/>
      <c r="B203" s="1"/>
      <c r="C203" s="1"/>
      <c r="D203" s="1" t="s">
        <v>276</v>
      </c>
      <c r="E203" s="1"/>
      <c r="F203" s="1"/>
      <c r="G203" s="1"/>
      <c r="H203" s="1"/>
      <c r="I203" s="1"/>
      <c r="J203" s="3">
        <f>ROUND(SUM(J199:J202),5)</f>
        <v>0</v>
      </c>
      <c r="K203" s="3">
        <f>ROUND(SUM(K199:K202),5)</f>
        <v>0</v>
      </c>
      <c r="L203" s="3">
        <f t="shared" si="18"/>
        <v>0</v>
      </c>
      <c r="M203" s="16">
        <f t="shared" si="19"/>
        <v>0</v>
      </c>
    </row>
    <row r="204" spans="1:13" ht="15" thickBot="1" x14ac:dyDescent="0.4">
      <c r="A204" s="1"/>
      <c r="B204" s="1"/>
      <c r="C204" s="1" t="s">
        <v>277</v>
      </c>
      <c r="D204" s="1"/>
      <c r="E204" s="1"/>
      <c r="F204" s="1"/>
      <c r="G204" s="1"/>
      <c r="H204" s="1"/>
      <c r="I204" s="1"/>
      <c r="J204" s="3">
        <f>ROUND(J191+J198+J203,5)</f>
        <v>36786.28</v>
      </c>
      <c r="K204" s="3">
        <f>ROUND(K191+K198+K203,5)</f>
        <v>0</v>
      </c>
      <c r="L204" s="3">
        <f t="shared" si="18"/>
        <v>36786.28</v>
      </c>
      <c r="M204" s="16">
        <f t="shared" si="19"/>
        <v>1</v>
      </c>
    </row>
    <row r="205" spans="1:13" ht="15" thickBot="1" x14ac:dyDescent="0.4">
      <c r="A205" s="1"/>
      <c r="B205" s="1" t="s">
        <v>278</v>
      </c>
      <c r="C205" s="1"/>
      <c r="D205" s="1"/>
      <c r="E205" s="1"/>
      <c r="F205" s="1"/>
      <c r="G205" s="1"/>
      <c r="H205" s="1"/>
      <c r="I205" s="1"/>
      <c r="J205" s="3">
        <f>ROUND(J181+J190-J204,5)</f>
        <v>-12208.41</v>
      </c>
      <c r="K205" s="3">
        <f>ROUND(K181+K190-K204,5)</f>
        <v>0</v>
      </c>
      <c r="L205" s="3">
        <f t="shared" si="18"/>
        <v>-12208.41</v>
      </c>
      <c r="M205" s="16">
        <f t="shared" si="19"/>
        <v>1</v>
      </c>
    </row>
    <row r="206" spans="1:13" s="6" customFormat="1" ht="11" thickBot="1" x14ac:dyDescent="0.3">
      <c r="A206" s="4" t="s">
        <v>68</v>
      </c>
      <c r="B206" s="4"/>
      <c r="C206" s="4"/>
      <c r="D206" s="4"/>
      <c r="E206" s="4"/>
      <c r="F206" s="4"/>
      <c r="G206" s="4"/>
      <c r="H206" s="4"/>
      <c r="I206" s="4"/>
      <c r="J206" s="5">
        <f>ROUND(J180+J205,5)</f>
        <v>-105774.02</v>
      </c>
      <c r="K206" s="5">
        <f>ROUND(K180+K205,5)</f>
        <v>0</v>
      </c>
      <c r="L206" s="5">
        <f t="shared" si="18"/>
        <v>-105774.02</v>
      </c>
      <c r="M206" s="19">
        <f t="shared" si="19"/>
        <v>1</v>
      </c>
    </row>
    <row r="207" spans="1:13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2:25 PM
&amp;"Arial,Bold"&amp;8 01/04/24
&amp;"Arial,Bold"&amp;8 Accrual Basis&amp;C&amp;"Arial,Bold"&amp;12 Nederland Fire Protection District
&amp;"Arial,Bold"&amp;14 Income &amp;&amp; Expense Budget vs. Actual
&amp;"Arial,Bold"&amp;10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716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7169" r:id="rId4" name="FILTER"/>
      </mc:Fallback>
    </mc:AlternateContent>
    <mc:AlternateContent xmlns:mc="http://schemas.openxmlformats.org/markup-compatibility/2006">
      <mc:Choice Requires="x14">
        <control shapeId="717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717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F8B23-82BC-46DE-B7F0-7A43241AA2C8}">
  <sheetPr codeName="Sheet3"/>
  <dimension ref="A1:M278"/>
  <sheetViews>
    <sheetView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13" customWidth="1"/>
    <col min="9" max="9" width="27.7265625" style="13" customWidth="1"/>
    <col min="10" max="11" width="9.26953125" bestFit="1" customWidth="1"/>
    <col min="12" max="12" width="10.7265625" bestFit="1" customWidth="1"/>
    <col min="13" max="13" width="9.453125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14"/>
      <c r="K1" s="14"/>
      <c r="L1" s="14"/>
      <c r="M1" s="14"/>
    </row>
    <row r="2" spans="1:13" s="10" customFormat="1" ht="15.5" thickTop="1" thickBot="1" x14ac:dyDescent="0.4">
      <c r="A2" s="8"/>
      <c r="B2" s="8"/>
      <c r="C2" s="8"/>
      <c r="D2" s="8"/>
      <c r="E2" s="8"/>
      <c r="F2" s="8"/>
      <c r="G2" s="8"/>
      <c r="H2" s="8"/>
      <c r="I2" s="8"/>
      <c r="J2" s="20" t="s">
        <v>279</v>
      </c>
      <c r="K2" s="20" t="s">
        <v>73</v>
      </c>
      <c r="L2" s="20" t="s">
        <v>74</v>
      </c>
      <c r="M2" s="20" t="s">
        <v>75</v>
      </c>
    </row>
    <row r="3" spans="1:13" ht="15" thickTop="1" x14ac:dyDescent="0.35">
      <c r="A3" s="1"/>
      <c r="B3" s="1" t="s">
        <v>76</v>
      </c>
      <c r="C3" s="1"/>
      <c r="D3" s="1"/>
      <c r="E3" s="1"/>
      <c r="F3" s="1"/>
      <c r="G3" s="1"/>
      <c r="H3" s="1"/>
      <c r="I3" s="1"/>
      <c r="J3" s="12"/>
      <c r="K3" s="12"/>
      <c r="L3" s="12"/>
      <c r="M3" s="15"/>
    </row>
    <row r="4" spans="1:13" x14ac:dyDescent="0.35">
      <c r="A4" s="1"/>
      <c r="B4" s="1"/>
      <c r="C4" s="1"/>
      <c r="D4" s="1" t="s">
        <v>77</v>
      </c>
      <c r="E4" s="1"/>
      <c r="F4" s="1"/>
      <c r="G4" s="1"/>
      <c r="H4" s="1"/>
      <c r="I4" s="1"/>
      <c r="J4" s="12"/>
      <c r="K4" s="12"/>
      <c r="L4" s="12"/>
      <c r="M4" s="15"/>
    </row>
    <row r="5" spans="1:13" x14ac:dyDescent="0.35">
      <c r="A5" s="1"/>
      <c r="B5" s="1"/>
      <c r="C5" s="1"/>
      <c r="D5" s="1"/>
      <c r="E5" s="1" t="s">
        <v>280</v>
      </c>
      <c r="F5" s="1"/>
      <c r="G5" s="1"/>
      <c r="H5" s="1"/>
      <c r="I5" s="1"/>
      <c r="J5" s="12">
        <v>4200</v>
      </c>
      <c r="K5" s="12"/>
      <c r="L5" s="12"/>
      <c r="M5" s="15"/>
    </row>
    <row r="6" spans="1:13" x14ac:dyDescent="0.35">
      <c r="A6" s="1"/>
      <c r="B6" s="1"/>
      <c r="C6" s="1"/>
      <c r="D6" s="1"/>
      <c r="E6" s="1" t="s">
        <v>281</v>
      </c>
      <c r="F6" s="1"/>
      <c r="G6" s="1"/>
      <c r="H6" s="1"/>
      <c r="I6" s="1"/>
      <c r="J6" s="12">
        <v>2124.4</v>
      </c>
      <c r="K6" s="12"/>
      <c r="L6" s="12"/>
      <c r="M6" s="15"/>
    </row>
    <row r="7" spans="1:13" x14ac:dyDescent="0.35">
      <c r="A7" s="1"/>
      <c r="B7" s="1"/>
      <c r="C7" s="1"/>
      <c r="D7" s="1"/>
      <c r="E7" s="1" t="s">
        <v>78</v>
      </c>
      <c r="F7" s="1"/>
      <c r="G7" s="1"/>
      <c r="H7" s="1"/>
      <c r="I7" s="1"/>
      <c r="J7" s="12">
        <v>2500</v>
      </c>
      <c r="K7" s="12"/>
      <c r="L7" s="12"/>
      <c r="M7" s="15"/>
    </row>
    <row r="8" spans="1:13" x14ac:dyDescent="0.35">
      <c r="A8" s="1"/>
      <c r="B8" s="1"/>
      <c r="C8" s="1"/>
      <c r="D8" s="1"/>
      <c r="E8" s="1" t="s">
        <v>79</v>
      </c>
      <c r="F8" s="1"/>
      <c r="G8" s="1"/>
      <c r="H8" s="1"/>
      <c r="I8" s="1"/>
      <c r="J8" s="12">
        <v>0</v>
      </c>
      <c r="K8" s="12">
        <v>26688.5</v>
      </c>
      <c r="L8" s="12">
        <f>ROUND((J8-K8),5)</f>
        <v>-26688.5</v>
      </c>
      <c r="M8" s="15">
        <f>ROUND(IF(K8=0, IF(J8=0, 0, 1), J8/K8),5)</f>
        <v>0</v>
      </c>
    </row>
    <row r="9" spans="1:13" x14ac:dyDescent="0.35">
      <c r="A9" s="1"/>
      <c r="B9" s="1"/>
      <c r="C9" s="1"/>
      <c r="D9" s="1"/>
      <c r="E9" s="1" t="s">
        <v>80</v>
      </c>
      <c r="F9" s="1"/>
      <c r="G9" s="1"/>
      <c r="H9" s="1"/>
      <c r="I9" s="1"/>
      <c r="J9" s="12">
        <v>47994.51</v>
      </c>
      <c r="K9" s="12">
        <v>500</v>
      </c>
      <c r="L9" s="12">
        <f>ROUND((J9-K9),5)</f>
        <v>47494.51</v>
      </c>
      <c r="M9" s="15">
        <f>ROUND(IF(K9=0, IF(J9=0, 0, 1), J9/K9),5)</f>
        <v>95.989019999999996</v>
      </c>
    </row>
    <row r="10" spans="1:13" x14ac:dyDescent="0.35">
      <c r="A10" s="1"/>
      <c r="B10" s="1"/>
      <c r="C10" s="1"/>
      <c r="D10" s="1"/>
      <c r="E10" s="1" t="s">
        <v>81</v>
      </c>
      <c r="F10" s="1"/>
      <c r="G10" s="1"/>
      <c r="H10" s="1"/>
      <c r="I10" s="1"/>
      <c r="J10" s="12">
        <v>30928.62</v>
      </c>
      <c r="K10" s="12">
        <v>150</v>
      </c>
      <c r="L10" s="12">
        <f>ROUND((J10-K10),5)</f>
        <v>30778.62</v>
      </c>
      <c r="M10" s="15">
        <f>ROUND(IF(K10=0, IF(J10=0, 0, 1), J10/K10),5)</f>
        <v>206.1908</v>
      </c>
    </row>
    <row r="11" spans="1:13" x14ac:dyDescent="0.35">
      <c r="A11" s="1"/>
      <c r="B11" s="1"/>
      <c r="C11" s="1"/>
      <c r="D11" s="1"/>
      <c r="E11" s="1" t="s">
        <v>82</v>
      </c>
      <c r="F11" s="1"/>
      <c r="G11" s="1"/>
      <c r="H11" s="1"/>
      <c r="I11" s="1"/>
      <c r="J11" s="12"/>
      <c r="K11" s="12"/>
      <c r="L11" s="12"/>
      <c r="M11" s="15"/>
    </row>
    <row r="12" spans="1:13" x14ac:dyDescent="0.35">
      <c r="A12" s="1"/>
      <c r="B12" s="1"/>
      <c r="C12" s="1"/>
      <c r="D12" s="1"/>
      <c r="E12" s="1"/>
      <c r="F12" s="1" t="s">
        <v>282</v>
      </c>
      <c r="G12" s="1"/>
      <c r="H12" s="1"/>
      <c r="I12" s="1"/>
      <c r="J12" s="12">
        <v>-450.15</v>
      </c>
      <c r="K12" s="12"/>
      <c r="L12" s="12"/>
      <c r="M12" s="15"/>
    </row>
    <row r="13" spans="1:13" x14ac:dyDescent="0.35">
      <c r="A13" s="1"/>
      <c r="B13" s="1"/>
      <c r="C13" s="1"/>
      <c r="D13" s="1"/>
      <c r="E13" s="1"/>
      <c r="F13" s="1" t="s">
        <v>83</v>
      </c>
      <c r="G13" s="1"/>
      <c r="H13" s="1"/>
      <c r="I13" s="1"/>
      <c r="J13" s="12">
        <v>1413.13</v>
      </c>
      <c r="K13" s="12"/>
      <c r="L13" s="12"/>
      <c r="M13" s="15"/>
    </row>
    <row r="14" spans="1:13" x14ac:dyDescent="0.35">
      <c r="A14" s="1"/>
      <c r="B14" s="1"/>
      <c r="C14" s="1"/>
      <c r="D14" s="1"/>
      <c r="E14" s="1"/>
      <c r="F14" s="1" t="s">
        <v>84</v>
      </c>
      <c r="G14" s="1"/>
      <c r="H14" s="1"/>
      <c r="I14" s="1"/>
      <c r="J14" s="12">
        <v>0</v>
      </c>
      <c r="K14" s="12">
        <v>74433</v>
      </c>
      <c r="L14" s="12">
        <f>ROUND((J14-K14),5)</f>
        <v>-74433</v>
      </c>
      <c r="M14" s="15">
        <f>ROUND(IF(K14=0, IF(J14=0, 0, 1), J14/K14),5)</f>
        <v>0</v>
      </c>
    </row>
    <row r="15" spans="1:13" x14ac:dyDescent="0.35">
      <c r="A15" s="1"/>
      <c r="B15" s="1"/>
      <c r="C15" s="1"/>
      <c r="D15" s="1"/>
      <c r="E15" s="1"/>
      <c r="F15" s="1" t="s">
        <v>85</v>
      </c>
      <c r="G15" s="1"/>
      <c r="H15" s="1"/>
      <c r="I15" s="1"/>
      <c r="J15" s="12">
        <v>1164842.8600000001</v>
      </c>
      <c r="K15" s="12">
        <v>1063427.01</v>
      </c>
      <c r="L15" s="12">
        <f>ROUND((J15-K15),5)</f>
        <v>101415.85</v>
      </c>
      <c r="M15" s="15">
        <f>ROUND(IF(K15=0, IF(J15=0, 0, 1), J15/K15),5)</f>
        <v>1.09537</v>
      </c>
    </row>
    <row r="16" spans="1:13" x14ac:dyDescent="0.35">
      <c r="A16" s="1"/>
      <c r="B16" s="1"/>
      <c r="C16" s="1"/>
      <c r="D16" s="1"/>
      <c r="E16" s="1"/>
      <c r="F16" s="1" t="s">
        <v>86</v>
      </c>
      <c r="G16" s="1"/>
      <c r="H16" s="1"/>
      <c r="I16" s="1"/>
      <c r="J16" s="12">
        <v>49445.73</v>
      </c>
      <c r="K16" s="12">
        <v>53171.35</v>
      </c>
      <c r="L16" s="12">
        <f>ROUND((J16-K16),5)</f>
        <v>-3725.62</v>
      </c>
      <c r="M16" s="15">
        <f>ROUND(IF(K16=0, IF(J16=0, 0, 1), J16/K16),5)</f>
        <v>0.92993000000000003</v>
      </c>
    </row>
    <row r="17" spans="1:13" x14ac:dyDescent="0.35">
      <c r="A17" s="1"/>
      <c r="B17" s="1"/>
      <c r="C17" s="1"/>
      <c r="D17" s="1"/>
      <c r="E17" s="1"/>
      <c r="F17" s="1" t="s">
        <v>87</v>
      </c>
      <c r="G17" s="1"/>
      <c r="H17" s="1"/>
      <c r="I17" s="1"/>
      <c r="J17" s="12">
        <v>38100.400000000001</v>
      </c>
      <c r="K17" s="12">
        <v>37216.6</v>
      </c>
      <c r="L17" s="12">
        <f>ROUND((J17-K17),5)</f>
        <v>883.8</v>
      </c>
      <c r="M17" s="15">
        <f>ROUND(IF(K17=0, IF(J17=0, 0, 1), J17/K17),5)</f>
        <v>1.0237499999999999</v>
      </c>
    </row>
    <row r="18" spans="1:13" x14ac:dyDescent="0.35">
      <c r="A18" s="1"/>
      <c r="B18" s="1"/>
      <c r="C18" s="1"/>
      <c r="D18" s="1"/>
      <c r="E18" s="1"/>
      <c r="F18" s="1" t="s">
        <v>88</v>
      </c>
      <c r="G18" s="1"/>
      <c r="H18" s="1"/>
      <c r="I18" s="1"/>
      <c r="J18" s="12">
        <v>1776.52</v>
      </c>
      <c r="K18" s="12">
        <v>1860.83</v>
      </c>
      <c r="L18" s="12">
        <f>ROUND((J18-K18),5)</f>
        <v>-84.31</v>
      </c>
      <c r="M18" s="15">
        <f>ROUND(IF(K18=0, IF(J18=0, 0, 1), J18/K18),5)</f>
        <v>0.95469000000000004</v>
      </c>
    </row>
    <row r="19" spans="1:13" x14ac:dyDescent="0.35">
      <c r="A19" s="1"/>
      <c r="B19" s="1"/>
      <c r="C19" s="1"/>
      <c r="D19" s="1"/>
      <c r="E19" s="1"/>
      <c r="F19" s="1" t="s">
        <v>283</v>
      </c>
      <c r="G19" s="1"/>
      <c r="H19" s="1"/>
      <c r="I19" s="1"/>
      <c r="J19" s="12">
        <v>5925.78</v>
      </c>
      <c r="K19" s="12"/>
      <c r="L19" s="12"/>
      <c r="M19" s="15"/>
    </row>
    <row r="20" spans="1:13" x14ac:dyDescent="0.35">
      <c r="A20" s="1"/>
      <c r="B20" s="1"/>
      <c r="C20" s="1"/>
      <c r="D20" s="1"/>
      <c r="E20" s="1"/>
      <c r="F20" s="1" t="s">
        <v>89</v>
      </c>
      <c r="G20" s="1"/>
      <c r="H20" s="1"/>
      <c r="I20" s="1"/>
      <c r="J20" s="12">
        <v>992.4</v>
      </c>
      <c r="K20" s="12">
        <v>971</v>
      </c>
      <c r="L20" s="12">
        <f>ROUND((J20-K20),5)</f>
        <v>21.4</v>
      </c>
      <c r="M20" s="15">
        <f>ROUND(IF(K20=0, IF(J20=0, 0, 1), J20/K20),5)</f>
        <v>1.0220400000000001</v>
      </c>
    </row>
    <row r="21" spans="1:13" x14ac:dyDescent="0.35">
      <c r="A21" s="1"/>
      <c r="B21" s="1"/>
      <c r="C21" s="1"/>
      <c r="D21" s="1"/>
      <c r="E21" s="1"/>
      <c r="F21" s="1" t="s">
        <v>90</v>
      </c>
      <c r="G21" s="1"/>
      <c r="H21" s="1"/>
      <c r="I21" s="1"/>
      <c r="J21" s="12">
        <v>34909.57</v>
      </c>
      <c r="K21" s="12">
        <v>25741</v>
      </c>
      <c r="L21" s="12">
        <f>ROUND((J21-K21),5)</f>
        <v>9168.57</v>
      </c>
      <c r="M21" s="15">
        <f>ROUND(IF(K21=0, IF(J21=0, 0, 1), J21/K21),5)</f>
        <v>1.35619</v>
      </c>
    </row>
    <row r="22" spans="1:13" x14ac:dyDescent="0.35">
      <c r="A22" s="1"/>
      <c r="B22" s="1"/>
      <c r="C22" s="1"/>
      <c r="D22" s="1"/>
      <c r="E22" s="1"/>
      <c r="F22" s="1" t="s">
        <v>91</v>
      </c>
      <c r="G22" s="1"/>
      <c r="H22" s="1"/>
      <c r="I22" s="1"/>
      <c r="J22" s="12">
        <v>-46730.27</v>
      </c>
      <c r="K22" s="12"/>
      <c r="L22" s="12"/>
      <c r="M22" s="15"/>
    </row>
    <row r="23" spans="1:13" x14ac:dyDescent="0.35">
      <c r="A23" s="1"/>
      <c r="B23" s="1"/>
      <c r="C23" s="1"/>
      <c r="D23" s="1"/>
      <c r="E23" s="1"/>
      <c r="F23" s="1" t="s">
        <v>92</v>
      </c>
      <c r="G23" s="1"/>
      <c r="H23" s="1"/>
      <c r="I23" s="1"/>
      <c r="J23" s="12">
        <v>-1542.26</v>
      </c>
      <c r="K23" s="12"/>
      <c r="L23" s="12"/>
      <c r="M23" s="15"/>
    </row>
    <row r="24" spans="1:13" x14ac:dyDescent="0.35">
      <c r="A24" s="1"/>
      <c r="B24" s="1"/>
      <c r="C24" s="1"/>
      <c r="D24" s="1"/>
      <c r="E24" s="1"/>
      <c r="F24" s="1" t="s">
        <v>93</v>
      </c>
      <c r="G24" s="1"/>
      <c r="H24" s="1"/>
      <c r="I24" s="1"/>
      <c r="J24" s="12">
        <v>-10949.81</v>
      </c>
      <c r="K24" s="12"/>
      <c r="L24" s="12"/>
      <c r="M24" s="15"/>
    </row>
    <row r="25" spans="1:13" ht="15" thickBot="1" x14ac:dyDescent="0.4">
      <c r="A25" s="1"/>
      <c r="B25" s="1"/>
      <c r="C25" s="1"/>
      <c r="D25" s="1"/>
      <c r="E25" s="1"/>
      <c r="F25" s="1" t="s">
        <v>284</v>
      </c>
      <c r="G25" s="1"/>
      <c r="H25" s="1"/>
      <c r="I25" s="1"/>
      <c r="J25" s="12">
        <v>19654.23</v>
      </c>
      <c r="K25" s="12"/>
      <c r="L25" s="12"/>
      <c r="M25" s="15"/>
    </row>
    <row r="26" spans="1:13" ht="15" thickBot="1" x14ac:dyDescent="0.4">
      <c r="A26" s="1"/>
      <c r="B26" s="1"/>
      <c r="C26" s="1"/>
      <c r="D26" s="1"/>
      <c r="E26" s="1" t="s">
        <v>94</v>
      </c>
      <c r="F26" s="1"/>
      <c r="G26" s="1"/>
      <c r="H26" s="1"/>
      <c r="I26" s="1"/>
      <c r="J26" s="3">
        <f>ROUND(SUM(J11:J25),5)</f>
        <v>1257388.1299999999</v>
      </c>
      <c r="K26" s="3">
        <f>ROUND(SUM(K11:K25),5)</f>
        <v>1256820.79</v>
      </c>
      <c r="L26" s="3">
        <f>ROUND((J26-K26),5)</f>
        <v>567.34</v>
      </c>
      <c r="M26" s="16">
        <f>ROUND(IF(K26=0, IF(J26=0, 0, 1), J26/K26),5)</f>
        <v>1.0004500000000001</v>
      </c>
    </row>
    <row r="27" spans="1:13" ht="15" thickBot="1" x14ac:dyDescent="0.4">
      <c r="A27" s="1"/>
      <c r="B27" s="1"/>
      <c r="C27" s="1"/>
      <c r="D27" s="1" t="s">
        <v>95</v>
      </c>
      <c r="E27" s="1"/>
      <c r="F27" s="1"/>
      <c r="G27" s="1"/>
      <c r="H27" s="1"/>
      <c r="I27" s="1"/>
      <c r="J27" s="2">
        <f>ROUND(SUM(J4:J10)+J26,5)</f>
        <v>1345135.66</v>
      </c>
      <c r="K27" s="2">
        <f>ROUND(SUM(K4:K10)+K26,5)</f>
        <v>1284159.29</v>
      </c>
      <c r="L27" s="2">
        <f>ROUND((J27-K27),5)</f>
        <v>60976.37</v>
      </c>
      <c r="M27" s="17">
        <f>ROUND(IF(K27=0, IF(J27=0, 0, 1), J27/K27),5)</f>
        <v>1.04748</v>
      </c>
    </row>
    <row r="28" spans="1:13" x14ac:dyDescent="0.35">
      <c r="A28" s="1"/>
      <c r="B28" s="1"/>
      <c r="C28" s="1" t="s">
        <v>96</v>
      </c>
      <c r="D28" s="1"/>
      <c r="E28" s="1"/>
      <c r="F28" s="1"/>
      <c r="G28" s="1"/>
      <c r="H28" s="1"/>
      <c r="I28" s="1"/>
      <c r="J28" s="12">
        <f>J27</f>
        <v>1345135.66</v>
      </c>
      <c r="K28" s="12">
        <f>K27</f>
        <v>1284159.29</v>
      </c>
      <c r="L28" s="12">
        <f>ROUND((J28-K28),5)</f>
        <v>60976.37</v>
      </c>
      <c r="M28" s="15">
        <f>ROUND(IF(K28=0, IF(J28=0, 0, 1), J28/K28),5)</f>
        <v>1.04748</v>
      </c>
    </row>
    <row r="29" spans="1:13" x14ac:dyDescent="0.35">
      <c r="A29" s="1"/>
      <c r="B29" s="1"/>
      <c r="C29" s="1"/>
      <c r="D29" s="1" t="s">
        <v>97</v>
      </c>
      <c r="E29" s="1"/>
      <c r="F29" s="1"/>
      <c r="G29" s="1"/>
      <c r="H29" s="1"/>
      <c r="I29" s="1"/>
      <c r="J29" s="12"/>
      <c r="K29" s="12"/>
      <c r="L29" s="12"/>
      <c r="M29" s="15"/>
    </row>
    <row r="30" spans="1:13" x14ac:dyDescent="0.35">
      <c r="A30" s="1"/>
      <c r="B30" s="1"/>
      <c r="C30" s="1"/>
      <c r="D30" s="1"/>
      <c r="E30" s="1" t="s">
        <v>98</v>
      </c>
      <c r="F30" s="1"/>
      <c r="G30" s="1"/>
      <c r="H30" s="1"/>
      <c r="I30" s="1"/>
      <c r="J30" s="12">
        <v>29.74</v>
      </c>
      <c r="K30" s="12"/>
      <c r="L30" s="12"/>
      <c r="M30" s="15"/>
    </row>
    <row r="31" spans="1:13" x14ac:dyDescent="0.35">
      <c r="A31" s="1"/>
      <c r="B31" s="1"/>
      <c r="C31" s="1"/>
      <c r="D31" s="1"/>
      <c r="E31" s="1" t="s">
        <v>99</v>
      </c>
      <c r="F31" s="1"/>
      <c r="G31" s="1"/>
      <c r="H31" s="1"/>
      <c r="I31" s="1"/>
      <c r="J31" s="12"/>
      <c r="K31" s="12"/>
      <c r="L31" s="12"/>
      <c r="M31" s="15"/>
    </row>
    <row r="32" spans="1:13" x14ac:dyDescent="0.35">
      <c r="A32" s="1"/>
      <c r="B32" s="1"/>
      <c r="C32" s="1"/>
      <c r="D32" s="1"/>
      <c r="E32" s="1"/>
      <c r="F32" s="1" t="s">
        <v>100</v>
      </c>
      <c r="G32" s="1"/>
      <c r="H32" s="1"/>
      <c r="I32" s="1"/>
      <c r="J32" s="12">
        <v>13073.59</v>
      </c>
      <c r="K32" s="12">
        <v>13100</v>
      </c>
      <c r="L32" s="12">
        <f>ROUND((J32-K32),5)</f>
        <v>-26.41</v>
      </c>
      <c r="M32" s="15">
        <f>ROUND(IF(K32=0, IF(J32=0, 0, 1), J32/K32),5)</f>
        <v>0.99797999999999998</v>
      </c>
    </row>
    <row r="33" spans="1:13" x14ac:dyDescent="0.35">
      <c r="A33" s="1"/>
      <c r="B33" s="1"/>
      <c r="C33" s="1"/>
      <c r="D33" s="1"/>
      <c r="E33" s="1"/>
      <c r="F33" s="1" t="s">
        <v>101</v>
      </c>
      <c r="G33" s="1"/>
      <c r="H33" s="1"/>
      <c r="I33" s="1"/>
      <c r="J33" s="12">
        <v>0</v>
      </c>
      <c r="K33" s="12">
        <v>20000</v>
      </c>
      <c r="L33" s="12">
        <f>ROUND((J33-K33),5)</f>
        <v>-20000</v>
      </c>
      <c r="M33" s="15">
        <f>ROUND(IF(K33=0, IF(J33=0, 0, 1), J33/K33),5)</f>
        <v>0</v>
      </c>
    </row>
    <row r="34" spans="1:13" ht="15" thickBot="1" x14ac:dyDescent="0.4">
      <c r="A34" s="1"/>
      <c r="B34" s="1"/>
      <c r="C34" s="1"/>
      <c r="D34" s="1"/>
      <c r="E34" s="1"/>
      <c r="F34" s="1" t="s">
        <v>285</v>
      </c>
      <c r="G34" s="1"/>
      <c r="H34" s="1"/>
      <c r="I34" s="1"/>
      <c r="J34" s="7">
        <v>46093</v>
      </c>
      <c r="K34" s="7"/>
      <c r="L34" s="7"/>
      <c r="M34" s="18"/>
    </row>
    <row r="35" spans="1:13" x14ac:dyDescent="0.35">
      <c r="A35" s="1"/>
      <c r="B35" s="1"/>
      <c r="C35" s="1"/>
      <c r="D35" s="1"/>
      <c r="E35" s="1" t="s">
        <v>102</v>
      </c>
      <c r="F35" s="1"/>
      <c r="G35" s="1"/>
      <c r="H35" s="1"/>
      <c r="I35" s="1"/>
      <c r="J35" s="12">
        <f>ROUND(SUM(J31:J34),5)</f>
        <v>59166.59</v>
      </c>
      <c r="K35" s="12">
        <f>ROUND(SUM(K31:K34),5)</f>
        <v>33100</v>
      </c>
      <c r="L35" s="12">
        <f>ROUND((J35-K35),5)</f>
        <v>26066.59</v>
      </c>
      <c r="M35" s="15">
        <f>ROUND(IF(K35=0, IF(J35=0, 0, 1), J35/K35),5)</f>
        <v>1.7875099999999999</v>
      </c>
    </row>
    <row r="36" spans="1:13" x14ac:dyDescent="0.35">
      <c r="A36" s="1"/>
      <c r="B36" s="1"/>
      <c r="C36" s="1"/>
      <c r="D36" s="1"/>
      <c r="E36" s="1" t="s">
        <v>103</v>
      </c>
      <c r="F36" s="1"/>
      <c r="G36" s="1"/>
      <c r="H36" s="1"/>
      <c r="I36" s="1"/>
      <c r="J36" s="12"/>
      <c r="K36" s="12"/>
      <c r="L36" s="12"/>
      <c r="M36" s="15"/>
    </row>
    <row r="37" spans="1:13" x14ac:dyDescent="0.35">
      <c r="A37" s="1"/>
      <c r="B37" s="1"/>
      <c r="C37" s="1"/>
      <c r="D37" s="1"/>
      <c r="E37" s="1"/>
      <c r="F37" s="1" t="s">
        <v>104</v>
      </c>
      <c r="G37" s="1"/>
      <c r="H37" s="1"/>
      <c r="I37" s="1"/>
      <c r="J37" s="12">
        <v>984.24</v>
      </c>
      <c r="K37" s="12">
        <v>3300</v>
      </c>
      <c r="L37" s="12">
        <f>ROUND((J37-K37),5)</f>
        <v>-2315.7600000000002</v>
      </c>
      <c r="M37" s="15">
        <f>ROUND(IF(K37=0, IF(J37=0, 0, 1), J37/K37),5)</f>
        <v>0.29825000000000002</v>
      </c>
    </row>
    <row r="38" spans="1:13" x14ac:dyDescent="0.35">
      <c r="A38" s="1"/>
      <c r="B38" s="1"/>
      <c r="C38" s="1"/>
      <c r="D38" s="1"/>
      <c r="E38" s="1"/>
      <c r="F38" s="1" t="s">
        <v>105</v>
      </c>
      <c r="G38" s="1"/>
      <c r="H38" s="1"/>
      <c r="I38" s="1"/>
      <c r="J38" s="12">
        <v>6561.52</v>
      </c>
      <c r="K38" s="12">
        <v>2500</v>
      </c>
      <c r="L38" s="12">
        <f>ROUND((J38-K38),5)</f>
        <v>4061.52</v>
      </c>
      <c r="M38" s="15">
        <f>ROUND(IF(K38=0, IF(J38=0, 0, 1), J38/K38),5)</f>
        <v>2.6246100000000001</v>
      </c>
    </row>
    <row r="39" spans="1:13" x14ac:dyDescent="0.35">
      <c r="A39" s="1"/>
      <c r="B39" s="1"/>
      <c r="C39" s="1"/>
      <c r="D39" s="1"/>
      <c r="E39" s="1"/>
      <c r="F39" s="1" t="s">
        <v>106</v>
      </c>
      <c r="G39" s="1"/>
      <c r="H39" s="1"/>
      <c r="I39" s="1"/>
      <c r="J39" s="12">
        <v>602.13</v>
      </c>
      <c r="K39" s="12">
        <v>250</v>
      </c>
      <c r="L39" s="12">
        <f>ROUND((J39-K39),5)</f>
        <v>352.13</v>
      </c>
      <c r="M39" s="15">
        <f>ROUND(IF(K39=0, IF(J39=0, 0, 1), J39/K39),5)</f>
        <v>2.4085200000000002</v>
      </c>
    </row>
    <row r="40" spans="1:13" x14ac:dyDescent="0.35">
      <c r="A40" s="1"/>
      <c r="B40" s="1"/>
      <c r="C40" s="1"/>
      <c r="D40" s="1"/>
      <c r="E40" s="1"/>
      <c r="F40" s="1" t="s">
        <v>107</v>
      </c>
      <c r="G40" s="1"/>
      <c r="H40" s="1"/>
      <c r="I40" s="1"/>
      <c r="J40" s="12">
        <v>546.12</v>
      </c>
      <c r="K40" s="12">
        <v>600</v>
      </c>
      <c r="L40" s="12">
        <f>ROUND((J40-K40),5)</f>
        <v>-53.88</v>
      </c>
      <c r="M40" s="15">
        <f>ROUND(IF(K40=0, IF(J40=0, 0, 1), J40/K40),5)</f>
        <v>0.91020000000000001</v>
      </c>
    </row>
    <row r="41" spans="1:13" x14ac:dyDescent="0.35">
      <c r="A41" s="1"/>
      <c r="B41" s="1"/>
      <c r="C41" s="1"/>
      <c r="D41" s="1"/>
      <c r="E41" s="1"/>
      <c r="F41" s="1" t="s">
        <v>108</v>
      </c>
      <c r="G41" s="1"/>
      <c r="H41" s="1"/>
      <c r="I41" s="1"/>
      <c r="J41" s="12"/>
      <c r="K41" s="12"/>
      <c r="L41" s="12"/>
      <c r="M41" s="15"/>
    </row>
    <row r="42" spans="1:13" x14ac:dyDescent="0.35">
      <c r="A42" s="1"/>
      <c r="B42" s="1"/>
      <c r="C42" s="1"/>
      <c r="D42" s="1"/>
      <c r="E42" s="1"/>
      <c r="F42" s="1"/>
      <c r="G42" s="1" t="s">
        <v>286</v>
      </c>
      <c r="H42" s="1"/>
      <c r="I42" s="1"/>
      <c r="J42" s="12">
        <v>20.59</v>
      </c>
      <c r="K42" s="12"/>
      <c r="L42" s="12"/>
      <c r="M42" s="15"/>
    </row>
    <row r="43" spans="1:13" ht="15" thickBot="1" x14ac:dyDescent="0.4">
      <c r="A43" s="1"/>
      <c r="B43" s="1"/>
      <c r="C43" s="1"/>
      <c r="D43" s="1"/>
      <c r="E43" s="1"/>
      <c r="F43" s="1"/>
      <c r="G43" s="1" t="s">
        <v>287</v>
      </c>
      <c r="H43" s="1"/>
      <c r="I43" s="1"/>
      <c r="J43" s="7">
        <v>1526.98</v>
      </c>
      <c r="K43" s="7">
        <v>500</v>
      </c>
      <c r="L43" s="7">
        <f>ROUND((J43-K43),5)</f>
        <v>1026.98</v>
      </c>
      <c r="M43" s="18">
        <f>ROUND(IF(K43=0, IF(J43=0, 0, 1), J43/K43),5)</f>
        <v>3.05396</v>
      </c>
    </row>
    <row r="44" spans="1:13" x14ac:dyDescent="0.35">
      <c r="A44" s="1"/>
      <c r="B44" s="1"/>
      <c r="C44" s="1"/>
      <c r="D44" s="1"/>
      <c r="E44" s="1"/>
      <c r="F44" s="1" t="s">
        <v>288</v>
      </c>
      <c r="G44" s="1"/>
      <c r="H44" s="1"/>
      <c r="I44" s="1"/>
      <c r="J44" s="12">
        <f>ROUND(SUM(J41:J43),5)</f>
        <v>1547.57</v>
      </c>
      <c r="K44" s="12">
        <f>ROUND(SUM(K41:K43),5)</f>
        <v>500</v>
      </c>
      <c r="L44" s="12">
        <f>ROUND((J44-K44),5)</f>
        <v>1047.57</v>
      </c>
      <c r="M44" s="15">
        <f>ROUND(IF(K44=0, IF(J44=0, 0, 1), J44/K44),5)</f>
        <v>3.0951399999999998</v>
      </c>
    </row>
    <row r="45" spans="1:13" x14ac:dyDescent="0.35">
      <c r="A45" s="1"/>
      <c r="B45" s="1"/>
      <c r="C45" s="1"/>
      <c r="D45" s="1"/>
      <c r="E45" s="1"/>
      <c r="F45" s="1" t="s">
        <v>109</v>
      </c>
      <c r="G45" s="1"/>
      <c r="H45" s="1"/>
      <c r="I45" s="1"/>
      <c r="J45" s="12">
        <v>25.96</v>
      </c>
      <c r="K45" s="12">
        <v>1500</v>
      </c>
      <c r="L45" s="12">
        <f>ROUND((J45-K45),5)</f>
        <v>-1474.04</v>
      </c>
      <c r="M45" s="15">
        <f>ROUND(IF(K45=0, IF(J45=0, 0, 1), J45/K45),5)</f>
        <v>1.7309999999999999E-2</v>
      </c>
    </row>
    <row r="46" spans="1:13" x14ac:dyDescent="0.35">
      <c r="A46" s="1"/>
      <c r="B46" s="1"/>
      <c r="C46" s="1"/>
      <c r="D46" s="1"/>
      <c r="E46" s="1"/>
      <c r="F46" s="1" t="s">
        <v>110</v>
      </c>
      <c r="G46" s="1"/>
      <c r="H46" s="1"/>
      <c r="I46" s="1"/>
      <c r="J46" s="12"/>
      <c r="K46" s="12"/>
      <c r="L46" s="12"/>
      <c r="M46" s="15"/>
    </row>
    <row r="47" spans="1:13" x14ac:dyDescent="0.35">
      <c r="A47" s="1"/>
      <c r="B47" s="1"/>
      <c r="C47" s="1"/>
      <c r="D47" s="1"/>
      <c r="E47" s="1"/>
      <c r="F47" s="1"/>
      <c r="G47" s="1" t="s">
        <v>111</v>
      </c>
      <c r="H47" s="1"/>
      <c r="I47" s="1"/>
      <c r="J47" s="12">
        <v>17766.23</v>
      </c>
      <c r="K47" s="12">
        <v>17529.68</v>
      </c>
      <c r="L47" s="12">
        <f>ROUND((J47-K47),5)</f>
        <v>236.55</v>
      </c>
      <c r="M47" s="15">
        <f>ROUND(IF(K47=0, IF(J47=0, 0, 1), J47/K47),5)</f>
        <v>1.01349</v>
      </c>
    </row>
    <row r="48" spans="1:13" x14ac:dyDescent="0.35">
      <c r="A48" s="1"/>
      <c r="B48" s="1"/>
      <c r="C48" s="1"/>
      <c r="D48" s="1"/>
      <c r="E48" s="1"/>
      <c r="F48" s="1"/>
      <c r="G48" s="1" t="s">
        <v>289</v>
      </c>
      <c r="H48" s="1"/>
      <c r="I48" s="1"/>
      <c r="J48" s="12">
        <v>215.35</v>
      </c>
      <c r="K48" s="12"/>
      <c r="L48" s="12"/>
      <c r="M48" s="15"/>
    </row>
    <row r="49" spans="1:13" ht="15" thickBot="1" x14ac:dyDescent="0.4">
      <c r="A49" s="1"/>
      <c r="B49" s="1"/>
      <c r="C49" s="1"/>
      <c r="D49" s="1"/>
      <c r="E49" s="1"/>
      <c r="F49" s="1"/>
      <c r="G49" s="1" t="s">
        <v>290</v>
      </c>
      <c r="H49" s="1"/>
      <c r="I49" s="1"/>
      <c r="J49" s="7">
        <v>50.13</v>
      </c>
      <c r="K49" s="7"/>
      <c r="L49" s="7"/>
      <c r="M49" s="18"/>
    </row>
    <row r="50" spans="1:13" x14ac:dyDescent="0.35">
      <c r="A50" s="1"/>
      <c r="B50" s="1"/>
      <c r="C50" s="1"/>
      <c r="D50" s="1"/>
      <c r="E50" s="1"/>
      <c r="F50" s="1" t="s">
        <v>112</v>
      </c>
      <c r="G50" s="1"/>
      <c r="H50" s="1"/>
      <c r="I50" s="1"/>
      <c r="J50" s="12">
        <f>ROUND(SUM(J46:J49),5)</f>
        <v>18031.71</v>
      </c>
      <c r="K50" s="12">
        <f>ROUND(SUM(K46:K49),5)</f>
        <v>17529.68</v>
      </c>
      <c r="L50" s="12">
        <f>ROUND((J50-K50),5)</f>
        <v>502.03</v>
      </c>
      <c r="M50" s="15">
        <f>ROUND(IF(K50=0, IF(J50=0, 0, 1), J50/K50),5)</f>
        <v>1.02864</v>
      </c>
    </row>
    <row r="51" spans="1:13" x14ac:dyDescent="0.35">
      <c r="A51" s="1"/>
      <c r="B51" s="1"/>
      <c r="C51" s="1"/>
      <c r="D51" s="1"/>
      <c r="E51" s="1"/>
      <c r="F51" s="1" t="s">
        <v>113</v>
      </c>
      <c r="G51" s="1"/>
      <c r="H51" s="1"/>
      <c r="I51" s="1"/>
      <c r="J51" s="12"/>
      <c r="K51" s="12"/>
      <c r="L51" s="12"/>
      <c r="M51" s="15"/>
    </row>
    <row r="52" spans="1:13" x14ac:dyDescent="0.35">
      <c r="A52" s="1"/>
      <c r="B52" s="1"/>
      <c r="C52" s="1"/>
      <c r="D52" s="1"/>
      <c r="E52" s="1"/>
      <c r="F52" s="1"/>
      <c r="G52" s="1" t="s">
        <v>114</v>
      </c>
      <c r="H52" s="1"/>
      <c r="I52" s="1"/>
      <c r="J52" s="12">
        <v>0</v>
      </c>
      <c r="K52" s="12">
        <v>3300</v>
      </c>
      <c r="L52" s="12">
        <f>ROUND((J52-K52),5)</f>
        <v>-3300</v>
      </c>
      <c r="M52" s="15">
        <f>ROUND(IF(K52=0, IF(J52=0, 0, 1), J52/K52),5)</f>
        <v>0</v>
      </c>
    </row>
    <row r="53" spans="1:13" x14ac:dyDescent="0.35">
      <c r="A53" s="1"/>
      <c r="B53" s="1"/>
      <c r="C53" s="1"/>
      <c r="D53" s="1"/>
      <c r="E53" s="1"/>
      <c r="F53" s="1"/>
      <c r="G53" s="1" t="s">
        <v>115</v>
      </c>
      <c r="H53" s="1"/>
      <c r="I53" s="1"/>
      <c r="J53" s="12">
        <v>1993.61</v>
      </c>
      <c r="K53" s="12">
        <v>2250</v>
      </c>
      <c r="L53" s="12">
        <f>ROUND((J53-K53),5)</f>
        <v>-256.39</v>
      </c>
      <c r="M53" s="15">
        <f>ROUND(IF(K53=0, IF(J53=0, 0, 1), J53/K53),5)</f>
        <v>0.88605</v>
      </c>
    </row>
    <row r="54" spans="1:13" x14ac:dyDescent="0.35">
      <c r="A54" s="1"/>
      <c r="B54" s="1"/>
      <c r="C54" s="1"/>
      <c r="D54" s="1"/>
      <c r="E54" s="1"/>
      <c r="F54" s="1"/>
      <c r="G54" s="1" t="s">
        <v>116</v>
      </c>
      <c r="H54" s="1"/>
      <c r="I54" s="1"/>
      <c r="J54" s="12">
        <v>27354</v>
      </c>
      <c r="K54" s="12">
        <v>25000</v>
      </c>
      <c r="L54" s="12">
        <f>ROUND((J54-K54),5)</f>
        <v>2354</v>
      </c>
      <c r="M54" s="15">
        <f>ROUND(IF(K54=0, IF(J54=0, 0, 1), J54/K54),5)</f>
        <v>1.09416</v>
      </c>
    </row>
    <row r="55" spans="1:13" x14ac:dyDescent="0.35">
      <c r="A55" s="1"/>
      <c r="B55" s="1"/>
      <c r="C55" s="1"/>
      <c r="D55" s="1"/>
      <c r="E55" s="1"/>
      <c r="F55" s="1"/>
      <c r="G55" s="1" t="s">
        <v>117</v>
      </c>
      <c r="H55" s="1"/>
      <c r="I55" s="1"/>
      <c r="J55" s="12">
        <v>39779</v>
      </c>
      <c r="K55" s="12">
        <v>25000</v>
      </c>
      <c r="L55" s="12">
        <f>ROUND((J55-K55),5)</f>
        <v>14779</v>
      </c>
      <c r="M55" s="15">
        <f>ROUND(IF(K55=0, IF(J55=0, 0, 1), J55/K55),5)</f>
        <v>1.5911599999999999</v>
      </c>
    </row>
    <row r="56" spans="1:13" ht="15" thickBot="1" x14ac:dyDescent="0.4">
      <c r="A56" s="1"/>
      <c r="B56" s="1"/>
      <c r="C56" s="1"/>
      <c r="D56" s="1"/>
      <c r="E56" s="1"/>
      <c r="F56" s="1"/>
      <c r="G56" s="1" t="s">
        <v>291</v>
      </c>
      <c r="H56" s="1"/>
      <c r="I56" s="1"/>
      <c r="J56" s="7">
        <v>100</v>
      </c>
      <c r="K56" s="7"/>
      <c r="L56" s="7"/>
      <c r="M56" s="18"/>
    </row>
    <row r="57" spans="1:13" x14ac:dyDescent="0.35">
      <c r="A57" s="1"/>
      <c r="B57" s="1"/>
      <c r="C57" s="1"/>
      <c r="D57" s="1"/>
      <c r="E57" s="1"/>
      <c r="F57" s="1" t="s">
        <v>118</v>
      </c>
      <c r="G57" s="1"/>
      <c r="H57" s="1"/>
      <c r="I57" s="1"/>
      <c r="J57" s="12">
        <f>ROUND(SUM(J51:J56),5)</f>
        <v>69226.61</v>
      </c>
      <c r="K57" s="12">
        <f>ROUND(SUM(K51:K56),5)</f>
        <v>55550</v>
      </c>
      <c r="L57" s="12">
        <f>ROUND((J57-K57),5)</f>
        <v>13676.61</v>
      </c>
      <c r="M57" s="15">
        <f>ROUND(IF(K57=0, IF(J57=0, 0, 1), J57/K57),5)</f>
        <v>1.2462</v>
      </c>
    </row>
    <row r="58" spans="1:13" x14ac:dyDescent="0.35">
      <c r="A58" s="1"/>
      <c r="B58" s="1"/>
      <c r="C58" s="1"/>
      <c r="D58" s="1"/>
      <c r="E58" s="1"/>
      <c r="F58" s="1" t="s">
        <v>119</v>
      </c>
      <c r="G58" s="1"/>
      <c r="H58" s="1"/>
      <c r="I58" s="1"/>
      <c r="J58" s="12"/>
      <c r="K58" s="12"/>
      <c r="L58" s="12"/>
      <c r="M58" s="15"/>
    </row>
    <row r="59" spans="1:13" x14ac:dyDescent="0.35">
      <c r="A59" s="1"/>
      <c r="B59" s="1"/>
      <c r="C59" s="1"/>
      <c r="D59" s="1"/>
      <c r="E59" s="1"/>
      <c r="F59" s="1"/>
      <c r="G59" s="1" t="s">
        <v>120</v>
      </c>
      <c r="H59" s="1"/>
      <c r="I59" s="1"/>
      <c r="J59" s="12">
        <v>330</v>
      </c>
      <c r="K59" s="12">
        <v>4400</v>
      </c>
      <c r="L59" s="12">
        <f>ROUND((J59-K59),5)</f>
        <v>-4070</v>
      </c>
      <c r="M59" s="15">
        <f>ROUND(IF(K59=0, IF(J59=0, 0, 1), J59/K59),5)</f>
        <v>7.4999999999999997E-2</v>
      </c>
    </row>
    <row r="60" spans="1:13" x14ac:dyDescent="0.35">
      <c r="A60" s="1"/>
      <c r="B60" s="1"/>
      <c r="C60" s="1"/>
      <c r="D60" s="1"/>
      <c r="E60" s="1"/>
      <c r="F60" s="1"/>
      <c r="G60" s="1" t="s">
        <v>121</v>
      </c>
      <c r="H60" s="1"/>
      <c r="I60" s="1"/>
      <c r="J60" s="12">
        <v>4500</v>
      </c>
      <c r="K60" s="12">
        <v>4500</v>
      </c>
      <c r="L60" s="12">
        <f>ROUND((J60-K60),5)</f>
        <v>0</v>
      </c>
      <c r="M60" s="15">
        <f>ROUND(IF(K60=0, IF(J60=0, 0, 1), J60/K60),5)</f>
        <v>1</v>
      </c>
    </row>
    <row r="61" spans="1:13" x14ac:dyDescent="0.35">
      <c r="A61" s="1"/>
      <c r="B61" s="1"/>
      <c r="C61" s="1"/>
      <c r="D61" s="1"/>
      <c r="E61" s="1"/>
      <c r="F61" s="1"/>
      <c r="G61" s="1" t="s">
        <v>122</v>
      </c>
      <c r="H61" s="1"/>
      <c r="I61" s="1"/>
      <c r="J61" s="12">
        <v>720</v>
      </c>
      <c r="K61" s="12">
        <v>720</v>
      </c>
      <c r="L61" s="12">
        <f>ROUND((J61-K61),5)</f>
        <v>0</v>
      </c>
      <c r="M61" s="15">
        <f>ROUND(IF(K61=0, IF(J61=0, 0, 1), J61/K61),5)</f>
        <v>1</v>
      </c>
    </row>
    <row r="62" spans="1:13" x14ac:dyDescent="0.35">
      <c r="A62" s="1"/>
      <c r="B62" s="1"/>
      <c r="C62" s="1"/>
      <c r="D62" s="1"/>
      <c r="E62" s="1"/>
      <c r="F62" s="1"/>
      <c r="G62" s="1" t="s">
        <v>123</v>
      </c>
      <c r="H62" s="1"/>
      <c r="I62" s="1"/>
      <c r="J62" s="12">
        <v>5400.13</v>
      </c>
      <c r="K62" s="12">
        <v>3200</v>
      </c>
      <c r="L62" s="12">
        <f>ROUND((J62-K62),5)</f>
        <v>2200.13</v>
      </c>
      <c r="M62" s="15">
        <f>ROUND(IF(K62=0, IF(J62=0, 0, 1), J62/K62),5)</f>
        <v>1.68754</v>
      </c>
    </row>
    <row r="63" spans="1:13" x14ac:dyDescent="0.35">
      <c r="A63" s="1"/>
      <c r="B63" s="1"/>
      <c r="C63" s="1"/>
      <c r="D63" s="1"/>
      <c r="E63" s="1"/>
      <c r="F63" s="1"/>
      <c r="G63" s="1" t="s">
        <v>124</v>
      </c>
      <c r="H63" s="1"/>
      <c r="I63" s="1"/>
      <c r="J63" s="12">
        <v>1709</v>
      </c>
      <c r="K63" s="12">
        <v>1800</v>
      </c>
      <c r="L63" s="12">
        <f>ROUND((J63-K63),5)</f>
        <v>-91</v>
      </c>
      <c r="M63" s="15">
        <f>ROUND(IF(K63=0, IF(J63=0, 0, 1), J63/K63),5)</f>
        <v>0.94943999999999995</v>
      </c>
    </row>
    <row r="64" spans="1:13" x14ac:dyDescent="0.35">
      <c r="A64" s="1"/>
      <c r="B64" s="1"/>
      <c r="C64" s="1"/>
      <c r="D64" s="1"/>
      <c r="E64" s="1"/>
      <c r="F64" s="1"/>
      <c r="G64" s="1" t="s">
        <v>125</v>
      </c>
      <c r="H64" s="1"/>
      <c r="I64" s="1"/>
      <c r="J64" s="12">
        <v>601.88</v>
      </c>
      <c r="K64" s="12"/>
      <c r="L64" s="12"/>
      <c r="M64" s="15"/>
    </row>
    <row r="65" spans="1:13" ht="15" thickBot="1" x14ac:dyDescent="0.4">
      <c r="A65" s="1"/>
      <c r="B65" s="1"/>
      <c r="C65" s="1"/>
      <c r="D65" s="1"/>
      <c r="E65" s="1"/>
      <c r="F65" s="1"/>
      <c r="G65" s="1" t="s">
        <v>126</v>
      </c>
      <c r="H65" s="1"/>
      <c r="I65" s="1"/>
      <c r="J65" s="7">
        <v>2791.37</v>
      </c>
      <c r="K65" s="7">
        <v>0</v>
      </c>
      <c r="L65" s="7">
        <f>ROUND((J65-K65),5)</f>
        <v>2791.37</v>
      </c>
      <c r="M65" s="18">
        <f>ROUND(IF(K65=0, IF(J65=0, 0, 1), J65/K65),5)</f>
        <v>1</v>
      </c>
    </row>
    <row r="66" spans="1:13" x14ac:dyDescent="0.35">
      <c r="A66" s="1"/>
      <c r="B66" s="1"/>
      <c r="C66" s="1"/>
      <c r="D66" s="1"/>
      <c r="E66" s="1"/>
      <c r="F66" s="1" t="s">
        <v>127</v>
      </c>
      <c r="G66" s="1"/>
      <c r="H66" s="1"/>
      <c r="I66" s="1"/>
      <c r="J66" s="12">
        <f>ROUND(SUM(J58:J65),5)</f>
        <v>16052.38</v>
      </c>
      <c r="K66" s="12">
        <f>ROUND(SUM(K58:K65),5)</f>
        <v>14620</v>
      </c>
      <c r="L66" s="12">
        <f>ROUND((J66-K66),5)</f>
        <v>1432.38</v>
      </c>
      <c r="M66" s="15">
        <f>ROUND(IF(K66=0, IF(J66=0, 0, 1), J66/K66),5)</f>
        <v>1.0979699999999999</v>
      </c>
    </row>
    <row r="67" spans="1:13" x14ac:dyDescent="0.35">
      <c r="A67" s="1"/>
      <c r="B67" s="1"/>
      <c r="C67" s="1"/>
      <c r="D67" s="1"/>
      <c r="E67" s="1"/>
      <c r="F67" s="1" t="s">
        <v>128</v>
      </c>
      <c r="G67" s="1"/>
      <c r="H67" s="1"/>
      <c r="I67" s="1"/>
      <c r="J67" s="12"/>
      <c r="K67" s="12"/>
      <c r="L67" s="12"/>
      <c r="M67" s="15"/>
    </row>
    <row r="68" spans="1:13" x14ac:dyDescent="0.35">
      <c r="A68" s="1"/>
      <c r="B68" s="1"/>
      <c r="C68" s="1"/>
      <c r="D68" s="1"/>
      <c r="E68" s="1"/>
      <c r="F68" s="1"/>
      <c r="G68" s="1" t="s">
        <v>129</v>
      </c>
      <c r="H68" s="1"/>
      <c r="I68" s="1"/>
      <c r="J68" s="12"/>
      <c r="K68" s="12"/>
      <c r="L68" s="12"/>
      <c r="M68" s="15"/>
    </row>
    <row r="69" spans="1:13" x14ac:dyDescent="0.35">
      <c r="A69" s="1"/>
      <c r="B69" s="1"/>
      <c r="C69" s="1"/>
      <c r="D69" s="1"/>
      <c r="E69" s="1"/>
      <c r="F69" s="1"/>
      <c r="G69" s="1"/>
      <c r="H69" s="1" t="s">
        <v>130</v>
      </c>
      <c r="I69" s="1"/>
      <c r="J69" s="12">
        <v>77735.75</v>
      </c>
      <c r="K69" s="12"/>
      <c r="L69" s="12"/>
      <c r="M69" s="15"/>
    </row>
    <row r="70" spans="1:13" x14ac:dyDescent="0.35">
      <c r="A70" s="1"/>
      <c r="B70" s="1"/>
      <c r="C70" s="1"/>
      <c r="D70" s="1"/>
      <c r="E70" s="1"/>
      <c r="F70" s="1"/>
      <c r="G70" s="1"/>
      <c r="H70" s="1" t="s">
        <v>131</v>
      </c>
      <c r="I70" s="1"/>
      <c r="J70" s="12"/>
      <c r="K70" s="12"/>
      <c r="L70" s="12"/>
      <c r="M70" s="15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 t="s">
        <v>132</v>
      </c>
      <c r="J71" s="12">
        <v>91552.52</v>
      </c>
      <c r="K71" s="12">
        <v>132563.26</v>
      </c>
      <c r="L71" s="12">
        <f>ROUND((J71-K71),5)</f>
        <v>-41010.74</v>
      </c>
      <c r="M71" s="15">
        <f>ROUND(IF(K71=0, IF(J71=0, 0, 1), J71/K71),5)</f>
        <v>0.69062999999999997</v>
      </c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 t="s">
        <v>133</v>
      </c>
      <c r="J72" s="12">
        <v>2082.7399999999998</v>
      </c>
      <c r="K72" s="12">
        <v>12593.51</v>
      </c>
      <c r="L72" s="12">
        <f>ROUND((J72-K72),5)</f>
        <v>-10510.77</v>
      </c>
      <c r="M72" s="15">
        <f>ROUND(IF(K72=0, IF(J72=0, 0, 1), J72/K72),5)</f>
        <v>0.16538</v>
      </c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 t="s">
        <v>134</v>
      </c>
      <c r="J73" s="12">
        <v>745.41</v>
      </c>
      <c r="K73" s="12">
        <v>4032</v>
      </c>
      <c r="L73" s="12">
        <f>ROUND((J73-K73),5)</f>
        <v>-3286.59</v>
      </c>
      <c r="M73" s="15">
        <f>ROUND(IF(K73=0, IF(J73=0, 0, 1), J73/K73),5)</f>
        <v>0.18487000000000001</v>
      </c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 t="s">
        <v>292</v>
      </c>
      <c r="J74" s="12">
        <v>1317</v>
      </c>
      <c r="K74" s="12"/>
      <c r="L74" s="12"/>
      <c r="M74" s="15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 t="s">
        <v>135</v>
      </c>
      <c r="J75" s="12">
        <v>0</v>
      </c>
      <c r="K75" s="12">
        <v>360</v>
      </c>
      <c r="L75" s="12">
        <f>ROUND((J75-K75),5)</f>
        <v>-360</v>
      </c>
      <c r="M75" s="15">
        <f>ROUND(IF(K75=0, IF(J75=0, 0, 1), J75/K75),5)</f>
        <v>0</v>
      </c>
    </row>
    <row r="76" spans="1:13" ht="15" thickBot="1" x14ac:dyDescent="0.4">
      <c r="A76" s="1"/>
      <c r="B76" s="1"/>
      <c r="C76" s="1"/>
      <c r="D76" s="1"/>
      <c r="E76" s="1"/>
      <c r="F76" s="1"/>
      <c r="G76" s="1"/>
      <c r="H76" s="1"/>
      <c r="I76" s="1" t="s">
        <v>293</v>
      </c>
      <c r="J76" s="7">
        <v>2685</v>
      </c>
      <c r="K76" s="7"/>
      <c r="L76" s="7"/>
      <c r="M76" s="18"/>
    </row>
    <row r="77" spans="1:13" x14ac:dyDescent="0.35">
      <c r="A77" s="1"/>
      <c r="B77" s="1"/>
      <c r="C77" s="1"/>
      <c r="D77" s="1"/>
      <c r="E77" s="1"/>
      <c r="F77" s="1"/>
      <c r="G77" s="1"/>
      <c r="H77" s="1" t="s">
        <v>136</v>
      </c>
      <c r="I77" s="1"/>
      <c r="J77" s="12">
        <f>ROUND(SUM(J70:J76),5)</f>
        <v>98382.67</v>
      </c>
      <c r="K77" s="12">
        <f>ROUND(SUM(K70:K76),5)</f>
        <v>149548.76999999999</v>
      </c>
      <c r="L77" s="12">
        <f t="shared" ref="L77:L82" si="0">ROUND((J77-K77),5)</f>
        <v>-51166.1</v>
      </c>
      <c r="M77" s="15">
        <f t="shared" ref="M77:M82" si="1">ROUND(IF(K77=0, IF(J77=0, 0, 1), J77/K77),5)</f>
        <v>0.65786</v>
      </c>
    </row>
    <row r="78" spans="1:13" x14ac:dyDescent="0.35">
      <c r="A78" s="1"/>
      <c r="B78" s="1"/>
      <c r="C78" s="1"/>
      <c r="D78" s="1"/>
      <c r="E78" s="1"/>
      <c r="F78" s="1"/>
      <c r="G78" s="1"/>
      <c r="H78" s="1" t="s">
        <v>137</v>
      </c>
      <c r="I78" s="1"/>
      <c r="J78" s="12">
        <v>251916.91</v>
      </c>
      <c r="K78" s="12">
        <v>294311.19</v>
      </c>
      <c r="L78" s="12">
        <f t="shared" si="0"/>
        <v>-42394.28</v>
      </c>
      <c r="M78" s="15">
        <f t="shared" si="1"/>
        <v>0.85594999999999999</v>
      </c>
    </row>
    <row r="79" spans="1:13" x14ac:dyDescent="0.35">
      <c r="A79" s="1"/>
      <c r="B79" s="1"/>
      <c r="C79" s="1"/>
      <c r="D79" s="1"/>
      <c r="E79" s="1"/>
      <c r="F79" s="1"/>
      <c r="G79" s="1"/>
      <c r="H79" s="1" t="s">
        <v>138</v>
      </c>
      <c r="I79" s="1"/>
      <c r="J79" s="12">
        <v>42189.36</v>
      </c>
      <c r="K79" s="12">
        <v>41000</v>
      </c>
      <c r="L79" s="12">
        <f t="shared" si="0"/>
        <v>1189.3599999999999</v>
      </c>
      <c r="M79" s="15">
        <f t="shared" si="1"/>
        <v>1.02901</v>
      </c>
    </row>
    <row r="80" spans="1:13" x14ac:dyDescent="0.35">
      <c r="A80" s="1"/>
      <c r="B80" s="1"/>
      <c r="C80" s="1"/>
      <c r="D80" s="1"/>
      <c r="E80" s="1"/>
      <c r="F80" s="1"/>
      <c r="G80" s="1"/>
      <c r="H80" s="1" t="s">
        <v>139</v>
      </c>
      <c r="I80" s="1"/>
      <c r="J80" s="12">
        <v>12466.73</v>
      </c>
      <c r="K80" s="12">
        <v>40000</v>
      </c>
      <c r="L80" s="12">
        <f t="shared" si="0"/>
        <v>-27533.27</v>
      </c>
      <c r="M80" s="15">
        <f t="shared" si="1"/>
        <v>0.31167</v>
      </c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140</v>
      </c>
      <c r="I81" s="1"/>
      <c r="J81" s="12">
        <v>1957.06</v>
      </c>
      <c r="K81" s="12">
        <v>24000</v>
      </c>
      <c r="L81" s="12">
        <f t="shared" si="0"/>
        <v>-22042.94</v>
      </c>
      <c r="M81" s="15">
        <f t="shared" si="1"/>
        <v>8.1540000000000001E-2</v>
      </c>
    </row>
    <row r="82" spans="1:13" x14ac:dyDescent="0.35">
      <c r="A82" s="1"/>
      <c r="B82" s="1"/>
      <c r="C82" s="1"/>
      <c r="D82" s="1"/>
      <c r="E82" s="1"/>
      <c r="F82" s="1"/>
      <c r="G82" s="1"/>
      <c r="H82" s="1" t="s">
        <v>141</v>
      </c>
      <c r="I82" s="1"/>
      <c r="J82" s="12">
        <v>74160.59</v>
      </c>
      <c r="K82" s="12">
        <v>58250</v>
      </c>
      <c r="L82" s="12">
        <f t="shared" si="0"/>
        <v>15910.59</v>
      </c>
      <c r="M82" s="15">
        <f t="shared" si="1"/>
        <v>1.2731399999999999</v>
      </c>
    </row>
    <row r="83" spans="1:13" ht="15" thickBot="1" x14ac:dyDescent="0.4">
      <c r="A83" s="1"/>
      <c r="B83" s="1"/>
      <c r="C83" s="1"/>
      <c r="D83" s="1"/>
      <c r="E83" s="1"/>
      <c r="F83" s="1"/>
      <c r="G83" s="1"/>
      <c r="H83" s="1" t="s">
        <v>294</v>
      </c>
      <c r="I83" s="1"/>
      <c r="J83" s="7">
        <v>906.2</v>
      </c>
      <c r="K83" s="7"/>
      <c r="L83" s="7"/>
      <c r="M83" s="18"/>
    </row>
    <row r="84" spans="1:13" x14ac:dyDescent="0.35">
      <c r="A84" s="1"/>
      <c r="B84" s="1"/>
      <c r="C84" s="1"/>
      <c r="D84" s="1"/>
      <c r="E84" s="1"/>
      <c r="F84" s="1"/>
      <c r="G84" s="1" t="s">
        <v>142</v>
      </c>
      <c r="H84" s="1"/>
      <c r="I84" s="1"/>
      <c r="J84" s="12">
        <f>ROUND(SUM(J68:J69)+SUM(J77:J83),5)</f>
        <v>559715.27</v>
      </c>
      <c r="K84" s="12">
        <f>ROUND(SUM(K68:K69)+SUM(K77:K83),5)</f>
        <v>607109.96</v>
      </c>
      <c r="L84" s="12">
        <f>ROUND((J84-K84),5)</f>
        <v>-47394.69</v>
      </c>
      <c r="M84" s="15">
        <f>ROUND(IF(K84=0, IF(J84=0, 0, 1), J84/K84),5)</f>
        <v>0.92193000000000003</v>
      </c>
    </row>
    <row r="85" spans="1:13" x14ac:dyDescent="0.35">
      <c r="A85" s="1"/>
      <c r="B85" s="1"/>
      <c r="C85" s="1"/>
      <c r="D85" s="1"/>
      <c r="E85" s="1"/>
      <c r="F85" s="1"/>
      <c r="G85" s="1" t="s">
        <v>143</v>
      </c>
      <c r="H85" s="1"/>
      <c r="I85" s="1"/>
      <c r="J85" s="12">
        <v>23147.43</v>
      </c>
      <c r="K85" s="12"/>
      <c r="L85" s="12"/>
      <c r="M85" s="15"/>
    </row>
    <row r="86" spans="1:13" x14ac:dyDescent="0.35">
      <c r="A86" s="1"/>
      <c r="B86" s="1"/>
      <c r="C86" s="1"/>
      <c r="D86" s="1"/>
      <c r="E86" s="1"/>
      <c r="F86" s="1"/>
      <c r="G86" s="1" t="s">
        <v>144</v>
      </c>
      <c r="H86" s="1"/>
      <c r="I86" s="1"/>
      <c r="J86" s="12"/>
      <c r="K86" s="12"/>
      <c r="L86" s="12"/>
      <c r="M86" s="15"/>
    </row>
    <row r="87" spans="1:13" x14ac:dyDescent="0.35">
      <c r="A87" s="1"/>
      <c r="B87" s="1"/>
      <c r="C87" s="1"/>
      <c r="D87" s="1"/>
      <c r="E87" s="1"/>
      <c r="F87" s="1"/>
      <c r="G87" s="1"/>
      <c r="H87" s="1" t="s">
        <v>145</v>
      </c>
      <c r="I87" s="1"/>
      <c r="J87" s="12">
        <v>311.08</v>
      </c>
      <c r="K87" s="12"/>
      <c r="L87" s="12"/>
      <c r="M87" s="15"/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146</v>
      </c>
      <c r="I88" s="1"/>
      <c r="J88" s="12">
        <v>35106.239999999998</v>
      </c>
      <c r="K88" s="12">
        <v>37388.31</v>
      </c>
      <c r="L88" s="12">
        <f t="shared" ref="L88:L94" si="2">ROUND((J88-K88),5)</f>
        <v>-2282.0700000000002</v>
      </c>
      <c r="M88" s="15">
        <f t="shared" ref="M88:M94" si="3">ROUND(IF(K88=0, IF(J88=0, 0, 1), J88/K88),5)</f>
        <v>0.93896000000000002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147</v>
      </c>
      <c r="I89" s="1"/>
      <c r="J89" s="12">
        <v>11326.01</v>
      </c>
      <c r="K89" s="12">
        <v>15000</v>
      </c>
      <c r="L89" s="12">
        <f t="shared" si="2"/>
        <v>-3673.99</v>
      </c>
      <c r="M89" s="15">
        <f t="shared" si="3"/>
        <v>0.75507000000000002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148</v>
      </c>
      <c r="I90" s="1"/>
      <c r="J90" s="12">
        <v>34144.54</v>
      </c>
      <c r="K90" s="12">
        <v>96938.1</v>
      </c>
      <c r="L90" s="12">
        <f t="shared" si="2"/>
        <v>-62793.56</v>
      </c>
      <c r="M90" s="15">
        <f t="shared" si="3"/>
        <v>0.35222999999999999</v>
      </c>
    </row>
    <row r="91" spans="1:13" x14ac:dyDescent="0.35">
      <c r="A91" s="1"/>
      <c r="B91" s="1"/>
      <c r="C91" s="1"/>
      <c r="D91" s="1"/>
      <c r="E91" s="1"/>
      <c r="F91" s="1"/>
      <c r="G91" s="1"/>
      <c r="H91" s="1" t="s">
        <v>149</v>
      </c>
      <c r="I91" s="1"/>
      <c r="J91" s="12">
        <v>0</v>
      </c>
      <c r="K91" s="12">
        <v>30000</v>
      </c>
      <c r="L91" s="12">
        <f t="shared" si="2"/>
        <v>-30000</v>
      </c>
      <c r="M91" s="15">
        <f t="shared" si="3"/>
        <v>0</v>
      </c>
    </row>
    <row r="92" spans="1:13" x14ac:dyDescent="0.35">
      <c r="A92" s="1"/>
      <c r="B92" s="1"/>
      <c r="C92" s="1"/>
      <c r="D92" s="1"/>
      <c r="E92" s="1"/>
      <c r="F92" s="1"/>
      <c r="G92" s="1"/>
      <c r="H92" s="1" t="s">
        <v>150</v>
      </c>
      <c r="I92" s="1"/>
      <c r="J92" s="12">
        <v>103.71</v>
      </c>
      <c r="K92" s="12">
        <v>4000</v>
      </c>
      <c r="L92" s="12">
        <f t="shared" si="2"/>
        <v>-3896.29</v>
      </c>
      <c r="M92" s="15">
        <f t="shared" si="3"/>
        <v>2.5930000000000002E-2</v>
      </c>
    </row>
    <row r="93" spans="1:13" ht="15" thickBot="1" x14ac:dyDescent="0.4">
      <c r="A93" s="1"/>
      <c r="B93" s="1"/>
      <c r="C93" s="1"/>
      <c r="D93" s="1"/>
      <c r="E93" s="1"/>
      <c r="F93" s="1"/>
      <c r="G93" s="1"/>
      <c r="H93" s="1" t="s">
        <v>151</v>
      </c>
      <c r="I93" s="1"/>
      <c r="J93" s="7">
        <v>90</v>
      </c>
      <c r="K93" s="7">
        <v>500</v>
      </c>
      <c r="L93" s="7">
        <f t="shared" si="2"/>
        <v>-410</v>
      </c>
      <c r="M93" s="18">
        <f t="shared" si="3"/>
        <v>0.18</v>
      </c>
    </row>
    <row r="94" spans="1:13" x14ac:dyDescent="0.35">
      <c r="A94" s="1"/>
      <c r="B94" s="1"/>
      <c r="C94" s="1"/>
      <c r="D94" s="1"/>
      <c r="E94" s="1"/>
      <c r="F94" s="1"/>
      <c r="G94" s="1" t="s">
        <v>152</v>
      </c>
      <c r="H94" s="1"/>
      <c r="I94" s="1"/>
      <c r="J94" s="12">
        <f>ROUND(SUM(J86:J93),5)</f>
        <v>81081.58</v>
      </c>
      <c r="K94" s="12">
        <f>ROUND(SUM(K86:K93),5)</f>
        <v>183826.41</v>
      </c>
      <c r="L94" s="12">
        <f t="shared" si="2"/>
        <v>-102744.83</v>
      </c>
      <c r="M94" s="15">
        <f t="shared" si="3"/>
        <v>0.44108000000000003</v>
      </c>
    </row>
    <row r="95" spans="1:13" x14ac:dyDescent="0.35">
      <c r="A95" s="1"/>
      <c r="B95" s="1"/>
      <c r="C95" s="1"/>
      <c r="D95" s="1"/>
      <c r="E95" s="1"/>
      <c r="F95" s="1"/>
      <c r="G95" s="1" t="s">
        <v>153</v>
      </c>
      <c r="H95" s="1"/>
      <c r="I95" s="1"/>
      <c r="J95" s="12"/>
      <c r="K95" s="12"/>
      <c r="L95" s="12"/>
      <c r="M95" s="15"/>
    </row>
    <row r="96" spans="1:13" x14ac:dyDescent="0.35">
      <c r="A96" s="1"/>
      <c r="B96" s="1"/>
      <c r="C96" s="1"/>
      <c r="D96" s="1"/>
      <c r="E96" s="1"/>
      <c r="F96" s="1"/>
      <c r="G96" s="1"/>
      <c r="H96" s="1" t="s">
        <v>154</v>
      </c>
      <c r="I96" s="1"/>
      <c r="J96" s="12">
        <v>10062.129999999999</v>
      </c>
      <c r="K96" s="12">
        <v>6480</v>
      </c>
      <c r="L96" s="12">
        <f>ROUND((J96-K96),5)</f>
        <v>3582.13</v>
      </c>
      <c r="M96" s="15">
        <f>ROUND(IF(K96=0, IF(J96=0, 0, 1), J96/K96),5)</f>
        <v>1.5528</v>
      </c>
    </row>
    <row r="97" spans="1:13" x14ac:dyDescent="0.35">
      <c r="A97" s="1"/>
      <c r="B97" s="1"/>
      <c r="C97" s="1"/>
      <c r="D97" s="1"/>
      <c r="E97" s="1"/>
      <c r="F97" s="1"/>
      <c r="G97" s="1"/>
      <c r="H97" s="1" t="s">
        <v>155</v>
      </c>
      <c r="I97" s="1"/>
      <c r="J97" s="12">
        <v>8710.4599999999991</v>
      </c>
      <c r="K97" s="12">
        <v>9084.49</v>
      </c>
      <c r="L97" s="12">
        <f>ROUND((J97-K97),5)</f>
        <v>-374.03</v>
      </c>
      <c r="M97" s="15">
        <f>ROUND(IF(K97=0, IF(J97=0, 0, 1), J97/K97),5)</f>
        <v>0.95882999999999996</v>
      </c>
    </row>
    <row r="98" spans="1:13" ht="15" thickBot="1" x14ac:dyDescent="0.4">
      <c r="A98" s="1"/>
      <c r="B98" s="1"/>
      <c r="C98" s="1"/>
      <c r="D98" s="1"/>
      <c r="E98" s="1"/>
      <c r="F98" s="1"/>
      <c r="G98" s="1"/>
      <c r="H98" s="1" t="s">
        <v>156</v>
      </c>
      <c r="I98" s="1"/>
      <c r="J98" s="7">
        <v>1098.45</v>
      </c>
      <c r="K98" s="7">
        <v>2109.06</v>
      </c>
      <c r="L98" s="7">
        <f>ROUND((J98-K98),5)</f>
        <v>-1010.61</v>
      </c>
      <c r="M98" s="18">
        <f>ROUND(IF(K98=0, IF(J98=0, 0, 1), J98/K98),5)</f>
        <v>0.52081999999999995</v>
      </c>
    </row>
    <row r="99" spans="1:13" x14ac:dyDescent="0.35">
      <c r="A99" s="1"/>
      <c r="B99" s="1"/>
      <c r="C99" s="1"/>
      <c r="D99" s="1"/>
      <c r="E99" s="1"/>
      <c r="F99" s="1"/>
      <c r="G99" s="1" t="s">
        <v>157</v>
      </c>
      <c r="H99" s="1"/>
      <c r="I99" s="1"/>
      <c r="J99" s="12">
        <f>ROUND(SUM(J95:J98),5)</f>
        <v>19871.04</v>
      </c>
      <c r="K99" s="12">
        <f>ROUND(SUM(K95:K98),5)</f>
        <v>17673.55</v>
      </c>
      <c r="L99" s="12">
        <f>ROUND((J99-K99),5)</f>
        <v>2197.4899999999998</v>
      </c>
      <c r="M99" s="15">
        <f>ROUND(IF(K99=0, IF(J99=0, 0, 1), J99/K99),5)</f>
        <v>1.1243399999999999</v>
      </c>
    </row>
    <row r="100" spans="1:13" ht="15" thickBot="1" x14ac:dyDescent="0.4">
      <c r="A100" s="1"/>
      <c r="B100" s="1"/>
      <c r="C100" s="1"/>
      <c r="D100" s="1"/>
      <c r="E100" s="1"/>
      <c r="F100" s="1"/>
      <c r="G100" s="1" t="s">
        <v>158</v>
      </c>
      <c r="H100" s="1"/>
      <c r="I100" s="1"/>
      <c r="J100" s="7">
        <v>1539</v>
      </c>
      <c r="K100" s="7"/>
      <c r="L100" s="7"/>
      <c r="M100" s="18"/>
    </row>
    <row r="101" spans="1:13" x14ac:dyDescent="0.35">
      <c r="A101" s="1"/>
      <c r="B101" s="1"/>
      <c r="C101" s="1"/>
      <c r="D101" s="1"/>
      <c r="E101" s="1"/>
      <c r="F101" s="1" t="s">
        <v>159</v>
      </c>
      <c r="G101" s="1"/>
      <c r="H101" s="1"/>
      <c r="I101" s="1"/>
      <c r="J101" s="12">
        <f>ROUND(J67+SUM(J84:J85)+J94+SUM(J99:J100),5)</f>
        <v>685354.32</v>
      </c>
      <c r="K101" s="12">
        <f>ROUND(K67+SUM(K84:K85)+K94+SUM(K99:K100),5)</f>
        <v>808609.92</v>
      </c>
      <c r="L101" s="12">
        <f>ROUND((J101-K101),5)</f>
        <v>-123255.6</v>
      </c>
      <c r="M101" s="15">
        <f>ROUND(IF(K101=0, IF(J101=0, 0, 1), J101/K101),5)</f>
        <v>0.84757000000000005</v>
      </c>
    </row>
    <row r="102" spans="1:13" x14ac:dyDescent="0.35">
      <c r="A102" s="1"/>
      <c r="B102" s="1"/>
      <c r="C102" s="1"/>
      <c r="D102" s="1"/>
      <c r="E102" s="1"/>
      <c r="F102" s="1" t="s">
        <v>160</v>
      </c>
      <c r="G102" s="1"/>
      <c r="H102" s="1"/>
      <c r="I102" s="1"/>
      <c r="J102" s="12"/>
      <c r="K102" s="12"/>
      <c r="L102" s="12"/>
      <c r="M102" s="15"/>
    </row>
    <row r="103" spans="1:13" x14ac:dyDescent="0.35">
      <c r="A103" s="1"/>
      <c r="B103" s="1"/>
      <c r="C103" s="1"/>
      <c r="D103" s="1"/>
      <c r="E103" s="1"/>
      <c r="F103" s="1"/>
      <c r="G103" s="1" t="s">
        <v>161</v>
      </c>
      <c r="H103" s="1"/>
      <c r="I103" s="1"/>
      <c r="J103" s="12">
        <v>4875.47</v>
      </c>
      <c r="K103" s="12">
        <v>2000</v>
      </c>
      <c r="L103" s="12">
        <f>ROUND((J103-K103),5)</f>
        <v>2875.47</v>
      </c>
      <c r="M103" s="15">
        <f>ROUND(IF(K103=0, IF(J103=0, 0, 1), J103/K103),5)</f>
        <v>2.4377399999999998</v>
      </c>
    </row>
    <row r="104" spans="1:13" x14ac:dyDescent="0.35">
      <c r="A104" s="1"/>
      <c r="B104" s="1"/>
      <c r="C104" s="1"/>
      <c r="D104" s="1"/>
      <c r="E104" s="1"/>
      <c r="F104" s="1"/>
      <c r="G104" s="1" t="s">
        <v>162</v>
      </c>
      <c r="H104" s="1"/>
      <c r="I104" s="1"/>
      <c r="J104" s="12">
        <v>34865</v>
      </c>
      <c r="K104" s="12">
        <v>32000</v>
      </c>
      <c r="L104" s="12">
        <f>ROUND((J104-K104),5)</f>
        <v>2865</v>
      </c>
      <c r="M104" s="15">
        <f>ROUND(IF(K104=0, IF(J104=0, 0, 1), J104/K104),5)</f>
        <v>1.0895300000000001</v>
      </c>
    </row>
    <row r="105" spans="1:13" x14ac:dyDescent="0.35">
      <c r="A105" s="1"/>
      <c r="B105" s="1"/>
      <c r="C105" s="1"/>
      <c r="D105" s="1"/>
      <c r="E105" s="1"/>
      <c r="F105" s="1"/>
      <c r="G105" s="1" t="s">
        <v>163</v>
      </c>
      <c r="H105" s="1"/>
      <c r="I105" s="1"/>
      <c r="J105" s="12">
        <v>13638.21</v>
      </c>
      <c r="K105" s="12">
        <v>5000</v>
      </c>
      <c r="L105" s="12">
        <f>ROUND((J105-K105),5)</f>
        <v>8638.2099999999991</v>
      </c>
      <c r="M105" s="15">
        <f>ROUND(IF(K105=0, IF(J105=0, 0, 1), J105/K105),5)</f>
        <v>2.7276400000000001</v>
      </c>
    </row>
    <row r="106" spans="1:13" ht="15" thickBot="1" x14ac:dyDescent="0.4">
      <c r="A106" s="1"/>
      <c r="B106" s="1"/>
      <c r="C106" s="1"/>
      <c r="D106" s="1"/>
      <c r="E106" s="1"/>
      <c r="F106" s="1"/>
      <c r="G106" s="1" t="s">
        <v>295</v>
      </c>
      <c r="H106" s="1"/>
      <c r="I106" s="1"/>
      <c r="J106" s="7">
        <v>5000</v>
      </c>
      <c r="K106" s="7"/>
      <c r="L106" s="7"/>
      <c r="M106" s="18"/>
    </row>
    <row r="107" spans="1:13" x14ac:dyDescent="0.35">
      <c r="A107" s="1"/>
      <c r="B107" s="1"/>
      <c r="C107" s="1"/>
      <c r="D107" s="1"/>
      <c r="E107" s="1"/>
      <c r="F107" s="1" t="s">
        <v>164</v>
      </c>
      <c r="G107" s="1"/>
      <c r="H107" s="1"/>
      <c r="I107" s="1"/>
      <c r="J107" s="12">
        <f>ROUND(SUM(J102:J106),5)</f>
        <v>58378.68</v>
      </c>
      <c r="K107" s="12">
        <f>ROUND(SUM(K102:K106),5)</f>
        <v>39000</v>
      </c>
      <c r="L107" s="12">
        <f>ROUND((J107-K107),5)</f>
        <v>19378.68</v>
      </c>
      <c r="M107" s="15">
        <f>ROUND(IF(K107=0, IF(J107=0, 0, 1), J107/K107),5)</f>
        <v>1.4968900000000001</v>
      </c>
    </row>
    <row r="108" spans="1:13" x14ac:dyDescent="0.35">
      <c r="A108" s="1"/>
      <c r="B108" s="1"/>
      <c r="C108" s="1"/>
      <c r="D108" s="1"/>
      <c r="E108" s="1"/>
      <c r="F108" s="1" t="s">
        <v>165</v>
      </c>
      <c r="G108" s="1"/>
      <c r="H108" s="1"/>
      <c r="I108" s="1"/>
      <c r="J108" s="12"/>
      <c r="K108" s="12"/>
      <c r="L108" s="12"/>
      <c r="M108" s="15"/>
    </row>
    <row r="109" spans="1:13" x14ac:dyDescent="0.35">
      <c r="A109" s="1"/>
      <c r="B109" s="1"/>
      <c r="C109" s="1"/>
      <c r="D109" s="1"/>
      <c r="E109" s="1"/>
      <c r="F109" s="1"/>
      <c r="G109" s="1" t="s">
        <v>166</v>
      </c>
      <c r="H109" s="1"/>
      <c r="I109" s="1"/>
      <c r="J109" s="12"/>
      <c r="K109" s="12"/>
      <c r="L109" s="12"/>
      <c r="M109" s="15"/>
    </row>
    <row r="110" spans="1:13" x14ac:dyDescent="0.35">
      <c r="A110" s="1"/>
      <c r="B110" s="1"/>
      <c r="C110" s="1"/>
      <c r="D110" s="1"/>
      <c r="E110" s="1"/>
      <c r="F110" s="1"/>
      <c r="G110" s="1"/>
      <c r="H110" s="1" t="s">
        <v>167</v>
      </c>
      <c r="I110" s="1"/>
      <c r="J110" s="12"/>
      <c r="K110" s="12"/>
      <c r="L110" s="12"/>
      <c r="M110" s="15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 t="s">
        <v>296</v>
      </c>
      <c r="J111" s="12">
        <v>3181.13</v>
      </c>
      <c r="K111" s="12"/>
      <c r="L111" s="12"/>
      <c r="M111" s="15"/>
    </row>
    <row r="112" spans="1:13" ht="15" thickBot="1" x14ac:dyDescent="0.4">
      <c r="A112" s="1"/>
      <c r="B112" s="1"/>
      <c r="C112" s="1"/>
      <c r="D112" s="1"/>
      <c r="E112" s="1"/>
      <c r="F112" s="1"/>
      <c r="G112" s="1"/>
      <c r="H112" s="1"/>
      <c r="I112" s="1" t="s">
        <v>297</v>
      </c>
      <c r="J112" s="7">
        <v>12353.49</v>
      </c>
      <c r="K112" s="7">
        <v>12000</v>
      </c>
      <c r="L112" s="7">
        <f t="shared" ref="L112:L117" si="4">ROUND((J112-K112),5)</f>
        <v>353.49</v>
      </c>
      <c r="M112" s="18">
        <f t="shared" ref="M112:M117" si="5">ROUND(IF(K112=0, IF(J112=0, 0, 1), J112/K112),5)</f>
        <v>1.02946</v>
      </c>
    </row>
    <row r="113" spans="1:13" x14ac:dyDescent="0.35">
      <c r="A113" s="1"/>
      <c r="B113" s="1"/>
      <c r="C113" s="1"/>
      <c r="D113" s="1"/>
      <c r="E113" s="1"/>
      <c r="F113" s="1"/>
      <c r="G113" s="1"/>
      <c r="H113" s="1" t="s">
        <v>298</v>
      </c>
      <c r="I113" s="1"/>
      <c r="J113" s="12">
        <f>ROUND(SUM(J110:J112),5)</f>
        <v>15534.62</v>
      </c>
      <c r="K113" s="12">
        <f>ROUND(SUM(K110:K112),5)</f>
        <v>12000</v>
      </c>
      <c r="L113" s="12">
        <f t="shared" si="4"/>
        <v>3534.62</v>
      </c>
      <c r="M113" s="15">
        <f t="shared" si="5"/>
        <v>1.2945500000000001</v>
      </c>
    </row>
    <row r="114" spans="1:13" x14ac:dyDescent="0.35">
      <c r="A114" s="1"/>
      <c r="B114" s="1"/>
      <c r="C114" s="1"/>
      <c r="D114" s="1"/>
      <c r="E114" s="1"/>
      <c r="F114" s="1"/>
      <c r="G114" s="1"/>
      <c r="H114" s="1" t="s">
        <v>168</v>
      </c>
      <c r="I114" s="1"/>
      <c r="J114" s="12">
        <v>0</v>
      </c>
      <c r="K114" s="12">
        <v>1500</v>
      </c>
      <c r="L114" s="12">
        <f t="shared" si="4"/>
        <v>-1500</v>
      </c>
      <c r="M114" s="15">
        <f t="shared" si="5"/>
        <v>0</v>
      </c>
    </row>
    <row r="115" spans="1:13" x14ac:dyDescent="0.35">
      <c r="A115" s="1"/>
      <c r="B115" s="1"/>
      <c r="C115" s="1"/>
      <c r="D115" s="1"/>
      <c r="E115" s="1"/>
      <c r="F115" s="1"/>
      <c r="G115" s="1"/>
      <c r="H115" s="1" t="s">
        <v>169</v>
      </c>
      <c r="I115" s="1"/>
      <c r="J115" s="12">
        <v>250</v>
      </c>
      <c r="K115" s="12">
        <v>1500</v>
      </c>
      <c r="L115" s="12">
        <f t="shared" si="4"/>
        <v>-1250</v>
      </c>
      <c r="M115" s="15">
        <f t="shared" si="5"/>
        <v>0.16667000000000001</v>
      </c>
    </row>
    <row r="116" spans="1:13" ht="15" thickBot="1" x14ac:dyDescent="0.4">
      <c r="A116" s="1"/>
      <c r="B116" s="1"/>
      <c r="C116" s="1"/>
      <c r="D116" s="1"/>
      <c r="E116" s="1"/>
      <c r="F116" s="1"/>
      <c r="G116" s="1"/>
      <c r="H116" s="1" t="s">
        <v>170</v>
      </c>
      <c r="I116" s="1"/>
      <c r="J116" s="7">
        <v>0</v>
      </c>
      <c r="K116" s="7">
        <v>1500</v>
      </c>
      <c r="L116" s="7">
        <f t="shared" si="4"/>
        <v>-1500</v>
      </c>
      <c r="M116" s="18">
        <f t="shared" si="5"/>
        <v>0</v>
      </c>
    </row>
    <row r="117" spans="1:13" x14ac:dyDescent="0.35">
      <c r="A117" s="1"/>
      <c r="B117" s="1"/>
      <c r="C117" s="1"/>
      <c r="D117" s="1"/>
      <c r="E117" s="1"/>
      <c r="F117" s="1"/>
      <c r="G117" s="1" t="s">
        <v>171</v>
      </c>
      <c r="H117" s="1"/>
      <c r="I117" s="1"/>
      <c r="J117" s="12">
        <f>ROUND(J109+SUM(J113:J116),5)</f>
        <v>15784.62</v>
      </c>
      <c r="K117" s="12">
        <f>ROUND(K109+SUM(K113:K116),5)</f>
        <v>16500</v>
      </c>
      <c r="L117" s="12">
        <f t="shared" si="4"/>
        <v>-715.38</v>
      </c>
      <c r="M117" s="15">
        <f t="shared" si="5"/>
        <v>0.95664000000000005</v>
      </c>
    </row>
    <row r="118" spans="1:13" x14ac:dyDescent="0.35">
      <c r="A118" s="1"/>
      <c r="B118" s="1"/>
      <c r="C118" s="1"/>
      <c r="D118" s="1"/>
      <c r="E118" s="1"/>
      <c r="F118" s="1"/>
      <c r="G118" s="1" t="s">
        <v>299</v>
      </c>
      <c r="H118" s="1"/>
      <c r="I118" s="1"/>
      <c r="J118" s="12">
        <v>6.25</v>
      </c>
      <c r="K118" s="12"/>
      <c r="L118" s="12"/>
      <c r="M118" s="15"/>
    </row>
    <row r="119" spans="1:13" x14ac:dyDescent="0.35">
      <c r="A119" s="1"/>
      <c r="B119" s="1"/>
      <c r="C119" s="1"/>
      <c r="D119" s="1"/>
      <c r="E119" s="1"/>
      <c r="F119" s="1"/>
      <c r="G119" s="1" t="s">
        <v>172</v>
      </c>
      <c r="H119" s="1"/>
      <c r="I119" s="1"/>
      <c r="J119" s="12"/>
      <c r="K119" s="12"/>
      <c r="L119" s="12"/>
      <c r="M119" s="15"/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173</v>
      </c>
      <c r="I120" s="1"/>
      <c r="J120" s="12">
        <v>1070.25</v>
      </c>
      <c r="K120" s="12">
        <v>1200</v>
      </c>
      <c r="L120" s="12">
        <f t="shared" ref="L120:L125" si="6">ROUND((J120-K120),5)</f>
        <v>-129.75</v>
      </c>
      <c r="M120" s="15">
        <f t="shared" ref="M120:M125" si="7">ROUND(IF(K120=0, IF(J120=0, 0, 1), J120/K120),5)</f>
        <v>0.89188000000000001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174</v>
      </c>
      <c r="I121" s="1"/>
      <c r="J121" s="12">
        <v>800.8</v>
      </c>
      <c r="K121" s="12">
        <v>1500</v>
      </c>
      <c r="L121" s="12">
        <f t="shared" si="6"/>
        <v>-699.2</v>
      </c>
      <c r="M121" s="15">
        <f t="shared" si="7"/>
        <v>0.53386999999999996</v>
      </c>
    </row>
    <row r="122" spans="1:13" x14ac:dyDescent="0.35">
      <c r="A122" s="1"/>
      <c r="B122" s="1"/>
      <c r="C122" s="1"/>
      <c r="D122" s="1"/>
      <c r="E122" s="1"/>
      <c r="F122" s="1"/>
      <c r="G122" s="1"/>
      <c r="H122" s="1" t="s">
        <v>175</v>
      </c>
      <c r="I122" s="1"/>
      <c r="J122" s="12">
        <v>3833.57</v>
      </c>
      <c r="K122" s="12">
        <v>4200</v>
      </c>
      <c r="L122" s="12">
        <f t="shared" si="6"/>
        <v>-366.43</v>
      </c>
      <c r="M122" s="15">
        <f t="shared" si="7"/>
        <v>0.91274999999999995</v>
      </c>
    </row>
    <row r="123" spans="1:13" x14ac:dyDescent="0.35">
      <c r="A123" s="1"/>
      <c r="B123" s="1"/>
      <c r="C123" s="1"/>
      <c r="D123" s="1"/>
      <c r="E123" s="1"/>
      <c r="F123" s="1"/>
      <c r="G123" s="1"/>
      <c r="H123" s="1" t="s">
        <v>176</v>
      </c>
      <c r="I123" s="1"/>
      <c r="J123" s="12">
        <v>949.63</v>
      </c>
      <c r="K123" s="12">
        <v>900</v>
      </c>
      <c r="L123" s="12">
        <f t="shared" si="6"/>
        <v>49.63</v>
      </c>
      <c r="M123" s="15">
        <f t="shared" si="7"/>
        <v>1.05514</v>
      </c>
    </row>
    <row r="124" spans="1:13" ht="15" thickBot="1" x14ac:dyDescent="0.4">
      <c r="A124" s="1"/>
      <c r="B124" s="1"/>
      <c r="C124" s="1"/>
      <c r="D124" s="1"/>
      <c r="E124" s="1"/>
      <c r="F124" s="1"/>
      <c r="G124" s="1"/>
      <c r="H124" s="1" t="s">
        <v>177</v>
      </c>
      <c r="I124" s="1"/>
      <c r="J124" s="7">
        <v>949.63</v>
      </c>
      <c r="K124" s="7">
        <v>900</v>
      </c>
      <c r="L124" s="7">
        <f t="shared" si="6"/>
        <v>49.63</v>
      </c>
      <c r="M124" s="18">
        <f t="shared" si="7"/>
        <v>1.05514</v>
      </c>
    </row>
    <row r="125" spans="1:13" x14ac:dyDescent="0.35">
      <c r="A125" s="1"/>
      <c r="B125" s="1"/>
      <c r="C125" s="1"/>
      <c r="D125" s="1"/>
      <c r="E125" s="1"/>
      <c r="F125" s="1"/>
      <c r="G125" s="1" t="s">
        <v>178</v>
      </c>
      <c r="H125" s="1"/>
      <c r="I125" s="1"/>
      <c r="J125" s="12">
        <f>ROUND(SUM(J119:J124),5)</f>
        <v>7603.88</v>
      </c>
      <c r="K125" s="12">
        <f>ROUND(SUM(K119:K124),5)</f>
        <v>8700</v>
      </c>
      <c r="L125" s="12">
        <f t="shared" si="6"/>
        <v>-1096.1199999999999</v>
      </c>
      <c r="M125" s="15">
        <f t="shared" si="7"/>
        <v>0.87400999999999995</v>
      </c>
    </row>
    <row r="126" spans="1:13" x14ac:dyDescent="0.35">
      <c r="A126" s="1"/>
      <c r="B126" s="1"/>
      <c r="C126" s="1"/>
      <c r="D126" s="1"/>
      <c r="E126" s="1"/>
      <c r="F126" s="1"/>
      <c r="G126" s="1" t="s">
        <v>179</v>
      </c>
      <c r="H126" s="1"/>
      <c r="I126" s="1"/>
      <c r="J126" s="12"/>
      <c r="K126" s="12"/>
      <c r="L126" s="12"/>
      <c r="M126" s="15"/>
    </row>
    <row r="127" spans="1:13" x14ac:dyDescent="0.35">
      <c r="A127" s="1"/>
      <c r="B127" s="1"/>
      <c r="C127" s="1"/>
      <c r="D127" s="1"/>
      <c r="E127" s="1"/>
      <c r="F127" s="1"/>
      <c r="G127" s="1"/>
      <c r="H127" s="1" t="s">
        <v>180</v>
      </c>
      <c r="I127" s="1"/>
      <c r="J127" s="12"/>
      <c r="K127" s="12"/>
      <c r="L127" s="12"/>
      <c r="M127" s="15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 t="s">
        <v>181</v>
      </c>
      <c r="J128" s="12">
        <v>18412.580000000002</v>
      </c>
      <c r="K128" s="12">
        <v>14000</v>
      </c>
      <c r="L128" s="12">
        <f>ROUND((J128-K128),5)</f>
        <v>4412.58</v>
      </c>
      <c r="M128" s="15">
        <f>ROUND(IF(K128=0, IF(J128=0, 0, 1), J128/K128),5)</f>
        <v>1.31518</v>
      </c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 t="s">
        <v>182</v>
      </c>
      <c r="J129" s="12">
        <v>3347.36</v>
      </c>
      <c r="K129" s="12">
        <v>3000</v>
      </c>
      <c r="L129" s="12">
        <f>ROUND((J129-K129),5)</f>
        <v>347.36</v>
      </c>
      <c r="M129" s="15">
        <f>ROUND(IF(K129=0, IF(J129=0, 0, 1), J129/K129),5)</f>
        <v>1.1157900000000001</v>
      </c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 t="s">
        <v>183</v>
      </c>
      <c r="J130" s="12">
        <v>1062.21</v>
      </c>
      <c r="K130" s="12">
        <v>3000</v>
      </c>
      <c r="L130" s="12">
        <f>ROUND((J130-K130),5)</f>
        <v>-1937.79</v>
      </c>
      <c r="M130" s="15">
        <f>ROUND(IF(K130=0, IF(J130=0, 0, 1), J130/K130),5)</f>
        <v>0.35407</v>
      </c>
    </row>
    <row r="131" spans="1:13" ht="15" thickBot="1" x14ac:dyDescent="0.4">
      <c r="A131" s="1"/>
      <c r="B131" s="1"/>
      <c r="C131" s="1"/>
      <c r="D131" s="1"/>
      <c r="E131" s="1"/>
      <c r="F131" s="1"/>
      <c r="G131" s="1"/>
      <c r="H131" s="1"/>
      <c r="I131" s="1" t="s">
        <v>300</v>
      </c>
      <c r="J131" s="7">
        <v>50</v>
      </c>
      <c r="K131" s="7"/>
      <c r="L131" s="7"/>
      <c r="M131" s="18"/>
    </row>
    <row r="132" spans="1:13" x14ac:dyDescent="0.35">
      <c r="A132" s="1"/>
      <c r="B132" s="1"/>
      <c r="C132" s="1"/>
      <c r="D132" s="1"/>
      <c r="E132" s="1"/>
      <c r="F132" s="1"/>
      <c r="G132" s="1"/>
      <c r="H132" s="1" t="s">
        <v>184</v>
      </c>
      <c r="I132" s="1"/>
      <c r="J132" s="12">
        <f>ROUND(SUM(J127:J131),5)</f>
        <v>22872.15</v>
      </c>
      <c r="K132" s="12">
        <f>ROUND(SUM(K127:K131),5)</f>
        <v>20000</v>
      </c>
      <c r="L132" s="12">
        <f t="shared" ref="L132:L138" si="8">ROUND((J132-K132),5)</f>
        <v>2872.15</v>
      </c>
      <c r="M132" s="15">
        <f t="shared" ref="M132:M138" si="9">ROUND(IF(K132=0, IF(J132=0, 0, 1), J132/K132),5)</f>
        <v>1.14361</v>
      </c>
    </row>
    <row r="133" spans="1:13" x14ac:dyDescent="0.35">
      <c r="A133" s="1"/>
      <c r="B133" s="1"/>
      <c r="C133" s="1"/>
      <c r="D133" s="1"/>
      <c r="E133" s="1"/>
      <c r="F133" s="1"/>
      <c r="G133" s="1"/>
      <c r="H133" s="1" t="s">
        <v>185</v>
      </c>
      <c r="I133" s="1"/>
      <c r="J133" s="12">
        <v>1875.61</v>
      </c>
      <c r="K133" s="12">
        <v>1700</v>
      </c>
      <c r="L133" s="12">
        <f t="shared" si="8"/>
        <v>175.61</v>
      </c>
      <c r="M133" s="15">
        <f t="shared" si="9"/>
        <v>1.1032999999999999</v>
      </c>
    </row>
    <row r="134" spans="1:13" ht="15" thickBot="1" x14ac:dyDescent="0.4">
      <c r="A134" s="1"/>
      <c r="B134" s="1"/>
      <c r="C134" s="1"/>
      <c r="D134" s="1"/>
      <c r="E134" s="1"/>
      <c r="F134" s="1"/>
      <c r="G134" s="1"/>
      <c r="H134" s="1" t="s">
        <v>186</v>
      </c>
      <c r="I134" s="1"/>
      <c r="J134" s="7">
        <v>1949.61</v>
      </c>
      <c r="K134" s="7">
        <v>1560</v>
      </c>
      <c r="L134" s="7">
        <f t="shared" si="8"/>
        <v>389.61</v>
      </c>
      <c r="M134" s="18">
        <f t="shared" si="9"/>
        <v>1.2497499999999999</v>
      </c>
    </row>
    <row r="135" spans="1:13" x14ac:dyDescent="0.35">
      <c r="A135" s="1"/>
      <c r="B135" s="1"/>
      <c r="C135" s="1"/>
      <c r="D135" s="1"/>
      <c r="E135" s="1"/>
      <c r="F135" s="1"/>
      <c r="G135" s="1" t="s">
        <v>187</v>
      </c>
      <c r="H135" s="1"/>
      <c r="I135" s="1"/>
      <c r="J135" s="12">
        <f>ROUND(J126+SUM(J132:J134),5)</f>
        <v>26697.37</v>
      </c>
      <c r="K135" s="12">
        <f>ROUND(K126+SUM(K132:K134),5)</f>
        <v>23260</v>
      </c>
      <c r="L135" s="12">
        <f t="shared" si="8"/>
        <v>3437.37</v>
      </c>
      <c r="M135" s="15">
        <f t="shared" si="9"/>
        <v>1.14778</v>
      </c>
    </row>
    <row r="136" spans="1:13" ht="15" thickBot="1" x14ac:dyDescent="0.4">
      <c r="A136" s="1"/>
      <c r="B136" s="1"/>
      <c r="C136" s="1"/>
      <c r="D136" s="1"/>
      <c r="E136" s="1"/>
      <c r="F136" s="1"/>
      <c r="G136" s="1" t="s">
        <v>188</v>
      </c>
      <c r="H136" s="1"/>
      <c r="I136" s="1"/>
      <c r="J136" s="12">
        <v>793.25</v>
      </c>
      <c r="K136" s="12">
        <v>1000</v>
      </c>
      <c r="L136" s="12">
        <f t="shared" si="8"/>
        <v>-206.75</v>
      </c>
      <c r="M136" s="15">
        <f t="shared" si="9"/>
        <v>0.79325000000000001</v>
      </c>
    </row>
    <row r="137" spans="1:13" ht="15" thickBot="1" x14ac:dyDescent="0.4">
      <c r="A137" s="1"/>
      <c r="B137" s="1"/>
      <c r="C137" s="1"/>
      <c r="D137" s="1"/>
      <c r="E137" s="1"/>
      <c r="F137" s="1" t="s">
        <v>189</v>
      </c>
      <c r="G137" s="1"/>
      <c r="H137" s="1"/>
      <c r="I137" s="1"/>
      <c r="J137" s="2">
        <f>ROUND(J108+SUM(J117:J118)+J125+SUM(J135:J136),5)</f>
        <v>50885.37</v>
      </c>
      <c r="K137" s="2">
        <f>ROUND(K108+SUM(K117:K118)+K125+SUM(K135:K136),5)</f>
        <v>49460</v>
      </c>
      <c r="L137" s="2">
        <f t="shared" si="8"/>
        <v>1425.37</v>
      </c>
      <c r="M137" s="17">
        <f t="shared" si="9"/>
        <v>1.0288200000000001</v>
      </c>
    </row>
    <row r="138" spans="1:13" x14ac:dyDescent="0.35">
      <c r="A138" s="1"/>
      <c r="B138" s="1"/>
      <c r="C138" s="1"/>
      <c r="D138" s="1"/>
      <c r="E138" s="1" t="s">
        <v>190</v>
      </c>
      <c r="F138" s="1"/>
      <c r="G138" s="1"/>
      <c r="H138" s="1"/>
      <c r="I138" s="1"/>
      <c r="J138" s="12">
        <f>ROUND(SUM(J36:J40)+SUM(J44:J45)+J50+J57+J66+J101+J107+J137,5)</f>
        <v>908196.61</v>
      </c>
      <c r="K138" s="12">
        <f>ROUND(SUM(K36:K40)+SUM(K44:K45)+K50+K57+K66+K101+K107+K137,5)</f>
        <v>993419.6</v>
      </c>
      <c r="L138" s="12">
        <f t="shared" si="8"/>
        <v>-85222.99</v>
      </c>
      <c r="M138" s="15">
        <f t="shared" si="9"/>
        <v>0.91420999999999997</v>
      </c>
    </row>
    <row r="139" spans="1:13" x14ac:dyDescent="0.35">
      <c r="A139" s="1"/>
      <c r="B139" s="1"/>
      <c r="C139" s="1"/>
      <c r="D139" s="1"/>
      <c r="E139" s="1" t="s">
        <v>191</v>
      </c>
      <c r="F139" s="1"/>
      <c r="G139" s="1"/>
      <c r="H139" s="1"/>
      <c r="I139" s="1"/>
      <c r="J139" s="12"/>
      <c r="K139" s="12"/>
      <c r="L139" s="12"/>
      <c r="M139" s="15"/>
    </row>
    <row r="140" spans="1:13" x14ac:dyDescent="0.35">
      <c r="A140" s="1"/>
      <c r="B140" s="1"/>
      <c r="C140" s="1"/>
      <c r="D140" s="1"/>
      <c r="E140" s="1"/>
      <c r="F140" s="1" t="s">
        <v>192</v>
      </c>
      <c r="G140" s="1"/>
      <c r="H140" s="1"/>
      <c r="I140" s="1"/>
      <c r="J140" s="12">
        <v>1117.3499999999999</v>
      </c>
      <c r="K140" s="12">
        <v>5000</v>
      </c>
      <c r="L140" s="12">
        <f>ROUND((J140-K140),5)</f>
        <v>-3882.65</v>
      </c>
      <c r="M140" s="15">
        <f>ROUND(IF(K140=0, IF(J140=0, 0, 1), J140/K140),5)</f>
        <v>0.22347</v>
      </c>
    </row>
    <row r="141" spans="1:13" ht="15" thickBot="1" x14ac:dyDescent="0.4">
      <c r="A141" s="1"/>
      <c r="B141" s="1"/>
      <c r="C141" s="1"/>
      <c r="D141" s="1"/>
      <c r="E141" s="1"/>
      <c r="F141" s="1" t="s">
        <v>193</v>
      </c>
      <c r="G141" s="1"/>
      <c r="H141" s="1"/>
      <c r="I141" s="1"/>
      <c r="J141" s="7">
        <v>28.55</v>
      </c>
      <c r="K141" s="7">
        <v>1000</v>
      </c>
      <c r="L141" s="7">
        <f>ROUND((J141-K141),5)</f>
        <v>-971.45</v>
      </c>
      <c r="M141" s="18">
        <f>ROUND(IF(K141=0, IF(J141=0, 0, 1), J141/K141),5)</f>
        <v>2.8549999999999999E-2</v>
      </c>
    </row>
    <row r="142" spans="1:13" x14ac:dyDescent="0.35">
      <c r="A142" s="1"/>
      <c r="B142" s="1"/>
      <c r="C142" s="1"/>
      <c r="D142" s="1"/>
      <c r="E142" s="1" t="s">
        <v>194</v>
      </c>
      <c r="F142" s="1"/>
      <c r="G142" s="1"/>
      <c r="H142" s="1"/>
      <c r="I142" s="1"/>
      <c r="J142" s="12">
        <f>ROUND(SUM(J139:J141),5)</f>
        <v>1145.9000000000001</v>
      </c>
      <c r="K142" s="12">
        <f>ROUND(SUM(K139:K141),5)</f>
        <v>6000</v>
      </c>
      <c r="L142" s="12">
        <f>ROUND((J142-K142),5)</f>
        <v>-4854.1000000000004</v>
      </c>
      <c r="M142" s="15">
        <f>ROUND(IF(K142=0, IF(J142=0, 0, 1), J142/K142),5)</f>
        <v>0.19098000000000001</v>
      </c>
    </row>
    <row r="143" spans="1:13" x14ac:dyDescent="0.35">
      <c r="A143" s="1"/>
      <c r="B143" s="1"/>
      <c r="C143" s="1"/>
      <c r="D143" s="1"/>
      <c r="E143" s="1" t="s">
        <v>195</v>
      </c>
      <c r="F143" s="1"/>
      <c r="G143" s="1"/>
      <c r="H143" s="1"/>
      <c r="I143" s="1"/>
      <c r="J143" s="12"/>
      <c r="K143" s="12"/>
      <c r="L143" s="12"/>
      <c r="M143" s="15"/>
    </row>
    <row r="144" spans="1:13" x14ac:dyDescent="0.35">
      <c r="A144" s="1"/>
      <c r="B144" s="1"/>
      <c r="C144" s="1"/>
      <c r="D144" s="1"/>
      <c r="E144" s="1"/>
      <c r="F144" s="1" t="s">
        <v>196</v>
      </c>
      <c r="G144" s="1"/>
      <c r="H144" s="1"/>
      <c r="I144" s="1"/>
      <c r="J144" s="12">
        <v>7000</v>
      </c>
      <c r="K144" s="12">
        <v>7200</v>
      </c>
      <c r="L144" s="12">
        <f t="shared" ref="L144:L149" si="10">ROUND((J144-K144),5)</f>
        <v>-200</v>
      </c>
      <c r="M144" s="15">
        <f t="shared" ref="M144:M149" si="11">ROUND(IF(K144=0, IF(J144=0, 0, 1), J144/K144),5)</f>
        <v>0.97221999999999997</v>
      </c>
    </row>
    <row r="145" spans="1:13" x14ac:dyDescent="0.35">
      <c r="A145" s="1"/>
      <c r="B145" s="1"/>
      <c r="C145" s="1"/>
      <c r="D145" s="1"/>
      <c r="E145" s="1"/>
      <c r="F145" s="1" t="s">
        <v>197</v>
      </c>
      <c r="G145" s="1"/>
      <c r="H145" s="1"/>
      <c r="I145" s="1"/>
      <c r="J145" s="12">
        <v>140.47999999999999</v>
      </c>
      <c r="K145" s="12">
        <v>2000</v>
      </c>
      <c r="L145" s="12">
        <f t="shared" si="10"/>
        <v>-1859.52</v>
      </c>
      <c r="M145" s="15">
        <f t="shared" si="11"/>
        <v>7.0239999999999997E-2</v>
      </c>
    </row>
    <row r="146" spans="1:13" x14ac:dyDescent="0.35">
      <c r="A146" s="1"/>
      <c r="B146" s="1"/>
      <c r="C146" s="1"/>
      <c r="D146" s="1"/>
      <c r="E146" s="1"/>
      <c r="F146" s="1" t="s">
        <v>198</v>
      </c>
      <c r="G146" s="1"/>
      <c r="H146" s="1"/>
      <c r="I146" s="1"/>
      <c r="J146" s="12">
        <v>9291.86</v>
      </c>
      <c r="K146" s="12">
        <v>7500</v>
      </c>
      <c r="L146" s="12">
        <f t="shared" si="10"/>
        <v>1791.86</v>
      </c>
      <c r="M146" s="15">
        <f t="shared" si="11"/>
        <v>1.23891</v>
      </c>
    </row>
    <row r="147" spans="1:13" x14ac:dyDescent="0.35">
      <c r="A147" s="1"/>
      <c r="B147" s="1"/>
      <c r="C147" s="1"/>
      <c r="D147" s="1"/>
      <c r="E147" s="1"/>
      <c r="F147" s="1" t="s">
        <v>199</v>
      </c>
      <c r="G147" s="1"/>
      <c r="H147" s="1"/>
      <c r="I147" s="1"/>
      <c r="J147" s="12">
        <v>2220.3200000000002</v>
      </c>
      <c r="K147" s="12">
        <v>1500</v>
      </c>
      <c r="L147" s="12">
        <f t="shared" si="10"/>
        <v>720.32</v>
      </c>
      <c r="M147" s="15">
        <f t="shared" si="11"/>
        <v>1.48021</v>
      </c>
    </row>
    <row r="148" spans="1:13" ht="15" thickBot="1" x14ac:dyDescent="0.4">
      <c r="A148" s="1"/>
      <c r="B148" s="1"/>
      <c r="C148" s="1"/>
      <c r="D148" s="1"/>
      <c r="E148" s="1"/>
      <c r="F148" s="1" t="s">
        <v>200</v>
      </c>
      <c r="G148" s="1"/>
      <c r="H148" s="1"/>
      <c r="I148" s="1"/>
      <c r="J148" s="7">
        <v>12711.2</v>
      </c>
      <c r="K148" s="7">
        <v>5430</v>
      </c>
      <c r="L148" s="7">
        <f t="shared" si="10"/>
        <v>7281.2</v>
      </c>
      <c r="M148" s="18">
        <f t="shared" si="11"/>
        <v>2.3409200000000001</v>
      </c>
    </row>
    <row r="149" spans="1:13" x14ac:dyDescent="0.35">
      <c r="A149" s="1"/>
      <c r="B149" s="1"/>
      <c r="C149" s="1"/>
      <c r="D149" s="1"/>
      <c r="E149" s="1" t="s">
        <v>201</v>
      </c>
      <c r="F149" s="1"/>
      <c r="G149" s="1"/>
      <c r="H149" s="1"/>
      <c r="I149" s="1"/>
      <c r="J149" s="12">
        <f>ROUND(SUM(J143:J148),5)</f>
        <v>31363.86</v>
      </c>
      <c r="K149" s="12">
        <f>ROUND(SUM(K143:K148),5)</f>
        <v>23630</v>
      </c>
      <c r="L149" s="12">
        <f t="shared" si="10"/>
        <v>7733.86</v>
      </c>
      <c r="M149" s="15">
        <f t="shared" si="11"/>
        <v>1.3272900000000001</v>
      </c>
    </row>
    <row r="150" spans="1:13" x14ac:dyDescent="0.35">
      <c r="A150" s="1"/>
      <c r="B150" s="1"/>
      <c r="C150" s="1"/>
      <c r="D150" s="1"/>
      <c r="E150" s="1" t="s">
        <v>202</v>
      </c>
      <c r="F150" s="1"/>
      <c r="G150" s="1"/>
      <c r="H150" s="1"/>
      <c r="I150" s="1"/>
      <c r="J150" s="12"/>
      <c r="K150" s="12"/>
      <c r="L150" s="12"/>
      <c r="M150" s="15"/>
    </row>
    <row r="151" spans="1:13" x14ac:dyDescent="0.35">
      <c r="A151" s="1"/>
      <c r="B151" s="1"/>
      <c r="C151" s="1"/>
      <c r="D151" s="1"/>
      <c r="E151" s="1"/>
      <c r="F151" s="1" t="s">
        <v>203</v>
      </c>
      <c r="G151" s="1"/>
      <c r="H151" s="1"/>
      <c r="I151" s="1"/>
      <c r="J151" s="12">
        <v>0</v>
      </c>
      <c r="K151" s="12">
        <v>1000</v>
      </c>
      <c r="L151" s="12">
        <f>ROUND((J151-K151),5)</f>
        <v>-1000</v>
      </c>
      <c r="M151" s="15">
        <f>ROUND(IF(K151=0, IF(J151=0, 0, 1), J151/K151),5)</f>
        <v>0</v>
      </c>
    </row>
    <row r="152" spans="1:13" x14ac:dyDescent="0.35">
      <c r="A152" s="1"/>
      <c r="B152" s="1"/>
      <c r="C152" s="1"/>
      <c r="D152" s="1"/>
      <c r="E152" s="1"/>
      <c r="F152" s="1" t="s">
        <v>204</v>
      </c>
      <c r="G152" s="1"/>
      <c r="H152" s="1"/>
      <c r="I152" s="1"/>
      <c r="J152" s="12">
        <v>10034.86</v>
      </c>
      <c r="K152" s="12">
        <v>8000</v>
      </c>
      <c r="L152" s="12">
        <f>ROUND((J152-K152),5)</f>
        <v>2034.86</v>
      </c>
      <c r="M152" s="15">
        <f>ROUND(IF(K152=0, IF(J152=0, 0, 1), J152/K152),5)</f>
        <v>1.2543599999999999</v>
      </c>
    </row>
    <row r="153" spans="1:13" x14ac:dyDescent="0.35">
      <c r="A153" s="1"/>
      <c r="B153" s="1"/>
      <c r="C153" s="1"/>
      <c r="D153" s="1"/>
      <c r="E153" s="1"/>
      <c r="F153" s="1" t="s">
        <v>205</v>
      </c>
      <c r="G153" s="1"/>
      <c r="H153" s="1"/>
      <c r="I153" s="1"/>
      <c r="J153" s="12"/>
      <c r="K153" s="12"/>
      <c r="L153" s="12"/>
      <c r="M153" s="15"/>
    </row>
    <row r="154" spans="1:13" x14ac:dyDescent="0.35">
      <c r="A154" s="1"/>
      <c r="B154" s="1"/>
      <c r="C154" s="1"/>
      <c r="D154" s="1"/>
      <c r="E154" s="1"/>
      <c r="F154" s="1"/>
      <c r="G154" s="1" t="s">
        <v>206</v>
      </c>
      <c r="H154" s="1"/>
      <c r="I154" s="1"/>
      <c r="J154" s="12">
        <v>362.58</v>
      </c>
      <c r="K154" s="12">
        <v>6000</v>
      </c>
      <c r="L154" s="12">
        <f t="shared" ref="L154:L161" si="12">ROUND((J154-K154),5)</f>
        <v>-5637.42</v>
      </c>
      <c r="M154" s="15">
        <f t="shared" ref="M154:M161" si="13">ROUND(IF(K154=0, IF(J154=0, 0, 1), J154/K154),5)</f>
        <v>6.0429999999999998E-2</v>
      </c>
    </row>
    <row r="155" spans="1:13" x14ac:dyDescent="0.35">
      <c r="A155" s="1"/>
      <c r="B155" s="1"/>
      <c r="C155" s="1"/>
      <c r="D155" s="1"/>
      <c r="E155" s="1"/>
      <c r="F155" s="1"/>
      <c r="G155" s="1" t="s">
        <v>207</v>
      </c>
      <c r="H155" s="1"/>
      <c r="I155" s="1"/>
      <c r="J155" s="12">
        <v>0</v>
      </c>
      <c r="K155" s="12">
        <v>8000</v>
      </c>
      <c r="L155" s="12">
        <f t="shared" si="12"/>
        <v>-8000</v>
      </c>
      <c r="M155" s="15">
        <f t="shared" si="13"/>
        <v>0</v>
      </c>
    </row>
    <row r="156" spans="1:13" x14ac:dyDescent="0.35">
      <c r="A156" s="1"/>
      <c r="B156" s="1"/>
      <c r="C156" s="1"/>
      <c r="D156" s="1"/>
      <c r="E156" s="1"/>
      <c r="F156" s="1"/>
      <c r="G156" s="1" t="s">
        <v>208</v>
      </c>
      <c r="H156" s="1"/>
      <c r="I156" s="1"/>
      <c r="J156" s="12">
        <v>1406.74</v>
      </c>
      <c r="K156" s="12">
        <v>5000</v>
      </c>
      <c r="L156" s="12">
        <f t="shared" si="12"/>
        <v>-3593.26</v>
      </c>
      <c r="M156" s="15">
        <f t="shared" si="13"/>
        <v>0.28134999999999999</v>
      </c>
    </row>
    <row r="157" spans="1:13" x14ac:dyDescent="0.35">
      <c r="A157" s="1"/>
      <c r="B157" s="1"/>
      <c r="C157" s="1"/>
      <c r="D157" s="1"/>
      <c r="E157" s="1"/>
      <c r="F157" s="1"/>
      <c r="G157" s="1" t="s">
        <v>209</v>
      </c>
      <c r="H157" s="1"/>
      <c r="I157" s="1"/>
      <c r="J157" s="12">
        <v>2298.1</v>
      </c>
      <c r="K157" s="12">
        <v>15000</v>
      </c>
      <c r="L157" s="12">
        <f t="shared" si="12"/>
        <v>-12701.9</v>
      </c>
      <c r="M157" s="15">
        <f t="shared" si="13"/>
        <v>0.15321000000000001</v>
      </c>
    </row>
    <row r="158" spans="1:13" x14ac:dyDescent="0.35">
      <c r="A158" s="1"/>
      <c r="B158" s="1"/>
      <c r="C158" s="1"/>
      <c r="D158" s="1"/>
      <c r="E158" s="1"/>
      <c r="F158" s="1"/>
      <c r="G158" s="1" t="s">
        <v>210</v>
      </c>
      <c r="H158" s="1"/>
      <c r="I158" s="1"/>
      <c r="J158" s="12">
        <v>0</v>
      </c>
      <c r="K158" s="12">
        <v>1500</v>
      </c>
      <c r="L158" s="12">
        <f t="shared" si="12"/>
        <v>-1500</v>
      </c>
      <c r="M158" s="15">
        <f t="shared" si="13"/>
        <v>0</v>
      </c>
    </row>
    <row r="159" spans="1:13" x14ac:dyDescent="0.35">
      <c r="A159" s="1"/>
      <c r="B159" s="1"/>
      <c r="C159" s="1"/>
      <c r="D159" s="1"/>
      <c r="E159" s="1"/>
      <c r="F159" s="1"/>
      <c r="G159" s="1" t="s">
        <v>211</v>
      </c>
      <c r="H159" s="1"/>
      <c r="I159" s="1"/>
      <c r="J159" s="12">
        <v>3885.38</v>
      </c>
      <c r="K159" s="12">
        <v>1000</v>
      </c>
      <c r="L159" s="12">
        <f t="shared" si="12"/>
        <v>2885.38</v>
      </c>
      <c r="M159" s="15">
        <f t="shared" si="13"/>
        <v>3.8853800000000001</v>
      </c>
    </row>
    <row r="160" spans="1:13" x14ac:dyDescent="0.35">
      <c r="A160" s="1"/>
      <c r="B160" s="1"/>
      <c r="C160" s="1"/>
      <c r="D160" s="1"/>
      <c r="E160" s="1"/>
      <c r="F160" s="1"/>
      <c r="G160" s="1" t="s">
        <v>212</v>
      </c>
      <c r="H160" s="1"/>
      <c r="I160" s="1"/>
      <c r="J160" s="12">
        <v>4360.01</v>
      </c>
      <c r="K160" s="12">
        <v>3600</v>
      </c>
      <c r="L160" s="12">
        <f t="shared" si="12"/>
        <v>760.01</v>
      </c>
      <c r="M160" s="15">
        <f t="shared" si="13"/>
        <v>1.2111099999999999</v>
      </c>
    </row>
    <row r="161" spans="1:13" x14ac:dyDescent="0.35">
      <c r="A161" s="1"/>
      <c r="B161" s="1"/>
      <c r="C161" s="1"/>
      <c r="D161" s="1"/>
      <c r="E161" s="1"/>
      <c r="F161" s="1"/>
      <c r="G161" s="1" t="s">
        <v>213</v>
      </c>
      <c r="H161" s="1"/>
      <c r="I161" s="1"/>
      <c r="J161" s="12">
        <v>1000</v>
      </c>
      <c r="K161" s="12">
        <v>3000</v>
      </c>
      <c r="L161" s="12">
        <f t="shared" si="12"/>
        <v>-2000</v>
      </c>
      <c r="M161" s="15">
        <f t="shared" si="13"/>
        <v>0.33333000000000002</v>
      </c>
    </row>
    <row r="162" spans="1:13" x14ac:dyDescent="0.35">
      <c r="A162" s="1"/>
      <c r="B162" s="1"/>
      <c r="C162" s="1"/>
      <c r="D162" s="1"/>
      <c r="E162" s="1"/>
      <c r="F162" s="1"/>
      <c r="G162" s="1" t="s">
        <v>214</v>
      </c>
      <c r="H162" s="1"/>
      <c r="I162" s="1"/>
      <c r="J162" s="12">
        <v>961.63</v>
      </c>
      <c r="K162" s="12"/>
      <c r="L162" s="12"/>
      <c r="M162" s="15"/>
    </row>
    <row r="163" spans="1:13" x14ac:dyDescent="0.35">
      <c r="A163" s="1"/>
      <c r="B163" s="1"/>
      <c r="C163" s="1"/>
      <c r="D163" s="1"/>
      <c r="E163" s="1"/>
      <c r="F163" s="1"/>
      <c r="G163" s="1" t="s">
        <v>301</v>
      </c>
      <c r="H163" s="1"/>
      <c r="I163" s="1"/>
      <c r="J163" s="12">
        <v>709.41</v>
      </c>
      <c r="K163" s="12"/>
      <c r="L163" s="12"/>
      <c r="M163" s="15"/>
    </row>
    <row r="164" spans="1:13" ht="15" thickBot="1" x14ac:dyDescent="0.4">
      <c r="A164" s="1"/>
      <c r="B164" s="1"/>
      <c r="C164" s="1"/>
      <c r="D164" s="1"/>
      <c r="E164" s="1"/>
      <c r="F164" s="1"/>
      <c r="G164" s="1" t="s">
        <v>215</v>
      </c>
      <c r="H164" s="1"/>
      <c r="I164" s="1"/>
      <c r="J164" s="7">
        <v>1158.8699999999999</v>
      </c>
      <c r="K164" s="7"/>
      <c r="L164" s="7"/>
      <c r="M164" s="18"/>
    </row>
    <row r="165" spans="1:13" x14ac:dyDescent="0.35">
      <c r="A165" s="1"/>
      <c r="B165" s="1"/>
      <c r="C165" s="1"/>
      <c r="D165" s="1"/>
      <c r="E165" s="1"/>
      <c r="F165" s="1" t="s">
        <v>216</v>
      </c>
      <c r="G165" s="1"/>
      <c r="H165" s="1"/>
      <c r="I165" s="1"/>
      <c r="J165" s="12">
        <f>ROUND(SUM(J153:J164),5)</f>
        <v>16142.72</v>
      </c>
      <c r="K165" s="12">
        <f>ROUND(SUM(K153:K164),5)</f>
        <v>43100</v>
      </c>
      <c r="L165" s="12">
        <f>ROUND((J165-K165),5)</f>
        <v>-26957.279999999999</v>
      </c>
      <c r="M165" s="15">
        <f>ROUND(IF(K165=0, IF(J165=0, 0, 1), J165/K165),5)</f>
        <v>0.37453999999999998</v>
      </c>
    </row>
    <row r="166" spans="1:13" x14ac:dyDescent="0.35">
      <c r="A166" s="1"/>
      <c r="B166" s="1"/>
      <c r="C166" s="1"/>
      <c r="D166" s="1"/>
      <c r="E166" s="1"/>
      <c r="F166" s="1" t="s">
        <v>217</v>
      </c>
      <c r="G166" s="1"/>
      <c r="H166" s="1"/>
      <c r="I166" s="1"/>
      <c r="J166" s="12"/>
      <c r="K166" s="12"/>
      <c r="L166" s="12"/>
      <c r="M166" s="15"/>
    </row>
    <row r="167" spans="1:13" x14ac:dyDescent="0.35">
      <c r="A167" s="1"/>
      <c r="B167" s="1"/>
      <c r="C167" s="1"/>
      <c r="D167" s="1"/>
      <c r="E167" s="1"/>
      <c r="F167" s="1"/>
      <c r="G167" s="1" t="s">
        <v>218</v>
      </c>
      <c r="H167" s="1"/>
      <c r="I167" s="1"/>
      <c r="J167" s="12">
        <v>18150.41</v>
      </c>
      <c r="K167" s="12"/>
      <c r="L167" s="12"/>
      <c r="M167" s="15"/>
    </row>
    <row r="168" spans="1:13" x14ac:dyDescent="0.35">
      <c r="A168" s="1"/>
      <c r="B168" s="1"/>
      <c r="C168" s="1"/>
      <c r="D168" s="1"/>
      <c r="E168" s="1"/>
      <c r="F168" s="1"/>
      <c r="G168" s="1" t="s">
        <v>302</v>
      </c>
      <c r="H168" s="1"/>
      <c r="I168" s="1"/>
      <c r="J168" s="12">
        <v>5806.42</v>
      </c>
      <c r="K168" s="12"/>
      <c r="L168" s="12"/>
      <c r="M168" s="15"/>
    </row>
    <row r="169" spans="1:13" x14ac:dyDescent="0.35">
      <c r="A169" s="1"/>
      <c r="B169" s="1"/>
      <c r="C169" s="1"/>
      <c r="D169" s="1"/>
      <c r="E169" s="1"/>
      <c r="F169" s="1"/>
      <c r="G169" s="1" t="s">
        <v>303</v>
      </c>
      <c r="H169" s="1"/>
      <c r="I169" s="1"/>
      <c r="J169" s="12">
        <v>11754</v>
      </c>
      <c r="K169" s="12"/>
      <c r="L169" s="12"/>
      <c r="M169" s="15"/>
    </row>
    <row r="170" spans="1:13" x14ac:dyDescent="0.35">
      <c r="A170" s="1"/>
      <c r="B170" s="1"/>
      <c r="C170" s="1"/>
      <c r="D170" s="1"/>
      <c r="E170" s="1"/>
      <c r="F170" s="1"/>
      <c r="G170" s="1" t="s">
        <v>219</v>
      </c>
      <c r="H170" s="1"/>
      <c r="I170" s="1"/>
      <c r="J170" s="12">
        <v>1373.05</v>
      </c>
      <c r="K170" s="12"/>
      <c r="L170" s="12"/>
      <c r="M170" s="15"/>
    </row>
    <row r="171" spans="1:13" x14ac:dyDescent="0.35">
      <c r="A171" s="1"/>
      <c r="B171" s="1"/>
      <c r="C171" s="1"/>
      <c r="D171" s="1"/>
      <c r="E171" s="1"/>
      <c r="F171" s="1"/>
      <c r="G171" s="1" t="s">
        <v>304</v>
      </c>
      <c r="H171" s="1"/>
      <c r="I171" s="1"/>
      <c r="J171" s="12">
        <v>365.91</v>
      </c>
      <c r="K171" s="12"/>
      <c r="L171" s="12"/>
      <c r="M171" s="15"/>
    </row>
    <row r="172" spans="1:13" x14ac:dyDescent="0.35">
      <c r="A172" s="1"/>
      <c r="B172" s="1"/>
      <c r="C172" s="1"/>
      <c r="D172" s="1"/>
      <c r="E172" s="1"/>
      <c r="F172" s="1"/>
      <c r="G172" s="1" t="s">
        <v>305</v>
      </c>
      <c r="H172" s="1"/>
      <c r="I172" s="1"/>
      <c r="J172" s="12">
        <v>3021.97</v>
      </c>
      <c r="K172" s="12"/>
      <c r="L172" s="12"/>
      <c r="M172" s="15"/>
    </row>
    <row r="173" spans="1:13" x14ac:dyDescent="0.35">
      <c r="A173" s="1"/>
      <c r="B173" s="1"/>
      <c r="C173" s="1"/>
      <c r="D173" s="1"/>
      <c r="E173" s="1"/>
      <c r="F173" s="1"/>
      <c r="G173" s="1" t="s">
        <v>306</v>
      </c>
      <c r="H173" s="1"/>
      <c r="I173" s="1"/>
      <c r="J173" s="12">
        <v>1444.98</v>
      </c>
      <c r="K173" s="12"/>
      <c r="L173" s="12"/>
      <c r="M173" s="15"/>
    </row>
    <row r="174" spans="1:13" x14ac:dyDescent="0.35">
      <c r="A174" s="1"/>
      <c r="B174" s="1"/>
      <c r="C174" s="1"/>
      <c r="D174" s="1"/>
      <c r="E174" s="1"/>
      <c r="F174" s="1"/>
      <c r="G174" s="1" t="s">
        <v>220</v>
      </c>
      <c r="H174" s="1"/>
      <c r="I174" s="1"/>
      <c r="J174" s="12">
        <v>6737.94</v>
      </c>
      <c r="K174" s="12"/>
      <c r="L174" s="12"/>
      <c r="M174" s="15"/>
    </row>
    <row r="175" spans="1:13" x14ac:dyDescent="0.35">
      <c r="A175" s="1"/>
      <c r="B175" s="1"/>
      <c r="C175" s="1"/>
      <c r="D175" s="1"/>
      <c r="E175" s="1"/>
      <c r="F175" s="1"/>
      <c r="G175" s="1" t="s">
        <v>307</v>
      </c>
      <c r="H175" s="1"/>
      <c r="I175" s="1"/>
      <c r="J175" s="12">
        <v>6799.79</v>
      </c>
      <c r="K175" s="12"/>
      <c r="L175" s="12"/>
      <c r="M175" s="15"/>
    </row>
    <row r="176" spans="1:13" x14ac:dyDescent="0.35">
      <c r="A176" s="1"/>
      <c r="B176" s="1"/>
      <c r="C176" s="1"/>
      <c r="D176" s="1"/>
      <c r="E176" s="1"/>
      <c r="F176" s="1"/>
      <c r="G176" s="1" t="s">
        <v>308</v>
      </c>
      <c r="H176" s="1"/>
      <c r="I176" s="1"/>
      <c r="J176" s="12">
        <v>285.82</v>
      </c>
      <c r="K176" s="12"/>
      <c r="L176" s="12"/>
      <c r="M176" s="15"/>
    </row>
    <row r="177" spans="1:13" x14ac:dyDescent="0.35">
      <c r="A177" s="1"/>
      <c r="B177" s="1"/>
      <c r="C177" s="1"/>
      <c r="D177" s="1"/>
      <c r="E177" s="1"/>
      <c r="F177" s="1"/>
      <c r="G177" s="1" t="s">
        <v>309</v>
      </c>
      <c r="H177" s="1"/>
      <c r="I177" s="1"/>
      <c r="J177" s="12">
        <v>200</v>
      </c>
      <c r="K177" s="12"/>
      <c r="L177" s="12"/>
      <c r="M177" s="15"/>
    </row>
    <row r="178" spans="1:13" x14ac:dyDescent="0.35">
      <c r="A178" s="1"/>
      <c r="B178" s="1"/>
      <c r="C178" s="1"/>
      <c r="D178" s="1"/>
      <c r="E178" s="1"/>
      <c r="F178" s="1"/>
      <c r="G178" s="1" t="s">
        <v>310</v>
      </c>
      <c r="H178" s="1"/>
      <c r="I178" s="1"/>
      <c r="J178" s="12">
        <v>1039.1300000000001</v>
      </c>
      <c r="K178" s="12"/>
      <c r="L178" s="12"/>
      <c r="M178" s="15"/>
    </row>
    <row r="179" spans="1:13" x14ac:dyDescent="0.35">
      <c r="A179" s="1"/>
      <c r="B179" s="1"/>
      <c r="C179" s="1"/>
      <c r="D179" s="1"/>
      <c r="E179" s="1"/>
      <c r="F179" s="1"/>
      <c r="G179" s="1" t="s">
        <v>311</v>
      </c>
      <c r="H179" s="1"/>
      <c r="I179" s="1"/>
      <c r="J179" s="12">
        <v>16</v>
      </c>
      <c r="K179" s="12"/>
      <c r="L179" s="12"/>
      <c r="M179" s="15"/>
    </row>
    <row r="180" spans="1:13" x14ac:dyDescent="0.35">
      <c r="A180" s="1"/>
      <c r="B180" s="1"/>
      <c r="C180" s="1"/>
      <c r="D180" s="1"/>
      <c r="E180" s="1"/>
      <c r="F180" s="1"/>
      <c r="G180" s="1" t="s">
        <v>312</v>
      </c>
      <c r="H180" s="1"/>
      <c r="I180" s="1"/>
      <c r="J180" s="12">
        <v>200</v>
      </c>
      <c r="K180" s="12"/>
      <c r="L180" s="12"/>
      <c r="M180" s="15"/>
    </row>
    <row r="181" spans="1:13" x14ac:dyDescent="0.35">
      <c r="A181" s="1"/>
      <c r="B181" s="1"/>
      <c r="C181" s="1"/>
      <c r="D181" s="1"/>
      <c r="E181" s="1"/>
      <c r="F181" s="1"/>
      <c r="G181" s="1" t="s">
        <v>313</v>
      </c>
      <c r="H181" s="1"/>
      <c r="I181" s="1"/>
      <c r="J181" s="12">
        <v>1439.43</v>
      </c>
      <c r="K181" s="12"/>
      <c r="L181" s="12"/>
      <c r="M181" s="15"/>
    </row>
    <row r="182" spans="1:13" x14ac:dyDescent="0.35">
      <c r="A182" s="1"/>
      <c r="B182" s="1"/>
      <c r="C182" s="1"/>
      <c r="D182" s="1"/>
      <c r="E182" s="1"/>
      <c r="F182" s="1"/>
      <c r="G182" s="1" t="s">
        <v>314</v>
      </c>
      <c r="H182" s="1"/>
      <c r="I182" s="1"/>
      <c r="J182" s="12">
        <v>1568.65</v>
      </c>
      <c r="K182" s="12"/>
      <c r="L182" s="12"/>
      <c r="M182" s="15"/>
    </row>
    <row r="183" spans="1:13" x14ac:dyDescent="0.35">
      <c r="A183" s="1"/>
      <c r="B183" s="1"/>
      <c r="C183" s="1"/>
      <c r="D183" s="1"/>
      <c r="E183" s="1"/>
      <c r="F183" s="1"/>
      <c r="G183" s="1" t="s">
        <v>315</v>
      </c>
      <c r="H183" s="1"/>
      <c r="I183" s="1"/>
      <c r="J183" s="12">
        <v>819.04</v>
      </c>
      <c r="K183" s="12"/>
      <c r="L183" s="12"/>
      <c r="M183" s="15"/>
    </row>
    <row r="184" spans="1:13" x14ac:dyDescent="0.35">
      <c r="A184" s="1"/>
      <c r="B184" s="1"/>
      <c r="C184" s="1"/>
      <c r="D184" s="1"/>
      <c r="E184" s="1"/>
      <c r="F184" s="1"/>
      <c r="G184" s="1" t="s">
        <v>316</v>
      </c>
      <c r="H184" s="1"/>
      <c r="I184" s="1"/>
      <c r="J184" s="12">
        <v>4165.83</v>
      </c>
      <c r="K184" s="12"/>
      <c r="L184" s="12"/>
      <c r="M184" s="15"/>
    </row>
    <row r="185" spans="1:13" ht="15" thickBot="1" x14ac:dyDescent="0.4">
      <c r="A185" s="1"/>
      <c r="B185" s="1"/>
      <c r="C185" s="1"/>
      <c r="D185" s="1"/>
      <c r="E185" s="1"/>
      <c r="F185" s="1"/>
      <c r="G185" s="1" t="s">
        <v>221</v>
      </c>
      <c r="H185" s="1"/>
      <c r="I185" s="1"/>
      <c r="J185" s="12">
        <v>2875.92</v>
      </c>
      <c r="K185" s="12">
        <v>35000</v>
      </c>
      <c r="L185" s="12">
        <f>ROUND((J185-K185),5)</f>
        <v>-32124.080000000002</v>
      </c>
      <c r="M185" s="15">
        <f>ROUND(IF(K185=0, IF(J185=0, 0, 1), J185/K185),5)</f>
        <v>8.2170000000000007E-2</v>
      </c>
    </row>
    <row r="186" spans="1:13" ht="15" thickBot="1" x14ac:dyDescent="0.4">
      <c r="A186" s="1"/>
      <c r="B186" s="1"/>
      <c r="C186" s="1"/>
      <c r="D186" s="1"/>
      <c r="E186" s="1"/>
      <c r="F186" s="1" t="s">
        <v>222</v>
      </c>
      <c r="G186" s="1"/>
      <c r="H186" s="1"/>
      <c r="I186" s="1"/>
      <c r="J186" s="2">
        <f>ROUND(SUM(J166:J185),5)</f>
        <v>68064.289999999994</v>
      </c>
      <c r="K186" s="2">
        <f>ROUND(SUM(K166:K185),5)</f>
        <v>35000</v>
      </c>
      <c r="L186" s="2">
        <f>ROUND((J186-K186),5)</f>
        <v>33064.29</v>
      </c>
      <c r="M186" s="17">
        <f>ROUND(IF(K186=0, IF(J186=0, 0, 1), J186/K186),5)</f>
        <v>1.94469</v>
      </c>
    </row>
    <row r="187" spans="1:13" x14ac:dyDescent="0.35">
      <c r="A187" s="1"/>
      <c r="B187" s="1"/>
      <c r="C187" s="1"/>
      <c r="D187" s="1"/>
      <c r="E187" s="1" t="s">
        <v>223</v>
      </c>
      <c r="F187" s="1"/>
      <c r="G187" s="1"/>
      <c r="H187" s="1"/>
      <c r="I187" s="1"/>
      <c r="J187" s="12">
        <f>ROUND(SUM(J150:J152)+J165+J186,5)</f>
        <v>94241.87</v>
      </c>
      <c r="K187" s="12">
        <f>ROUND(SUM(K150:K152)+K165+K186,5)</f>
        <v>87100</v>
      </c>
      <c r="L187" s="12">
        <f>ROUND((J187-K187),5)</f>
        <v>7141.87</v>
      </c>
      <c r="M187" s="15">
        <f>ROUND(IF(K187=0, IF(J187=0, 0, 1), J187/K187),5)</f>
        <v>1.0820000000000001</v>
      </c>
    </row>
    <row r="188" spans="1:13" x14ac:dyDescent="0.35">
      <c r="A188" s="1"/>
      <c r="B188" s="1"/>
      <c r="C188" s="1"/>
      <c r="D188" s="1"/>
      <c r="E188" s="1" t="s">
        <v>224</v>
      </c>
      <c r="F188" s="1"/>
      <c r="G188" s="1"/>
      <c r="H188" s="1"/>
      <c r="I188" s="1"/>
      <c r="J188" s="12"/>
      <c r="K188" s="12"/>
      <c r="L188" s="12"/>
      <c r="M188" s="15"/>
    </row>
    <row r="189" spans="1:13" x14ac:dyDescent="0.35">
      <c r="A189" s="1"/>
      <c r="B189" s="1"/>
      <c r="C189" s="1"/>
      <c r="D189" s="1"/>
      <c r="E189" s="1"/>
      <c r="F189" s="1" t="s">
        <v>225</v>
      </c>
      <c r="G189" s="1"/>
      <c r="H189" s="1"/>
      <c r="I189" s="1"/>
      <c r="J189" s="12">
        <v>736.93</v>
      </c>
      <c r="K189" s="12">
        <v>1500</v>
      </c>
      <c r="L189" s="12">
        <f>ROUND((J189-K189),5)</f>
        <v>-763.07</v>
      </c>
      <c r="M189" s="15">
        <f>ROUND(IF(K189=0, IF(J189=0, 0, 1), J189/K189),5)</f>
        <v>0.49129</v>
      </c>
    </row>
    <row r="190" spans="1:13" ht="15" thickBot="1" x14ac:dyDescent="0.4">
      <c r="A190" s="1"/>
      <c r="B190" s="1"/>
      <c r="C190" s="1"/>
      <c r="D190" s="1"/>
      <c r="E190" s="1"/>
      <c r="F190" s="1" t="s">
        <v>317</v>
      </c>
      <c r="G190" s="1"/>
      <c r="H190" s="1"/>
      <c r="I190" s="1"/>
      <c r="J190" s="7">
        <v>429.54</v>
      </c>
      <c r="K190" s="7"/>
      <c r="L190" s="7"/>
      <c r="M190" s="18"/>
    </row>
    <row r="191" spans="1:13" x14ac:dyDescent="0.35">
      <c r="A191" s="1"/>
      <c r="B191" s="1"/>
      <c r="C191" s="1"/>
      <c r="D191" s="1"/>
      <c r="E191" s="1" t="s">
        <v>226</v>
      </c>
      <c r="F191" s="1"/>
      <c r="G191" s="1"/>
      <c r="H191" s="1"/>
      <c r="I191" s="1"/>
      <c r="J191" s="12">
        <f>ROUND(SUM(J188:J190),5)</f>
        <v>1166.47</v>
      </c>
      <c r="K191" s="12">
        <f>ROUND(SUM(K188:K190),5)</f>
        <v>1500</v>
      </c>
      <c r="L191" s="12">
        <f>ROUND((J191-K191),5)</f>
        <v>-333.53</v>
      </c>
      <c r="M191" s="15">
        <f>ROUND(IF(K191=0, IF(J191=0, 0, 1), J191/K191),5)</f>
        <v>0.77764999999999995</v>
      </c>
    </row>
    <row r="192" spans="1:13" x14ac:dyDescent="0.35">
      <c r="A192" s="1"/>
      <c r="B192" s="1"/>
      <c r="C192" s="1"/>
      <c r="D192" s="1"/>
      <c r="E192" s="1" t="s">
        <v>227</v>
      </c>
      <c r="F192" s="1"/>
      <c r="G192" s="1"/>
      <c r="H192" s="1"/>
      <c r="I192" s="1"/>
      <c r="J192" s="12"/>
      <c r="K192" s="12"/>
      <c r="L192" s="12"/>
      <c r="M192" s="15"/>
    </row>
    <row r="193" spans="1:13" x14ac:dyDescent="0.35">
      <c r="A193" s="1"/>
      <c r="B193" s="1"/>
      <c r="C193" s="1"/>
      <c r="D193" s="1"/>
      <c r="E193" s="1"/>
      <c r="F193" s="1" t="s">
        <v>228</v>
      </c>
      <c r="G193" s="1"/>
      <c r="H193" s="1"/>
      <c r="I193" s="1"/>
      <c r="J193" s="12">
        <v>3098.71</v>
      </c>
      <c r="K193" s="12">
        <v>2100</v>
      </c>
      <c r="L193" s="12">
        <f>ROUND((J193-K193),5)</f>
        <v>998.71</v>
      </c>
      <c r="M193" s="15">
        <f>ROUND(IF(K193=0, IF(J193=0, 0, 1), J193/K193),5)</f>
        <v>1.4755799999999999</v>
      </c>
    </row>
    <row r="194" spans="1:13" x14ac:dyDescent="0.35">
      <c r="A194" s="1"/>
      <c r="B194" s="1"/>
      <c r="C194" s="1"/>
      <c r="D194" s="1"/>
      <c r="E194" s="1"/>
      <c r="F194" s="1" t="s">
        <v>229</v>
      </c>
      <c r="G194" s="1"/>
      <c r="H194" s="1"/>
      <c r="I194" s="1"/>
      <c r="J194" s="12"/>
      <c r="K194" s="12"/>
      <c r="L194" s="12"/>
      <c r="M194" s="15"/>
    </row>
    <row r="195" spans="1:13" x14ac:dyDescent="0.35">
      <c r="A195" s="1"/>
      <c r="B195" s="1"/>
      <c r="C195" s="1"/>
      <c r="D195" s="1"/>
      <c r="E195" s="1"/>
      <c r="F195" s="1"/>
      <c r="G195" s="1" t="s">
        <v>230</v>
      </c>
      <c r="H195" s="1"/>
      <c r="I195" s="1"/>
      <c r="J195" s="12">
        <v>4563.54</v>
      </c>
      <c r="K195" s="12"/>
      <c r="L195" s="12"/>
      <c r="M195" s="15"/>
    </row>
    <row r="196" spans="1:13" x14ac:dyDescent="0.35">
      <c r="A196" s="1"/>
      <c r="B196" s="1"/>
      <c r="C196" s="1"/>
      <c r="D196" s="1"/>
      <c r="E196" s="1"/>
      <c r="F196" s="1"/>
      <c r="G196" s="1" t="s">
        <v>231</v>
      </c>
      <c r="H196" s="1"/>
      <c r="I196" s="1"/>
      <c r="J196" s="12">
        <v>1384.03</v>
      </c>
      <c r="K196" s="12">
        <v>5000</v>
      </c>
      <c r="L196" s="12">
        <f>ROUND((J196-K196),5)</f>
        <v>-3615.97</v>
      </c>
      <c r="M196" s="15">
        <f>ROUND(IF(K196=0, IF(J196=0, 0, 1), J196/K196),5)</f>
        <v>0.27681</v>
      </c>
    </row>
    <row r="197" spans="1:13" x14ac:dyDescent="0.35">
      <c r="A197" s="1"/>
      <c r="B197" s="1"/>
      <c r="C197" s="1"/>
      <c r="D197" s="1"/>
      <c r="E197" s="1"/>
      <c r="F197" s="1"/>
      <c r="G197" s="1" t="s">
        <v>232</v>
      </c>
      <c r="H197" s="1"/>
      <c r="I197" s="1"/>
      <c r="J197" s="12">
        <v>0</v>
      </c>
      <c r="K197" s="12">
        <v>1100</v>
      </c>
      <c r="L197" s="12">
        <f>ROUND((J197-K197),5)</f>
        <v>-1100</v>
      </c>
      <c r="M197" s="15">
        <f>ROUND(IF(K197=0, IF(J197=0, 0, 1), J197/K197),5)</f>
        <v>0</v>
      </c>
    </row>
    <row r="198" spans="1:13" x14ac:dyDescent="0.35">
      <c r="A198" s="1"/>
      <c r="B198" s="1"/>
      <c r="C198" s="1"/>
      <c r="D198" s="1"/>
      <c r="E198" s="1"/>
      <c r="F198" s="1"/>
      <c r="G198" s="1" t="s">
        <v>233</v>
      </c>
      <c r="H198" s="1"/>
      <c r="I198" s="1"/>
      <c r="J198" s="12">
        <v>0</v>
      </c>
      <c r="K198" s="12">
        <v>6000</v>
      </c>
      <c r="L198" s="12">
        <f>ROUND((J198-K198),5)</f>
        <v>-6000</v>
      </c>
      <c r="M198" s="15">
        <f>ROUND(IF(K198=0, IF(J198=0, 0, 1), J198/K198),5)</f>
        <v>0</v>
      </c>
    </row>
    <row r="199" spans="1:13" ht="15" thickBot="1" x14ac:dyDescent="0.4">
      <c r="A199" s="1"/>
      <c r="B199" s="1"/>
      <c r="C199" s="1"/>
      <c r="D199" s="1"/>
      <c r="E199" s="1"/>
      <c r="F199" s="1"/>
      <c r="G199" s="1" t="s">
        <v>234</v>
      </c>
      <c r="H199" s="1"/>
      <c r="I199" s="1"/>
      <c r="J199" s="7">
        <v>20451.21</v>
      </c>
      <c r="K199" s="7">
        <v>6000</v>
      </c>
      <c r="L199" s="7">
        <f>ROUND((J199-K199),5)</f>
        <v>14451.21</v>
      </c>
      <c r="M199" s="18">
        <f>ROUND(IF(K199=0, IF(J199=0, 0, 1), J199/K199),5)</f>
        <v>3.4085399999999999</v>
      </c>
    </row>
    <row r="200" spans="1:13" x14ac:dyDescent="0.35">
      <c r="A200" s="1"/>
      <c r="B200" s="1"/>
      <c r="C200" s="1"/>
      <c r="D200" s="1"/>
      <c r="E200" s="1"/>
      <c r="F200" s="1" t="s">
        <v>235</v>
      </c>
      <c r="G200" s="1"/>
      <c r="H200" s="1"/>
      <c r="I200" s="1"/>
      <c r="J200" s="12">
        <f>ROUND(SUM(J194:J199),5)</f>
        <v>26398.78</v>
      </c>
      <c r="K200" s="12">
        <f>ROUND(SUM(K194:K199),5)</f>
        <v>18100</v>
      </c>
      <c r="L200" s="12">
        <f>ROUND((J200-K200),5)</f>
        <v>8298.7800000000007</v>
      </c>
      <c r="M200" s="15">
        <f>ROUND(IF(K200=0, IF(J200=0, 0, 1), J200/K200),5)</f>
        <v>1.4584999999999999</v>
      </c>
    </row>
    <row r="201" spans="1:13" x14ac:dyDescent="0.35">
      <c r="A201" s="1"/>
      <c r="B201" s="1"/>
      <c r="C201" s="1"/>
      <c r="D201" s="1"/>
      <c r="E201" s="1"/>
      <c r="F201" s="1" t="s">
        <v>318</v>
      </c>
      <c r="G201" s="1"/>
      <c r="H201" s="1"/>
      <c r="I201" s="1"/>
      <c r="J201" s="12">
        <v>5000</v>
      </c>
      <c r="K201" s="12"/>
      <c r="L201" s="12"/>
      <c r="M201" s="15"/>
    </row>
    <row r="202" spans="1:13" x14ac:dyDescent="0.35">
      <c r="A202" s="1"/>
      <c r="B202" s="1"/>
      <c r="C202" s="1"/>
      <c r="D202" s="1"/>
      <c r="E202" s="1"/>
      <c r="F202" s="1" t="s">
        <v>319</v>
      </c>
      <c r="G202" s="1"/>
      <c r="H202" s="1"/>
      <c r="I202" s="1"/>
      <c r="J202" s="12">
        <v>1539</v>
      </c>
      <c r="K202" s="12"/>
      <c r="L202" s="12"/>
      <c r="M202" s="15"/>
    </row>
    <row r="203" spans="1:13" x14ac:dyDescent="0.35">
      <c r="A203" s="1"/>
      <c r="B203" s="1"/>
      <c r="C203" s="1"/>
      <c r="D203" s="1"/>
      <c r="E203" s="1"/>
      <c r="F203" s="1" t="s">
        <v>236</v>
      </c>
      <c r="G203" s="1"/>
      <c r="H203" s="1"/>
      <c r="I203" s="1"/>
      <c r="J203" s="12"/>
      <c r="K203" s="12"/>
      <c r="L203" s="12"/>
      <c r="M203" s="15"/>
    </row>
    <row r="204" spans="1:13" x14ac:dyDescent="0.35">
      <c r="A204" s="1"/>
      <c r="B204" s="1"/>
      <c r="C204" s="1"/>
      <c r="D204" s="1"/>
      <c r="E204" s="1"/>
      <c r="F204" s="1"/>
      <c r="G204" s="1" t="s">
        <v>237</v>
      </c>
      <c r="H204" s="1"/>
      <c r="I204" s="1"/>
      <c r="J204" s="12">
        <v>3597.05</v>
      </c>
      <c r="K204" s="12">
        <v>1500</v>
      </c>
      <c r="L204" s="12">
        <f>ROUND((J204-K204),5)</f>
        <v>2097.0500000000002</v>
      </c>
      <c r="M204" s="15">
        <f>ROUND(IF(K204=0, IF(J204=0, 0, 1), J204/K204),5)</f>
        <v>2.3980299999999999</v>
      </c>
    </row>
    <row r="205" spans="1:13" x14ac:dyDescent="0.35">
      <c r="A205" s="1"/>
      <c r="B205" s="1"/>
      <c r="C205" s="1"/>
      <c r="D205" s="1"/>
      <c r="E205" s="1"/>
      <c r="F205" s="1"/>
      <c r="G205" s="1" t="s">
        <v>320</v>
      </c>
      <c r="H205" s="1"/>
      <c r="I205" s="1"/>
      <c r="J205" s="12">
        <v>289.42</v>
      </c>
      <c r="K205" s="12"/>
      <c r="L205" s="12"/>
      <c r="M205" s="15"/>
    </row>
    <row r="206" spans="1:13" ht="15" thickBot="1" x14ac:dyDescent="0.4">
      <c r="A206" s="1"/>
      <c r="B206" s="1"/>
      <c r="C206" s="1"/>
      <c r="D206" s="1"/>
      <c r="E206" s="1"/>
      <c r="F206" s="1"/>
      <c r="G206" s="1" t="s">
        <v>321</v>
      </c>
      <c r="H206" s="1"/>
      <c r="I206" s="1"/>
      <c r="J206" s="12">
        <v>2.5499999999999998</v>
      </c>
      <c r="K206" s="12"/>
      <c r="L206" s="12"/>
      <c r="M206" s="15"/>
    </row>
    <row r="207" spans="1:13" ht="15" thickBot="1" x14ac:dyDescent="0.4">
      <c r="A207" s="1"/>
      <c r="B207" s="1"/>
      <c r="C207" s="1"/>
      <c r="D207" s="1"/>
      <c r="E207" s="1"/>
      <c r="F207" s="1" t="s">
        <v>238</v>
      </c>
      <c r="G207" s="1"/>
      <c r="H207" s="1"/>
      <c r="I207" s="1"/>
      <c r="J207" s="2">
        <f>ROUND(SUM(J203:J206),5)</f>
        <v>3889.02</v>
      </c>
      <c r="K207" s="2">
        <f>ROUND(SUM(K203:K206),5)</f>
        <v>1500</v>
      </c>
      <c r="L207" s="2">
        <f>ROUND((J207-K207),5)</f>
        <v>2389.02</v>
      </c>
      <c r="M207" s="17">
        <f>ROUND(IF(K207=0, IF(J207=0, 0, 1), J207/K207),5)</f>
        <v>2.5926800000000001</v>
      </c>
    </row>
    <row r="208" spans="1:13" x14ac:dyDescent="0.35">
      <c r="A208" s="1"/>
      <c r="B208" s="1"/>
      <c r="C208" s="1"/>
      <c r="D208" s="1"/>
      <c r="E208" s="1" t="s">
        <v>239</v>
      </c>
      <c r="F208" s="1"/>
      <c r="G208" s="1"/>
      <c r="H208" s="1"/>
      <c r="I208" s="1"/>
      <c r="J208" s="12">
        <f>ROUND(SUM(J192:J193)+SUM(J200:J202)+J207,5)</f>
        <v>39925.51</v>
      </c>
      <c r="K208" s="12">
        <f>ROUND(SUM(K192:K193)+SUM(K200:K202)+K207,5)</f>
        <v>21700</v>
      </c>
      <c r="L208" s="12">
        <f>ROUND((J208-K208),5)</f>
        <v>18225.509999999998</v>
      </c>
      <c r="M208" s="15">
        <f>ROUND(IF(K208=0, IF(J208=0, 0, 1), J208/K208),5)</f>
        <v>1.83989</v>
      </c>
    </row>
    <row r="209" spans="1:13" x14ac:dyDescent="0.35">
      <c r="A209" s="1"/>
      <c r="B209" s="1"/>
      <c r="C209" s="1"/>
      <c r="D209" s="1"/>
      <c r="E209" s="1" t="s">
        <v>240</v>
      </c>
      <c r="F209" s="1"/>
      <c r="G209" s="1"/>
      <c r="H209" s="1"/>
      <c r="I209" s="1"/>
      <c r="J209" s="12"/>
      <c r="K209" s="12"/>
      <c r="L209" s="12"/>
      <c r="M209" s="15"/>
    </row>
    <row r="210" spans="1:13" x14ac:dyDescent="0.35">
      <c r="A210" s="1"/>
      <c r="B210" s="1"/>
      <c r="C210" s="1"/>
      <c r="D210" s="1"/>
      <c r="E210" s="1"/>
      <c r="F210" s="1" t="s">
        <v>241</v>
      </c>
      <c r="G210" s="1"/>
      <c r="H210" s="1"/>
      <c r="I210" s="1"/>
      <c r="J210" s="12">
        <v>5443.1</v>
      </c>
      <c r="K210" s="12"/>
      <c r="L210" s="12"/>
      <c r="M210" s="15"/>
    </row>
    <row r="211" spans="1:13" x14ac:dyDescent="0.35">
      <c r="A211" s="1"/>
      <c r="B211" s="1"/>
      <c r="C211" s="1"/>
      <c r="D211" s="1"/>
      <c r="E211" s="1"/>
      <c r="F211" s="1" t="s">
        <v>242</v>
      </c>
      <c r="G211" s="1"/>
      <c r="H211" s="1"/>
      <c r="I211" s="1"/>
      <c r="J211" s="12">
        <v>787.33</v>
      </c>
      <c r="K211" s="12">
        <v>4100</v>
      </c>
      <c r="L211" s="12">
        <f>ROUND((J211-K211),5)</f>
        <v>-3312.67</v>
      </c>
      <c r="M211" s="15">
        <f>ROUND(IF(K211=0, IF(J211=0, 0, 1), J211/K211),5)</f>
        <v>0.19203000000000001</v>
      </c>
    </row>
    <row r="212" spans="1:13" x14ac:dyDescent="0.35">
      <c r="A212" s="1"/>
      <c r="B212" s="1"/>
      <c r="C212" s="1"/>
      <c r="D212" s="1"/>
      <c r="E212" s="1"/>
      <c r="F212" s="1" t="s">
        <v>243</v>
      </c>
      <c r="G212" s="1"/>
      <c r="H212" s="1"/>
      <c r="I212" s="1"/>
      <c r="J212" s="12">
        <v>4115.21</v>
      </c>
      <c r="K212" s="12">
        <v>2500</v>
      </c>
      <c r="L212" s="12">
        <f>ROUND((J212-K212),5)</f>
        <v>1615.21</v>
      </c>
      <c r="M212" s="15">
        <f>ROUND(IF(K212=0, IF(J212=0, 0, 1), J212/K212),5)</f>
        <v>1.64608</v>
      </c>
    </row>
    <row r="213" spans="1:13" x14ac:dyDescent="0.35">
      <c r="A213" s="1"/>
      <c r="B213" s="1"/>
      <c r="C213" s="1"/>
      <c r="D213" s="1"/>
      <c r="E213" s="1"/>
      <c r="F213" s="1" t="s">
        <v>244</v>
      </c>
      <c r="G213" s="1"/>
      <c r="H213" s="1"/>
      <c r="I213" s="1"/>
      <c r="J213" s="12">
        <v>0</v>
      </c>
      <c r="K213" s="12">
        <v>5700</v>
      </c>
      <c r="L213" s="12">
        <f>ROUND((J213-K213),5)</f>
        <v>-5700</v>
      </c>
      <c r="M213" s="15">
        <f>ROUND(IF(K213=0, IF(J213=0, 0, 1), J213/K213),5)</f>
        <v>0</v>
      </c>
    </row>
    <row r="214" spans="1:13" x14ac:dyDescent="0.35">
      <c r="A214" s="1"/>
      <c r="B214" s="1"/>
      <c r="C214" s="1"/>
      <c r="D214" s="1"/>
      <c r="E214" s="1"/>
      <c r="F214" s="1" t="s">
        <v>245</v>
      </c>
      <c r="G214" s="1"/>
      <c r="H214" s="1"/>
      <c r="I214" s="1"/>
      <c r="J214" s="12">
        <v>3447.78</v>
      </c>
      <c r="K214" s="12">
        <v>5650</v>
      </c>
      <c r="L214" s="12">
        <f>ROUND((J214-K214),5)</f>
        <v>-2202.2199999999998</v>
      </c>
      <c r="M214" s="15">
        <f>ROUND(IF(K214=0, IF(J214=0, 0, 1), J214/K214),5)</f>
        <v>0.61023000000000005</v>
      </c>
    </row>
    <row r="215" spans="1:13" x14ac:dyDescent="0.35">
      <c r="A215" s="1"/>
      <c r="B215" s="1"/>
      <c r="C215" s="1"/>
      <c r="D215" s="1"/>
      <c r="E215" s="1"/>
      <c r="F215" s="1" t="s">
        <v>246</v>
      </c>
      <c r="G215" s="1"/>
      <c r="H215" s="1"/>
      <c r="I215" s="1"/>
      <c r="J215" s="12">
        <v>6943.55</v>
      </c>
      <c r="K215" s="12">
        <v>11500</v>
      </c>
      <c r="L215" s="12">
        <f>ROUND((J215-K215),5)</f>
        <v>-4556.45</v>
      </c>
      <c r="M215" s="15">
        <f>ROUND(IF(K215=0, IF(J215=0, 0, 1), J215/K215),5)</f>
        <v>0.60379000000000005</v>
      </c>
    </row>
    <row r="216" spans="1:13" x14ac:dyDescent="0.35">
      <c r="A216" s="1"/>
      <c r="B216" s="1"/>
      <c r="C216" s="1"/>
      <c r="D216" s="1"/>
      <c r="E216" s="1"/>
      <c r="F216" s="1" t="s">
        <v>247</v>
      </c>
      <c r="G216" s="1"/>
      <c r="H216" s="1"/>
      <c r="I216" s="1"/>
      <c r="J216" s="12"/>
      <c r="K216" s="12"/>
      <c r="L216" s="12"/>
      <c r="M216" s="15"/>
    </row>
    <row r="217" spans="1:13" x14ac:dyDescent="0.35">
      <c r="A217" s="1"/>
      <c r="B217" s="1"/>
      <c r="C217" s="1"/>
      <c r="D217" s="1"/>
      <c r="E217" s="1"/>
      <c r="F217" s="1"/>
      <c r="G217" s="1" t="s">
        <v>248</v>
      </c>
      <c r="H217" s="1"/>
      <c r="I217" s="1"/>
      <c r="J217" s="12">
        <v>550</v>
      </c>
      <c r="K217" s="12">
        <v>550</v>
      </c>
      <c r="L217" s="12">
        <f>ROUND((J217-K217),5)</f>
        <v>0</v>
      </c>
      <c r="M217" s="15">
        <f>ROUND(IF(K217=0, IF(J217=0, 0, 1), J217/K217),5)</f>
        <v>1</v>
      </c>
    </row>
    <row r="218" spans="1:13" ht="15" thickBot="1" x14ac:dyDescent="0.4">
      <c r="A218" s="1"/>
      <c r="B218" s="1"/>
      <c r="C218" s="1"/>
      <c r="D218" s="1"/>
      <c r="E218" s="1"/>
      <c r="F218" s="1"/>
      <c r="G218" s="1" t="s">
        <v>249</v>
      </c>
      <c r="H218" s="1"/>
      <c r="I218" s="1"/>
      <c r="J218" s="7">
        <v>2292.31</v>
      </c>
      <c r="K218" s="7">
        <v>10500</v>
      </c>
      <c r="L218" s="7">
        <f>ROUND((J218-K218),5)</f>
        <v>-8207.69</v>
      </c>
      <c r="M218" s="18">
        <f>ROUND(IF(K218=0, IF(J218=0, 0, 1), J218/K218),5)</f>
        <v>0.21831999999999999</v>
      </c>
    </row>
    <row r="219" spans="1:13" x14ac:dyDescent="0.35">
      <c r="A219" s="1"/>
      <c r="B219" s="1"/>
      <c r="C219" s="1"/>
      <c r="D219" s="1"/>
      <c r="E219" s="1"/>
      <c r="F219" s="1" t="s">
        <v>250</v>
      </c>
      <c r="G219" s="1"/>
      <c r="H219" s="1"/>
      <c r="I219" s="1"/>
      <c r="J219" s="12">
        <f>ROUND(SUM(J216:J218),5)</f>
        <v>2842.31</v>
      </c>
      <c r="K219" s="12">
        <f>ROUND(SUM(K216:K218),5)</f>
        <v>11050</v>
      </c>
      <c r="L219" s="12">
        <f>ROUND((J219-K219),5)</f>
        <v>-8207.69</v>
      </c>
      <c r="M219" s="15">
        <f>ROUND(IF(K219=0, IF(J219=0, 0, 1), J219/K219),5)</f>
        <v>0.25722</v>
      </c>
    </row>
    <row r="220" spans="1:13" ht="15" thickBot="1" x14ac:dyDescent="0.4">
      <c r="A220" s="1"/>
      <c r="B220" s="1"/>
      <c r="C220" s="1"/>
      <c r="D220" s="1"/>
      <c r="E220" s="1"/>
      <c r="F220" s="1" t="s">
        <v>322</v>
      </c>
      <c r="G220" s="1"/>
      <c r="H220" s="1"/>
      <c r="I220" s="1"/>
      <c r="J220" s="7">
        <v>796.73</v>
      </c>
      <c r="K220" s="7"/>
      <c r="L220" s="7"/>
      <c r="M220" s="18"/>
    </row>
    <row r="221" spans="1:13" x14ac:dyDescent="0.35">
      <c r="A221" s="1"/>
      <c r="B221" s="1"/>
      <c r="C221" s="1"/>
      <c r="D221" s="1"/>
      <c r="E221" s="1" t="s">
        <v>251</v>
      </c>
      <c r="F221" s="1"/>
      <c r="G221" s="1"/>
      <c r="H221" s="1"/>
      <c r="I221" s="1"/>
      <c r="J221" s="12">
        <f>ROUND(SUM(J209:J215)+SUM(J219:J220),5)</f>
        <v>24376.01</v>
      </c>
      <c r="K221" s="12">
        <f>ROUND(SUM(K209:K215)+SUM(K219:K220),5)</f>
        <v>40500</v>
      </c>
      <c r="L221" s="12">
        <f>ROUND((J221-K221),5)</f>
        <v>-16123.99</v>
      </c>
      <c r="M221" s="15">
        <f>ROUND(IF(K221=0, IF(J221=0, 0, 1), J221/K221),5)</f>
        <v>0.60187999999999997</v>
      </c>
    </row>
    <row r="222" spans="1:13" ht="15" thickBot="1" x14ac:dyDescent="0.4">
      <c r="A222" s="1"/>
      <c r="B222" s="1"/>
      <c r="C222" s="1"/>
      <c r="D222" s="1"/>
      <c r="E222" s="1" t="s">
        <v>323</v>
      </c>
      <c r="F222" s="1"/>
      <c r="G222" s="1"/>
      <c r="H222" s="1"/>
      <c r="I222" s="1"/>
      <c r="J222" s="12">
        <v>49.99</v>
      </c>
      <c r="K222" s="12"/>
      <c r="L222" s="12"/>
      <c r="M222" s="15"/>
    </row>
    <row r="223" spans="1:13" ht="15" thickBot="1" x14ac:dyDescent="0.4">
      <c r="A223" s="1"/>
      <c r="B223" s="1"/>
      <c r="C223" s="1"/>
      <c r="D223" s="1" t="s">
        <v>252</v>
      </c>
      <c r="E223" s="1"/>
      <c r="F223" s="1"/>
      <c r="G223" s="1"/>
      <c r="H223" s="1"/>
      <c r="I223" s="1"/>
      <c r="J223" s="2">
        <f>ROUND(SUM(J29:J30)+J35+J138+J142+J149+J187+J191+J208+SUM(J221:J222),5)</f>
        <v>1159662.55</v>
      </c>
      <c r="K223" s="2">
        <f>ROUND(SUM(K29:K30)+K35+K138+K142+K149+K187+K191+K208+SUM(K221:K222),5)</f>
        <v>1206949.6000000001</v>
      </c>
      <c r="L223" s="2">
        <f>ROUND((J223-K223),5)</f>
        <v>-47287.05</v>
      </c>
      <c r="M223" s="17">
        <f>ROUND(IF(K223=0, IF(J223=0, 0, 1), J223/K223),5)</f>
        <v>0.96082000000000001</v>
      </c>
    </row>
    <row r="224" spans="1:13" x14ac:dyDescent="0.35">
      <c r="A224" s="1"/>
      <c r="B224" s="1" t="s">
        <v>253</v>
      </c>
      <c r="C224" s="1"/>
      <c r="D224" s="1"/>
      <c r="E224" s="1"/>
      <c r="F224" s="1"/>
      <c r="G224" s="1"/>
      <c r="H224" s="1"/>
      <c r="I224" s="1"/>
      <c r="J224" s="12">
        <f>ROUND(J3+J28-J223,5)</f>
        <v>185473.11</v>
      </c>
      <c r="K224" s="12">
        <f>ROUND(K3+K28-K223,5)</f>
        <v>77209.69</v>
      </c>
      <c r="L224" s="12">
        <f>ROUND((J224-K224),5)</f>
        <v>108263.42</v>
      </c>
      <c r="M224" s="15">
        <f>ROUND(IF(K224=0, IF(J224=0, 0, 1), J224/K224),5)</f>
        <v>2.4022000000000001</v>
      </c>
    </row>
    <row r="225" spans="1:13" x14ac:dyDescent="0.35">
      <c r="A225" s="1"/>
      <c r="B225" s="1" t="s">
        <v>254</v>
      </c>
      <c r="C225" s="1"/>
      <c r="D225" s="1"/>
      <c r="E225" s="1"/>
      <c r="F225" s="1"/>
      <c r="G225" s="1"/>
      <c r="H225" s="1"/>
      <c r="I225" s="1"/>
      <c r="J225" s="12"/>
      <c r="K225" s="12"/>
      <c r="L225" s="12"/>
      <c r="M225" s="15"/>
    </row>
    <row r="226" spans="1:13" x14ac:dyDescent="0.35">
      <c r="A226" s="1"/>
      <c r="B226" s="1"/>
      <c r="C226" s="1" t="s">
        <v>255</v>
      </c>
      <c r="D226" s="1"/>
      <c r="E226" s="1"/>
      <c r="F226" s="1"/>
      <c r="G226" s="1"/>
      <c r="H226" s="1"/>
      <c r="I226" s="1"/>
      <c r="J226" s="12"/>
      <c r="K226" s="12"/>
      <c r="L226" s="12"/>
      <c r="M226" s="15"/>
    </row>
    <row r="227" spans="1:13" x14ac:dyDescent="0.35">
      <c r="A227" s="1"/>
      <c r="B227" s="1"/>
      <c r="C227" s="1"/>
      <c r="D227" s="1" t="s">
        <v>256</v>
      </c>
      <c r="E227" s="1"/>
      <c r="F227" s="1"/>
      <c r="G227" s="1"/>
      <c r="H227" s="1"/>
      <c r="I227" s="1"/>
      <c r="J227" s="12"/>
      <c r="K227" s="12"/>
      <c r="L227" s="12"/>
      <c r="M227" s="15"/>
    </row>
    <row r="228" spans="1:13" x14ac:dyDescent="0.35">
      <c r="A228" s="1"/>
      <c r="B228" s="1"/>
      <c r="C228" s="1"/>
      <c r="D228" s="1"/>
      <c r="E228" s="1" t="s">
        <v>257</v>
      </c>
      <c r="F228" s="1"/>
      <c r="G228" s="1"/>
      <c r="H228" s="1"/>
      <c r="I228" s="1"/>
      <c r="J228" s="12">
        <v>1028</v>
      </c>
      <c r="K228" s="12"/>
      <c r="L228" s="12"/>
      <c r="M228" s="15"/>
    </row>
    <row r="229" spans="1:13" ht="15" thickBot="1" x14ac:dyDescent="0.4">
      <c r="A229" s="1"/>
      <c r="B229" s="1"/>
      <c r="C229" s="1"/>
      <c r="D229" s="1"/>
      <c r="E229" s="1" t="s">
        <v>324</v>
      </c>
      <c r="F229" s="1"/>
      <c r="G229" s="1"/>
      <c r="H229" s="1"/>
      <c r="I229" s="1"/>
      <c r="J229" s="7">
        <v>-98</v>
      </c>
      <c r="K229" s="12"/>
      <c r="L229" s="12"/>
      <c r="M229" s="15"/>
    </row>
    <row r="230" spans="1:13" x14ac:dyDescent="0.35">
      <c r="A230" s="1"/>
      <c r="B230" s="1"/>
      <c r="C230" s="1"/>
      <c r="D230" s="1" t="s">
        <v>258</v>
      </c>
      <c r="E230" s="1"/>
      <c r="F230" s="1"/>
      <c r="G230" s="1"/>
      <c r="H230" s="1"/>
      <c r="I230" s="1"/>
      <c r="J230" s="12">
        <f>ROUND(SUM(J227:J229),5)</f>
        <v>930</v>
      </c>
      <c r="K230" s="12"/>
      <c r="L230" s="12"/>
      <c r="M230" s="15"/>
    </row>
    <row r="231" spans="1:13" x14ac:dyDescent="0.35">
      <c r="A231" s="1"/>
      <c r="B231" s="1"/>
      <c r="C231" s="1"/>
      <c r="D231" s="1" t="s">
        <v>259</v>
      </c>
      <c r="E231" s="1"/>
      <c r="F231" s="1"/>
      <c r="G231" s="1"/>
      <c r="H231" s="1"/>
      <c r="I231" s="1"/>
      <c r="J231" s="12"/>
      <c r="K231" s="12"/>
      <c r="L231" s="12"/>
      <c r="M231" s="15"/>
    </row>
    <row r="232" spans="1:13" x14ac:dyDescent="0.35">
      <c r="A232" s="1"/>
      <c r="B232" s="1"/>
      <c r="C232" s="1"/>
      <c r="D232" s="1"/>
      <c r="E232" s="1" t="s">
        <v>260</v>
      </c>
      <c r="F232" s="1"/>
      <c r="G232" s="1"/>
      <c r="H232" s="1"/>
      <c r="I232" s="1"/>
      <c r="J232" s="12"/>
      <c r="K232" s="12"/>
      <c r="L232" s="12"/>
      <c r="M232" s="15"/>
    </row>
    <row r="233" spans="1:13" x14ac:dyDescent="0.35">
      <c r="A233" s="1"/>
      <c r="B233" s="1"/>
      <c r="C233" s="1"/>
      <c r="D233" s="1"/>
      <c r="E233" s="1"/>
      <c r="F233" s="1" t="s">
        <v>325</v>
      </c>
      <c r="G233" s="1"/>
      <c r="H233" s="1"/>
      <c r="I233" s="1"/>
      <c r="J233" s="12">
        <v>1000</v>
      </c>
      <c r="K233" s="12"/>
      <c r="L233" s="12"/>
      <c r="M233" s="15"/>
    </row>
    <row r="234" spans="1:13" x14ac:dyDescent="0.35">
      <c r="A234" s="1"/>
      <c r="B234" s="1"/>
      <c r="C234" s="1"/>
      <c r="D234" s="1"/>
      <c r="E234" s="1"/>
      <c r="F234" s="1" t="s">
        <v>326</v>
      </c>
      <c r="G234" s="1"/>
      <c r="H234" s="1"/>
      <c r="I234" s="1"/>
      <c r="J234" s="12">
        <v>300</v>
      </c>
      <c r="K234" s="12"/>
      <c r="L234" s="12"/>
      <c r="M234" s="15"/>
    </row>
    <row r="235" spans="1:13" x14ac:dyDescent="0.35">
      <c r="A235" s="1"/>
      <c r="B235" s="1"/>
      <c r="C235" s="1"/>
      <c r="D235" s="1"/>
      <c r="E235" s="1"/>
      <c r="F235" s="1" t="s">
        <v>327</v>
      </c>
      <c r="G235" s="1"/>
      <c r="H235" s="1"/>
      <c r="I235" s="1"/>
      <c r="J235" s="12">
        <v>942</v>
      </c>
      <c r="K235" s="12"/>
      <c r="L235" s="12"/>
      <c r="M235" s="15"/>
    </row>
    <row r="236" spans="1:13" ht="15" thickBot="1" x14ac:dyDescent="0.4">
      <c r="A236" s="1"/>
      <c r="B236" s="1"/>
      <c r="C236" s="1"/>
      <c r="D236" s="1"/>
      <c r="E236" s="1"/>
      <c r="F236" s="1" t="s">
        <v>328</v>
      </c>
      <c r="G236" s="1"/>
      <c r="H236" s="1"/>
      <c r="I236" s="1"/>
      <c r="J236" s="7">
        <v>23624.87</v>
      </c>
      <c r="K236" s="12"/>
      <c r="L236" s="12"/>
      <c r="M236" s="15"/>
    </row>
    <row r="237" spans="1:13" x14ac:dyDescent="0.35">
      <c r="A237" s="1"/>
      <c r="B237" s="1"/>
      <c r="C237" s="1"/>
      <c r="D237" s="1"/>
      <c r="E237" s="1" t="s">
        <v>329</v>
      </c>
      <c r="F237" s="1"/>
      <c r="G237" s="1"/>
      <c r="H237" s="1"/>
      <c r="I237" s="1"/>
      <c r="J237" s="12">
        <f>ROUND(SUM(J232:J236),5)</f>
        <v>25866.87</v>
      </c>
      <c r="K237" s="12"/>
      <c r="L237" s="12"/>
      <c r="M237" s="15"/>
    </row>
    <row r="238" spans="1:13" x14ac:dyDescent="0.35">
      <c r="A238" s="1"/>
      <c r="B238" s="1"/>
      <c r="C238" s="1"/>
      <c r="D238" s="1"/>
      <c r="E238" s="1" t="s">
        <v>330</v>
      </c>
      <c r="F238" s="1"/>
      <c r="G238" s="1"/>
      <c r="H238" s="1"/>
      <c r="I238" s="1"/>
      <c r="J238" s="12">
        <v>282.32</v>
      </c>
      <c r="K238" s="12"/>
      <c r="L238" s="12"/>
      <c r="M238" s="15"/>
    </row>
    <row r="239" spans="1:13" x14ac:dyDescent="0.35">
      <c r="A239" s="1"/>
      <c r="B239" s="1"/>
      <c r="C239" s="1"/>
      <c r="D239" s="1"/>
      <c r="E239" s="1" t="s">
        <v>331</v>
      </c>
      <c r="F239" s="1"/>
      <c r="G239" s="1"/>
      <c r="H239" s="1"/>
      <c r="I239" s="1"/>
      <c r="J239" s="12"/>
      <c r="K239" s="12"/>
      <c r="L239" s="12"/>
      <c r="M239" s="15"/>
    </row>
    <row r="240" spans="1:13" ht="15" thickBot="1" x14ac:dyDescent="0.4">
      <c r="A240" s="1"/>
      <c r="B240" s="1"/>
      <c r="C240" s="1"/>
      <c r="D240" s="1"/>
      <c r="E240" s="1"/>
      <c r="F240" s="1" t="s">
        <v>332</v>
      </c>
      <c r="G240" s="1"/>
      <c r="H240" s="1"/>
      <c r="I240" s="1"/>
      <c r="J240" s="7">
        <v>550</v>
      </c>
      <c r="K240" s="12"/>
      <c r="L240" s="12"/>
      <c r="M240" s="15"/>
    </row>
    <row r="241" spans="1:13" x14ac:dyDescent="0.35">
      <c r="A241" s="1"/>
      <c r="B241" s="1"/>
      <c r="C241" s="1"/>
      <c r="D241" s="1"/>
      <c r="E241" s="1" t="s">
        <v>333</v>
      </c>
      <c r="F241" s="1"/>
      <c r="G241" s="1"/>
      <c r="H241" s="1"/>
      <c r="I241" s="1"/>
      <c r="J241" s="12">
        <f>ROUND(SUM(J239:J240),5)</f>
        <v>550</v>
      </c>
      <c r="K241" s="12"/>
      <c r="L241" s="12"/>
      <c r="M241" s="15"/>
    </row>
    <row r="242" spans="1:13" x14ac:dyDescent="0.35">
      <c r="A242" s="1"/>
      <c r="B242" s="1"/>
      <c r="C242" s="1"/>
      <c r="D242" s="1"/>
      <c r="E242" s="1" t="s">
        <v>334</v>
      </c>
      <c r="F242" s="1"/>
      <c r="G242" s="1"/>
      <c r="H242" s="1"/>
      <c r="I242" s="1"/>
      <c r="J242" s="12">
        <v>2850.88</v>
      </c>
      <c r="K242" s="12"/>
      <c r="L242" s="12"/>
      <c r="M242" s="15"/>
    </row>
    <row r="243" spans="1:13" x14ac:dyDescent="0.35">
      <c r="A243" s="1"/>
      <c r="B243" s="1"/>
      <c r="C243" s="1"/>
      <c r="D243" s="1"/>
      <c r="E243" s="1" t="s">
        <v>261</v>
      </c>
      <c r="F243" s="1"/>
      <c r="G243" s="1"/>
      <c r="H243" s="1"/>
      <c r="I243" s="1"/>
      <c r="J243" s="12">
        <v>725</v>
      </c>
      <c r="K243" s="12">
        <v>2000</v>
      </c>
      <c r="L243" s="12">
        <f>ROUND((J243-K243),5)</f>
        <v>-1275</v>
      </c>
      <c r="M243" s="15">
        <f>ROUND(IF(K243=0, IF(J243=0, 0, 1), J243/K243),5)</f>
        <v>0.36249999999999999</v>
      </c>
    </row>
    <row r="244" spans="1:13" x14ac:dyDescent="0.35">
      <c r="A244" s="1"/>
      <c r="B244" s="1"/>
      <c r="C244" s="1"/>
      <c r="D244" s="1"/>
      <c r="E244" s="1" t="s">
        <v>335</v>
      </c>
      <c r="F244" s="1"/>
      <c r="G244" s="1"/>
      <c r="H244" s="1"/>
      <c r="I244" s="1"/>
      <c r="J244" s="12"/>
      <c r="K244" s="12"/>
      <c r="L244" s="12"/>
      <c r="M244" s="15"/>
    </row>
    <row r="245" spans="1:13" x14ac:dyDescent="0.35">
      <c r="A245" s="1"/>
      <c r="B245" s="1"/>
      <c r="C245" s="1"/>
      <c r="D245" s="1"/>
      <c r="E245" s="1"/>
      <c r="F245" s="1" t="s">
        <v>336</v>
      </c>
      <c r="G245" s="1"/>
      <c r="H245" s="1"/>
      <c r="I245" s="1"/>
      <c r="J245" s="12">
        <v>31363.88</v>
      </c>
      <c r="K245" s="12"/>
      <c r="L245" s="12"/>
      <c r="M245" s="15"/>
    </row>
    <row r="246" spans="1:13" x14ac:dyDescent="0.35">
      <c r="A246" s="1"/>
      <c r="B246" s="1"/>
      <c r="C246" s="1"/>
      <c r="D246" s="1"/>
      <c r="E246" s="1"/>
      <c r="F246" s="1" t="s">
        <v>337</v>
      </c>
      <c r="G246" s="1"/>
      <c r="H246" s="1"/>
      <c r="I246" s="1"/>
      <c r="J246" s="12">
        <v>61650.14</v>
      </c>
      <c r="K246" s="12"/>
      <c r="L246" s="12"/>
      <c r="M246" s="15"/>
    </row>
    <row r="247" spans="1:13" x14ac:dyDescent="0.35">
      <c r="A247" s="1"/>
      <c r="B247" s="1"/>
      <c r="C247" s="1"/>
      <c r="D247" s="1"/>
      <c r="E247" s="1"/>
      <c r="F247" s="1" t="s">
        <v>338</v>
      </c>
      <c r="G247" s="1"/>
      <c r="H247" s="1"/>
      <c r="I247" s="1"/>
      <c r="J247" s="12">
        <v>10202.82</v>
      </c>
      <c r="K247" s="12"/>
      <c r="L247" s="12"/>
      <c r="M247" s="15"/>
    </row>
    <row r="248" spans="1:13" ht="15" thickBot="1" x14ac:dyDescent="0.4">
      <c r="A248" s="1"/>
      <c r="B248" s="1"/>
      <c r="C248" s="1"/>
      <c r="D248" s="1"/>
      <c r="E248" s="1"/>
      <c r="F248" s="1" t="s">
        <v>339</v>
      </c>
      <c r="G248" s="1"/>
      <c r="H248" s="1"/>
      <c r="I248" s="1"/>
      <c r="J248" s="12">
        <v>1020.26</v>
      </c>
      <c r="K248" s="12"/>
      <c r="L248" s="12"/>
      <c r="M248" s="15"/>
    </row>
    <row r="249" spans="1:13" ht="15" thickBot="1" x14ac:dyDescent="0.4">
      <c r="A249" s="1"/>
      <c r="B249" s="1"/>
      <c r="C249" s="1"/>
      <c r="D249" s="1"/>
      <c r="E249" s="1" t="s">
        <v>340</v>
      </c>
      <c r="F249" s="1"/>
      <c r="G249" s="1"/>
      <c r="H249" s="1"/>
      <c r="I249" s="1"/>
      <c r="J249" s="3">
        <f>ROUND(SUM(J244:J248),5)</f>
        <v>104237.1</v>
      </c>
      <c r="K249" s="12"/>
      <c r="L249" s="12"/>
      <c r="M249" s="15"/>
    </row>
    <row r="250" spans="1:13" ht="15" thickBot="1" x14ac:dyDescent="0.4">
      <c r="A250" s="1"/>
      <c r="B250" s="1"/>
      <c r="C250" s="1"/>
      <c r="D250" s="1" t="s">
        <v>262</v>
      </c>
      <c r="E250" s="1"/>
      <c r="F250" s="1"/>
      <c r="G250" s="1"/>
      <c r="H250" s="1"/>
      <c r="I250" s="1"/>
      <c r="J250" s="2">
        <f>ROUND(J231+SUM(J237:J238)+SUM(J241:J243)+J249,5)</f>
        <v>134512.17000000001</v>
      </c>
      <c r="K250" s="2">
        <f>ROUND(K231+SUM(K237:K238)+SUM(K241:K243)+K249,5)</f>
        <v>2000</v>
      </c>
      <c r="L250" s="2">
        <f>ROUND((J250-K250),5)</f>
        <v>132512.17000000001</v>
      </c>
      <c r="M250" s="17">
        <f>ROUND(IF(K250=0, IF(J250=0, 0, 1), J250/K250),5)</f>
        <v>67.25609</v>
      </c>
    </row>
    <row r="251" spans="1:13" x14ac:dyDescent="0.35">
      <c r="A251" s="1"/>
      <c r="B251" s="1"/>
      <c r="C251" s="1" t="s">
        <v>263</v>
      </c>
      <c r="D251" s="1"/>
      <c r="E251" s="1"/>
      <c r="F251" s="1"/>
      <c r="G251" s="1"/>
      <c r="H251" s="1"/>
      <c r="I251" s="1"/>
      <c r="J251" s="12">
        <f>ROUND(J226+J230+J250,5)</f>
        <v>135442.17000000001</v>
      </c>
      <c r="K251" s="12">
        <f>ROUND(K226+K230+K250,5)</f>
        <v>2000</v>
      </c>
      <c r="L251" s="12">
        <f>ROUND((J251-K251),5)</f>
        <v>133442.17000000001</v>
      </c>
      <c r="M251" s="15">
        <f>ROUND(IF(K251=0, IF(J251=0, 0, 1), J251/K251),5)</f>
        <v>67.721090000000004</v>
      </c>
    </row>
    <row r="252" spans="1:13" x14ac:dyDescent="0.35">
      <c r="A252" s="1"/>
      <c r="B252" s="1"/>
      <c r="C252" s="1" t="s">
        <v>264</v>
      </c>
      <c r="D252" s="1"/>
      <c r="E252" s="1"/>
      <c r="F252" s="1"/>
      <c r="G252" s="1"/>
      <c r="H252" s="1"/>
      <c r="I252" s="1"/>
      <c r="J252" s="12"/>
      <c r="K252" s="12"/>
      <c r="L252" s="12"/>
      <c r="M252" s="15"/>
    </row>
    <row r="253" spans="1:13" x14ac:dyDescent="0.35">
      <c r="A253" s="1"/>
      <c r="B253" s="1"/>
      <c r="C253" s="1"/>
      <c r="D253" s="1" t="s">
        <v>341</v>
      </c>
      <c r="E253" s="1"/>
      <c r="F253" s="1"/>
      <c r="G253" s="1"/>
      <c r="H253" s="1"/>
      <c r="I253" s="1"/>
      <c r="J253" s="12"/>
      <c r="K253" s="12"/>
      <c r="L253" s="12"/>
      <c r="M253" s="15"/>
    </row>
    <row r="254" spans="1:13" x14ac:dyDescent="0.35">
      <c r="A254" s="1"/>
      <c r="B254" s="1"/>
      <c r="C254" s="1"/>
      <c r="D254" s="1"/>
      <c r="E254" s="1" t="s">
        <v>257</v>
      </c>
      <c r="F254" s="1"/>
      <c r="G254" s="1"/>
      <c r="H254" s="1"/>
      <c r="I254" s="1"/>
      <c r="J254" s="12">
        <v>1349</v>
      </c>
      <c r="K254" s="12"/>
      <c r="L254" s="12"/>
      <c r="M254" s="15"/>
    </row>
    <row r="255" spans="1:13" x14ac:dyDescent="0.35">
      <c r="A255" s="1"/>
      <c r="B255" s="1"/>
      <c r="C255" s="1"/>
      <c r="D255" s="1"/>
      <c r="E255" s="1" t="s">
        <v>342</v>
      </c>
      <c r="F255" s="1"/>
      <c r="G255" s="1"/>
      <c r="H255" s="1"/>
      <c r="I255" s="1"/>
      <c r="J255" s="12">
        <v>2798</v>
      </c>
      <c r="K255" s="12"/>
      <c r="L255" s="12"/>
      <c r="M255" s="15"/>
    </row>
    <row r="256" spans="1:13" ht="15" thickBot="1" x14ac:dyDescent="0.4">
      <c r="A256" s="1"/>
      <c r="B256" s="1"/>
      <c r="C256" s="1"/>
      <c r="D256" s="1"/>
      <c r="E256" s="1" t="s">
        <v>343</v>
      </c>
      <c r="F256" s="1"/>
      <c r="G256" s="1"/>
      <c r="H256" s="1"/>
      <c r="I256" s="1"/>
      <c r="J256" s="7">
        <v>-1399</v>
      </c>
      <c r="K256" s="12"/>
      <c r="L256" s="12"/>
      <c r="M256" s="15"/>
    </row>
    <row r="257" spans="1:13" x14ac:dyDescent="0.35">
      <c r="A257" s="1"/>
      <c r="B257" s="1"/>
      <c r="C257" s="1"/>
      <c r="D257" s="1" t="s">
        <v>344</v>
      </c>
      <c r="E257" s="1"/>
      <c r="F257" s="1"/>
      <c r="G257" s="1"/>
      <c r="H257" s="1"/>
      <c r="I257" s="1"/>
      <c r="J257" s="12">
        <f>ROUND(SUM(J253:J256),5)</f>
        <v>2748</v>
      </c>
      <c r="K257" s="12"/>
      <c r="L257" s="12"/>
      <c r="M257" s="15"/>
    </row>
    <row r="258" spans="1:13" x14ac:dyDescent="0.35">
      <c r="A258" s="1"/>
      <c r="B258" s="1"/>
      <c r="C258" s="1"/>
      <c r="D258" s="1" t="s">
        <v>265</v>
      </c>
      <c r="E258" s="1"/>
      <c r="F258" s="1"/>
      <c r="G258" s="1"/>
      <c r="H258" s="1"/>
      <c r="I258" s="1"/>
      <c r="J258" s="12"/>
      <c r="K258" s="12"/>
      <c r="L258" s="12"/>
      <c r="M258" s="15"/>
    </row>
    <row r="259" spans="1:13" x14ac:dyDescent="0.35">
      <c r="A259" s="1"/>
      <c r="B259" s="1"/>
      <c r="C259" s="1"/>
      <c r="D259" s="1"/>
      <c r="E259" s="1" t="s">
        <v>345</v>
      </c>
      <c r="F259" s="1"/>
      <c r="G259" s="1"/>
      <c r="H259" s="1"/>
      <c r="I259" s="1"/>
      <c r="J259" s="12"/>
      <c r="K259" s="12"/>
      <c r="L259" s="12"/>
      <c r="M259" s="15"/>
    </row>
    <row r="260" spans="1:13" ht="15" thickBot="1" x14ac:dyDescent="0.4">
      <c r="A260" s="1"/>
      <c r="B260" s="1"/>
      <c r="C260" s="1"/>
      <c r="D260" s="1"/>
      <c r="E260" s="1"/>
      <c r="F260" s="1" t="s">
        <v>346</v>
      </c>
      <c r="G260" s="1"/>
      <c r="H260" s="1"/>
      <c r="I260" s="1"/>
      <c r="J260" s="7">
        <v>178.24</v>
      </c>
      <c r="K260" s="12"/>
      <c r="L260" s="12"/>
      <c r="M260" s="15"/>
    </row>
    <row r="261" spans="1:13" x14ac:dyDescent="0.35">
      <c r="A261" s="1"/>
      <c r="B261" s="1"/>
      <c r="C261" s="1"/>
      <c r="D261" s="1"/>
      <c r="E261" s="1" t="s">
        <v>347</v>
      </c>
      <c r="F261" s="1"/>
      <c r="G261" s="1"/>
      <c r="H261" s="1"/>
      <c r="I261" s="1"/>
      <c r="J261" s="12">
        <f>ROUND(SUM(J259:J260),5)</f>
        <v>178.24</v>
      </c>
      <c r="K261" s="12"/>
      <c r="L261" s="12"/>
      <c r="M261" s="15"/>
    </row>
    <row r="262" spans="1:13" x14ac:dyDescent="0.35">
      <c r="A262" s="1"/>
      <c r="B262" s="1"/>
      <c r="C262" s="1"/>
      <c r="D262" s="1"/>
      <c r="E262" s="1" t="s">
        <v>348</v>
      </c>
      <c r="F262" s="1"/>
      <c r="G262" s="1"/>
      <c r="H262" s="1"/>
      <c r="I262" s="1"/>
      <c r="J262" s="12">
        <v>27142.36</v>
      </c>
      <c r="K262" s="12"/>
      <c r="L262" s="12"/>
      <c r="M262" s="15"/>
    </row>
    <row r="263" spans="1:13" x14ac:dyDescent="0.35">
      <c r="A263" s="1"/>
      <c r="B263" s="1"/>
      <c r="C263" s="1"/>
      <c r="D263" s="1"/>
      <c r="E263" s="1" t="s">
        <v>266</v>
      </c>
      <c r="F263" s="1"/>
      <c r="G263" s="1"/>
      <c r="H263" s="1"/>
      <c r="I263" s="1"/>
      <c r="J263" s="12"/>
      <c r="K263" s="12"/>
      <c r="L263" s="12"/>
      <c r="M263" s="15"/>
    </row>
    <row r="264" spans="1:13" x14ac:dyDescent="0.35">
      <c r="A264" s="1"/>
      <c r="B264" s="1"/>
      <c r="C264" s="1"/>
      <c r="D264" s="1"/>
      <c r="E264" s="1"/>
      <c r="F264" s="1" t="s">
        <v>267</v>
      </c>
      <c r="G264" s="1"/>
      <c r="H264" s="1"/>
      <c r="I264" s="1"/>
      <c r="J264" s="12">
        <v>70627.179999999993</v>
      </c>
      <c r="K264" s="12"/>
      <c r="L264" s="12"/>
      <c r="M264" s="15"/>
    </row>
    <row r="265" spans="1:13" x14ac:dyDescent="0.35">
      <c r="A265" s="1"/>
      <c r="B265" s="1"/>
      <c r="C265" s="1"/>
      <c r="D265" s="1"/>
      <c r="E265" s="1"/>
      <c r="F265" s="1" t="s">
        <v>268</v>
      </c>
      <c r="G265" s="1"/>
      <c r="H265" s="1"/>
      <c r="I265" s="1"/>
      <c r="J265" s="12">
        <v>7184.38</v>
      </c>
      <c r="K265" s="12"/>
      <c r="L265" s="12"/>
      <c r="M265" s="15"/>
    </row>
    <row r="266" spans="1:13" ht="15" thickBot="1" x14ac:dyDescent="0.4">
      <c r="A266" s="1"/>
      <c r="B266" s="1"/>
      <c r="C266" s="1"/>
      <c r="D266" s="1"/>
      <c r="E266" s="1"/>
      <c r="F266" s="1" t="s">
        <v>349</v>
      </c>
      <c r="G266" s="1"/>
      <c r="H266" s="1"/>
      <c r="I266" s="1"/>
      <c r="J266" s="7">
        <v>2059.61</v>
      </c>
      <c r="K266" s="12"/>
      <c r="L266" s="12"/>
      <c r="M266" s="15"/>
    </row>
    <row r="267" spans="1:13" x14ac:dyDescent="0.35">
      <c r="A267" s="1"/>
      <c r="B267" s="1"/>
      <c r="C267" s="1"/>
      <c r="D267" s="1"/>
      <c r="E267" s="1" t="s">
        <v>269</v>
      </c>
      <c r="F267" s="1"/>
      <c r="G267" s="1"/>
      <c r="H267" s="1"/>
      <c r="I267" s="1"/>
      <c r="J267" s="12">
        <f>ROUND(SUM(J263:J266),5)</f>
        <v>79871.17</v>
      </c>
      <c r="K267" s="12"/>
      <c r="L267" s="12"/>
      <c r="M267" s="15"/>
    </row>
    <row r="268" spans="1:13" ht="15" thickBot="1" x14ac:dyDescent="0.4">
      <c r="A268" s="1"/>
      <c r="B268" s="1"/>
      <c r="C268" s="1"/>
      <c r="D268" s="1"/>
      <c r="E268" s="1" t="s">
        <v>270</v>
      </c>
      <c r="F268" s="1"/>
      <c r="G268" s="1"/>
      <c r="H268" s="1"/>
      <c r="I268" s="1"/>
      <c r="J268" s="7">
        <v>7862.22</v>
      </c>
      <c r="K268" s="12"/>
      <c r="L268" s="12"/>
      <c r="M268" s="15"/>
    </row>
    <row r="269" spans="1:13" x14ac:dyDescent="0.35">
      <c r="A269" s="1"/>
      <c r="B269" s="1"/>
      <c r="C269" s="1"/>
      <c r="D269" s="1" t="s">
        <v>271</v>
      </c>
      <c r="E269" s="1"/>
      <c r="F269" s="1"/>
      <c r="G269" s="1"/>
      <c r="H269" s="1"/>
      <c r="I269" s="1"/>
      <c r="J269" s="12">
        <f>ROUND(J258+SUM(J261:J262)+SUM(J267:J268),5)</f>
        <v>115053.99</v>
      </c>
      <c r="K269" s="12"/>
      <c r="L269" s="12"/>
      <c r="M269" s="15"/>
    </row>
    <row r="270" spans="1:13" x14ac:dyDescent="0.35">
      <c r="A270" s="1"/>
      <c r="B270" s="1"/>
      <c r="C270" s="1"/>
      <c r="D270" s="1" t="s">
        <v>272</v>
      </c>
      <c r="E270" s="1"/>
      <c r="F270" s="1"/>
      <c r="G270" s="1"/>
      <c r="H270" s="1"/>
      <c r="I270" s="1"/>
      <c r="J270" s="12"/>
      <c r="K270" s="12"/>
      <c r="L270" s="12"/>
      <c r="M270" s="15"/>
    </row>
    <row r="271" spans="1:13" x14ac:dyDescent="0.35">
      <c r="A271" s="1"/>
      <c r="B271" s="1"/>
      <c r="C271" s="1"/>
      <c r="D271" s="1"/>
      <c r="E271" s="1" t="s">
        <v>273</v>
      </c>
      <c r="F271" s="1"/>
      <c r="G271" s="1"/>
      <c r="H271" s="1"/>
      <c r="I271" s="1"/>
      <c r="J271" s="12">
        <v>0</v>
      </c>
      <c r="K271" s="12">
        <v>18967</v>
      </c>
      <c r="L271" s="12">
        <f t="shared" ref="L271:L277" si="14">ROUND((J271-K271),5)</f>
        <v>-18967</v>
      </c>
      <c r="M271" s="15">
        <f t="shared" ref="M271:M277" si="15">ROUND(IF(K271=0, IF(J271=0, 0, 1), J271/K271),5)</f>
        <v>0</v>
      </c>
    </row>
    <row r="272" spans="1:13" x14ac:dyDescent="0.35">
      <c r="A272" s="1"/>
      <c r="B272" s="1"/>
      <c r="C272" s="1"/>
      <c r="D272" s="1"/>
      <c r="E272" s="1" t="s">
        <v>274</v>
      </c>
      <c r="F272" s="1"/>
      <c r="G272" s="1"/>
      <c r="H272" s="1"/>
      <c r="I272" s="1"/>
      <c r="J272" s="12">
        <v>0</v>
      </c>
      <c r="K272" s="12">
        <v>41333</v>
      </c>
      <c r="L272" s="12">
        <f t="shared" si="14"/>
        <v>-41333</v>
      </c>
      <c r="M272" s="15">
        <f t="shared" si="15"/>
        <v>0</v>
      </c>
    </row>
    <row r="273" spans="1:13" ht="15" thickBot="1" x14ac:dyDescent="0.4">
      <c r="A273" s="1"/>
      <c r="B273" s="1"/>
      <c r="C273" s="1"/>
      <c r="D273" s="1"/>
      <c r="E273" s="1" t="s">
        <v>275</v>
      </c>
      <c r="F273" s="1"/>
      <c r="G273" s="1"/>
      <c r="H273" s="1"/>
      <c r="I273" s="1"/>
      <c r="J273" s="12">
        <v>0</v>
      </c>
      <c r="K273" s="12">
        <v>4259.6899999999996</v>
      </c>
      <c r="L273" s="12">
        <f t="shared" si="14"/>
        <v>-4259.6899999999996</v>
      </c>
      <c r="M273" s="15">
        <f t="shared" si="15"/>
        <v>0</v>
      </c>
    </row>
    <row r="274" spans="1:13" ht="15" thickBot="1" x14ac:dyDescent="0.4">
      <c r="A274" s="1"/>
      <c r="B274" s="1"/>
      <c r="C274" s="1"/>
      <c r="D274" s="1" t="s">
        <v>276</v>
      </c>
      <c r="E274" s="1"/>
      <c r="F274" s="1"/>
      <c r="G274" s="1"/>
      <c r="H274" s="1"/>
      <c r="I274" s="1"/>
      <c r="J274" s="3">
        <f>ROUND(SUM(J270:J273),5)</f>
        <v>0</v>
      </c>
      <c r="K274" s="3">
        <f>ROUND(SUM(K270:K273),5)</f>
        <v>64559.69</v>
      </c>
      <c r="L274" s="3">
        <f t="shared" si="14"/>
        <v>-64559.69</v>
      </c>
      <c r="M274" s="16">
        <f t="shared" si="15"/>
        <v>0</v>
      </c>
    </row>
    <row r="275" spans="1:13" ht="15" thickBot="1" x14ac:dyDescent="0.4">
      <c r="A275" s="1"/>
      <c r="B275" s="1"/>
      <c r="C275" s="1" t="s">
        <v>277</v>
      </c>
      <c r="D275" s="1"/>
      <c r="E275" s="1"/>
      <c r="F275" s="1"/>
      <c r="G275" s="1"/>
      <c r="H275" s="1"/>
      <c r="I275" s="1"/>
      <c r="J275" s="3">
        <f>ROUND(J252+J257+J269+J274,5)</f>
        <v>117801.99</v>
      </c>
      <c r="K275" s="3">
        <f>ROUND(K252+K257+K269+K274,5)</f>
        <v>64559.69</v>
      </c>
      <c r="L275" s="3">
        <f t="shared" si="14"/>
        <v>53242.3</v>
      </c>
      <c r="M275" s="16">
        <f t="shared" si="15"/>
        <v>1.8247</v>
      </c>
    </row>
    <row r="276" spans="1:13" ht="15" thickBot="1" x14ac:dyDescent="0.4">
      <c r="A276" s="1"/>
      <c r="B276" s="1" t="s">
        <v>278</v>
      </c>
      <c r="C276" s="1"/>
      <c r="D276" s="1"/>
      <c r="E276" s="1"/>
      <c r="F276" s="1"/>
      <c r="G276" s="1"/>
      <c r="H276" s="1"/>
      <c r="I276" s="1"/>
      <c r="J276" s="3">
        <f>ROUND(J225+J251-J275,5)</f>
        <v>17640.18</v>
      </c>
      <c r="K276" s="3">
        <f>ROUND(K225+K251-K275,5)</f>
        <v>-62559.69</v>
      </c>
      <c r="L276" s="3">
        <f t="shared" si="14"/>
        <v>80199.87</v>
      </c>
      <c r="M276" s="16">
        <f t="shared" si="15"/>
        <v>-0.28197</v>
      </c>
    </row>
    <row r="277" spans="1:13" s="6" customFormat="1" ht="11" thickBot="1" x14ac:dyDescent="0.3">
      <c r="A277" s="4" t="s">
        <v>68</v>
      </c>
      <c r="B277" s="4"/>
      <c r="C277" s="4"/>
      <c r="D277" s="4"/>
      <c r="E277" s="4"/>
      <c r="F277" s="4"/>
      <c r="G277" s="4"/>
      <c r="H277" s="4"/>
      <c r="I277" s="4"/>
      <c r="J277" s="5">
        <f>ROUND(J224+J276,5)</f>
        <v>203113.29</v>
      </c>
      <c r="K277" s="5">
        <f>ROUND(K224+K276,5)</f>
        <v>14650</v>
      </c>
      <c r="L277" s="5">
        <f t="shared" si="14"/>
        <v>188463.29</v>
      </c>
      <c r="M277" s="19">
        <f t="shared" si="15"/>
        <v>13.86439</v>
      </c>
    </row>
    <row r="278" spans="1:13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2:26 PM
&amp;"Arial,Bold"&amp;8 01/04/24
&amp;"Arial,Bold"&amp;8 Accrual Basis&amp;C&amp;"Arial,Bold"&amp;12 Nederland Fire Protection District
&amp;"Arial,Bold"&amp;14 Income &amp;&amp; Expense Budget vs. Actual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126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1266" r:id="rId4" name="HEADER"/>
      </mc:Fallback>
    </mc:AlternateContent>
    <mc:AlternateContent xmlns:mc="http://schemas.openxmlformats.org/markup-compatibility/2006">
      <mc:Choice Requires="x14">
        <control shapeId="1126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1265" r:id="rId6" name="FILTER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C27BF-5B82-4632-AFA2-3252948D3734}">
  <sheetPr codeName="Sheet4"/>
  <dimension ref="A1:Q388"/>
  <sheetViews>
    <sheetView workbookViewId="0">
      <pane xSplit="6" ySplit="1" topLeftCell="G186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4.5" x14ac:dyDescent="0.35"/>
  <cols>
    <col min="1" max="5" width="2.90625" customWidth="1"/>
    <col min="6" max="6" width="25.7265625" customWidth="1"/>
    <col min="7" max="7" width="2.1796875" customWidth="1"/>
    <col min="8" max="8" width="13.453125" bestFit="1" customWidth="1"/>
    <col min="9" max="9" width="8.08984375" bestFit="1" customWidth="1"/>
    <col min="10" max="10" width="14" bestFit="1" customWidth="1"/>
    <col min="11" max="11" width="29.26953125" bestFit="1" customWidth="1"/>
    <col min="12" max="12" width="30.6328125" customWidth="1"/>
    <col min="13" max="13" width="7.7265625" bestFit="1" customWidth="1"/>
    <col min="14" max="14" width="2.81640625" bestFit="1" customWidth="1"/>
    <col min="15" max="15" width="23.26953125" bestFit="1" customWidth="1"/>
    <col min="16" max="17" width="8.54296875" bestFit="1" customWidth="1"/>
  </cols>
  <sheetData>
    <row r="1" spans="1:17" s="10" customFormat="1" ht="15" thickBot="1" x14ac:dyDescent="0.4">
      <c r="A1" s="32"/>
      <c r="B1" s="32"/>
      <c r="C1" s="32"/>
      <c r="D1" s="32"/>
      <c r="E1" s="32"/>
      <c r="F1" s="32"/>
      <c r="G1" s="32"/>
      <c r="H1" s="9" t="s">
        <v>350</v>
      </c>
      <c r="I1" s="9" t="s">
        <v>351</v>
      </c>
      <c r="J1" s="9" t="s">
        <v>352</v>
      </c>
      <c r="K1" s="9" t="s">
        <v>353</v>
      </c>
      <c r="L1" s="9" t="s">
        <v>354</v>
      </c>
      <c r="M1" s="9" t="s">
        <v>355</v>
      </c>
      <c r="N1" s="9" t="s">
        <v>356</v>
      </c>
      <c r="O1" s="9" t="s">
        <v>357</v>
      </c>
      <c r="P1" s="9" t="s">
        <v>358</v>
      </c>
      <c r="Q1" s="9" t="s">
        <v>359</v>
      </c>
    </row>
    <row r="2" spans="1:17" ht="15" thickTop="1" x14ac:dyDescent="0.35">
      <c r="A2" s="1"/>
      <c r="B2" s="1" t="s">
        <v>78</v>
      </c>
      <c r="C2" s="1"/>
      <c r="D2" s="1"/>
      <c r="E2" s="1"/>
      <c r="F2" s="1"/>
      <c r="G2" s="1"/>
      <c r="H2" s="1"/>
      <c r="I2" s="22"/>
      <c r="J2" s="1"/>
      <c r="K2" s="1"/>
      <c r="L2" s="1"/>
      <c r="M2" s="1"/>
      <c r="N2" s="1"/>
      <c r="O2" s="1"/>
      <c r="P2" s="23"/>
      <c r="Q2" s="23"/>
    </row>
    <row r="3" spans="1:17" ht="15" thickBot="1" x14ac:dyDescent="0.4">
      <c r="A3" s="21"/>
      <c r="B3" s="21"/>
      <c r="C3" s="21"/>
      <c r="D3" s="21"/>
      <c r="E3" s="21"/>
      <c r="F3" s="21"/>
      <c r="G3" s="24"/>
      <c r="H3" s="24" t="s">
        <v>427</v>
      </c>
      <c r="I3" s="25">
        <v>45267</v>
      </c>
      <c r="J3" s="24" t="s">
        <v>436</v>
      </c>
      <c r="K3" s="24" t="s">
        <v>472</v>
      </c>
      <c r="L3" s="24" t="s">
        <v>529</v>
      </c>
      <c r="M3" s="24" t="s">
        <v>613</v>
      </c>
      <c r="N3" s="26"/>
      <c r="O3" s="24" t="s">
        <v>614</v>
      </c>
      <c r="P3" s="27">
        <v>2500</v>
      </c>
      <c r="Q3" s="27">
        <f>ROUND(Q2+P3,5)</f>
        <v>2500</v>
      </c>
    </row>
    <row r="4" spans="1:17" x14ac:dyDescent="0.35">
      <c r="A4" s="28"/>
      <c r="B4" s="28" t="s">
        <v>360</v>
      </c>
      <c r="C4" s="28"/>
      <c r="D4" s="28"/>
      <c r="E4" s="28"/>
      <c r="F4" s="28"/>
      <c r="G4" s="28"/>
      <c r="H4" s="28"/>
      <c r="I4" s="29"/>
      <c r="J4" s="28"/>
      <c r="K4" s="28"/>
      <c r="L4" s="28"/>
      <c r="M4" s="28"/>
      <c r="N4" s="28"/>
      <c r="O4" s="28"/>
      <c r="P4" s="12">
        <f>ROUND(SUM(P2:P3),5)</f>
        <v>2500</v>
      </c>
      <c r="Q4" s="12">
        <f>Q3</f>
        <v>2500</v>
      </c>
    </row>
    <row r="5" spans="1:17" x14ac:dyDescent="0.35">
      <c r="A5" s="1"/>
      <c r="B5" s="1" t="s">
        <v>80</v>
      </c>
      <c r="C5" s="1"/>
      <c r="D5" s="1"/>
      <c r="E5" s="1"/>
      <c r="F5" s="1"/>
      <c r="G5" s="1"/>
      <c r="H5" s="1"/>
      <c r="I5" s="22"/>
      <c r="J5" s="1"/>
      <c r="K5" s="1"/>
      <c r="L5" s="1"/>
      <c r="M5" s="1"/>
      <c r="N5" s="1"/>
      <c r="O5" s="1"/>
      <c r="P5" s="23"/>
      <c r="Q5" s="23"/>
    </row>
    <row r="6" spans="1:17" ht="15" thickBot="1" x14ac:dyDescent="0.4">
      <c r="A6" s="21"/>
      <c r="B6" s="21"/>
      <c r="C6" s="21"/>
      <c r="D6" s="21"/>
      <c r="E6" s="21"/>
      <c r="F6" s="21"/>
      <c r="G6" s="24"/>
      <c r="H6" s="24" t="s">
        <v>428</v>
      </c>
      <c r="I6" s="25">
        <v>45287</v>
      </c>
      <c r="J6" s="24" t="s">
        <v>437</v>
      </c>
      <c r="K6" s="24" t="s">
        <v>473</v>
      </c>
      <c r="L6" s="24" t="s">
        <v>530</v>
      </c>
      <c r="M6" s="24" t="s">
        <v>613</v>
      </c>
      <c r="N6" s="26"/>
      <c r="O6" s="24" t="s">
        <v>9</v>
      </c>
      <c r="P6" s="27">
        <v>50</v>
      </c>
      <c r="Q6" s="27">
        <f>ROUND(Q5+P6,5)</f>
        <v>50</v>
      </c>
    </row>
    <row r="7" spans="1:17" x14ac:dyDescent="0.35">
      <c r="A7" s="28"/>
      <c r="B7" s="28" t="s">
        <v>361</v>
      </c>
      <c r="C7" s="28"/>
      <c r="D7" s="28"/>
      <c r="E7" s="28"/>
      <c r="F7" s="28"/>
      <c r="G7" s="28"/>
      <c r="H7" s="28"/>
      <c r="I7" s="29"/>
      <c r="J7" s="28"/>
      <c r="K7" s="28"/>
      <c r="L7" s="28"/>
      <c r="M7" s="28"/>
      <c r="N7" s="28"/>
      <c r="O7" s="28"/>
      <c r="P7" s="12">
        <f>ROUND(SUM(P5:P6),5)</f>
        <v>50</v>
      </c>
      <c r="Q7" s="12">
        <f>Q6</f>
        <v>50</v>
      </c>
    </row>
    <row r="8" spans="1:17" x14ac:dyDescent="0.35">
      <c r="A8" s="1"/>
      <c r="B8" s="1" t="s">
        <v>81</v>
      </c>
      <c r="C8" s="1"/>
      <c r="D8" s="1"/>
      <c r="E8" s="1"/>
      <c r="F8" s="1"/>
      <c r="G8" s="1"/>
      <c r="H8" s="1"/>
      <c r="I8" s="22"/>
      <c r="J8" s="1"/>
      <c r="K8" s="1"/>
      <c r="L8" s="1"/>
      <c r="M8" s="1"/>
      <c r="N8" s="1"/>
      <c r="O8" s="1"/>
      <c r="P8" s="23"/>
      <c r="Q8" s="23"/>
    </row>
    <row r="9" spans="1:17" x14ac:dyDescent="0.35">
      <c r="A9" s="24"/>
      <c r="B9" s="24"/>
      <c r="C9" s="24"/>
      <c r="D9" s="24"/>
      <c r="E9" s="24"/>
      <c r="F9" s="24"/>
      <c r="G9" s="24"/>
      <c r="H9" s="24" t="s">
        <v>428</v>
      </c>
      <c r="I9" s="25">
        <v>45291</v>
      </c>
      <c r="J9" s="24"/>
      <c r="K9" s="24"/>
      <c r="L9" s="24" t="s">
        <v>531</v>
      </c>
      <c r="M9" s="24" t="s">
        <v>613</v>
      </c>
      <c r="N9" s="26"/>
      <c r="O9" s="24" t="s">
        <v>5</v>
      </c>
      <c r="P9" s="30">
        <v>1957.07</v>
      </c>
      <c r="Q9" s="30">
        <f t="shared" ref="Q9:Q14" si="0">ROUND(Q8+P9,5)</f>
        <v>1957.07</v>
      </c>
    </row>
    <row r="10" spans="1:17" x14ac:dyDescent="0.35">
      <c r="A10" s="24"/>
      <c r="B10" s="24"/>
      <c r="C10" s="24"/>
      <c r="D10" s="24"/>
      <c r="E10" s="24"/>
      <c r="F10" s="24"/>
      <c r="G10" s="24"/>
      <c r="H10" s="24" t="s">
        <v>428</v>
      </c>
      <c r="I10" s="25">
        <v>45291</v>
      </c>
      <c r="J10" s="24"/>
      <c r="K10" s="24"/>
      <c r="L10" s="24" t="s">
        <v>531</v>
      </c>
      <c r="M10" s="24" t="s">
        <v>613</v>
      </c>
      <c r="N10" s="26"/>
      <c r="O10" s="24" t="s">
        <v>10</v>
      </c>
      <c r="P10" s="30">
        <v>0.56999999999999995</v>
      </c>
      <c r="Q10" s="30">
        <f t="shared" si="0"/>
        <v>1957.64</v>
      </c>
    </row>
    <row r="11" spans="1:17" x14ac:dyDescent="0.35">
      <c r="A11" s="24"/>
      <c r="B11" s="24"/>
      <c r="C11" s="24"/>
      <c r="D11" s="24"/>
      <c r="E11" s="24"/>
      <c r="F11" s="24"/>
      <c r="G11" s="24"/>
      <c r="H11" s="24" t="s">
        <v>428</v>
      </c>
      <c r="I11" s="25">
        <v>45291</v>
      </c>
      <c r="J11" s="24"/>
      <c r="K11" s="24"/>
      <c r="L11" s="24" t="s">
        <v>531</v>
      </c>
      <c r="M11" s="24" t="s">
        <v>613</v>
      </c>
      <c r="N11" s="26"/>
      <c r="O11" s="24" t="s">
        <v>9</v>
      </c>
      <c r="P11" s="30">
        <v>0.48</v>
      </c>
      <c r="Q11" s="30">
        <f t="shared" si="0"/>
        <v>1958.12</v>
      </c>
    </row>
    <row r="12" spans="1:17" x14ac:dyDescent="0.35">
      <c r="A12" s="24"/>
      <c r="B12" s="24"/>
      <c r="C12" s="24"/>
      <c r="D12" s="24"/>
      <c r="E12" s="24"/>
      <c r="F12" s="24"/>
      <c r="G12" s="24"/>
      <c r="H12" s="24" t="s">
        <v>428</v>
      </c>
      <c r="I12" s="25">
        <v>45291</v>
      </c>
      <c r="J12" s="24"/>
      <c r="K12" s="24"/>
      <c r="L12" s="24" t="s">
        <v>531</v>
      </c>
      <c r="M12" s="24" t="s">
        <v>613</v>
      </c>
      <c r="N12" s="26"/>
      <c r="O12" s="24" t="s">
        <v>8</v>
      </c>
      <c r="P12" s="30">
        <v>201.33</v>
      </c>
      <c r="Q12" s="30">
        <f t="shared" si="0"/>
        <v>2159.4499999999998</v>
      </c>
    </row>
    <row r="13" spans="1:17" x14ac:dyDescent="0.35">
      <c r="A13" s="24"/>
      <c r="B13" s="24"/>
      <c r="C13" s="24"/>
      <c r="D13" s="24"/>
      <c r="E13" s="24"/>
      <c r="F13" s="24"/>
      <c r="G13" s="24"/>
      <c r="H13" s="24" t="s">
        <v>428</v>
      </c>
      <c r="I13" s="25">
        <v>45291</v>
      </c>
      <c r="J13" s="24"/>
      <c r="K13" s="24"/>
      <c r="L13" s="24" t="s">
        <v>531</v>
      </c>
      <c r="M13" s="24" t="s">
        <v>613</v>
      </c>
      <c r="N13" s="26"/>
      <c r="O13" s="24" t="s">
        <v>7</v>
      </c>
      <c r="P13" s="30">
        <v>135.31</v>
      </c>
      <c r="Q13" s="30">
        <f t="shared" si="0"/>
        <v>2294.7600000000002</v>
      </c>
    </row>
    <row r="14" spans="1:17" ht="15" thickBot="1" x14ac:dyDescent="0.4">
      <c r="A14" s="24"/>
      <c r="B14" s="24"/>
      <c r="C14" s="24"/>
      <c r="D14" s="24"/>
      <c r="E14" s="24"/>
      <c r="F14" s="24"/>
      <c r="G14" s="24"/>
      <c r="H14" s="24" t="s">
        <v>428</v>
      </c>
      <c r="I14" s="25">
        <v>45291</v>
      </c>
      <c r="J14" s="24"/>
      <c r="K14" s="24"/>
      <c r="L14" s="24" t="s">
        <v>531</v>
      </c>
      <c r="M14" s="24" t="s">
        <v>613</v>
      </c>
      <c r="N14" s="26"/>
      <c r="O14" s="24" t="s">
        <v>6</v>
      </c>
      <c r="P14" s="27">
        <v>974.27</v>
      </c>
      <c r="Q14" s="27">
        <f t="shared" si="0"/>
        <v>3269.03</v>
      </c>
    </row>
    <row r="15" spans="1:17" x14ac:dyDescent="0.35">
      <c r="A15" s="28"/>
      <c r="B15" s="28" t="s">
        <v>362</v>
      </c>
      <c r="C15" s="28"/>
      <c r="D15" s="28"/>
      <c r="E15" s="28"/>
      <c r="F15" s="28"/>
      <c r="G15" s="28"/>
      <c r="H15" s="28"/>
      <c r="I15" s="29"/>
      <c r="J15" s="28"/>
      <c r="K15" s="28"/>
      <c r="L15" s="28"/>
      <c r="M15" s="28"/>
      <c r="N15" s="28"/>
      <c r="O15" s="28"/>
      <c r="P15" s="12">
        <f>ROUND(SUM(P8:P14),5)</f>
        <v>3269.03</v>
      </c>
      <c r="Q15" s="12">
        <f>Q14</f>
        <v>3269.03</v>
      </c>
    </row>
    <row r="16" spans="1:17" x14ac:dyDescent="0.35">
      <c r="A16" s="1"/>
      <c r="B16" s="1" t="s">
        <v>82</v>
      </c>
      <c r="C16" s="1"/>
      <c r="D16" s="1"/>
      <c r="E16" s="1"/>
      <c r="F16" s="1"/>
      <c r="G16" s="1"/>
      <c r="H16" s="1"/>
      <c r="I16" s="22"/>
      <c r="J16" s="1"/>
      <c r="K16" s="1"/>
      <c r="L16" s="1"/>
      <c r="M16" s="1"/>
      <c r="N16" s="1"/>
      <c r="O16" s="1"/>
      <c r="P16" s="23"/>
      <c r="Q16" s="23"/>
    </row>
    <row r="17" spans="1:17" x14ac:dyDescent="0.35">
      <c r="A17" s="1"/>
      <c r="B17" s="1"/>
      <c r="C17" s="1" t="s">
        <v>83</v>
      </c>
      <c r="D17" s="1"/>
      <c r="E17" s="1"/>
      <c r="F17" s="1"/>
      <c r="G17" s="1"/>
      <c r="H17" s="1"/>
      <c r="I17" s="22"/>
      <c r="J17" s="1"/>
      <c r="K17" s="1"/>
      <c r="L17" s="1"/>
      <c r="M17" s="1"/>
      <c r="N17" s="1"/>
      <c r="O17" s="1"/>
      <c r="P17" s="23"/>
      <c r="Q17" s="23"/>
    </row>
    <row r="18" spans="1:17" ht="15" thickBot="1" x14ac:dyDescent="0.4">
      <c r="A18" s="21"/>
      <c r="B18" s="21"/>
      <c r="C18" s="21"/>
      <c r="D18" s="21"/>
      <c r="E18" s="21"/>
      <c r="F18" s="21"/>
      <c r="G18" s="24"/>
      <c r="H18" s="24" t="s">
        <v>428</v>
      </c>
      <c r="I18" s="25">
        <v>45291</v>
      </c>
      <c r="J18" s="24"/>
      <c r="K18" s="24" t="s">
        <v>474</v>
      </c>
      <c r="L18" s="24" t="s">
        <v>532</v>
      </c>
      <c r="M18" s="24" t="s">
        <v>613</v>
      </c>
      <c r="N18" s="26"/>
      <c r="O18" s="24" t="s">
        <v>10</v>
      </c>
      <c r="P18" s="27">
        <v>128.86000000000001</v>
      </c>
      <c r="Q18" s="27">
        <f>ROUND(Q17+P18,5)</f>
        <v>128.86000000000001</v>
      </c>
    </row>
    <row r="19" spans="1:17" x14ac:dyDescent="0.35">
      <c r="A19" s="28"/>
      <c r="B19" s="28"/>
      <c r="C19" s="28" t="s">
        <v>363</v>
      </c>
      <c r="D19" s="28"/>
      <c r="E19" s="28"/>
      <c r="F19" s="28"/>
      <c r="G19" s="28"/>
      <c r="H19" s="28"/>
      <c r="I19" s="29"/>
      <c r="J19" s="28"/>
      <c r="K19" s="28"/>
      <c r="L19" s="28"/>
      <c r="M19" s="28"/>
      <c r="N19" s="28"/>
      <c r="O19" s="28"/>
      <c r="P19" s="12">
        <f>ROUND(SUM(P17:P18),5)</f>
        <v>128.86000000000001</v>
      </c>
      <c r="Q19" s="12">
        <f>Q18</f>
        <v>128.86000000000001</v>
      </c>
    </row>
    <row r="20" spans="1:17" x14ac:dyDescent="0.35">
      <c r="A20" s="1"/>
      <c r="B20" s="1"/>
      <c r="C20" s="1" t="s">
        <v>86</v>
      </c>
      <c r="D20" s="1"/>
      <c r="E20" s="1"/>
      <c r="F20" s="1"/>
      <c r="G20" s="1"/>
      <c r="H20" s="1"/>
      <c r="I20" s="22"/>
      <c r="J20" s="1"/>
      <c r="K20" s="1"/>
      <c r="L20" s="1"/>
      <c r="M20" s="1"/>
      <c r="N20" s="1"/>
      <c r="O20" s="1"/>
      <c r="P20" s="23"/>
      <c r="Q20" s="23"/>
    </row>
    <row r="21" spans="1:17" ht="15" thickBot="1" x14ac:dyDescent="0.4">
      <c r="A21" s="21"/>
      <c r="B21" s="21"/>
      <c r="C21" s="21"/>
      <c r="D21" s="21"/>
      <c r="E21" s="21"/>
      <c r="F21" s="21"/>
      <c r="G21" s="24"/>
      <c r="H21" s="24" t="s">
        <v>428</v>
      </c>
      <c r="I21" s="25">
        <v>45291</v>
      </c>
      <c r="J21" s="24"/>
      <c r="K21" s="24" t="s">
        <v>474</v>
      </c>
      <c r="L21" s="24" t="s">
        <v>532</v>
      </c>
      <c r="M21" s="24" t="s">
        <v>613</v>
      </c>
      <c r="N21" s="26"/>
      <c r="O21" s="24" t="s">
        <v>10</v>
      </c>
      <c r="P21" s="27">
        <v>4.28</v>
      </c>
      <c r="Q21" s="27">
        <f>ROUND(Q20+P21,5)</f>
        <v>4.28</v>
      </c>
    </row>
    <row r="22" spans="1:17" x14ac:dyDescent="0.35">
      <c r="A22" s="28"/>
      <c r="B22" s="28"/>
      <c r="C22" s="28" t="s">
        <v>364</v>
      </c>
      <c r="D22" s="28"/>
      <c r="E22" s="28"/>
      <c r="F22" s="28"/>
      <c r="G22" s="28"/>
      <c r="H22" s="28"/>
      <c r="I22" s="29"/>
      <c r="J22" s="28"/>
      <c r="K22" s="28"/>
      <c r="L22" s="28"/>
      <c r="M22" s="28"/>
      <c r="N22" s="28"/>
      <c r="O22" s="28"/>
      <c r="P22" s="12">
        <f>ROUND(SUM(P20:P21),5)</f>
        <v>4.28</v>
      </c>
      <c r="Q22" s="12">
        <f>Q21</f>
        <v>4.28</v>
      </c>
    </row>
    <row r="23" spans="1:17" x14ac:dyDescent="0.35">
      <c r="A23" s="1"/>
      <c r="B23" s="1"/>
      <c r="C23" s="1" t="s">
        <v>88</v>
      </c>
      <c r="D23" s="1"/>
      <c r="E23" s="1"/>
      <c r="F23" s="1"/>
      <c r="G23" s="1"/>
      <c r="H23" s="1"/>
      <c r="I23" s="22"/>
      <c r="J23" s="1"/>
      <c r="K23" s="1"/>
      <c r="L23" s="1"/>
      <c r="M23" s="1"/>
      <c r="N23" s="1"/>
      <c r="O23" s="1"/>
      <c r="P23" s="23"/>
      <c r="Q23" s="23"/>
    </row>
    <row r="24" spans="1:17" ht="15" thickBot="1" x14ac:dyDescent="0.4">
      <c r="A24" s="21"/>
      <c r="B24" s="21"/>
      <c r="C24" s="21"/>
      <c r="D24" s="21"/>
      <c r="E24" s="21"/>
      <c r="F24" s="21"/>
      <c r="G24" s="24"/>
      <c r="H24" s="24" t="s">
        <v>428</v>
      </c>
      <c r="I24" s="25">
        <v>45291</v>
      </c>
      <c r="J24" s="24"/>
      <c r="K24" s="24" t="s">
        <v>474</v>
      </c>
      <c r="L24" s="24" t="s">
        <v>532</v>
      </c>
      <c r="M24" s="24" t="s">
        <v>613</v>
      </c>
      <c r="N24" s="26"/>
      <c r="O24" s="24" t="s">
        <v>10</v>
      </c>
      <c r="P24" s="27">
        <v>164.35</v>
      </c>
      <c r="Q24" s="27">
        <f>ROUND(Q23+P24,5)</f>
        <v>164.35</v>
      </c>
    </row>
    <row r="25" spans="1:17" x14ac:dyDescent="0.35">
      <c r="A25" s="28"/>
      <c r="B25" s="28"/>
      <c r="C25" s="28" t="s">
        <v>365</v>
      </c>
      <c r="D25" s="28"/>
      <c r="E25" s="28"/>
      <c r="F25" s="28"/>
      <c r="G25" s="28"/>
      <c r="H25" s="28"/>
      <c r="I25" s="29"/>
      <c r="J25" s="28"/>
      <c r="K25" s="28"/>
      <c r="L25" s="28"/>
      <c r="M25" s="28"/>
      <c r="N25" s="28"/>
      <c r="O25" s="28"/>
      <c r="P25" s="12">
        <f>ROUND(SUM(P23:P24),5)</f>
        <v>164.35</v>
      </c>
      <c r="Q25" s="12">
        <f>Q24</f>
        <v>164.35</v>
      </c>
    </row>
    <row r="26" spans="1:17" x14ac:dyDescent="0.35">
      <c r="A26" s="1"/>
      <c r="B26" s="1"/>
      <c r="C26" s="1" t="s">
        <v>90</v>
      </c>
      <c r="D26" s="1"/>
      <c r="E26" s="1"/>
      <c r="F26" s="1"/>
      <c r="G26" s="1"/>
      <c r="H26" s="1"/>
      <c r="I26" s="22"/>
      <c r="J26" s="1"/>
      <c r="K26" s="1"/>
      <c r="L26" s="1"/>
      <c r="M26" s="1"/>
      <c r="N26" s="1"/>
      <c r="O26" s="1"/>
      <c r="P26" s="23"/>
      <c r="Q26" s="23"/>
    </row>
    <row r="27" spans="1:17" ht="15" thickBot="1" x14ac:dyDescent="0.4">
      <c r="A27" s="21"/>
      <c r="B27" s="21"/>
      <c r="C27" s="21"/>
      <c r="D27" s="21"/>
      <c r="E27" s="21"/>
      <c r="F27" s="21"/>
      <c r="G27" s="24"/>
      <c r="H27" s="24" t="s">
        <v>428</v>
      </c>
      <c r="I27" s="25">
        <v>45291</v>
      </c>
      <c r="J27" s="24"/>
      <c r="K27" s="24" t="s">
        <v>474</v>
      </c>
      <c r="L27" s="24" t="s">
        <v>532</v>
      </c>
      <c r="M27" s="24" t="s">
        <v>613</v>
      </c>
      <c r="N27" s="26"/>
      <c r="O27" s="24" t="s">
        <v>10</v>
      </c>
      <c r="P27" s="27">
        <v>5025.1099999999997</v>
      </c>
      <c r="Q27" s="27">
        <f>ROUND(Q26+P27,5)</f>
        <v>5025.1099999999997</v>
      </c>
    </row>
    <row r="28" spans="1:17" x14ac:dyDescent="0.35">
      <c r="A28" s="28"/>
      <c r="B28" s="28"/>
      <c r="C28" s="28" t="s">
        <v>366</v>
      </c>
      <c r="D28" s="28"/>
      <c r="E28" s="28"/>
      <c r="F28" s="28"/>
      <c r="G28" s="28"/>
      <c r="H28" s="28"/>
      <c r="I28" s="29"/>
      <c r="J28" s="28"/>
      <c r="K28" s="28"/>
      <c r="L28" s="28"/>
      <c r="M28" s="28"/>
      <c r="N28" s="28"/>
      <c r="O28" s="28"/>
      <c r="P28" s="12">
        <f>ROUND(SUM(P26:P27),5)</f>
        <v>5025.1099999999997</v>
      </c>
      <c r="Q28" s="12">
        <f>Q27</f>
        <v>5025.1099999999997</v>
      </c>
    </row>
    <row r="29" spans="1:17" x14ac:dyDescent="0.35">
      <c r="A29" s="1"/>
      <c r="B29" s="1"/>
      <c r="C29" s="1" t="s">
        <v>91</v>
      </c>
      <c r="D29" s="1"/>
      <c r="E29" s="1"/>
      <c r="F29" s="1"/>
      <c r="G29" s="1"/>
      <c r="H29" s="1"/>
      <c r="I29" s="22"/>
      <c r="J29" s="1"/>
      <c r="K29" s="1"/>
      <c r="L29" s="1"/>
      <c r="M29" s="1"/>
      <c r="N29" s="1"/>
      <c r="O29" s="1"/>
      <c r="P29" s="23"/>
      <c r="Q29" s="23"/>
    </row>
    <row r="30" spans="1:17" x14ac:dyDescent="0.35">
      <c r="A30" s="24"/>
      <c r="B30" s="24"/>
      <c r="C30" s="24"/>
      <c r="D30" s="24"/>
      <c r="E30" s="24"/>
      <c r="F30" s="24"/>
      <c r="G30" s="24"/>
      <c r="H30" s="24" t="s">
        <v>428</v>
      </c>
      <c r="I30" s="25">
        <v>45291</v>
      </c>
      <c r="J30" s="24"/>
      <c r="K30" s="24"/>
      <c r="L30" s="24" t="s">
        <v>533</v>
      </c>
      <c r="M30" s="24" t="s">
        <v>613</v>
      </c>
      <c r="N30" s="26"/>
      <c r="O30" s="24" t="s">
        <v>10</v>
      </c>
      <c r="P30" s="30">
        <v>17.350000000000001</v>
      </c>
      <c r="Q30" s="30">
        <f>ROUND(Q29+P30,5)</f>
        <v>17.350000000000001</v>
      </c>
    </row>
    <row r="31" spans="1:17" x14ac:dyDescent="0.35">
      <c r="A31" s="24"/>
      <c r="B31" s="24"/>
      <c r="C31" s="24"/>
      <c r="D31" s="24"/>
      <c r="E31" s="24"/>
      <c r="F31" s="24"/>
      <c r="G31" s="24"/>
      <c r="H31" s="24" t="s">
        <v>428</v>
      </c>
      <c r="I31" s="25">
        <v>45291</v>
      </c>
      <c r="J31" s="24"/>
      <c r="K31" s="24"/>
      <c r="L31" s="24" t="s">
        <v>533</v>
      </c>
      <c r="M31" s="24" t="s">
        <v>613</v>
      </c>
      <c r="N31" s="26"/>
      <c r="O31" s="24" t="s">
        <v>10</v>
      </c>
      <c r="P31" s="30">
        <v>676.72</v>
      </c>
      <c r="Q31" s="30">
        <f>ROUND(Q30+P31,5)</f>
        <v>694.07</v>
      </c>
    </row>
    <row r="32" spans="1:17" ht="15" thickBot="1" x14ac:dyDescent="0.4">
      <c r="A32" s="24"/>
      <c r="B32" s="24"/>
      <c r="C32" s="24"/>
      <c r="D32" s="24"/>
      <c r="E32" s="24"/>
      <c r="F32" s="24"/>
      <c r="G32" s="24"/>
      <c r="H32" s="24" t="s">
        <v>428</v>
      </c>
      <c r="I32" s="25">
        <v>45291</v>
      </c>
      <c r="J32" s="24"/>
      <c r="K32" s="24"/>
      <c r="L32" s="24" t="s">
        <v>533</v>
      </c>
      <c r="M32" s="24" t="s">
        <v>613</v>
      </c>
      <c r="N32" s="26"/>
      <c r="O32" s="24" t="s">
        <v>10</v>
      </c>
      <c r="P32" s="27">
        <v>0.57999999999999996</v>
      </c>
      <c r="Q32" s="27">
        <f>ROUND(Q31+P32,5)</f>
        <v>694.65</v>
      </c>
    </row>
    <row r="33" spans="1:17" x14ac:dyDescent="0.35">
      <c r="A33" s="28"/>
      <c r="B33" s="28"/>
      <c r="C33" s="28" t="s">
        <v>367</v>
      </c>
      <c r="D33" s="28"/>
      <c r="E33" s="28"/>
      <c r="F33" s="28"/>
      <c r="G33" s="28"/>
      <c r="H33" s="28"/>
      <c r="I33" s="29"/>
      <c r="J33" s="28"/>
      <c r="K33" s="28"/>
      <c r="L33" s="28"/>
      <c r="M33" s="28"/>
      <c r="N33" s="28"/>
      <c r="O33" s="28"/>
      <c r="P33" s="12">
        <f>ROUND(SUM(P29:P32),5)</f>
        <v>694.65</v>
      </c>
      <c r="Q33" s="12">
        <f>Q32</f>
        <v>694.65</v>
      </c>
    </row>
    <row r="34" spans="1:17" x14ac:dyDescent="0.35">
      <c r="A34" s="1"/>
      <c r="B34" s="1"/>
      <c r="C34" s="1" t="s">
        <v>92</v>
      </c>
      <c r="D34" s="1"/>
      <c r="E34" s="1"/>
      <c r="F34" s="1"/>
      <c r="G34" s="1"/>
      <c r="H34" s="1"/>
      <c r="I34" s="22"/>
      <c r="J34" s="1"/>
      <c r="K34" s="1"/>
      <c r="L34" s="1"/>
      <c r="M34" s="1"/>
      <c r="N34" s="1"/>
      <c r="O34" s="1"/>
      <c r="P34" s="23"/>
      <c r="Q34" s="23"/>
    </row>
    <row r="35" spans="1:17" ht="15" thickBot="1" x14ac:dyDescent="0.4">
      <c r="A35" s="21"/>
      <c r="B35" s="21"/>
      <c r="C35" s="21"/>
      <c r="D35" s="21"/>
      <c r="E35" s="21"/>
      <c r="F35" s="21"/>
      <c r="G35" s="24"/>
      <c r="H35" s="24" t="s">
        <v>428</v>
      </c>
      <c r="I35" s="25">
        <v>45291</v>
      </c>
      <c r="J35" s="24"/>
      <c r="K35" s="24"/>
      <c r="L35" s="24" t="s">
        <v>533</v>
      </c>
      <c r="M35" s="24" t="s">
        <v>613</v>
      </c>
      <c r="N35" s="26"/>
      <c r="O35" s="24" t="s">
        <v>10</v>
      </c>
      <c r="P35" s="27">
        <v>22.13</v>
      </c>
      <c r="Q35" s="27">
        <f>ROUND(Q34+P35,5)</f>
        <v>22.13</v>
      </c>
    </row>
    <row r="36" spans="1:17" x14ac:dyDescent="0.35">
      <c r="A36" s="28"/>
      <c r="B36" s="28"/>
      <c r="C36" s="28" t="s">
        <v>368</v>
      </c>
      <c r="D36" s="28"/>
      <c r="E36" s="28"/>
      <c r="F36" s="28"/>
      <c r="G36" s="28"/>
      <c r="H36" s="28"/>
      <c r="I36" s="29"/>
      <c r="J36" s="28"/>
      <c r="K36" s="28"/>
      <c r="L36" s="28"/>
      <c r="M36" s="28"/>
      <c r="N36" s="28"/>
      <c r="O36" s="28"/>
      <c r="P36" s="12">
        <f>ROUND(SUM(P34:P35),5)</f>
        <v>22.13</v>
      </c>
      <c r="Q36" s="12">
        <f>Q35</f>
        <v>22.13</v>
      </c>
    </row>
    <row r="37" spans="1:17" x14ac:dyDescent="0.35">
      <c r="A37" s="1"/>
      <c r="B37" s="1"/>
      <c r="C37" s="1" t="s">
        <v>93</v>
      </c>
      <c r="D37" s="1"/>
      <c r="E37" s="1"/>
      <c r="F37" s="1"/>
      <c r="G37" s="1"/>
      <c r="H37" s="1"/>
      <c r="I37" s="22"/>
      <c r="J37" s="1"/>
      <c r="K37" s="1"/>
      <c r="L37" s="1"/>
      <c r="M37" s="1"/>
      <c r="N37" s="1"/>
      <c r="O37" s="1"/>
      <c r="P37" s="23"/>
      <c r="Q37" s="23"/>
    </row>
    <row r="38" spans="1:17" x14ac:dyDescent="0.35">
      <c r="A38" s="24"/>
      <c r="B38" s="24"/>
      <c r="C38" s="24"/>
      <c r="D38" s="24"/>
      <c r="E38" s="24"/>
      <c r="F38" s="24"/>
      <c r="G38" s="24"/>
      <c r="H38" s="24" t="s">
        <v>428</v>
      </c>
      <c r="I38" s="25">
        <v>45291</v>
      </c>
      <c r="J38" s="24"/>
      <c r="K38" s="24"/>
      <c r="L38" s="24" t="s">
        <v>534</v>
      </c>
      <c r="M38" s="24" t="s">
        <v>613</v>
      </c>
      <c r="N38" s="26"/>
      <c r="O38" s="24" t="s">
        <v>10</v>
      </c>
      <c r="P38" s="30">
        <v>-71.790000000000006</v>
      </c>
      <c r="Q38" s="30">
        <f>ROUND(Q37+P38,5)</f>
        <v>-71.790000000000006</v>
      </c>
    </row>
    <row r="39" spans="1:17" x14ac:dyDescent="0.35">
      <c r="A39" s="24"/>
      <c r="B39" s="24"/>
      <c r="C39" s="24"/>
      <c r="D39" s="24"/>
      <c r="E39" s="24"/>
      <c r="F39" s="24"/>
      <c r="G39" s="24"/>
      <c r="H39" s="24" t="s">
        <v>428</v>
      </c>
      <c r="I39" s="25">
        <v>45291</v>
      </c>
      <c r="J39" s="24"/>
      <c r="K39" s="24"/>
      <c r="L39" s="24" t="s">
        <v>534</v>
      </c>
      <c r="M39" s="24" t="s">
        <v>613</v>
      </c>
      <c r="N39" s="26"/>
      <c r="O39" s="24" t="s">
        <v>10</v>
      </c>
      <c r="P39" s="30">
        <v>-56.28</v>
      </c>
      <c r="Q39" s="30">
        <f>ROUND(Q38+P39,5)</f>
        <v>-128.07</v>
      </c>
    </row>
    <row r="40" spans="1:17" x14ac:dyDescent="0.35">
      <c r="A40" s="24"/>
      <c r="B40" s="24"/>
      <c r="C40" s="24"/>
      <c r="D40" s="24"/>
      <c r="E40" s="24"/>
      <c r="F40" s="24"/>
      <c r="G40" s="24"/>
      <c r="H40" s="24" t="s">
        <v>428</v>
      </c>
      <c r="I40" s="25">
        <v>45291</v>
      </c>
      <c r="J40" s="24"/>
      <c r="K40" s="24"/>
      <c r="L40" s="24" t="s">
        <v>534</v>
      </c>
      <c r="M40" s="24" t="s">
        <v>613</v>
      </c>
      <c r="N40" s="26"/>
      <c r="O40" s="24" t="s">
        <v>10</v>
      </c>
      <c r="P40" s="30">
        <v>-2194.77</v>
      </c>
      <c r="Q40" s="30">
        <f>ROUND(Q39+P40,5)</f>
        <v>-2322.84</v>
      </c>
    </row>
    <row r="41" spans="1:17" ht="15" thickBot="1" x14ac:dyDescent="0.4">
      <c r="A41" s="24"/>
      <c r="B41" s="24"/>
      <c r="C41" s="24"/>
      <c r="D41" s="24"/>
      <c r="E41" s="24"/>
      <c r="F41" s="24"/>
      <c r="G41" s="24"/>
      <c r="H41" s="24" t="s">
        <v>428</v>
      </c>
      <c r="I41" s="25">
        <v>45291</v>
      </c>
      <c r="J41" s="24"/>
      <c r="K41" s="24"/>
      <c r="L41" s="24" t="s">
        <v>535</v>
      </c>
      <c r="M41" s="24" t="s">
        <v>613</v>
      </c>
      <c r="N41" s="26"/>
      <c r="O41" s="24" t="s">
        <v>10</v>
      </c>
      <c r="P41" s="30">
        <v>-1.87</v>
      </c>
      <c r="Q41" s="30">
        <f>ROUND(Q40+P41,5)</f>
        <v>-2324.71</v>
      </c>
    </row>
    <row r="42" spans="1:17" ht="15" thickBot="1" x14ac:dyDescent="0.4">
      <c r="A42" s="28"/>
      <c r="B42" s="28"/>
      <c r="C42" s="28" t="s">
        <v>369</v>
      </c>
      <c r="D42" s="28"/>
      <c r="E42" s="28"/>
      <c r="F42" s="28"/>
      <c r="G42" s="28"/>
      <c r="H42" s="28"/>
      <c r="I42" s="29"/>
      <c r="J42" s="28"/>
      <c r="K42" s="28"/>
      <c r="L42" s="28"/>
      <c r="M42" s="28"/>
      <c r="N42" s="28"/>
      <c r="O42" s="28"/>
      <c r="P42" s="2">
        <f>ROUND(SUM(P37:P41),5)</f>
        <v>-2324.71</v>
      </c>
      <c r="Q42" s="2">
        <f>Q41</f>
        <v>-2324.71</v>
      </c>
    </row>
    <row r="43" spans="1:17" x14ac:dyDescent="0.35">
      <c r="A43" s="28"/>
      <c r="B43" s="28" t="s">
        <v>94</v>
      </c>
      <c r="C43" s="28"/>
      <c r="D43" s="28"/>
      <c r="E43" s="28"/>
      <c r="F43" s="28"/>
      <c r="G43" s="28"/>
      <c r="H43" s="28"/>
      <c r="I43" s="29"/>
      <c r="J43" s="28"/>
      <c r="K43" s="28"/>
      <c r="L43" s="28"/>
      <c r="M43" s="28"/>
      <c r="N43" s="28"/>
      <c r="O43" s="28"/>
      <c r="P43" s="12">
        <f>ROUND(P19+P22+P25+P28+P33+P36+P42,5)</f>
        <v>3714.67</v>
      </c>
      <c r="Q43" s="12">
        <f>ROUND(Q19+Q22+Q25+Q28+Q33+Q36+Q42,5)</f>
        <v>3714.67</v>
      </c>
    </row>
    <row r="44" spans="1:17" x14ac:dyDescent="0.35">
      <c r="A44" s="1"/>
      <c r="B44" s="1" t="s">
        <v>98</v>
      </c>
      <c r="C44" s="1"/>
      <c r="D44" s="1"/>
      <c r="E44" s="1"/>
      <c r="F44" s="1"/>
      <c r="G44" s="1"/>
      <c r="H44" s="1"/>
      <c r="I44" s="22"/>
      <c r="J44" s="1"/>
      <c r="K44" s="1"/>
      <c r="L44" s="1"/>
      <c r="M44" s="1"/>
      <c r="N44" s="1"/>
      <c r="O44" s="1"/>
      <c r="P44" s="23"/>
      <c r="Q44" s="23"/>
    </row>
    <row r="45" spans="1:17" ht="15" thickBot="1" x14ac:dyDescent="0.4">
      <c r="A45" s="21"/>
      <c r="B45" s="21"/>
      <c r="C45" s="21"/>
      <c r="D45" s="21"/>
      <c r="E45" s="21"/>
      <c r="F45" s="21"/>
      <c r="G45" s="24"/>
      <c r="H45" s="24" t="s">
        <v>429</v>
      </c>
      <c r="I45" s="25">
        <v>45291</v>
      </c>
      <c r="J45" s="24" t="s">
        <v>438</v>
      </c>
      <c r="K45" s="24"/>
      <c r="L45" s="24" t="s">
        <v>536</v>
      </c>
      <c r="M45" s="24"/>
      <c r="N45" s="26"/>
      <c r="O45" s="24" t="s">
        <v>9</v>
      </c>
      <c r="P45" s="27">
        <v>-0.02</v>
      </c>
      <c r="Q45" s="27">
        <f>ROUND(Q44+P45,5)</f>
        <v>-0.02</v>
      </c>
    </row>
    <row r="46" spans="1:17" x14ac:dyDescent="0.35">
      <c r="A46" s="28"/>
      <c r="B46" s="28" t="s">
        <v>370</v>
      </c>
      <c r="C46" s="28"/>
      <c r="D46" s="28"/>
      <c r="E46" s="28"/>
      <c r="F46" s="28"/>
      <c r="G46" s="28"/>
      <c r="H46" s="28"/>
      <c r="I46" s="29"/>
      <c r="J46" s="28"/>
      <c r="K46" s="28"/>
      <c r="L46" s="28"/>
      <c r="M46" s="28"/>
      <c r="N46" s="28"/>
      <c r="O46" s="28"/>
      <c r="P46" s="12">
        <f>ROUND(SUM(P44:P45),5)</f>
        <v>-0.02</v>
      </c>
      <c r="Q46" s="12">
        <f>Q45</f>
        <v>-0.02</v>
      </c>
    </row>
    <row r="47" spans="1:17" x14ac:dyDescent="0.35">
      <c r="A47" s="1"/>
      <c r="B47" s="1" t="s">
        <v>103</v>
      </c>
      <c r="C47" s="1"/>
      <c r="D47" s="1"/>
      <c r="E47" s="1"/>
      <c r="F47" s="1"/>
      <c r="G47" s="1"/>
      <c r="H47" s="1"/>
      <c r="I47" s="22"/>
      <c r="J47" s="1"/>
      <c r="K47" s="1"/>
      <c r="L47" s="1"/>
      <c r="M47" s="1"/>
      <c r="N47" s="1"/>
      <c r="O47" s="1"/>
      <c r="P47" s="23"/>
      <c r="Q47" s="23"/>
    </row>
    <row r="48" spans="1:17" x14ac:dyDescent="0.35">
      <c r="A48" s="1"/>
      <c r="B48" s="1"/>
      <c r="C48" s="1" t="s">
        <v>104</v>
      </c>
      <c r="D48" s="1"/>
      <c r="E48" s="1"/>
      <c r="F48" s="1"/>
      <c r="G48" s="1"/>
      <c r="H48" s="1"/>
      <c r="I48" s="22"/>
      <c r="J48" s="1"/>
      <c r="K48" s="1"/>
      <c r="L48" s="1"/>
      <c r="M48" s="1"/>
      <c r="N48" s="1"/>
      <c r="O48" s="1"/>
      <c r="P48" s="23"/>
      <c r="Q48" s="23"/>
    </row>
    <row r="49" spans="1:17" x14ac:dyDescent="0.35">
      <c r="A49" s="24"/>
      <c r="B49" s="24"/>
      <c r="C49" s="24"/>
      <c r="D49" s="24"/>
      <c r="E49" s="24"/>
      <c r="F49" s="24"/>
      <c r="G49" s="24"/>
      <c r="H49" s="24" t="s">
        <v>430</v>
      </c>
      <c r="I49" s="25">
        <v>45281</v>
      </c>
      <c r="J49" s="24" t="s">
        <v>439</v>
      </c>
      <c r="K49" s="24" t="s">
        <v>475</v>
      </c>
      <c r="L49" s="24" t="s">
        <v>537</v>
      </c>
      <c r="M49" s="24" t="s">
        <v>613</v>
      </c>
      <c r="N49" s="26"/>
      <c r="O49" s="24" t="s">
        <v>35</v>
      </c>
      <c r="P49" s="30">
        <v>-7.89</v>
      </c>
      <c r="Q49" s="30">
        <f>ROUND(Q48+P49,5)</f>
        <v>-7.89</v>
      </c>
    </row>
    <row r="50" spans="1:17" ht="15" thickBot="1" x14ac:dyDescent="0.4">
      <c r="A50" s="24"/>
      <c r="B50" s="24"/>
      <c r="C50" s="24"/>
      <c r="D50" s="24"/>
      <c r="E50" s="24"/>
      <c r="F50" s="24"/>
      <c r="G50" s="24"/>
      <c r="H50" s="24" t="s">
        <v>431</v>
      </c>
      <c r="I50" s="25">
        <v>45281</v>
      </c>
      <c r="J50" s="24"/>
      <c r="K50" s="24" t="s">
        <v>476</v>
      </c>
      <c r="L50" s="24" t="s">
        <v>537</v>
      </c>
      <c r="M50" s="24" t="s">
        <v>613</v>
      </c>
      <c r="N50" s="26"/>
      <c r="O50" s="24" t="s">
        <v>38</v>
      </c>
      <c r="P50" s="27">
        <v>-117.12</v>
      </c>
      <c r="Q50" s="27">
        <f>ROUND(Q49+P50,5)</f>
        <v>-125.01</v>
      </c>
    </row>
    <row r="51" spans="1:17" x14ac:dyDescent="0.35">
      <c r="A51" s="28"/>
      <c r="B51" s="28"/>
      <c r="C51" s="28" t="s">
        <v>371</v>
      </c>
      <c r="D51" s="28"/>
      <c r="E51" s="28"/>
      <c r="F51" s="28"/>
      <c r="G51" s="28"/>
      <c r="H51" s="28"/>
      <c r="I51" s="29"/>
      <c r="J51" s="28"/>
      <c r="K51" s="28"/>
      <c r="L51" s="28"/>
      <c r="M51" s="28"/>
      <c r="N51" s="28"/>
      <c r="O51" s="28"/>
      <c r="P51" s="12">
        <f>ROUND(SUM(P48:P50),5)</f>
        <v>-125.01</v>
      </c>
      <c r="Q51" s="12">
        <f>Q50</f>
        <v>-125.01</v>
      </c>
    </row>
    <row r="52" spans="1:17" x14ac:dyDescent="0.35">
      <c r="A52" s="1"/>
      <c r="B52" s="1"/>
      <c r="C52" s="1" t="s">
        <v>105</v>
      </c>
      <c r="D52" s="1"/>
      <c r="E52" s="1"/>
      <c r="F52" s="1"/>
      <c r="G52" s="1"/>
      <c r="H52" s="1"/>
      <c r="I52" s="22"/>
      <c r="J52" s="1"/>
      <c r="K52" s="1"/>
      <c r="L52" s="1"/>
      <c r="M52" s="1"/>
      <c r="N52" s="1"/>
      <c r="O52" s="1"/>
      <c r="P52" s="23"/>
      <c r="Q52" s="23"/>
    </row>
    <row r="53" spans="1:17" ht="15" thickBot="1" x14ac:dyDescent="0.4">
      <c r="A53" s="21"/>
      <c r="B53" s="21"/>
      <c r="C53" s="21"/>
      <c r="D53" s="21"/>
      <c r="E53" s="21"/>
      <c r="F53" s="21"/>
      <c r="G53" s="24"/>
      <c r="H53" s="24" t="s">
        <v>431</v>
      </c>
      <c r="I53" s="25">
        <v>45267</v>
      </c>
      <c r="J53" s="24"/>
      <c r="K53" s="24" t="s">
        <v>477</v>
      </c>
      <c r="L53" s="24" t="s">
        <v>538</v>
      </c>
      <c r="M53" s="24" t="s">
        <v>613</v>
      </c>
      <c r="N53" s="26"/>
      <c r="O53" s="24" t="s">
        <v>38</v>
      </c>
      <c r="P53" s="27">
        <v>-237.5</v>
      </c>
      <c r="Q53" s="27">
        <f>ROUND(Q52+P53,5)</f>
        <v>-237.5</v>
      </c>
    </row>
    <row r="54" spans="1:17" x14ac:dyDescent="0.35">
      <c r="A54" s="28"/>
      <c r="B54" s="28"/>
      <c r="C54" s="28" t="s">
        <v>372</v>
      </c>
      <c r="D54" s="28"/>
      <c r="E54" s="28"/>
      <c r="F54" s="28"/>
      <c r="G54" s="28"/>
      <c r="H54" s="28"/>
      <c r="I54" s="29"/>
      <c r="J54" s="28"/>
      <c r="K54" s="28"/>
      <c r="L54" s="28"/>
      <c r="M54" s="28"/>
      <c r="N54" s="28"/>
      <c r="O54" s="28"/>
      <c r="P54" s="12">
        <f>ROUND(SUM(P52:P53),5)</f>
        <v>-237.5</v>
      </c>
      <c r="Q54" s="12">
        <f>Q53</f>
        <v>-237.5</v>
      </c>
    </row>
    <row r="55" spans="1:17" x14ac:dyDescent="0.35">
      <c r="A55" s="1"/>
      <c r="B55" s="1"/>
      <c r="C55" s="1" t="s">
        <v>110</v>
      </c>
      <c r="D55" s="1"/>
      <c r="E55" s="1"/>
      <c r="F55" s="1"/>
      <c r="G55" s="1"/>
      <c r="H55" s="1"/>
      <c r="I55" s="22"/>
      <c r="J55" s="1"/>
      <c r="K55" s="1"/>
      <c r="L55" s="1"/>
      <c r="M55" s="1"/>
      <c r="N55" s="1"/>
      <c r="O55" s="1"/>
      <c r="P55" s="23"/>
      <c r="Q55" s="23"/>
    </row>
    <row r="56" spans="1:17" x14ac:dyDescent="0.35">
      <c r="A56" s="1"/>
      <c r="B56" s="1"/>
      <c r="C56" s="1"/>
      <c r="D56" s="1" t="s">
        <v>111</v>
      </c>
      <c r="E56" s="1"/>
      <c r="F56" s="1"/>
      <c r="G56" s="1"/>
      <c r="H56" s="1"/>
      <c r="I56" s="22"/>
      <c r="J56" s="1"/>
      <c r="K56" s="1"/>
      <c r="L56" s="1"/>
      <c r="M56" s="1"/>
      <c r="N56" s="1"/>
      <c r="O56" s="1"/>
      <c r="P56" s="23"/>
      <c r="Q56" s="23"/>
    </row>
    <row r="57" spans="1:17" x14ac:dyDescent="0.35">
      <c r="A57" s="24"/>
      <c r="B57" s="24"/>
      <c r="C57" s="24"/>
      <c r="D57" s="24"/>
      <c r="E57" s="24"/>
      <c r="F57" s="24"/>
      <c r="G57" s="24"/>
      <c r="H57" s="24" t="s">
        <v>428</v>
      </c>
      <c r="I57" s="25">
        <v>45291</v>
      </c>
      <c r="J57" s="24"/>
      <c r="K57" s="24"/>
      <c r="L57" s="24" t="s">
        <v>539</v>
      </c>
      <c r="M57" s="24" t="s">
        <v>613</v>
      </c>
      <c r="N57" s="26"/>
      <c r="O57" s="24" t="s">
        <v>10</v>
      </c>
      <c r="P57" s="30">
        <v>0.67</v>
      </c>
      <c r="Q57" s="30">
        <f>ROUND(Q56+P57,5)</f>
        <v>0.67</v>
      </c>
    </row>
    <row r="58" spans="1:17" x14ac:dyDescent="0.35">
      <c r="A58" s="24"/>
      <c r="B58" s="24"/>
      <c r="C58" s="24"/>
      <c r="D58" s="24"/>
      <c r="E58" s="24"/>
      <c r="F58" s="24"/>
      <c r="G58" s="24"/>
      <c r="H58" s="24" t="s">
        <v>428</v>
      </c>
      <c r="I58" s="25">
        <v>45291</v>
      </c>
      <c r="J58" s="24"/>
      <c r="K58" s="24"/>
      <c r="L58" s="24" t="s">
        <v>540</v>
      </c>
      <c r="M58" s="24" t="s">
        <v>613</v>
      </c>
      <c r="N58" s="26"/>
      <c r="O58" s="24" t="s">
        <v>10</v>
      </c>
      <c r="P58" s="30">
        <v>0.52</v>
      </c>
      <c r="Q58" s="30">
        <f>ROUND(Q57+P58,5)</f>
        <v>1.19</v>
      </c>
    </row>
    <row r="59" spans="1:17" x14ac:dyDescent="0.35">
      <c r="A59" s="24"/>
      <c r="B59" s="24"/>
      <c r="C59" s="24"/>
      <c r="D59" s="24"/>
      <c r="E59" s="24"/>
      <c r="F59" s="24"/>
      <c r="G59" s="24"/>
      <c r="H59" s="24" t="s">
        <v>428</v>
      </c>
      <c r="I59" s="25">
        <v>45291</v>
      </c>
      <c r="J59" s="24"/>
      <c r="K59" s="24"/>
      <c r="L59" s="24" t="s">
        <v>540</v>
      </c>
      <c r="M59" s="24" t="s">
        <v>613</v>
      </c>
      <c r="N59" s="26"/>
      <c r="O59" s="24" t="s">
        <v>10</v>
      </c>
      <c r="P59" s="30">
        <v>20.329999999999998</v>
      </c>
      <c r="Q59" s="30">
        <f>ROUND(Q58+P59,5)</f>
        <v>21.52</v>
      </c>
    </row>
    <row r="60" spans="1:17" ht="15" thickBot="1" x14ac:dyDescent="0.4">
      <c r="A60" s="24"/>
      <c r="B60" s="24"/>
      <c r="C60" s="24"/>
      <c r="D60" s="24"/>
      <c r="E60" s="24"/>
      <c r="F60" s="24"/>
      <c r="G60" s="24"/>
      <c r="H60" s="24" t="s">
        <v>428</v>
      </c>
      <c r="I60" s="25">
        <v>45291</v>
      </c>
      <c r="J60" s="24"/>
      <c r="K60" s="24"/>
      <c r="L60" s="24" t="s">
        <v>540</v>
      </c>
      <c r="M60" s="24" t="s">
        <v>613</v>
      </c>
      <c r="N60" s="26"/>
      <c r="O60" s="24" t="s">
        <v>10</v>
      </c>
      <c r="P60" s="30">
        <v>0.02</v>
      </c>
      <c r="Q60" s="30">
        <f>ROUND(Q59+P60,5)</f>
        <v>21.54</v>
      </c>
    </row>
    <row r="61" spans="1:17" ht="15" thickBot="1" x14ac:dyDescent="0.4">
      <c r="A61" s="28"/>
      <c r="B61" s="28"/>
      <c r="C61" s="28"/>
      <c r="D61" s="28" t="s">
        <v>373</v>
      </c>
      <c r="E61" s="28"/>
      <c r="F61" s="28"/>
      <c r="G61" s="28"/>
      <c r="H61" s="28"/>
      <c r="I61" s="29"/>
      <c r="J61" s="28"/>
      <c r="K61" s="28"/>
      <c r="L61" s="28"/>
      <c r="M61" s="28"/>
      <c r="N61" s="28"/>
      <c r="O61" s="28"/>
      <c r="P61" s="2">
        <f>ROUND(SUM(P56:P60),5)</f>
        <v>21.54</v>
      </c>
      <c r="Q61" s="2">
        <f>Q60</f>
        <v>21.54</v>
      </c>
    </row>
    <row r="62" spans="1:17" x14ac:dyDescent="0.35">
      <c r="A62" s="28"/>
      <c r="B62" s="28"/>
      <c r="C62" s="28" t="s">
        <v>112</v>
      </c>
      <c r="D62" s="28"/>
      <c r="E62" s="28"/>
      <c r="F62" s="28"/>
      <c r="G62" s="28"/>
      <c r="H62" s="28"/>
      <c r="I62" s="29"/>
      <c r="J62" s="28"/>
      <c r="K62" s="28"/>
      <c r="L62" s="28"/>
      <c r="M62" s="28"/>
      <c r="N62" s="28"/>
      <c r="O62" s="28"/>
      <c r="P62" s="12">
        <f>P61</f>
        <v>21.54</v>
      </c>
      <c r="Q62" s="12">
        <f>Q61</f>
        <v>21.54</v>
      </c>
    </row>
    <row r="63" spans="1:17" x14ac:dyDescent="0.35">
      <c r="A63" s="1"/>
      <c r="B63" s="1"/>
      <c r="C63" s="1" t="s">
        <v>113</v>
      </c>
      <c r="D63" s="1"/>
      <c r="E63" s="1"/>
      <c r="F63" s="1"/>
      <c r="G63" s="1"/>
      <c r="H63" s="1"/>
      <c r="I63" s="22"/>
      <c r="J63" s="1"/>
      <c r="K63" s="1"/>
      <c r="L63" s="1"/>
      <c r="M63" s="1"/>
      <c r="N63" s="1"/>
      <c r="O63" s="1"/>
      <c r="P63" s="23"/>
      <c r="Q63" s="23"/>
    </row>
    <row r="64" spans="1:17" x14ac:dyDescent="0.35">
      <c r="A64" s="1"/>
      <c r="B64" s="1"/>
      <c r="C64" s="1"/>
      <c r="D64" s="1" t="s">
        <v>117</v>
      </c>
      <c r="E64" s="1"/>
      <c r="F64" s="1"/>
      <c r="G64" s="1"/>
      <c r="H64" s="1"/>
      <c r="I64" s="22"/>
      <c r="J64" s="1"/>
      <c r="K64" s="1"/>
      <c r="L64" s="1"/>
      <c r="M64" s="1"/>
      <c r="N64" s="1"/>
      <c r="O64" s="1"/>
      <c r="P64" s="23"/>
      <c r="Q64" s="23"/>
    </row>
    <row r="65" spans="1:17" ht="15" thickBot="1" x14ac:dyDescent="0.4">
      <c r="A65" s="21"/>
      <c r="B65" s="21"/>
      <c r="C65" s="21"/>
      <c r="D65" s="21"/>
      <c r="E65" s="21"/>
      <c r="F65" s="21"/>
      <c r="G65" s="24"/>
      <c r="H65" s="24" t="s">
        <v>430</v>
      </c>
      <c r="I65" s="25">
        <v>45264</v>
      </c>
      <c r="J65" s="24" t="s">
        <v>440</v>
      </c>
      <c r="K65" s="24" t="s">
        <v>478</v>
      </c>
      <c r="L65" s="24" t="s">
        <v>541</v>
      </c>
      <c r="M65" s="24" t="s">
        <v>613</v>
      </c>
      <c r="N65" s="26"/>
      <c r="O65" s="24" t="s">
        <v>35</v>
      </c>
      <c r="P65" s="30">
        <v>-2867</v>
      </c>
      <c r="Q65" s="30">
        <f>ROUND(Q64+P65,5)</f>
        <v>-2867</v>
      </c>
    </row>
    <row r="66" spans="1:17" ht="15" thickBot="1" x14ac:dyDescent="0.4">
      <c r="A66" s="28"/>
      <c r="B66" s="28"/>
      <c r="C66" s="28"/>
      <c r="D66" s="28" t="s">
        <v>374</v>
      </c>
      <c r="E66" s="28"/>
      <c r="F66" s="28"/>
      <c r="G66" s="28"/>
      <c r="H66" s="28"/>
      <c r="I66" s="29"/>
      <c r="J66" s="28"/>
      <c r="K66" s="28"/>
      <c r="L66" s="28"/>
      <c r="M66" s="28"/>
      <c r="N66" s="28"/>
      <c r="O66" s="28"/>
      <c r="P66" s="2">
        <f>ROUND(SUM(P64:P65),5)</f>
        <v>-2867</v>
      </c>
      <c r="Q66" s="2">
        <f>Q65</f>
        <v>-2867</v>
      </c>
    </row>
    <row r="67" spans="1:17" x14ac:dyDescent="0.35">
      <c r="A67" s="28"/>
      <c r="B67" s="28"/>
      <c r="C67" s="28" t="s">
        <v>118</v>
      </c>
      <c r="D67" s="28"/>
      <c r="E67" s="28"/>
      <c r="F67" s="28"/>
      <c r="G67" s="28"/>
      <c r="H67" s="28"/>
      <c r="I67" s="29"/>
      <c r="J67" s="28"/>
      <c r="K67" s="28"/>
      <c r="L67" s="28"/>
      <c r="M67" s="28"/>
      <c r="N67" s="28"/>
      <c r="O67" s="28"/>
      <c r="P67" s="12">
        <f>P66</f>
        <v>-2867</v>
      </c>
      <c r="Q67" s="12">
        <f>Q66</f>
        <v>-2867</v>
      </c>
    </row>
    <row r="68" spans="1:17" x14ac:dyDescent="0.35">
      <c r="A68" s="1"/>
      <c r="B68" s="1"/>
      <c r="C68" s="1" t="s">
        <v>119</v>
      </c>
      <c r="D68" s="1"/>
      <c r="E68" s="1"/>
      <c r="F68" s="1"/>
      <c r="G68" s="1"/>
      <c r="H68" s="1"/>
      <c r="I68" s="22"/>
      <c r="J68" s="1"/>
      <c r="K68" s="1"/>
      <c r="L68" s="1"/>
      <c r="M68" s="1"/>
      <c r="N68" s="1"/>
      <c r="O68" s="1"/>
      <c r="P68" s="23"/>
      <c r="Q68" s="23"/>
    </row>
    <row r="69" spans="1:17" x14ac:dyDescent="0.35">
      <c r="A69" s="1"/>
      <c r="B69" s="1"/>
      <c r="C69" s="1"/>
      <c r="D69" s="1" t="s">
        <v>123</v>
      </c>
      <c r="E69" s="1"/>
      <c r="F69" s="1"/>
      <c r="G69" s="1"/>
      <c r="H69" s="1"/>
      <c r="I69" s="22"/>
      <c r="J69" s="1"/>
      <c r="K69" s="1"/>
      <c r="L69" s="1"/>
      <c r="M69" s="1"/>
      <c r="N69" s="1"/>
      <c r="O69" s="1"/>
      <c r="P69" s="23"/>
      <c r="Q69" s="23"/>
    </row>
    <row r="70" spans="1:17" x14ac:dyDescent="0.35">
      <c r="A70" s="24"/>
      <c r="B70" s="24"/>
      <c r="C70" s="24"/>
      <c r="D70" s="24"/>
      <c r="E70" s="24"/>
      <c r="F70" s="24"/>
      <c r="G70" s="24"/>
      <c r="H70" s="24" t="s">
        <v>431</v>
      </c>
      <c r="I70" s="25">
        <v>45271</v>
      </c>
      <c r="J70" s="24"/>
      <c r="K70" s="24" t="s">
        <v>479</v>
      </c>
      <c r="L70" s="24" t="s">
        <v>542</v>
      </c>
      <c r="M70" s="24" t="s">
        <v>613</v>
      </c>
      <c r="N70" s="26"/>
      <c r="O70" s="24" t="s">
        <v>38</v>
      </c>
      <c r="P70" s="30">
        <v>-99</v>
      </c>
      <c r="Q70" s="30">
        <f>ROUND(Q69+P70,5)</f>
        <v>-99</v>
      </c>
    </row>
    <row r="71" spans="1:17" x14ac:dyDescent="0.35">
      <c r="A71" s="24"/>
      <c r="B71" s="24"/>
      <c r="C71" s="24"/>
      <c r="D71" s="24"/>
      <c r="E71" s="24"/>
      <c r="F71" s="24"/>
      <c r="G71" s="24"/>
      <c r="H71" s="24" t="s">
        <v>431</v>
      </c>
      <c r="I71" s="25">
        <v>45278</v>
      </c>
      <c r="J71" s="24"/>
      <c r="K71" s="24" t="s">
        <v>480</v>
      </c>
      <c r="L71" s="24" t="s">
        <v>543</v>
      </c>
      <c r="M71" s="24" t="s">
        <v>613</v>
      </c>
      <c r="N71" s="26"/>
      <c r="O71" s="24" t="s">
        <v>38</v>
      </c>
      <c r="P71" s="30">
        <v>-379.63</v>
      </c>
      <c r="Q71" s="30">
        <f>ROUND(Q70+P71,5)</f>
        <v>-478.63</v>
      </c>
    </row>
    <row r="72" spans="1:17" ht="15" thickBot="1" x14ac:dyDescent="0.4">
      <c r="A72" s="24"/>
      <c r="B72" s="24"/>
      <c r="C72" s="24"/>
      <c r="D72" s="24"/>
      <c r="E72" s="24"/>
      <c r="F72" s="24"/>
      <c r="G72" s="24"/>
      <c r="H72" s="24" t="s">
        <v>432</v>
      </c>
      <c r="I72" s="25">
        <v>45278</v>
      </c>
      <c r="J72" s="24"/>
      <c r="K72" s="24" t="s">
        <v>480</v>
      </c>
      <c r="L72" s="24" t="s">
        <v>544</v>
      </c>
      <c r="M72" s="24" t="s">
        <v>613</v>
      </c>
      <c r="N72" s="26"/>
      <c r="O72" s="24" t="s">
        <v>38</v>
      </c>
      <c r="P72" s="27">
        <v>37.04</v>
      </c>
      <c r="Q72" s="27">
        <f>ROUND(Q71+P72,5)</f>
        <v>-441.59</v>
      </c>
    </row>
    <row r="73" spans="1:17" x14ac:dyDescent="0.35">
      <c r="A73" s="28"/>
      <c r="B73" s="28"/>
      <c r="C73" s="28"/>
      <c r="D73" s="28" t="s">
        <v>375</v>
      </c>
      <c r="E73" s="28"/>
      <c r="F73" s="28"/>
      <c r="G73" s="28"/>
      <c r="H73" s="28"/>
      <c r="I73" s="29"/>
      <c r="J73" s="28"/>
      <c r="K73" s="28"/>
      <c r="L73" s="28"/>
      <c r="M73" s="28"/>
      <c r="N73" s="28"/>
      <c r="O73" s="28"/>
      <c r="P73" s="12">
        <f>ROUND(SUM(P69:P72),5)</f>
        <v>-441.59</v>
      </c>
      <c r="Q73" s="12">
        <f>Q72</f>
        <v>-441.59</v>
      </c>
    </row>
    <row r="74" spans="1:17" x14ac:dyDescent="0.35">
      <c r="A74" s="1"/>
      <c r="B74" s="1"/>
      <c r="C74" s="1"/>
      <c r="D74" s="1" t="s">
        <v>124</v>
      </c>
      <c r="E74" s="1"/>
      <c r="F74" s="1"/>
      <c r="G74" s="1"/>
      <c r="H74" s="1"/>
      <c r="I74" s="22"/>
      <c r="J74" s="1"/>
      <c r="K74" s="1"/>
      <c r="L74" s="1"/>
      <c r="M74" s="1"/>
      <c r="N74" s="1"/>
      <c r="O74" s="1"/>
      <c r="P74" s="23"/>
      <c r="Q74" s="23"/>
    </row>
    <row r="75" spans="1:17" ht="15" thickBot="1" x14ac:dyDescent="0.4">
      <c r="A75" s="21"/>
      <c r="B75" s="21"/>
      <c r="C75" s="21"/>
      <c r="D75" s="21"/>
      <c r="E75" s="21"/>
      <c r="F75" s="21"/>
      <c r="G75" s="24"/>
      <c r="H75" s="24" t="s">
        <v>431</v>
      </c>
      <c r="I75" s="25">
        <v>45272</v>
      </c>
      <c r="J75" s="24"/>
      <c r="K75" s="24" t="s">
        <v>481</v>
      </c>
      <c r="L75" s="24" t="s">
        <v>545</v>
      </c>
      <c r="M75" s="24" t="s">
        <v>613</v>
      </c>
      <c r="N75" s="26"/>
      <c r="O75" s="24" t="s">
        <v>38</v>
      </c>
      <c r="P75" s="27">
        <v>-126</v>
      </c>
      <c r="Q75" s="27">
        <f>ROUND(Q74+P75,5)</f>
        <v>-126</v>
      </c>
    </row>
    <row r="76" spans="1:17" x14ac:dyDescent="0.35">
      <c r="A76" s="28"/>
      <c r="B76" s="28"/>
      <c r="C76" s="28"/>
      <c r="D76" s="28" t="s">
        <v>376</v>
      </c>
      <c r="E76" s="28"/>
      <c r="F76" s="28"/>
      <c r="G76" s="28"/>
      <c r="H76" s="28"/>
      <c r="I76" s="29"/>
      <c r="J76" s="28"/>
      <c r="K76" s="28"/>
      <c r="L76" s="28"/>
      <c r="M76" s="28"/>
      <c r="N76" s="28"/>
      <c r="O76" s="28"/>
      <c r="P76" s="12">
        <f>ROUND(SUM(P74:P75),5)</f>
        <v>-126</v>
      </c>
      <c r="Q76" s="12">
        <f>Q75</f>
        <v>-126</v>
      </c>
    </row>
    <row r="77" spans="1:17" x14ac:dyDescent="0.35">
      <c r="A77" s="1"/>
      <c r="B77" s="1"/>
      <c r="C77" s="1"/>
      <c r="D77" s="1" t="s">
        <v>125</v>
      </c>
      <c r="E77" s="1"/>
      <c r="F77" s="1"/>
      <c r="G77" s="1"/>
      <c r="H77" s="1"/>
      <c r="I77" s="22"/>
      <c r="J77" s="1"/>
      <c r="K77" s="1"/>
      <c r="L77" s="1"/>
      <c r="M77" s="1"/>
      <c r="N77" s="1"/>
      <c r="O77" s="1"/>
      <c r="P77" s="23"/>
      <c r="Q77" s="23"/>
    </row>
    <row r="78" spans="1:17" ht="15" thickBot="1" x14ac:dyDescent="0.4">
      <c r="A78" s="21"/>
      <c r="B78" s="21"/>
      <c r="C78" s="21"/>
      <c r="D78" s="21"/>
      <c r="E78" s="21"/>
      <c r="F78" s="21"/>
      <c r="G78" s="24"/>
      <c r="H78" s="24" t="s">
        <v>430</v>
      </c>
      <c r="I78" s="25">
        <v>45264</v>
      </c>
      <c r="J78" s="24"/>
      <c r="K78" s="24" t="s">
        <v>482</v>
      </c>
      <c r="L78" s="24" t="s">
        <v>546</v>
      </c>
      <c r="M78" s="24" t="s">
        <v>613</v>
      </c>
      <c r="N78" s="26"/>
      <c r="O78" s="24" t="s">
        <v>35</v>
      </c>
      <c r="P78" s="27">
        <v>-50</v>
      </c>
      <c r="Q78" s="27">
        <f>ROUND(Q77+P78,5)</f>
        <v>-50</v>
      </c>
    </row>
    <row r="79" spans="1:17" x14ac:dyDescent="0.35">
      <c r="A79" s="28"/>
      <c r="B79" s="28"/>
      <c r="C79" s="28"/>
      <c r="D79" s="28" t="s">
        <v>377</v>
      </c>
      <c r="E79" s="28"/>
      <c r="F79" s="28"/>
      <c r="G79" s="28"/>
      <c r="H79" s="28"/>
      <c r="I79" s="29"/>
      <c r="J79" s="28"/>
      <c r="K79" s="28"/>
      <c r="L79" s="28"/>
      <c r="M79" s="28"/>
      <c r="N79" s="28"/>
      <c r="O79" s="28"/>
      <c r="P79" s="12">
        <f>ROUND(SUM(P77:P78),5)</f>
        <v>-50</v>
      </c>
      <c r="Q79" s="12">
        <f>Q78</f>
        <v>-50</v>
      </c>
    </row>
    <row r="80" spans="1:17" x14ac:dyDescent="0.35">
      <c r="A80" s="1"/>
      <c r="B80" s="1"/>
      <c r="C80" s="1"/>
      <c r="D80" s="1" t="s">
        <v>126</v>
      </c>
      <c r="E80" s="1"/>
      <c r="F80" s="1"/>
      <c r="G80" s="1"/>
      <c r="H80" s="1"/>
      <c r="I80" s="22"/>
      <c r="J80" s="1"/>
      <c r="K80" s="1"/>
      <c r="L80" s="1"/>
      <c r="M80" s="1"/>
      <c r="N80" s="1"/>
      <c r="O80" s="1"/>
      <c r="P80" s="23"/>
      <c r="Q80" s="23"/>
    </row>
    <row r="81" spans="1:17" ht="15" thickBot="1" x14ac:dyDescent="0.4">
      <c r="A81" s="21"/>
      <c r="B81" s="21"/>
      <c r="C81" s="21"/>
      <c r="D81" s="21"/>
      <c r="E81" s="21"/>
      <c r="F81" s="21"/>
      <c r="G81" s="24"/>
      <c r="H81" s="24" t="s">
        <v>431</v>
      </c>
      <c r="I81" s="25">
        <v>45267</v>
      </c>
      <c r="J81" s="24"/>
      <c r="K81" s="24" t="s">
        <v>483</v>
      </c>
      <c r="L81" s="24" t="s">
        <v>547</v>
      </c>
      <c r="M81" s="24" t="s">
        <v>613</v>
      </c>
      <c r="N81" s="26"/>
      <c r="O81" s="24" t="s">
        <v>38</v>
      </c>
      <c r="P81" s="30">
        <v>-13.17</v>
      </c>
      <c r="Q81" s="30">
        <f>ROUND(Q80+P81,5)</f>
        <v>-13.17</v>
      </c>
    </row>
    <row r="82" spans="1:17" ht="15" thickBot="1" x14ac:dyDescent="0.4">
      <c r="A82" s="28"/>
      <c r="B82" s="28"/>
      <c r="C82" s="28"/>
      <c r="D82" s="28" t="s">
        <v>378</v>
      </c>
      <c r="E82" s="28"/>
      <c r="F82" s="28"/>
      <c r="G82" s="28"/>
      <c r="H82" s="28"/>
      <c r="I82" s="29"/>
      <c r="J82" s="28"/>
      <c r="K82" s="28"/>
      <c r="L82" s="28"/>
      <c r="M82" s="28"/>
      <c r="N82" s="28"/>
      <c r="O82" s="28"/>
      <c r="P82" s="2">
        <f>ROUND(SUM(P80:P81),5)</f>
        <v>-13.17</v>
      </c>
      <c r="Q82" s="2">
        <f>Q81</f>
        <v>-13.17</v>
      </c>
    </row>
    <row r="83" spans="1:17" x14ac:dyDescent="0.35">
      <c r="A83" s="28"/>
      <c r="B83" s="28"/>
      <c r="C83" s="28" t="s">
        <v>127</v>
      </c>
      <c r="D83" s="28"/>
      <c r="E83" s="28"/>
      <c r="F83" s="28"/>
      <c r="G83" s="28"/>
      <c r="H83" s="28"/>
      <c r="I83" s="29"/>
      <c r="J83" s="28"/>
      <c r="K83" s="28"/>
      <c r="L83" s="28"/>
      <c r="M83" s="28"/>
      <c r="N83" s="28"/>
      <c r="O83" s="28"/>
      <c r="P83" s="12">
        <f>ROUND(P73+P76+P79+P82,5)</f>
        <v>-630.76</v>
      </c>
      <c r="Q83" s="12">
        <f>ROUND(Q73+Q76+Q79+Q82,5)</f>
        <v>-630.76</v>
      </c>
    </row>
    <row r="84" spans="1:17" x14ac:dyDescent="0.35">
      <c r="A84" s="1"/>
      <c r="B84" s="1"/>
      <c r="C84" s="1" t="s">
        <v>128</v>
      </c>
      <c r="D84" s="1"/>
      <c r="E84" s="1"/>
      <c r="F84" s="1"/>
      <c r="G84" s="1"/>
      <c r="H84" s="1"/>
      <c r="I84" s="22"/>
      <c r="J84" s="1"/>
      <c r="K84" s="1"/>
      <c r="L84" s="1"/>
      <c r="M84" s="1"/>
      <c r="N84" s="1"/>
      <c r="O84" s="1"/>
      <c r="P84" s="23"/>
      <c r="Q84" s="23"/>
    </row>
    <row r="85" spans="1:17" x14ac:dyDescent="0.35">
      <c r="A85" s="1"/>
      <c r="B85" s="1"/>
      <c r="C85" s="1"/>
      <c r="D85" s="1" t="s">
        <v>129</v>
      </c>
      <c r="E85" s="1"/>
      <c r="F85" s="1"/>
      <c r="G85" s="1"/>
      <c r="H85" s="1"/>
      <c r="I85" s="22"/>
      <c r="J85" s="1"/>
      <c r="K85" s="1"/>
      <c r="L85" s="1"/>
      <c r="M85" s="1"/>
      <c r="N85" s="1"/>
      <c r="O85" s="1"/>
      <c r="P85" s="23"/>
      <c r="Q85" s="23"/>
    </row>
    <row r="86" spans="1:17" x14ac:dyDescent="0.35">
      <c r="A86" s="1"/>
      <c r="B86" s="1"/>
      <c r="C86" s="1"/>
      <c r="D86" s="1"/>
      <c r="E86" s="1" t="s">
        <v>130</v>
      </c>
      <c r="F86" s="1"/>
      <c r="G86" s="1"/>
      <c r="H86" s="1"/>
      <c r="I86" s="22"/>
      <c r="J86" s="1"/>
      <c r="K86" s="1"/>
      <c r="L86" s="1"/>
      <c r="M86" s="1"/>
      <c r="N86" s="1"/>
      <c r="O86" s="1"/>
      <c r="P86" s="23"/>
      <c r="Q86" s="23"/>
    </row>
    <row r="87" spans="1:17" x14ac:dyDescent="0.35">
      <c r="A87" s="24"/>
      <c r="B87" s="24"/>
      <c r="C87" s="24"/>
      <c r="D87" s="24"/>
      <c r="E87" s="24"/>
      <c r="F87" s="24"/>
      <c r="G87" s="24"/>
      <c r="H87" s="24" t="s">
        <v>433</v>
      </c>
      <c r="I87" s="25">
        <v>45275</v>
      </c>
      <c r="J87" s="24" t="s">
        <v>441</v>
      </c>
      <c r="K87" s="24" t="s">
        <v>484</v>
      </c>
      <c r="L87" s="24" t="s">
        <v>548</v>
      </c>
      <c r="M87" s="24" t="s">
        <v>613</v>
      </c>
      <c r="N87" s="26"/>
      <c r="O87" s="24" t="s">
        <v>9</v>
      </c>
      <c r="P87" s="30">
        <v>0</v>
      </c>
      <c r="Q87" s="30">
        <f>ROUND(Q86+P87,5)</f>
        <v>0</v>
      </c>
    </row>
    <row r="88" spans="1:17" x14ac:dyDescent="0.35">
      <c r="A88" s="24"/>
      <c r="B88" s="24"/>
      <c r="C88" s="24"/>
      <c r="D88" s="24"/>
      <c r="E88" s="24"/>
      <c r="F88" s="24"/>
      <c r="G88" s="24"/>
      <c r="H88" s="24" t="s">
        <v>433</v>
      </c>
      <c r="I88" s="25">
        <v>45289</v>
      </c>
      <c r="J88" s="24" t="s">
        <v>442</v>
      </c>
      <c r="K88" s="24" t="s">
        <v>485</v>
      </c>
      <c r="L88" s="24" t="s">
        <v>548</v>
      </c>
      <c r="M88" s="24" t="s">
        <v>613</v>
      </c>
      <c r="N88" s="26"/>
      <c r="O88" s="24" t="s">
        <v>9</v>
      </c>
      <c r="P88" s="30">
        <v>-685.44</v>
      </c>
      <c r="Q88" s="30">
        <f>ROUND(Q87+P88,5)</f>
        <v>-685.44</v>
      </c>
    </row>
    <row r="89" spans="1:17" x14ac:dyDescent="0.35">
      <c r="A89" s="24"/>
      <c r="B89" s="24"/>
      <c r="C89" s="24"/>
      <c r="D89" s="24"/>
      <c r="E89" s="24"/>
      <c r="F89" s="24"/>
      <c r="G89" s="24"/>
      <c r="H89" s="24" t="s">
        <v>433</v>
      </c>
      <c r="I89" s="25">
        <v>45289</v>
      </c>
      <c r="J89" s="24" t="s">
        <v>443</v>
      </c>
      <c r="K89" s="24" t="s">
        <v>486</v>
      </c>
      <c r="L89" s="24" t="s">
        <v>548</v>
      </c>
      <c r="M89" s="24" t="s">
        <v>613</v>
      </c>
      <c r="N89" s="26"/>
      <c r="O89" s="24" t="s">
        <v>9</v>
      </c>
      <c r="P89" s="30">
        <v>0</v>
      </c>
      <c r="Q89" s="30">
        <f>ROUND(Q88+P89,5)</f>
        <v>-685.44</v>
      </c>
    </row>
    <row r="90" spans="1:17" x14ac:dyDescent="0.35">
      <c r="A90" s="24"/>
      <c r="B90" s="24"/>
      <c r="C90" s="24"/>
      <c r="D90" s="24"/>
      <c r="E90" s="24"/>
      <c r="F90" s="24"/>
      <c r="G90" s="24"/>
      <c r="H90" s="24" t="s">
        <v>433</v>
      </c>
      <c r="I90" s="25">
        <v>45289</v>
      </c>
      <c r="J90" s="24" t="s">
        <v>444</v>
      </c>
      <c r="K90" s="24" t="s">
        <v>484</v>
      </c>
      <c r="L90" s="24" t="s">
        <v>548</v>
      </c>
      <c r="M90" s="24" t="s">
        <v>613</v>
      </c>
      <c r="N90" s="26"/>
      <c r="O90" s="24" t="s">
        <v>9</v>
      </c>
      <c r="P90" s="30">
        <v>-729.12</v>
      </c>
      <c r="Q90" s="30">
        <f>ROUND(Q89+P90,5)</f>
        <v>-1414.56</v>
      </c>
    </row>
    <row r="91" spans="1:17" ht="15" thickBot="1" x14ac:dyDescent="0.4">
      <c r="A91" s="24"/>
      <c r="B91" s="24"/>
      <c r="C91" s="24"/>
      <c r="D91" s="24"/>
      <c r="E91" s="24"/>
      <c r="F91" s="24"/>
      <c r="G91" s="24"/>
      <c r="H91" s="24" t="s">
        <v>433</v>
      </c>
      <c r="I91" s="25">
        <v>45289</v>
      </c>
      <c r="J91" s="24" t="s">
        <v>445</v>
      </c>
      <c r="K91" s="24" t="s">
        <v>487</v>
      </c>
      <c r="L91" s="24" t="s">
        <v>548</v>
      </c>
      <c r="M91" s="24" t="s">
        <v>613</v>
      </c>
      <c r="N91" s="26"/>
      <c r="O91" s="24" t="s">
        <v>9</v>
      </c>
      <c r="P91" s="27">
        <v>-3898.44</v>
      </c>
      <c r="Q91" s="27">
        <f>ROUND(Q90+P91,5)</f>
        <v>-5313</v>
      </c>
    </row>
    <row r="92" spans="1:17" x14ac:dyDescent="0.35">
      <c r="A92" s="28"/>
      <c r="B92" s="28"/>
      <c r="C92" s="28"/>
      <c r="D92" s="28"/>
      <c r="E92" s="28" t="s">
        <v>379</v>
      </c>
      <c r="F92" s="28"/>
      <c r="G92" s="28"/>
      <c r="H92" s="28"/>
      <c r="I92" s="29"/>
      <c r="J92" s="28"/>
      <c r="K92" s="28"/>
      <c r="L92" s="28"/>
      <c r="M92" s="28"/>
      <c r="N92" s="28"/>
      <c r="O92" s="28"/>
      <c r="P92" s="12">
        <f>ROUND(SUM(P86:P91),5)</f>
        <v>-5313</v>
      </c>
      <c r="Q92" s="12">
        <f>Q91</f>
        <v>-5313</v>
      </c>
    </row>
    <row r="93" spans="1:17" x14ac:dyDescent="0.35">
      <c r="A93" s="1"/>
      <c r="B93" s="1"/>
      <c r="C93" s="1"/>
      <c r="D93" s="1"/>
      <c r="E93" s="1" t="s">
        <v>131</v>
      </c>
      <c r="F93" s="1"/>
      <c r="G93" s="1"/>
      <c r="H93" s="1"/>
      <c r="I93" s="22"/>
      <c r="J93" s="1"/>
      <c r="K93" s="1"/>
      <c r="L93" s="1"/>
      <c r="M93" s="1"/>
      <c r="N93" s="1"/>
      <c r="O93" s="1"/>
      <c r="P93" s="23"/>
      <c r="Q93" s="23"/>
    </row>
    <row r="94" spans="1:17" x14ac:dyDescent="0.35">
      <c r="A94" s="1"/>
      <c r="B94" s="1"/>
      <c r="C94" s="1"/>
      <c r="D94" s="1"/>
      <c r="E94" s="1"/>
      <c r="F94" s="1" t="s">
        <v>132</v>
      </c>
      <c r="G94" s="1"/>
      <c r="H94" s="1"/>
      <c r="I94" s="22"/>
      <c r="J94" s="1"/>
      <c r="K94" s="1"/>
      <c r="L94" s="1"/>
      <c r="M94" s="1"/>
      <c r="N94" s="1"/>
      <c r="O94" s="1"/>
      <c r="P94" s="23"/>
      <c r="Q94" s="23"/>
    </row>
    <row r="95" spans="1:17" x14ac:dyDescent="0.35">
      <c r="A95" s="24"/>
      <c r="B95" s="24"/>
      <c r="C95" s="24"/>
      <c r="D95" s="24"/>
      <c r="E95" s="24"/>
      <c r="F95" s="24"/>
      <c r="G95" s="24"/>
      <c r="H95" s="24" t="s">
        <v>433</v>
      </c>
      <c r="I95" s="25">
        <v>45289</v>
      </c>
      <c r="J95" s="24" t="s">
        <v>446</v>
      </c>
      <c r="K95" s="24" t="s">
        <v>488</v>
      </c>
      <c r="L95" s="24" t="s">
        <v>548</v>
      </c>
      <c r="M95" s="24" t="s">
        <v>613</v>
      </c>
      <c r="N95" s="26"/>
      <c r="O95" s="24" t="s">
        <v>9</v>
      </c>
      <c r="P95" s="30">
        <v>-11166.67</v>
      </c>
      <c r="Q95" s="30">
        <f>ROUND(Q94+P95,5)</f>
        <v>-11166.67</v>
      </c>
    </row>
    <row r="96" spans="1:17" x14ac:dyDescent="0.35">
      <c r="A96" s="24"/>
      <c r="B96" s="24"/>
      <c r="C96" s="24"/>
      <c r="D96" s="24"/>
      <c r="E96" s="24"/>
      <c r="F96" s="24"/>
      <c r="G96" s="24"/>
      <c r="H96" s="24" t="s">
        <v>433</v>
      </c>
      <c r="I96" s="25">
        <v>45289</v>
      </c>
      <c r="J96" s="24" t="s">
        <v>446</v>
      </c>
      <c r="K96" s="24" t="s">
        <v>488</v>
      </c>
      <c r="L96" s="24" t="s">
        <v>548</v>
      </c>
      <c r="M96" s="24" t="s">
        <v>613</v>
      </c>
      <c r="N96" s="26"/>
      <c r="O96" s="24" t="s">
        <v>9</v>
      </c>
      <c r="P96" s="30">
        <v>0</v>
      </c>
      <c r="Q96" s="30">
        <f>ROUND(Q95+P96,5)</f>
        <v>-11166.67</v>
      </c>
    </row>
    <row r="97" spans="1:17" x14ac:dyDescent="0.35">
      <c r="A97" s="24"/>
      <c r="B97" s="24"/>
      <c r="C97" s="24"/>
      <c r="D97" s="24"/>
      <c r="E97" s="24"/>
      <c r="F97" s="24"/>
      <c r="G97" s="24"/>
      <c r="H97" s="24" t="s">
        <v>433</v>
      </c>
      <c r="I97" s="25">
        <v>45289</v>
      </c>
      <c r="J97" s="24" t="s">
        <v>446</v>
      </c>
      <c r="K97" s="24" t="s">
        <v>488</v>
      </c>
      <c r="L97" s="24" t="s">
        <v>548</v>
      </c>
      <c r="M97" s="24" t="s">
        <v>613</v>
      </c>
      <c r="N97" s="26"/>
      <c r="O97" s="24" t="s">
        <v>9</v>
      </c>
      <c r="P97" s="30">
        <v>0</v>
      </c>
      <c r="Q97" s="30">
        <f>ROUND(Q96+P97,5)</f>
        <v>-11166.67</v>
      </c>
    </row>
    <row r="98" spans="1:17" ht="15" thickBot="1" x14ac:dyDescent="0.4">
      <c r="A98" s="24"/>
      <c r="B98" s="24"/>
      <c r="C98" s="24"/>
      <c r="D98" s="24"/>
      <c r="E98" s="24"/>
      <c r="F98" s="24"/>
      <c r="G98" s="24"/>
      <c r="H98" s="24" t="s">
        <v>433</v>
      </c>
      <c r="I98" s="25">
        <v>45289</v>
      </c>
      <c r="J98" s="24" t="s">
        <v>446</v>
      </c>
      <c r="K98" s="24" t="s">
        <v>488</v>
      </c>
      <c r="L98" s="24" t="s">
        <v>548</v>
      </c>
      <c r="M98" s="24" t="s">
        <v>613</v>
      </c>
      <c r="N98" s="26"/>
      <c r="O98" s="24" t="s">
        <v>9</v>
      </c>
      <c r="P98" s="30">
        <v>0</v>
      </c>
      <c r="Q98" s="30">
        <f>ROUND(Q97+P98,5)</f>
        <v>-11166.67</v>
      </c>
    </row>
    <row r="99" spans="1:17" ht="15" thickBot="1" x14ac:dyDescent="0.4">
      <c r="A99" s="28"/>
      <c r="B99" s="28"/>
      <c r="C99" s="28"/>
      <c r="D99" s="28"/>
      <c r="E99" s="28"/>
      <c r="F99" s="28" t="s">
        <v>380</v>
      </c>
      <c r="G99" s="28"/>
      <c r="H99" s="28"/>
      <c r="I99" s="29"/>
      <c r="J99" s="28"/>
      <c r="K99" s="28"/>
      <c r="L99" s="28"/>
      <c r="M99" s="28"/>
      <c r="N99" s="28"/>
      <c r="O99" s="28"/>
      <c r="P99" s="2">
        <f>ROUND(SUM(P94:P98),5)</f>
        <v>-11166.67</v>
      </c>
      <c r="Q99" s="2">
        <f>Q98</f>
        <v>-11166.67</v>
      </c>
    </row>
    <row r="100" spans="1:17" x14ac:dyDescent="0.35">
      <c r="A100" s="28"/>
      <c r="B100" s="28"/>
      <c r="C100" s="28"/>
      <c r="D100" s="28"/>
      <c r="E100" s="28" t="s">
        <v>136</v>
      </c>
      <c r="F100" s="28"/>
      <c r="G100" s="28"/>
      <c r="H100" s="28"/>
      <c r="I100" s="29"/>
      <c r="J100" s="28"/>
      <c r="K100" s="28"/>
      <c r="L100" s="28"/>
      <c r="M100" s="28"/>
      <c r="N100" s="28"/>
      <c r="O100" s="28"/>
      <c r="P100" s="12">
        <f>P99</f>
        <v>-11166.67</v>
      </c>
      <c r="Q100" s="12">
        <f>Q99</f>
        <v>-11166.67</v>
      </c>
    </row>
    <row r="101" spans="1:17" x14ac:dyDescent="0.35">
      <c r="A101" s="1"/>
      <c r="B101" s="1"/>
      <c r="C101" s="1"/>
      <c r="D101" s="1"/>
      <c r="E101" s="1" t="s">
        <v>137</v>
      </c>
      <c r="F101" s="1"/>
      <c r="G101" s="1"/>
      <c r="H101" s="1"/>
      <c r="I101" s="22"/>
      <c r="J101" s="1"/>
      <c r="K101" s="1"/>
      <c r="L101" s="1"/>
      <c r="M101" s="1"/>
      <c r="N101" s="1"/>
      <c r="O101" s="1"/>
      <c r="P101" s="23"/>
      <c r="Q101" s="23"/>
    </row>
    <row r="102" spans="1:17" x14ac:dyDescent="0.35">
      <c r="A102" s="24"/>
      <c r="B102" s="24"/>
      <c r="C102" s="24"/>
      <c r="D102" s="24"/>
      <c r="E102" s="24"/>
      <c r="F102" s="24"/>
      <c r="G102" s="24"/>
      <c r="H102" s="24" t="s">
        <v>433</v>
      </c>
      <c r="I102" s="25">
        <v>45275</v>
      </c>
      <c r="J102" s="24" t="s">
        <v>441</v>
      </c>
      <c r="K102" s="24" t="s">
        <v>484</v>
      </c>
      <c r="L102" s="24" t="s">
        <v>548</v>
      </c>
      <c r="M102" s="24" t="s">
        <v>613</v>
      </c>
      <c r="N102" s="26"/>
      <c r="O102" s="24" t="s">
        <v>9</v>
      </c>
      <c r="P102" s="30">
        <v>0</v>
      </c>
      <c r="Q102" s="30">
        <f t="shared" ref="Q102:Q116" si="1">ROUND(Q101+P102,5)</f>
        <v>0</v>
      </c>
    </row>
    <row r="103" spans="1:17" x14ac:dyDescent="0.35">
      <c r="A103" s="24"/>
      <c r="B103" s="24"/>
      <c r="C103" s="24"/>
      <c r="D103" s="24"/>
      <c r="E103" s="24"/>
      <c r="F103" s="24"/>
      <c r="G103" s="24"/>
      <c r="H103" s="24" t="s">
        <v>433</v>
      </c>
      <c r="I103" s="25">
        <v>45275</v>
      </c>
      <c r="J103" s="24" t="s">
        <v>441</v>
      </c>
      <c r="K103" s="24" t="s">
        <v>484</v>
      </c>
      <c r="L103" s="24" t="s">
        <v>548</v>
      </c>
      <c r="M103" s="24" t="s">
        <v>613</v>
      </c>
      <c r="N103" s="26"/>
      <c r="O103" s="24" t="s">
        <v>9</v>
      </c>
      <c r="P103" s="30">
        <v>0</v>
      </c>
      <c r="Q103" s="30">
        <f t="shared" si="1"/>
        <v>0</v>
      </c>
    </row>
    <row r="104" spans="1:17" x14ac:dyDescent="0.35">
      <c r="A104" s="24"/>
      <c r="B104" s="24"/>
      <c r="C104" s="24"/>
      <c r="D104" s="24"/>
      <c r="E104" s="24"/>
      <c r="F104" s="24"/>
      <c r="G104" s="24"/>
      <c r="H104" s="24" t="s">
        <v>433</v>
      </c>
      <c r="I104" s="25">
        <v>45289</v>
      </c>
      <c r="J104" s="24" t="s">
        <v>443</v>
      </c>
      <c r="K104" s="24" t="s">
        <v>486</v>
      </c>
      <c r="L104" s="24" t="s">
        <v>548</v>
      </c>
      <c r="M104" s="24" t="s">
        <v>613</v>
      </c>
      <c r="N104" s="26"/>
      <c r="O104" s="24" t="s">
        <v>9</v>
      </c>
      <c r="P104" s="30">
        <v>-7480</v>
      </c>
      <c r="Q104" s="30">
        <f t="shared" si="1"/>
        <v>-7480</v>
      </c>
    </row>
    <row r="105" spans="1:17" x14ac:dyDescent="0.35">
      <c r="A105" s="24"/>
      <c r="B105" s="24"/>
      <c r="C105" s="24"/>
      <c r="D105" s="24"/>
      <c r="E105" s="24"/>
      <c r="F105" s="24"/>
      <c r="G105" s="24"/>
      <c r="H105" s="24" t="s">
        <v>433</v>
      </c>
      <c r="I105" s="25">
        <v>45289</v>
      </c>
      <c r="J105" s="24" t="s">
        <v>443</v>
      </c>
      <c r="K105" s="24" t="s">
        <v>486</v>
      </c>
      <c r="L105" s="24" t="s">
        <v>548</v>
      </c>
      <c r="M105" s="24" t="s">
        <v>613</v>
      </c>
      <c r="N105" s="26"/>
      <c r="O105" s="24" t="s">
        <v>9</v>
      </c>
      <c r="P105" s="30">
        <v>0</v>
      </c>
      <c r="Q105" s="30">
        <f t="shared" si="1"/>
        <v>-7480</v>
      </c>
    </row>
    <row r="106" spans="1:17" x14ac:dyDescent="0.35">
      <c r="A106" s="24"/>
      <c r="B106" s="24"/>
      <c r="C106" s="24"/>
      <c r="D106" s="24"/>
      <c r="E106" s="24"/>
      <c r="F106" s="24"/>
      <c r="G106" s="24"/>
      <c r="H106" s="24" t="s">
        <v>433</v>
      </c>
      <c r="I106" s="25">
        <v>45289</v>
      </c>
      <c r="J106" s="24" t="s">
        <v>443</v>
      </c>
      <c r="K106" s="24" t="s">
        <v>486</v>
      </c>
      <c r="L106" s="24" t="s">
        <v>548</v>
      </c>
      <c r="M106" s="24" t="s">
        <v>613</v>
      </c>
      <c r="N106" s="26"/>
      <c r="O106" s="24" t="s">
        <v>9</v>
      </c>
      <c r="P106" s="30">
        <v>0</v>
      </c>
      <c r="Q106" s="30">
        <f t="shared" si="1"/>
        <v>-7480</v>
      </c>
    </row>
    <row r="107" spans="1:17" x14ac:dyDescent="0.35">
      <c r="A107" s="24"/>
      <c r="B107" s="24"/>
      <c r="C107" s="24"/>
      <c r="D107" s="24"/>
      <c r="E107" s="24"/>
      <c r="F107" s="24"/>
      <c r="G107" s="24"/>
      <c r="H107" s="24" t="s">
        <v>433</v>
      </c>
      <c r="I107" s="25">
        <v>45289</v>
      </c>
      <c r="J107" s="24" t="s">
        <v>443</v>
      </c>
      <c r="K107" s="24" t="s">
        <v>486</v>
      </c>
      <c r="L107" s="24" t="s">
        <v>548</v>
      </c>
      <c r="M107" s="24" t="s">
        <v>613</v>
      </c>
      <c r="N107" s="26"/>
      <c r="O107" s="24" t="s">
        <v>9</v>
      </c>
      <c r="P107" s="30">
        <v>-1247.92</v>
      </c>
      <c r="Q107" s="30">
        <f t="shared" si="1"/>
        <v>-8727.92</v>
      </c>
    </row>
    <row r="108" spans="1:17" x14ac:dyDescent="0.35">
      <c r="A108" s="24"/>
      <c r="B108" s="24"/>
      <c r="C108" s="24"/>
      <c r="D108" s="24"/>
      <c r="E108" s="24"/>
      <c r="F108" s="24"/>
      <c r="G108" s="24"/>
      <c r="H108" s="24" t="s">
        <v>433</v>
      </c>
      <c r="I108" s="25">
        <v>45289</v>
      </c>
      <c r="J108" s="24" t="s">
        <v>444</v>
      </c>
      <c r="K108" s="24" t="s">
        <v>484</v>
      </c>
      <c r="L108" s="24" t="s">
        <v>548</v>
      </c>
      <c r="M108" s="24" t="s">
        <v>613</v>
      </c>
      <c r="N108" s="26"/>
      <c r="O108" s="24" t="s">
        <v>9</v>
      </c>
      <c r="P108" s="30">
        <v>0</v>
      </c>
      <c r="Q108" s="30">
        <f t="shared" si="1"/>
        <v>-8727.92</v>
      </c>
    </row>
    <row r="109" spans="1:17" x14ac:dyDescent="0.35">
      <c r="A109" s="24"/>
      <c r="B109" s="24"/>
      <c r="C109" s="24"/>
      <c r="D109" s="24"/>
      <c r="E109" s="24"/>
      <c r="F109" s="24"/>
      <c r="G109" s="24"/>
      <c r="H109" s="24" t="s">
        <v>433</v>
      </c>
      <c r="I109" s="25">
        <v>45289</v>
      </c>
      <c r="J109" s="24" t="s">
        <v>444</v>
      </c>
      <c r="K109" s="24" t="s">
        <v>484</v>
      </c>
      <c r="L109" s="24" t="s">
        <v>548</v>
      </c>
      <c r="M109" s="24" t="s">
        <v>613</v>
      </c>
      <c r="N109" s="26"/>
      <c r="O109" s="24" t="s">
        <v>9</v>
      </c>
      <c r="P109" s="30">
        <v>0</v>
      </c>
      <c r="Q109" s="30">
        <f t="shared" si="1"/>
        <v>-8727.92</v>
      </c>
    </row>
    <row r="110" spans="1:17" x14ac:dyDescent="0.35">
      <c r="A110" s="24"/>
      <c r="B110" s="24"/>
      <c r="C110" s="24"/>
      <c r="D110" s="24"/>
      <c r="E110" s="24"/>
      <c r="F110" s="24"/>
      <c r="G110" s="24"/>
      <c r="H110" s="24" t="s">
        <v>433</v>
      </c>
      <c r="I110" s="25">
        <v>45289</v>
      </c>
      <c r="J110" s="24" t="s">
        <v>447</v>
      </c>
      <c r="K110" s="24" t="s">
        <v>489</v>
      </c>
      <c r="L110" s="24" t="s">
        <v>548</v>
      </c>
      <c r="M110" s="24" t="s">
        <v>613</v>
      </c>
      <c r="N110" s="26"/>
      <c r="O110" s="24" t="s">
        <v>9</v>
      </c>
      <c r="P110" s="30">
        <v>-5549.93</v>
      </c>
      <c r="Q110" s="30">
        <f t="shared" si="1"/>
        <v>-14277.85</v>
      </c>
    </row>
    <row r="111" spans="1:17" x14ac:dyDescent="0.35">
      <c r="A111" s="24"/>
      <c r="B111" s="24"/>
      <c r="C111" s="24"/>
      <c r="D111" s="24"/>
      <c r="E111" s="24"/>
      <c r="F111" s="24"/>
      <c r="G111" s="24"/>
      <c r="H111" s="24" t="s">
        <v>433</v>
      </c>
      <c r="I111" s="25">
        <v>45289</v>
      </c>
      <c r="J111" s="24" t="s">
        <v>447</v>
      </c>
      <c r="K111" s="24" t="s">
        <v>489</v>
      </c>
      <c r="L111" s="24" t="s">
        <v>548</v>
      </c>
      <c r="M111" s="24" t="s">
        <v>613</v>
      </c>
      <c r="N111" s="26"/>
      <c r="O111" s="24" t="s">
        <v>9</v>
      </c>
      <c r="P111" s="30">
        <v>0</v>
      </c>
      <c r="Q111" s="30">
        <f t="shared" si="1"/>
        <v>-14277.85</v>
      </c>
    </row>
    <row r="112" spans="1:17" x14ac:dyDescent="0.35">
      <c r="A112" s="24"/>
      <c r="B112" s="24"/>
      <c r="C112" s="24"/>
      <c r="D112" s="24"/>
      <c r="E112" s="24"/>
      <c r="F112" s="24"/>
      <c r="G112" s="24"/>
      <c r="H112" s="24" t="s">
        <v>433</v>
      </c>
      <c r="I112" s="25">
        <v>45289</v>
      </c>
      <c r="J112" s="24" t="s">
        <v>447</v>
      </c>
      <c r="K112" s="24" t="s">
        <v>489</v>
      </c>
      <c r="L112" s="24" t="s">
        <v>548</v>
      </c>
      <c r="M112" s="24" t="s">
        <v>613</v>
      </c>
      <c r="N112" s="26"/>
      <c r="O112" s="24" t="s">
        <v>9</v>
      </c>
      <c r="P112" s="30">
        <v>-1505.07</v>
      </c>
      <c r="Q112" s="30">
        <f t="shared" si="1"/>
        <v>-15782.92</v>
      </c>
    </row>
    <row r="113" spans="1:17" x14ac:dyDescent="0.35">
      <c r="A113" s="24"/>
      <c r="B113" s="24"/>
      <c r="C113" s="24"/>
      <c r="D113" s="24"/>
      <c r="E113" s="24"/>
      <c r="F113" s="24"/>
      <c r="G113" s="24"/>
      <c r="H113" s="24" t="s">
        <v>433</v>
      </c>
      <c r="I113" s="25">
        <v>45289</v>
      </c>
      <c r="J113" s="24" t="s">
        <v>447</v>
      </c>
      <c r="K113" s="24" t="s">
        <v>489</v>
      </c>
      <c r="L113" s="24" t="s">
        <v>548</v>
      </c>
      <c r="M113" s="24" t="s">
        <v>613</v>
      </c>
      <c r="N113" s="26"/>
      <c r="O113" s="24" t="s">
        <v>9</v>
      </c>
      <c r="P113" s="30">
        <v>0</v>
      </c>
      <c r="Q113" s="30">
        <f t="shared" si="1"/>
        <v>-15782.92</v>
      </c>
    </row>
    <row r="114" spans="1:17" x14ac:dyDescent="0.35">
      <c r="A114" s="24"/>
      <c r="B114" s="24"/>
      <c r="C114" s="24"/>
      <c r="D114" s="24"/>
      <c r="E114" s="24"/>
      <c r="F114" s="24"/>
      <c r="G114" s="24"/>
      <c r="H114" s="24" t="s">
        <v>433</v>
      </c>
      <c r="I114" s="25">
        <v>45289</v>
      </c>
      <c r="J114" s="24" t="s">
        <v>447</v>
      </c>
      <c r="K114" s="24" t="s">
        <v>489</v>
      </c>
      <c r="L114" s="24" t="s">
        <v>548</v>
      </c>
      <c r="M114" s="24" t="s">
        <v>613</v>
      </c>
      <c r="N114" s="26"/>
      <c r="O114" s="24" t="s">
        <v>9</v>
      </c>
      <c r="P114" s="30">
        <v>-402.99</v>
      </c>
      <c r="Q114" s="30">
        <f t="shared" si="1"/>
        <v>-16185.91</v>
      </c>
    </row>
    <row r="115" spans="1:17" x14ac:dyDescent="0.35">
      <c r="A115" s="24"/>
      <c r="B115" s="24"/>
      <c r="C115" s="24"/>
      <c r="D115" s="24"/>
      <c r="E115" s="24"/>
      <c r="F115" s="24"/>
      <c r="G115" s="24"/>
      <c r="H115" s="24" t="s">
        <v>433</v>
      </c>
      <c r="I115" s="25">
        <v>45289</v>
      </c>
      <c r="J115" s="24" t="s">
        <v>448</v>
      </c>
      <c r="K115" s="24" t="s">
        <v>490</v>
      </c>
      <c r="L115" s="24" t="s">
        <v>548</v>
      </c>
      <c r="M115" s="24" t="s">
        <v>613</v>
      </c>
      <c r="N115" s="26"/>
      <c r="O115" s="24" t="s">
        <v>9</v>
      </c>
      <c r="P115" s="30">
        <v>-3777.76</v>
      </c>
      <c r="Q115" s="30">
        <f t="shared" si="1"/>
        <v>-19963.669999999998</v>
      </c>
    </row>
    <row r="116" spans="1:17" ht="15" thickBot="1" x14ac:dyDescent="0.4">
      <c r="A116" s="24"/>
      <c r="B116" s="24"/>
      <c r="C116" s="24"/>
      <c r="D116" s="24"/>
      <c r="E116" s="24"/>
      <c r="F116" s="24"/>
      <c r="G116" s="24"/>
      <c r="H116" s="24" t="s">
        <v>433</v>
      </c>
      <c r="I116" s="25">
        <v>45289</v>
      </c>
      <c r="J116" s="24" t="s">
        <v>448</v>
      </c>
      <c r="K116" s="24" t="s">
        <v>490</v>
      </c>
      <c r="L116" s="24" t="s">
        <v>548</v>
      </c>
      <c r="M116" s="24" t="s">
        <v>613</v>
      </c>
      <c r="N116" s="26"/>
      <c r="O116" s="24" t="s">
        <v>9</v>
      </c>
      <c r="P116" s="27">
        <v>0</v>
      </c>
      <c r="Q116" s="27">
        <f t="shared" si="1"/>
        <v>-19963.669999999998</v>
      </c>
    </row>
    <row r="117" spans="1:17" x14ac:dyDescent="0.35">
      <c r="A117" s="28"/>
      <c r="B117" s="28"/>
      <c r="C117" s="28"/>
      <c r="D117" s="28"/>
      <c r="E117" s="28" t="s">
        <v>381</v>
      </c>
      <c r="F117" s="28"/>
      <c r="G117" s="28"/>
      <c r="H117" s="28"/>
      <c r="I117" s="29"/>
      <c r="J117" s="28"/>
      <c r="K117" s="28"/>
      <c r="L117" s="28"/>
      <c r="M117" s="28"/>
      <c r="N117" s="28"/>
      <c r="O117" s="28"/>
      <c r="P117" s="12">
        <f>ROUND(SUM(P101:P116),5)</f>
        <v>-19963.669999999998</v>
      </c>
      <c r="Q117" s="12">
        <f>Q116</f>
        <v>-19963.669999999998</v>
      </c>
    </row>
    <row r="118" spans="1:17" x14ac:dyDescent="0.35">
      <c r="A118" s="1"/>
      <c r="B118" s="1"/>
      <c r="C118" s="1"/>
      <c r="D118" s="1"/>
      <c r="E118" s="1" t="s">
        <v>138</v>
      </c>
      <c r="F118" s="1"/>
      <c r="G118" s="1"/>
      <c r="H118" s="1"/>
      <c r="I118" s="22"/>
      <c r="J118" s="1"/>
      <c r="K118" s="1"/>
      <c r="L118" s="1"/>
      <c r="M118" s="1"/>
      <c r="N118" s="1"/>
      <c r="O118" s="1"/>
      <c r="P118" s="23"/>
      <c r="Q118" s="23"/>
    </row>
    <row r="119" spans="1:17" x14ac:dyDescent="0.35">
      <c r="A119" s="24"/>
      <c r="B119" s="24"/>
      <c r="C119" s="24"/>
      <c r="D119" s="24"/>
      <c r="E119" s="24"/>
      <c r="F119" s="24"/>
      <c r="G119" s="24"/>
      <c r="H119" s="24" t="s">
        <v>433</v>
      </c>
      <c r="I119" s="25">
        <v>45289</v>
      </c>
      <c r="J119" s="24" t="s">
        <v>449</v>
      </c>
      <c r="K119" s="24" t="s">
        <v>491</v>
      </c>
      <c r="L119" s="24" t="s">
        <v>548</v>
      </c>
      <c r="M119" s="24" t="s">
        <v>613</v>
      </c>
      <c r="N119" s="26"/>
      <c r="O119" s="24" t="s">
        <v>9</v>
      </c>
      <c r="P119" s="30">
        <v>-3900</v>
      </c>
      <c r="Q119" s="30">
        <f>ROUND(Q118+P119,5)</f>
        <v>-3900</v>
      </c>
    </row>
    <row r="120" spans="1:17" ht="15" thickBot="1" x14ac:dyDescent="0.4">
      <c r="A120" s="24"/>
      <c r="B120" s="24"/>
      <c r="C120" s="24"/>
      <c r="D120" s="24"/>
      <c r="E120" s="24"/>
      <c r="F120" s="24"/>
      <c r="G120" s="24"/>
      <c r="H120" s="24" t="s">
        <v>433</v>
      </c>
      <c r="I120" s="25">
        <v>45289</v>
      </c>
      <c r="J120" s="24" t="s">
        <v>449</v>
      </c>
      <c r="K120" s="24" t="s">
        <v>491</v>
      </c>
      <c r="L120" s="24" t="s">
        <v>548</v>
      </c>
      <c r="M120" s="24" t="s">
        <v>613</v>
      </c>
      <c r="N120" s="26"/>
      <c r="O120" s="24" t="s">
        <v>9</v>
      </c>
      <c r="P120" s="27">
        <v>-120</v>
      </c>
      <c r="Q120" s="27">
        <f>ROUND(Q119+P120,5)</f>
        <v>-4020</v>
      </c>
    </row>
    <row r="121" spans="1:17" x14ac:dyDescent="0.35">
      <c r="A121" s="28"/>
      <c r="B121" s="28"/>
      <c r="C121" s="28"/>
      <c r="D121" s="28"/>
      <c r="E121" s="28" t="s">
        <v>382</v>
      </c>
      <c r="F121" s="28"/>
      <c r="G121" s="28"/>
      <c r="H121" s="28"/>
      <c r="I121" s="29"/>
      <c r="J121" s="28"/>
      <c r="K121" s="28"/>
      <c r="L121" s="28"/>
      <c r="M121" s="28"/>
      <c r="N121" s="28"/>
      <c r="O121" s="28"/>
      <c r="P121" s="12">
        <f>ROUND(SUM(P118:P120),5)</f>
        <v>-4020</v>
      </c>
      <c r="Q121" s="12">
        <f>Q120</f>
        <v>-4020</v>
      </c>
    </row>
    <row r="122" spans="1:17" x14ac:dyDescent="0.35">
      <c r="A122" s="1"/>
      <c r="B122" s="1"/>
      <c r="C122" s="1"/>
      <c r="D122" s="1"/>
      <c r="E122" s="1" t="s">
        <v>141</v>
      </c>
      <c r="F122" s="1"/>
      <c r="G122" s="1"/>
      <c r="H122" s="1"/>
      <c r="I122" s="22"/>
      <c r="J122" s="1"/>
      <c r="K122" s="1"/>
      <c r="L122" s="1"/>
      <c r="M122" s="1"/>
      <c r="N122" s="1"/>
      <c r="O122" s="1"/>
      <c r="P122" s="23"/>
      <c r="Q122" s="23"/>
    </row>
    <row r="123" spans="1:17" x14ac:dyDescent="0.35">
      <c r="A123" s="24"/>
      <c r="B123" s="24"/>
      <c r="C123" s="24"/>
      <c r="D123" s="24"/>
      <c r="E123" s="24"/>
      <c r="F123" s="24"/>
      <c r="G123" s="24"/>
      <c r="H123" s="24" t="s">
        <v>433</v>
      </c>
      <c r="I123" s="25">
        <v>45275</v>
      </c>
      <c r="J123" s="24" t="s">
        <v>441</v>
      </c>
      <c r="K123" s="24" t="s">
        <v>484</v>
      </c>
      <c r="L123" s="24" t="s">
        <v>548</v>
      </c>
      <c r="M123" s="24" t="s">
        <v>613</v>
      </c>
      <c r="N123" s="26"/>
      <c r="O123" s="24" t="s">
        <v>9</v>
      </c>
      <c r="P123" s="30">
        <v>0</v>
      </c>
      <c r="Q123" s="30">
        <f t="shared" ref="Q123:Q129" si="2">ROUND(Q122+P123,5)</f>
        <v>0</v>
      </c>
    </row>
    <row r="124" spans="1:17" x14ac:dyDescent="0.35">
      <c r="A124" s="24"/>
      <c r="B124" s="24"/>
      <c r="C124" s="24"/>
      <c r="D124" s="24"/>
      <c r="E124" s="24"/>
      <c r="F124" s="24"/>
      <c r="G124" s="24"/>
      <c r="H124" s="24" t="s">
        <v>433</v>
      </c>
      <c r="I124" s="25">
        <v>45275</v>
      </c>
      <c r="J124" s="24" t="s">
        <v>441</v>
      </c>
      <c r="K124" s="24" t="s">
        <v>484</v>
      </c>
      <c r="L124" s="24" t="s">
        <v>548</v>
      </c>
      <c r="M124" s="24" t="s">
        <v>613</v>
      </c>
      <c r="N124" s="26"/>
      <c r="O124" s="24" t="s">
        <v>9</v>
      </c>
      <c r="P124" s="30">
        <v>0</v>
      </c>
      <c r="Q124" s="30">
        <f t="shared" si="2"/>
        <v>0</v>
      </c>
    </row>
    <row r="125" spans="1:17" x14ac:dyDescent="0.35">
      <c r="A125" s="24"/>
      <c r="B125" s="24"/>
      <c r="C125" s="24"/>
      <c r="D125" s="24"/>
      <c r="E125" s="24"/>
      <c r="F125" s="24"/>
      <c r="G125" s="24"/>
      <c r="H125" s="24" t="s">
        <v>433</v>
      </c>
      <c r="I125" s="25">
        <v>45275</v>
      </c>
      <c r="J125" s="24" t="s">
        <v>441</v>
      </c>
      <c r="K125" s="24" t="s">
        <v>484</v>
      </c>
      <c r="L125" s="24" t="s">
        <v>548</v>
      </c>
      <c r="M125" s="24" t="s">
        <v>613</v>
      </c>
      <c r="N125" s="26"/>
      <c r="O125" s="24" t="s">
        <v>9</v>
      </c>
      <c r="P125" s="30">
        <v>0</v>
      </c>
      <c r="Q125" s="30">
        <f t="shared" si="2"/>
        <v>0</v>
      </c>
    </row>
    <row r="126" spans="1:17" x14ac:dyDescent="0.35">
      <c r="A126" s="24"/>
      <c r="B126" s="24"/>
      <c r="C126" s="24"/>
      <c r="D126" s="24"/>
      <c r="E126" s="24"/>
      <c r="F126" s="24"/>
      <c r="G126" s="24"/>
      <c r="H126" s="24" t="s">
        <v>433</v>
      </c>
      <c r="I126" s="25">
        <v>45289</v>
      </c>
      <c r="J126" s="24" t="s">
        <v>444</v>
      </c>
      <c r="K126" s="24" t="s">
        <v>484</v>
      </c>
      <c r="L126" s="24" t="s">
        <v>548</v>
      </c>
      <c r="M126" s="24" t="s">
        <v>613</v>
      </c>
      <c r="N126" s="26"/>
      <c r="O126" s="24" t="s">
        <v>9</v>
      </c>
      <c r="P126" s="30">
        <v>-66.569999999999993</v>
      </c>
      <c r="Q126" s="30">
        <f t="shared" si="2"/>
        <v>-66.569999999999993</v>
      </c>
    </row>
    <row r="127" spans="1:17" x14ac:dyDescent="0.35">
      <c r="A127" s="24"/>
      <c r="B127" s="24"/>
      <c r="C127" s="24"/>
      <c r="D127" s="24"/>
      <c r="E127" s="24"/>
      <c r="F127" s="24"/>
      <c r="G127" s="24"/>
      <c r="H127" s="24" t="s">
        <v>433</v>
      </c>
      <c r="I127" s="25">
        <v>45289</v>
      </c>
      <c r="J127" s="24" t="s">
        <v>444</v>
      </c>
      <c r="K127" s="24" t="s">
        <v>484</v>
      </c>
      <c r="L127" s="24" t="s">
        <v>548</v>
      </c>
      <c r="M127" s="24" t="s">
        <v>613</v>
      </c>
      <c r="N127" s="26"/>
      <c r="O127" s="24" t="s">
        <v>9</v>
      </c>
      <c r="P127" s="30">
        <v>0</v>
      </c>
      <c r="Q127" s="30">
        <f t="shared" si="2"/>
        <v>-66.569999999999993</v>
      </c>
    </row>
    <row r="128" spans="1:17" x14ac:dyDescent="0.35">
      <c r="A128" s="24"/>
      <c r="B128" s="24"/>
      <c r="C128" s="24"/>
      <c r="D128" s="24"/>
      <c r="E128" s="24"/>
      <c r="F128" s="24"/>
      <c r="G128" s="24"/>
      <c r="H128" s="24" t="s">
        <v>433</v>
      </c>
      <c r="I128" s="25">
        <v>45289</v>
      </c>
      <c r="J128" s="24" t="s">
        <v>444</v>
      </c>
      <c r="K128" s="24" t="s">
        <v>484</v>
      </c>
      <c r="L128" s="24" t="s">
        <v>548</v>
      </c>
      <c r="M128" s="24" t="s">
        <v>613</v>
      </c>
      <c r="N128" s="26"/>
      <c r="O128" s="24" t="s">
        <v>9</v>
      </c>
      <c r="P128" s="30">
        <v>0</v>
      </c>
      <c r="Q128" s="30">
        <f t="shared" si="2"/>
        <v>-66.569999999999993</v>
      </c>
    </row>
    <row r="129" spans="1:17" ht="15" thickBot="1" x14ac:dyDescent="0.4">
      <c r="A129" s="24"/>
      <c r="B129" s="24"/>
      <c r="C129" s="24"/>
      <c r="D129" s="24"/>
      <c r="E129" s="24"/>
      <c r="F129" s="24"/>
      <c r="G129" s="24"/>
      <c r="H129" s="24" t="s">
        <v>433</v>
      </c>
      <c r="I129" s="25">
        <v>45289</v>
      </c>
      <c r="J129" s="24" t="s">
        <v>450</v>
      </c>
      <c r="K129" s="24" t="s">
        <v>492</v>
      </c>
      <c r="L129" s="24" t="s">
        <v>548</v>
      </c>
      <c r="M129" s="24" t="s">
        <v>613</v>
      </c>
      <c r="N129" s="26"/>
      <c r="O129" s="24" t="s">
        <v>9</v>
      </c>
      <c r="P129" s="30">
        <v>-5482.75</v>
      </c>
      <c r="Q129" s="30">
        <f t="shared" si="2"/>
        <v>-5549.32</v>
      </c>
    </row>
    <row r="130" spans="1:17" ht="15" thickBot="1" x14ac:dyDescent="0.4">
      <c r="A130" s="28"/>
      <c r="B130" s="28"/>
      <c r="C130" s="28"/>
      <c r="D130" s="28"/>
      <c r="E130" s="28" t="s">
        <v>383</v>
      </c>
      <c r="F130" s="28"/>
      <c r="G130" s="28"/>
      <c r="H130" s="28"/>
      <c r="I130" s="29"/>
      <c r="J130" s="28"/>
      <c r="K130" s="28"/>
      <c r="L130" s="28"/>
      <c r="M130" s="28"/>
      <c r="N130" s="28"/>
      <c r="O130" s="28"/>
      <c r="P130" s="2">
        <f>ROUND(SUM(P122:P129),5)</f>
        <v>-5549.32</v>
      </c>
      <c r="Q130" s="2">
        <f>Q129</f>
        <v>-5549.32</v>
      </c>
    </row>
    <row r="131" spans="1:17" x14ac:dyDescent="0.35">
      <c r="A131" s="28"/>
      <c r="B131" s="28"/>
      <c r="C131" s="28"/>
      <c r="D131" s="28" t="s">
        <v>142</v>
      </c>
      <c r="E131" s="28"/>
      <c r="F131" s="28"/>
      <c r="G131" s="28"/>
      <c r="H131" s="28"/>
      <c r="I131" s="29"/>
      <c r="J131" s="28"/>
      <c r="K131" s="28"/>
      <c r="L131" s="28"/>
      <c r="M131" s="28"/>
      <c r="N131" s="28"/>
      <c r="O131" s="28"/>
      <c r="P131" s="12">
        <f>ROUND(P92+P100+P117+P121+P130,5)</f>
        <v>-46012.66</v>
      </c>
      <c r="Q131" s="12">
        <f>ROUND(Q92+Q100+Q117+Q121+Q130,5)</f>
        <v>-46012.66</v>
      </c>
    </row>
    <row r="132" spans="1:17" x14ac:dyDescent="0.35">
      <c r="A132" s="1"/>
      <c r="B132" s="1"/>
      <c r="C132" s="1"/>
      <c r="D132" s="1" t="s">
        <v>143</v>
      </c>
      <c r="E132" s="1"/>
      <c r="F132" s="1"/>
      <c r="G132" s="1"/>
      <c r="H132" s="1"/>
      <c r="I132" s="22"/>
      <c r="J132" s="1"/>
      <c r="K132" s="1"/>
      <c r="L132" s="1"/>
      <c r="M132" s="1"/>
      <c r="N132" s="1"/>
      <c r="O132" s="1"/>
      <c r="P132" s="23"/>
      <c r="Q132" s="23"/>
    </row>
    <row r="133" spans="1:17" x14ac:dyDescent="0.35">
      <c r="A133" s="24"/>
      <c r="B133" s="24"/>
      <c r="C133" s="24"/>
      <c r="D133" s="24"/>
      <c r="E133" s="24"/>
      <c r="F133" s="24"/>
      <c r="G133" s="24"/>
      <c r="H133" s="24" t="s">
        <v>433</v>
      </c>
      <c r="I133" s="25">
        <v>45289</v>
      </c>
      <c r="J133" s="24" t="s">
        <v>447</v>
      </c>
      <c r="K133" s="24" t="s">
        <v>489</v>
      </c>
      <c r="L133" s="24" t="s">
        <v>548</v>
      </c>
      <c r="M133" s="24" t="s">
        <v>613</v>
      </c>
      <c r="N133" s="26"/>
      <c r="O133" s="24" t="s">
        <v>9</v>
      </c>
      <c r="P133" s="30">
        <v>-2237.0700000000002</v>
      </c>
      <c r="Q133" s="30">
        <f>ROUND(Q132+P133,5)</f>
        <v>-2237.0700000000002</v>
      </c>
    </row>
    <row r="134" spans="1:17" ht="15" thickBot="1" x14ac:dyDescent="0.4">
      <c r="A134" s="24"/>
      <c r="B134" s="24"/>
      <c r="C134" s="24"/>
      <c r="D134" s="24"/>
      <c r="E134" s="24"/>
      <c r="F134" s="24"/>
      <c r="G134" s="24"/>
      <c r="H134" s="24" t="s">
        <v>433</v>
      </c>
      <c r="I134" s="25">
        <v>45289</v>
      </c>
      <c r="J134" s="24" t="s">
        <v>446</v>
      </c>
      <c r="K134" s="24" t="s">
        <v>488</v>
      </c>
      <c r="L134" s="24" t="s">
        <v>548</v>
      </c>
      <c r="M134" s="24" t="s">
        <v>613</v>
      </c>
      <c r="N134" s="26"/>
      <c r="O134" s="24" t="s">
        <v>9</v>
      </c>
      <c r="P134" s="27">
        <v>-773.82</v>
      </c>
      <c r="Q134" s="27">
        <f>ROUND(Q133+P134,5)</f>
        <v>-3010.89</v>
      </c>
    </row>
    <row r="135" spans="1:17" x14ac:dyDescent="0.35">
      <c r="A135" s="28"/>
      <c r="B135" s="28"/>
      <c r="C135" s="28"/>
      <c r="D135" s="28" t="s">
        <v>384</v>
      </c>
      <c r="E135" s="28"/>
      <c r="F135" s="28"/>
      <c r="G135" s="28"/>
      <c r="H135" s="28"/>
      <c r="I135" s="29"/>
      <c r="J135" s="28"/>
      <c r="K135" s="28"/>
      <c r="L135" s="28"/>
      <c r="M135" s="28"/>
      <c r="N135" s="28"/>
      <c r="O135" s="28"/>
      <c r="P135" s="12">
        <f>ROUND(SUM(P132:P134),5)</f>
        <v>-3010.89</v>
      </c>
      <c r="Q135" s="12">
        <f>Q134</f>
        <v>-3010.89</v>
      </c>
    </row>
    <row r="136" spans="1:17" x14ac:dyDescent="0.35">
      <c r="A136" s="1"/>
      <c r="B136" s="1"/>
      <c r="C136" s="1"/>
      <c r="D136" s="1" t="s">
        <v>144</v>
      </c>
      <c r="E136" s="1"/>
      <c r="F136" s="1"/>
      <c r="G136" s="1"/>
      <c r="H136" s="1"/>
      <c r="I136" s="22"/>
      <c r="J136" s="1"/>
      <c r="K136" s="1"/>
      <c r="L136" s="1"/>
      <c r="M136" s="1"/>
      <c r="N136" s="1"/>
      <c r="O136" s="1"/>
      <c r="P136" s="23"/>
      <c r="Q136" s="23"/>
    </row>
    <row r="137" spans="1:17" x14ac:dyDescent="0.35">
      <c r="A137" s="1"/>
      <c r="B137" s="1"/>
      <c r="C137" s="1"/>
      <c r="D137" s="1"/>
      <c r="E137" s="1" t="s">
        <v>145</v>
      </c>
      <c r="F137" s="1"/>
      <c r="G137" s="1"/>
      <c r="H137" s="1"/>
      <c r="I137" s="22"/>
      <c r="J137" s="1"/>
      <c r="K137" s="1"/>
      <c r="L137" s="1"/>
      <c r="M137" s="1"/>
      <c r="N137" s="1"/>
      <c r="O137" s="1"/>
      <c r="P137" s="23"/>
      <c r="Q137" s="23"/>
    </row>
    <row r="138" spans="1:17" x14ac:dyDescent="0.35">
      <c r="A138" s="24"/>
      <c r="B138" s="24"/>
      <c r="C138" s="24"/>
      <c r="D138" s="24"/>
      <c r="E138" s="24"/>
      <c r="F138" s="24"/>
      <c r="G138" s="24"/>
      <c r="H138" s="24" t="s">
        <v>433</v>
      </c>
      <c r="I138" s="25">
        <v>45289</v>
      </c>
      <c r="J138" s="24" t="s">
        <v>450</v>
      </c>
      <c r="K138" s="24" t="s">
        <v>492</v>
      </c>
      <c r="L138" s="24" t="s">
        <v>548</v>
      </c>
      <c r="M138" s="24" t="s">
        <v>613</v>
      </c>
      <c r="N138" s="26"/>
      <c r="O138" s="24" t="s">
        <v>9</v>
      </c>
      <c r="P138" s="30">
        <v>-7.07</v>
      </c>
      <c r="Q138" s="30">
        <f>ROUND(Q137+P138,5)</f>
        <v>-7.07</v>
      </c>
    </row>
    <row r="139" spans="1:17" x14ac:dyDescent="0.35">
      <c r="A139" s="24"/>
      <c r="B139" s="24"/>
      <c r="C139" s="24"/>
      <c r="D139" s="24"/>
      <c r="E139" s="24"/>
      <c r="F139" s="24"/>
      <c r="G139" s="24"/>
      <c r="H139" s="24" t="s">
        <v>433</v>
      </c>
      <c r="I139" s="25">
        <v>45289</v>
      </c>
      <c r="J139" s="24" t="s">
        <v>447</v>
      </c>
      <c r="K139" s="24" t="s">
        <v>489</v>
      </c>
      <c r="L139" s="24" t="s">
        <v>548</v>
      </c>
      <c r="M139" s="24" t="s">
        <v>613</v>
      </c>
      <c r="N139" s="26"/>
      <c r="O139" s="24" t="s">
        <v>9</v>
      </c>
      <c r="P139" s="30">
        <v>-7.07</v>
      </c>
      <c r="Q139" s="30">
        <f>ROUND(Q138+P139,5)</f>
        <v>-14.14</v>
      </c>
    </row>
    <row r="140" spans="1:17" ht="15" thickBot="1" x14ac:dyDescent="0.4">
      <c r="A140" s="24"/>
      <c r="B140" s="24"/>
      <c r="C140" s="24"/>
      <c r="D140" s="24"/>
      <c r="E140" s="24"/>
      <c r="F140" s="24"/>
      <c r="G140" s="24"/>
      <c r="H140" s="24" t="s">
        <v>433</v>
      </c>
      <c r="I140" s="25">
        <v>45289</v>
      </c>
      <c r="J140" s="24" t="s">
        <v>446</v>
      </c>
      <c r="K140" s="24" t="s">
        <v>488</v>
      </c>
      <c r="L140" s="24" t="s">
        <v>548</v>
      </c>
      <c r="M140" s="24" t="s">
        <v>613</v>
      </c>
      <c r="N140" s="26"/>
      <c r="O140" s="24" t="s">
        <v>9</v>
      </c>
      <c r="P140" s="27">
        <v>-7.07</v>
      </c>
      <c r="Q140" s="27">
        <f>ROUND(Q139+P140,5)</f>
        <v>-21.21</v>
      </c>
    </row>
    <row r="141" spans="1:17" x14ac:dyDescent="0.35">
      <c r="A141" s="28"/>
      <c r="B141" s="28"/>
      <c r="C141" s="28"/>
      <c r="D141" s="28"/>
      <c r="E141" s="28" t="s">
        <v>385</v>
      </c>
      <c r="F141" s="28"/>
      <c r="G141" s="28"/>
      <c r="H141" s="28"/>
      <c r="I141" s="29"/>
      <c r="J141" s="28"/>
      <c r="K141" s="28"/>
      <c r="L141" s="28"/>
      <c r="M141" s="28"/>
      <c r="N141" s="28"/>
      <c r="O141" s="28"/>
      <c r="P141" s="12">
        <f>ROUND(SUM(P137:P140),5)</f>
        <v>-21.21</v>
      </c>
      <c r="Q141" s="12">
        <f>Q140</f>
        <v>-21.21</v>
      </c>
    </row>
    <row r="142" spans="1:17" x14ac:dyDescent="0.35">
      <c r="A142" s="1"/>
      <c r="B142" s="1"/>
      <c r="C142" s="1"/>
      <c r="D142" s="1"/>
      <c r="E142" s="1" t="s">
        <v>146</v>
      </c>
      <c r="F142" s="1"/>
      <c r="G142" s="1"/>
      <c r="H142" s="1"/>
      <c r="I142" s="22"/>
      <c r="J142" s="1"/>
      <c r="K142" s="1"/>
      <c r="L142" s="1"/>
      <c r="M142" s="1"/>
      <c r="N142" s="1"/>
      <c r="O142" s="1"/>
      <c r="P142" s="23"/>
      <c r="Q142" s="23"/>
    </row>
    <row r="143" spans="1:17" x14ac:dyDescent="0.35">
      <c r="A143" s="24"/>
      <c r="B143" s="24"/>
      <c r="C143" s="24"/>
      <c r="D143" s="24"/>
      <c r="E143" s="24"/>
      <c r="F143" s="24"/>
      <c r="G143" s="24"/>
      <c r="H143" s="24" t="s">
        <v>433</v>
      </c>
      <c r="I143" s="25">
        <v>45289</v>
      </c>
      <c r="J143" s="24" t="s">
        <v>443</v>
      </c>
      <c r="K143" s="24" t="s">
        <v>486</v>
      </c>
      <c r="L143" s="24" t="s">
        <v>548</v>
      </c>
      <c r="M143" s="24" t="s">
        <v>613</v>
      </c>
      <c r="N143" s="26"/>
      <c r="O143" s="24" t="s">
        <v>9</v>
      </c>
      <c r="P143" s="30">
        <v>-710.6</v>
      </c>
      <c r="Q143" s="30">
        <f t="shared" ref="Q143:Q148" si="3">ROUND(Q142+P143,5)</f>
        <v>-710.6</v>
      </c>
    </row>
    <row r="144" spans="1:17" x14ac:dyDescent="0.35">
      <c r="A144" s="24"/>
      <c r="B144" s="24"/>
      <c r="C144" s="24"/>
      <c r="D144" s="24"/>
      <c r="E144" s="24"/>
      <c r="F144" s="24"/>
      <c r="G144" s="24"/>
      <c r="H144" s="24" t="s">
        <v>433</v>
      </c>
      <c r="I144" s="25">
        <v>45289</v>
      </c>
      <c r="J144" s="24" t="s">
        <v>450</v>
      </c>
      <c r="K144" s="24" t="s">
        <v>492</v>
      </c>
      <c r="L144" s="24" t="s">
        <v>548</v>
      </c>
      <c r="M144" s="24" t="s">
        <v>613</v>
      </c>
      <c r="N144" s="26"/>
      <c r="O144" s="24" t="s">
        <v>9</v>
      </c>
      <c r="P144" s="30">
        <v>-520.86</v>
      </c>
      <c r="Q144" s="30">
        <f t="shared" si="3"/>
        <v>-1231.46</v>
      </c>
    </row>
    <row r="145" spans="1:17" x14ac:dyDescent="0.35">
      <c r="A145" s="24"/>
      <c r="B145" s="24"/>
      <c r="C145" s="24"/>
      <c r="D145" s="24"/>
      <c r="E145" s="24"/>
      <c r="F145" s="24"/>
      <c r="G145" s="24"/>
      <c r="H145" s="24" t="s">
        <v>433</v>
      </c>
      <c r="I145" s="25">
        <v>45289</v>
      </c>
      <c r="J145" s="24" t="s">
        <v>447</v>
      </c>
      <c r="K145" s="24" t="s">
        <v>489</v>
      </c>
      <c r="L145" s="24" t="s">
        <v>548</v>
      </c>
      <c r="M145" s="24" t="s">
        <v>613</v>
      </c>
      <c r="N145" s="26"/>
      <c r="O145" s="24" t="s">
        <v>9</v>
      </c>
      <c r="P145" s="30">
        <v>-670.23</v>
      </c>
      <c r="Q145" s="30">
        <f t="shared" si="3"/>
        <v>-1901.69</v>
      </c>
    </row>
    <row r="146" spans="1:17" x14ac:dyDescent="0.35">
      <c r="A146" s="24"/>
      <c r="B146" s="24"/>
      <c r="C146" s="24"/>
      <c r="D146" s="24"/>
      <c r="E146" s="24"/>
      <c r="F146" s="24"/>
      <c r="G146" s="24"/>
      <c r="H146" s="24" t="s">
        <v>433</v>
      </c>
      <c r="I146" s="25">
        <v>45289</v>
      </c>
      <c r="J146" s="24" t="s">
        <v>446</v>
      </c>
      <c r="K146" s="24" t="s">
        <v>488</v>
      </c>
      <c r="L146" s="24" t="s">
        <v>548</v>
      </c>
      <c r="M146" s="24" t="s">
        <v>613</v>
      </c>
      <c r="N146" s="26"/>
      <c r="O146" s="24" t="s">
        <v>9</v>
      </c>
      <c r="P146" s="30">
        <v>-1060.83</v>
      </c>
      <c r="Q146" s="30">
        <f t="shared" si="3"/>
        <v>-2962.52</v>
      </c>
    </row>
    <row r="147" spans="1:17" x14ac:dyDescent="0.35">
      <c r="A147" s="24"/>
      <c r="B147" s="24"/>
      <c r="C147" s="24"/>
      <c r="D147" s="24"/>
      <c r="E147" s="24"/>
      <c r="F147" s="24"/>
      <c r="G147" s="24"/>
      <c r="H147" s="24" t="s">
        <v>433</v>
      </c>
      <c r="I147" s="25">
        <v>45289</v>
      </c>
      <c r="J147" s="24" t="s">
        <v>449</v>
      </c>
      <c r="K147" s="24" t="s">
        <v>491</v>
      </c>
      <c r="L147" s="24" t="s">
        <v>548</v>
      </c>
      <c r="M147" s="24" t="s">
        <v>613</v>
      </c>
      <c r="N147" s="26"/>
      <c r="O147" s="24" t="s">
        <v>9</v>
      </c>
      <c r="P147" s="30">
        <v>-381.9</v>
      </c>
      <c r="Q147" s="30">
        <f t="shared" si="3"/>
        <v>-3344.42</v>
      </c>
    </row>
    <row r="148" spans="1:17" ht="15" thickBot="1" x14ac:dyDescent="0.4">
      <c r="A148" s="24"/>
      <c r="B148" s="24"/>
      <c r="C148" s="24"/>
      <c r="D148" s="24"/>
      <c r="E148" s="24"/>
      <c r="F148" s="24"/>
      <c r="G148" s="24"/>
      <c r="H148" s="24" t="s">
        <v>433</v>
      </c>
      <c r="I148" s="25">
        <v>45289</v>
      </c>
      <c r="J148" s="24" t="s">
        <v>448</v>
      </c>
      <c r="K148" s="24" t="s">
        <v>490</v>
      </c>
      <c r="L148" s="24" t="s">
        <v>548</v>
      </c>
      <c r="M148" s="24" t="s">
        <v>613</v>
      </c>
      <c r="N148" s="26"/>
      <c r="O148" s="24" t="s">
        <v>9</v>
      </c>
      <c r="P148" s="27">
        <v>-358.89</v>
      </c>
      <c r="Q148" s="27">
        <f t="shared" si="3"/>
        <v>-3703.31</v>
      </c>
    </row>
    <row r="149" spans="1:17" x14ac:dyDescent="0.35">
      <c r="A149" s="28"/>
      <c r="B149" s="28"/>
      <c r="C149" s="28"/>
      <c r="D149" s="28"/>
      <c r="E149" s="28" t="s">
        <v>386</v>
      </c>
      <c r="F149" s="28"/>
      <c r="G149" s="28"/>
      <c r="H149" s="28"/>
      <c r="I149" s="29"/>
      <c r="J149" s="28"/>
      <c r="K149" s="28"/>
      <c r="L149" s="28"/>
      <c r="M149" s="28"/>
      <c r="N149" s="28"/>
      <c r="O149" s="28"/>
      <c r="P149" s="12">
        <f>ROUND(SUM(P142:P148),5)</f>
        <v>-3703.31</v>
      </c>
      <c r="Q149" s="12">
        <f>Q148</f>
        <v>-3703.31</v>
      </c>
    </row>
    <row r="150" spans="1:17" x14ac:dyDescent="0.35">
      <c r="A150" s="1"/>
      <c r="B150" s="1"/>
      <c r="C150" s="1"/>
      <c r="D150" s="1"/>
      <c r="E150" s="1" t="s">
        <v>147</v>
      </c>
      <c r="F150" s="1"/>
      <c r="G150" s="1"/>
      <c r="H150" s="1"/>
      <c r="I150" s="22"/>
      <c r="J150" s="1"/>
      <c r="K150" s="1"/>
      <c r="L150" s="1"/>
      <c r="M150" s="1"/>
      <c r="N150" s="1"/>
      <c r="O150" s="1"/>
      <c r="P150" s="23"/>
      <c r="Q150" s="23"/>
    </row>
    <row r="151" spans="1:17" x14ac:dyDescent="0.35">
      <c r="A151" s="24"/>
      <c r="B151" s="24"/>
      <c r="C151" s="24"/>
      <c r="D151" s="24"/>
      <c r="E151" s="24"/>
      <c r="F151" s="24"/>
      <c r="G151" s="24"/>
      <c r="H151" s="24" t="s">
        <v>433</v>
      </c>
      <c r="I151" s="25">
        <v>45289</v>
      </c>
      <c r="J151" s="24" t="s">
        <v>443</v>
      </c>
      <c r="K151" s="24" t="s">
        <v>486</v>
      </c>
      <c r="L151" s="24" t="s">
        <v>548</v>
      </c>
      <c r="M151" s="24" t="s">
        <v>613</v>
      </c>
      <c r="N151" s="26"/>
      <c r="O151" s="24" t="s">
        <v>9</v>
      </c>
      <c r="P151" s="30">
        <v>-254.32</v>
      </c>
      <c r="Q151" s="30">
        <f>ROUND(Q150+P151,5)</f>
        <v>-254.32</v>
      </c>
    </row>
    <row r="152" spans="1:17" x14ac:dyDescent="0.35">
      <c r="A152" s="24"/>
      <c r="B152" s="24"/>
      <c r="C152" s="24"/>
      <c r="D152" s="24"/>
      <c r="E152" s="24"/>
      <c r="F152" s="24"/>
      <c r="G152" s="24"/>
      <c r="H152" s="24" t="s">
        <v>433</v>
      </c>
      <c r="I152" s="25">
        <v>45289</v>
      </c>
      <c r="J152" s="24" t="s">
        <v>450</v>
      </c>
      <c r="K152" s="24" t="s">
        <v>492</v>
      </c>
      <c r="L152" s="24" t="s">
        <v>548</v>
      </c>
      <c r="M152" s="24" t="s">
        <v>613</v>
      </c>
      <c r="N152" s="26"/>
      <c r="O152" s="24" t="s">
        <v>9</v>
      </c>
      <c r="P152" s="30">
        <v>-186.41</v>
      </c>
      <c r="Q152" s="30">
        <f>ROUND(Q151+P152,5)</f>
        <v>-440.73</v>
      </c>
    </row>
    <row r="153" spans="1:17" x14ac:dyDescent="0.35">
      <c r="A153" s="24"/>
      <c r="B153" s="24"/>
      <c r="C153" s="24"/>
      <c r="D153" s="24"/>
      <c r="E153" s="24"/>
      <c r="F153" s="24"/>
      <c r="G153" s="24"/>
      <c r="H153" s="24" t="s">
        <v>433</v>
      </c>
      <c r="I153" s="25">
        <v>45289</v>
      </c>
      <c r="J153" s="24" t="s">
        <v>447</v>
      </c>
      <c r="K153" s="24" t="s">
        <v>489</v>
      </c>
      <c r="L153" s="24" t="s">
        <v>548</v>
      </c>
      <c r="M153" s="24" t="s">
        <v>613</v>
      </c>
      <c r="N153" s="26"/>
      <c r="O153" s="24" t="s">
        <v>9</v>
      </c>
      <c r="P153" s="30">
        <v>-239.87</v>
      </c>
      <c r="Q153" s="30">
        <f>ROUND(Q152+P153,5)</f>
        <v>-680.6</v>
      </c>
    </row>
    <row r="154" spans="1:17" x14ac:dyDescent="0.35">
      <c r="A154" s="24"/>
      <c r="B154" s="24"/>
      <c r="C154" s="24"/>
      <c r="D154" s="24"/>
      <c r="E154" s="24"/>
      <c r="F154" s="24"/>
      <c r="G154" s="24"/>
      <c r="H154" s="24" t="s">
        <v>433</v>
      </c>
      <c r="I154" s="25">
        <v>45289</v>
      </c>
      <c r="J154" s="24" t="s">
        <v>446</v>
      </c>
      <c r="K154" s="24" t="s">
        <v>488</v>
      </c>
      <c r="L154" s="24" t="s">
        <v>548</v>
      </c>
      <c r="M154" s="24" t="s">
        <v>613</v>
      </c>
      <c r="N154" s="26"/>
      <c r="O154" s="24" t="s">
        <v>9</v>
      </c>
      <c r="P154" s="30">
        <v>-379.67</v>
      </c>
      <c r="Q154" s="30">
        <f>ROUND(Q153+P154,5)</f>
        <v>-1060.27</v>
      </c>
    </row>
    <row r="155" spans="1:17" ht="15" thickBot="1" x14ac:dyDescent="0.4">
      <c r="A155" s="24"/>
      <c r="B155" s="24"/>
      <c r="C155" s="24"/>
      <c r="D155" s="24"/>
      <c r="E155" s="24"/>
      <c r="F155" s="24"/>
      <c r="G155" s="24"/>
      <c r="H155" s="24" t="s">
        <v>433</v>
      </c>
      <c r="I155" s="25">
        <v>45289</v>
      </c>
      <c r="J155" s="24" t="s">
        <v>448</v>
      </c>
      <c r="K155" s="24" t="s">
        <v>490</v>
      </c>
      <c r="L155" s="24" t="s">
        <v>548</v>
      </c>
      <c r="M155" s="24" t="s">
        <v>613</v>
      </c>
      <c r="N155" s="26"/>
      <c r="O155" s="24" t="s">
        <v>9</v>
      </c>
      <c r="P155" s="27">
        <v>-128.44</v>
      </c>
      <c r="Q155" s="27">
        <f>ROUND(Q154+P155,5)</f>
        <v>-1188.71</v>
      </c>
    </row>
    <row r="156" spans="1:17" x14ac:dyDescent="0.35">
      <c r="A156" s="28"/>
      <c r="B156" s="28"/>
      <c r="C156" s="28"/>
      <c r="D156" s="28"/>
      <c r="E156" s="28" t="s">
        <v>387</v>
      </c>
      <c r="F156" s="28"/>
      <c r="G156" s="28"/>
      <c r="H156" s="28"/>
      <c r="I156" s="29"/>
      <c r="J156" s="28"/>
      <c r="K156" s="28"/>
      <c r="L156" s="28"/>
      <c r="M156" s="28"/>
      <c r="N156" s="28"/>
      <c r="O156" s="28"/>
      <c r="P156" s="12">
        <f>ROUND(SUM(P150:P155),5)</f>
        <v>-1188.71</v>
      </c>
      <c r="Q156" s="12">
        <f>Q155</f>
        <v>-1188.71</v>
      </c>
    </row>
    <row r="157" spans="1:17" x14ac:dyDescent="0.35">
      <c r="A157" s="1"/>
      <c r="B157" s="1"/>
      <c r="C157" s="1"/>
      <c r="D157" s="1"/>
      <c r="E157" s="1" t="s">
        <v>148</v>
      </c>
      <c r="F157" s="1"/>
      <c r="G157" s="1"/>
      <c r="H157" s="1"/>
      <c r="I157" s="22"/>
      <c r="J157" s="1"/>
      <c r="K157" s="1"/>
      <c r="L157" s="1"/>
      <c r="M157" s="1"/>
      <c r="N157" s="1"/>
      <c r="O157" s="1"/>
      <c r="P157" s="23"/>
      <c r="Q157" s="23"/>
    </row>
    <row r="158" spans="1:17" x14ac:dyDescent="0.35">
      <c r="A158" s="24"/>
      <c r="B158" s="24"/>
      <c r="C158" s="24"/>
      <c r="D158" s="24"/>
      <c r="E158" s="24"/>
      <c r="F158" s="24"/>
      <c r="G158" s="24"/>
      <c r="H158" s="24" t="s">
        <v>434</v>
      </c>
      <c r="I158" s="25">
        <v>45272</v>
      </c>
      <c r="J158" s="24" t="s">
        <v>451</v>
      </c>
      <c r="K158" s="24" t="s">
        <v>493</v>
      </c>
      <c r="L158" s="24" t="s">
        <v>549</v>
      </c>
      <c r="M158" s="24" t="s">
        <v>613</v>
      </c>
      <c r="N158" s="26"/>
      <c r="O158" s="24" t="s">
        <v>9</v>
      </c>
      <c r="P158" s="30">
        <v>-2525.5</v>
      </c>
      <c r="Q158" s="30">
        <f>ROUND(Q157+P158,5)</f>
        <v>-2525.5</v>
      </c>
    </row>
    <row r="159" spans="1:17" ht="15" thickBot="1" x14ac:dyDescent="0.4">
      <c r="A159" s="24"/>
      <c r="B159" s="24"/>
      <c r="C159" s="24"/>
      <c r="D159" s="24"/>
      <c r="E159" s="24"/>
      <c r="F159" s="24"/>
      <c r="G159" s="24"/>
      <c r="H159" s="24" t="s">
        <v>434</v>
      </c>
      <c r="I159" s="25">
        <v>45291</v>
      </c>
      <c r="J159" s="24" t="s">
        <v>451</v>
      </c>
      <c r="K159" s="24" t="s">
        <v>493</v>
      </c>
      <c r="L159" s="24" t="s">
        <v>550</v>
      </c>
      <c r="M159" s="24" t="s">
        <v>613</v>
      </c>
      <c r="N159" s="26"/>
      <c r="O159" s="24" t="s">
        <v>9</v>
      </c>
      <c r="P159" s="30">
        <v>-4548.07</v>
      </c>
      <c r="Q159" s="30">
        <f>ROUND(Q158+P159,5)</f>
        <v>-7073.57</v>
      </c>
    </row>
    <row r="160" spans="1:17" ht="15" thickBot="1" x14ac:dyDescent="0.4">
      <c r="A160" s="28"/>
      <c r="B160" s="28"/>
      <c r="C160" s="28"/>
      <c r="D160" s="28"/>
      <c r="E160" s="28" t="s">
        <v>388</v>
      </c>
      <c r="F160" s="28"/>
      <c r="G160" s="28"/>
      <c r="H160" s="28"/>
      <c r="I160" s="29"/>
      <c r="J160" s="28"/>
      <c r="K160" s="28"/>
      <c r="L160" s="28"/>
      <c r="M160" s="28"/>
      <c r="N160" s="28"/>
      <c r="O160" s="28"/>
      <c r="P160" s="2">
        <f>ROUND(SUM(P157:P159),5)</f>
        <v>-7073.57</v>
      </c>
      <c r="Q160" s="2">
        <f>Q159</f>
        <v>-7073.57</v>
      </c>
    </row>
    <row r="161" spans="1:17" x14ac:dyDescent="0.35">
      <c r="A161" s="28"/>
      <c r="B161" s="28"/>
      <c r="C161" s="28"/>
      <c r="D161" s="28" t="s">
        <v>152</v>
      </c>
      <c r="E161" s="28"/>
      <c r="F161" s="28"/>
      <c r="G161" s="28"/>
      <c r="H161" s="28"/>
      <c r="I161" s="29"/>
      <c r="J161" s="28"/>
      <c r="K161" s="28"/>
      <c r="L161" s="28"/>
      <c r="M161" s="28"/>
      <c r="N161" s="28"/>
      <c r="O161" s="28"/>
      <c r="P161" s="12">
        <f>ROUND(P141+P149+P156+P160,5)</f>
        <v>-11986.8</v>
      </c>
      <c r="Q161" s="12">
        <f>ROUND(Q141+Q149+Q156+Q160,5)</f>
        <v>-11986.8</v>
      </c>
    </row>
    <row r="162" spans="1:17" x14ac:dyDescent="0.35">
      <c r="A162" s="1"/>
      <c r="B162" s="1"/>
      <c r="C162" s="1"/>
      <c r="D162" s="1" t="s">
        <v>153</v>
      </c>
      <c r="E162" s="1"/>
      <c r="F162" s="1"/>
      <c r="G162" s="1"/>
      <c r="H162" s="1"/>
      <c r="I162" s="22"/>
      <c r="J162" s="1"/>
      <c r="K162" s="1"/>
      <c r="L162" s="1"/>
      <c r="M162" s="1"/>
      <c r="N162" s="1"/>
      <c r="O162" s="1"/>
      <c r="P162" s="23"/>
      <c r="Q162" s="23"/>
    </row>
    <row r="163" spans="1:17" x14ac:dyDescent="0.35">
      <c r="A163" s="1"/>
      <c r="B163" s="1"/>
      <c r="C163" s="1"/>
      <c r="D163" s="1"/>
      <c r="E163" s="1" t="s">
        <v>154</v>
      </c>
      <c r="F163" s="1"/>
      <c r="G163" s="1"/>
      <c r="H163" s="1"/>
      <c r="I163" s="22"/>
      <c r="J163" s="1"/>
      <c r="K163" s="1"/>
      <c r="L163" s="1"/>
      <c r="M163" s="1"/>
      <c r="N163" s="1"/>
      <c r="O163" s="1"/>
      <c r="P163" s="23"/>
      <c r="Q163" s="23"/>
    </row>
    <row r="164" spans="1:17" x14ac:dyDescent="0.35">
      <c r="A164" s="24"/>
      <c r="B164" s="24"/>
      <c r="C164" s="24"/>
      <c r="D164" s="24"/>
      <c r="E164" s="24"/>
      <c r="F164" s="24"/>
      <c r="G164" s="24"/>
      <c r="H164" s="24" t="s">
        <v>433</v>
      </c>
      <c r="I164" s="25">
        <v>45275</v>
      </c>
      <c r="J164" s="24" t="s">
        <v>452</v>
      </c>
      <c r="K164" s="24" t="s">
        <v>494</v>
      </c>
      <c r="L164" s="24" t="s">
        <v>548</v>
      </c>
      <c r="M164" s="24" t="s">
        <v>613</v>
      </c>
      <c r="N164" s="26"/>
      <c r="O164" s="24" t="s">
        <v>9</v>
      </c>
      <c r="P164" s="30">
        <v>-952.01</v>
      </c>
      <c r="Q164" s="30">
        <f t="shared" ref="Q164:Q169" si="4">ROUND(Q163+P164,5)</f>
        <v>-952.01</v>
      </c>
    </row>
    <row r="165" spans="1:17" x14ac:dyDescent="0.35">
      <c r="A165" s="24"/>
      <c r="B165" s="24"/>
      <c r="C165" s="24"/>
      <c r="D165" s="24"/>
      <c r="E165" s="24"/>
      <c r="F165" s="24"/>
      <c r="G165" s="24"/>
      <c r="H165" s="24" t="s">
        <v>433</v>
      </c>
      <c r="I165" s="25">
        <v>45275</v>
      </c>
      <c r="J165" s="24" t="s">
        <v>441</v>
      </c>
      <c r="K165" s="24" t="s">
        <v>484</v>
      </c>
      <c r="L165" s="24" t="s">
        <v>548</v>
      </c>
      <c r="M165" s="24" t="s">
        <v>613</v>
      </c>
      <c r="N165" s="26"/>
      <c r="O165" s="24" t="s">
        <v>9</v>
      </c>
      <c r="P165" s="30">
        <v>-494.37</v>
      </c>
      <c r="Q165" s="30">
        <f t="shared" si="4"/>
        <v>-1446.38</v>
      </c>
    </row>
    <row r="166" spans="1:17" x14ac:dyDescent="0.35">
      <c r="A166" s="24"/>
      <c r="B166" s="24"/>
      <c r="C166" s="24"/>
      <c r="D166" s="24"/>
      <c r="E166" s="24"/>
      <c r="F166" s="24"/>
      <c r="G166" s="24"/>
      <c r="H166" s="24" t="s">
        <v>433</v>
      </c>
      <c r="I166" s="25">
        <v>45280</v>
      </c>
      <c r="J166" s="24" t="s">
        <v>453</v>
      </c>
      <c r="K166" s="24" t="s">
        <v>494</v>
      </c>
      <c r="L166" s="24" t="s">
        <v>548</v>
      </c>
      <c r="M166" s="24" t="s">
        <v>613</v>
      </c>
      <c r="N166" s="26"/>
      <c r="O166" s="24" t="s">
        <v>9</v>
      </c>
      <c r="P166" s="30">
        <v>-652.82000000000005</v>
      </c>
      <c r="Q166" s="30">
        <f t="shared" si="4"/>
        <v>-2099.1999999999998</v>
      </c>
    </row>
    <row r="167" spans="1:17" x14ac:dyDescent="0.35">
      <c r="A167" s="24"/>
      <c r="B167" s="24"/>
      <c r="C167" s="24"/>
      <c r="D167" s="24"/>
      <c r="E167" s="24"/>
      <c r="F167" s="24"/>
      <c r="G167" s="24"/>
      <c r="H167" s="24" t="s">
        <v>433</v>
      </c>
      <c r="I167" s="25">
        <v>45289</v>
      </c>
      <c r="J167" s="24" t="s">
        <v>442</v>
      </c>
      <c r="K167" s="24" t="s">
        <v>485</v>
      </c>
      <c r="L167" s="24" t="s">
        <v>548</v>
      </c>
      <c r="M167" s="24" t="s">
        <v>613</v>
      </c>
      <c r="N167" s="26"/>
      <c r="O167" s="24" t="s">
        <v>9</v>
      </c>
      <c r="P167" s="30">
        <v>-42.5</v>
      </c>
      <c r="Q167" s="30">
        <f t="shared" si="4"/>
        <v>-2141.6999999999998</v>
      </c>
    </row>
    <row r="168" spans="1:17" x14ac:dyDescent="0.35">
      <c r="A168" s="24"/>
      <c r="B168" s="24"/>
      <c r="C168" s="24"/>
      <c r="D168" s="24"/>
      <c r="E168" s="24"/>
      <c r="F168" s="24"/>
      <c r="G168" s="24"/>
      <c r="H168" s="24" t="s">
        <v>433</v>
      </c>
      <c r="I168" s="25">
        <v>45289</v>
      </c>
      <c r="J168" s="24" t="s">
        <v>444</v>
      </c>
      <c r="K168" s="24" t="s">
        <v>484</v>
      </c>
      <c r="L168" s="24" t="s">
        <v>548</v>
      </c>
      <c r="M168" s="24" t="s">
        <v>613</v>
      </c>
      <c r="N168" s="26"/>
      <c r="O168" s="24" t="s">
        <v>9</v>
      </c>
      <c r="P168" s="30">
        <v>-49.33</v>
      </c>
      <c r="Q168" s="30">
        <f t="shared" si="4"/>
        <v>-2191.0300000000002</v>
      </c>
    </row>
    <row r="169" spans="1:17" ht="15" thickBot="1" x14ac:dyDescent="0.4">
      <c r="A169" s="24"/>
      <c r="B169" s="24"/>
      <c r="C169" s="24"/>
      <c r="D169" s="24"/>
      <c r="E169" s="24"/>
      <c r="F169" s="24"/>
      <c r="G169" s="24"/>
      <c r="H169" s="24" t="s">
        <v>433</v>
      </c>
      <c r="I169" s="25">
        <v>45289</v>
      </c>
      <c r="J169" s="24" t="s">
        <v>445</v>
      </c>
      <c r="K169" s="24" t="s">
        <v>487</v>
      </c>
      <c r="L169" s="24" t="s">
        <v>548</v>
      </c>
      <c r="M169" s="24" t="s">
        <v>613</v>
      </c>
      <c r="N169" s="26"/>
      <c r="O169" s="24" t="s">
        <v>9</v>
      </c>
      <c r="P169" s="27">
        <v>-241.71</v>
      </c>
      <c r="Q169" s="27">
        <f t="shared" si="4"/>
        <v>-2432.7399999999998</v>
      </c>
    </row>
    <row r="170" spans="1:17" x14ac:dyDescent="0.35">
      <c r="A170" s="28"/>
      <c r="B170" s="28"/>
      <c r="C170" s="28"/>
      <c r="D170" s="28"/>
      <c r="E170" s="28" t="s">
        <v>389</v>
      </c>
      <c r="F170" s="28"/>
      <c r="G170" s="28"/>
      <c r="H170" s="28"/>
      <c r="I170" s="29"/>
      <c r="J170" s="28"/>
      <c r="K170" s="28"/>
      <c r="L170" s="28"/>
      <c r="M170" s="28"/>
      <c r="N170" s="28"/>
      <c r="O170" s="28"/>
      <c r="P170" s="12">
        <f>ROUND(SUM(P163:P169),5)</f>
        <v>-2432.7399999999998</v>
      </c>
      <c r="Q170" s="12">
        <f>Q169</f>
        <v>-2432.7399999999998</v>
      </c>
    </row>
    <row r="171" spans="1:17" x14ac:dyDescent="0.35">
      <c r="A171" s="1"/>
      <c r="B171" s="1"/>
      <c r="C171" s="1"/>
      <c r="D171" s="1"/>
      <c r="E171" s="1" t="s">
        <v>155</v>
      </c>
      <c r="F171" s="1"/>
      <c r="G171" s="1"/>
      <c r="H171" s="1"/>
      <c r="I171" s="22"/>
      <c r="J171" s="1"/>
      <c r="K171" s="1"/>
      <c r="L171" s="1"/>
      <c r="M171" s="1"/>
      <c r="N171" s="1"/>
      <c r="O171" s="1"/>
      <c r="P171" s="23"/>
      <c r="Q171" s="23"/>
    </row>
    <row r="172" spans="1:17" x14ac:dyDescent="0.35">
      <c r="A172" s="24"/>
      <c r="B172" s="24"/>
      <c r="C172" s="24"/>
      <c r="D172" s="24"/>
      <c r="E172" s="24"/>
      <c r="F172" s="24"/>
      <c r="G172" s="24"/>
      <c r="H172" s="24" t="s">
        <v>433</v>
      </c>
      <c r="I172" s="25">
        <v>45275</v>
      </c>
      <c r="J172" s="24" t="s">
        <v>452</v>
      </c>
      <c r="K172" s="24" t="s">
        <v>494</v>
      </c>
      <c r="L172" s="24" t="s">
        <v>548</v>
      </c>
      <c r="M172" s="24" t="s">
        <v>613</v>
      </c>
      <c r="N172" s="26"/>
      <c r="O172" s="24" t="s">
        <v>9</v>
      </c>
      <c r="P172" s="30">
        <v>-222.65</v>
      </c>
      <c r="Q172" s="30">
        <f t="shared" ref="Q172:Q183" si="5">ROUND(Q171+P172,5)</f>
        <v>-222.65</v>
      </c>
    </row>
    <row r="173" spans="1:17" x14ac:dyDescent="0.35">
      <c r="A173" s="24"/>
      <c r="B173" s="24"/>
      <c r="C173" s="24"/>
      <c r="D173" s="24"/>
      <c r="E173" s="24"/>
      <c r="F173" s="24"/>
      <c r="G173" s="24"/>
      <c r="H173" s="24" t="s">
        <v>433</v>
      </c>
      <c r="I173" s="25">
        <v>45275</v>
      </c>
      <c r="J173" s="24" t="s">
        <v>441</v>
      </c>
      <c r="K173" s="24" t="s">
        <v>484</v>
      </c>
      <c r="L173" s="24" t="s">
        <v>548</v>
      </c>
      <c r="M173" s="24" t="s">
        <v>613</v>
      </c>
      <c r="N173" s="26"/>
      <c r="O173" s="24" t="s">
        <v>9</v>
      </c>
      <c r="P173" s="30">
        <v>-115.62</v>
      </c>
      <c r="Q173" s="30">
        <f t="shared" si="5"/>
        <v>-338.27</v>
      </c>
    </row>
    <row r="174" spans="1:17" x14ac:dyDescent="0.35">
      <c r="A174" s="24"/>
      <c r="B174" s="24"/>
      <c r="C174" s="24"/>
      <c r="D174" s="24"/>
      <c r="E174" s="24"/>
      <c r="F174" s="24"/>
      <c r="G174" s="24"/>
      <c r="H174" s="24" t="s">
        <v>433</v>
      </c>
      <c r="I174" s="25">
        <v>45280</v>
      </c>
      <c r="J174" s="24" t="s">
        <v>453</v>
      </c>
      <c r="K174" s="24" t="s">
        <v>494</v>
      </c>
      <c r="L174" s="24" t="s">
        <v>548</v>
      </c>
      <c r="M174" s="24" t="s">
        <v>613</v>
      </c>
      <c r="N174" s="26"/>
      <c r="O174" s="24" t="s">
        <v>9</v>
      </c>
      <c r="P174" s="30">
        <v>-152.66999999999999</v>
      </c>
      <c r="Q174" s="30">
        <f t="shared" si="5"/>
        <v>-490.94</v>
      </c>
    </row>
    <row r="175" spans="1:17" x14ac:dyDescent="0.35">
      <c r="A175" s="24"/>
      <c r="B175" s="24"/>
      <c r="C175" s="24"/>
      <c r="D175" s="24"/>
      <c r="E175" s="24"/>
      <c r="F175" s="24"/>
      <c r="G175" s="24"/>
      <c r="H175" s="24" t="s">
        <v>433</v>
      </c>
      <c r="I175" s="25">
        <v>45289</v>
      </c>
      <c r="J175" s="24" t="s">
        <v>442</v>
      </c>
      <c r="K175" s="24" t="s">
        <v>485</v>
      </c>
      <c r="L175" s="24" t="s">
        <v>548</v>
      </c>
      <c r="M175" s="24" t="s">
        <v>613</v>
      </c>
      <c r="N175" s="26"/>
      <c r="O175" s="24" t="s">
        <v>9</v>
      </c>
      <c r="P175" s="30">
        <v>-9.94</v>
      </c>
      <c r="Q175" s="30">
        <f t="shared" si="5"/>
        <v>-500.88</v>
      </c>
    </row>
    <row r="176" spans="1:17" x14ac:dyDescent="0.35">
      <c r="A176" s="24"/>
      <c r="B176" s="24"/>
      <c r="C176" s="24"/>
      <c r="D176" s="24"/>
      <c r="E176" s="24"/>
      <c r="F176" s="24"/>
      <c r="G176" s="24"/>
      <c r="H176" s="24" t="s">
        <v>433</v>
      </c>
      <c r="I176" s="25">
        <v>45289</v>
      </c>
      <c r="J176" s="24" t="s">
        <v>443</v>
      </c>
      <c r="K176" s="24" t="s">
        <v>486</v>
      </c>
      <c r="L176" s="24" t="s">
        <v>548</v>
      </c>
      <c r="M176" s="24" t="s">
        <v>613</v>
      </c>
      <c r="N176" s="26"/>
      <c r="O176" s="24" t="s">
        <v>9</v>
      </c>
      <c r="P176" s="30">
        <v>-117.14</v>
      </c>
      <c r="Q176" s="30">
        <f t="shared" si="5"/>
        <v>-618.02</v>
      </c>
    </row>
    <row r="177" spans="1:17" x14ac:dyDescent="0.35">
      <c r="A177" s="24"/>
      <c r="B177" s="24"/>
      <c r="C177" s="24"/>
      <c r="D177" s="24"/>
      <c r="E177" s="24"/>
      <c r="F177" s="24"/>
      <c r="G177" s="24"/>
      <c r="H177" s="24" t="s">
        <v>433</v>
      </c>
      <c r="I177" s="25">
        <v>45289</v>
      </c>
      <c r="J177" s="24" t="s">
        <v>444</v>
      </c>
      <c r="K177" s="24" t="s">
        <v>484</v>
      </c>
      <c r="L177" s="24" t="s">
        <v>548</v>
      </c>
      <c r="M177" s="24" t="s">
        <v>613</v>
      </c>
      <c r="N177" s="26"/>
      <c r="O177" s="24" t="s">
        <v>9</v>
      </c>
      <c r="P177" s="30">
        <v>-11.53</v>
      </c>
      <c r="Q177" s="30">
        <f t="shared" si="5"/>
        <v>-629.54999999999995</v>
      </c>
    </row>
    <row r="178" spans="1:17" x14ac:dyDescent="0.35">
      <c r="A178" s="24"/>
      <c r="B178" s="24"/>
      <c r="C178" s="24"/>
      <c r="D178" s="24"/>
      <c r="E178" s="24"/>
      <c r="F178" s="24"/>
      <c r="G178" s="24"/>
      <c r="H178" s="24" t="s">
        <v>433</v>
      </c>
      <c r="I178" s="25">
        <v>45289</v>
      </c>
      <c r="J178" s="24" t="s">
        <v>450</v>
      </c>
      <c r="K178" s="24" t="s">
        <v>492</v>
      </c>
      <c r="L178" s="24" t="s">
        <v>548</v>
      </c>
      <c r="M178" s="24" t="s">
        <v>613</v>
      </c>
      <c r="N178" s="26"/>
      <c r="O178" s="24" t="s">
        <v>9</v>
      </c>
      <c r="P178" s="30">
        <v>-79.599999999999994</v>
      </c>
      <c r="Q178" s="30">
        <f t="shared" si="5"/>
        <v>-709.15</v>
      </c>
    </row>
    <row r="179" spans="1:17" x14ac:dyDescent="0.35">
      <c r="A179" s="24"/>
      <c r="B179" s="24"/>
      <c r="C179" s="24"/>
      <c r="D179" s="24"/>
      <c r="E179" s="24"/>
      <c r="F179" s="24"/>
      <c r="G179" s="24"/>
      <c r="H179" s="24" t="s">
        <v>433</v>
      </c>
      <c r="I179" s="25">
        <v>45289</v>
      </c>
      <c r="J179" s="24" t="s">
        <v>445</v>
      </c>
      <c r="K179" s="24" t="s">
        <v>487</v>
      </c>
      <c r="L179" s="24" t="s">
        <v>548</v>
      </c>
      <c r="M179" s="24" t="s">
        <v>613</v>
      </c>
      <c r="N179" s="26"/>
      <c r="O179" s="24" t="s">
        <v>9</v>
      </c>
      <c r="P179" s="30">
        <v>-56.53</v>
      </c>
      <c r="Q179" s="30">
        <f t="shared" si="5"/>
        <v>-765.68</v>
      </c>
    </row>
    <row r="180" spans="1:17" x14ac:dyDescent="0.35">
      <c r="A180" s="24"/>
      <c r="B180" s="24"/>
      <c r="C180" s="24"/>
      <c r="D180" s="24"/>
      <c r="E180" s="24"/>
      <c r="F180" s="24"/>
      <c r="G180" s="24"/>
      <c r="H180" s="24" t="s">
        <v>433</v>
      </c>
      <c r="I180" s="25">
        <v>45289</v>
      </c>
      <c r="J180" s="24" t="s">
        <v>447</v>
      </c>
      <c r="K180" s="24" t="s">
        <v>489</v>
      </c>
      <c r="L180" s="24" t="s">
        <v>548</v>
      </c>
      <c r="M180" s="24" t="s">
        <v>613</v>
      </c>
      <c r="N180" s="26"/>
      <c r="O180" s="24" t="s">
        <v>9</v>
      </c>
      <c r="P180" s="30">
        <v>-98.47</v>
      </c>
      <c r="Q180" s="30">
        <f t="shared" si="5"/>
        <v>-864.15</v>
      </c>
    </row>
    <row r="181" spans="1:17" x14ac:dyDescent="0.35">
      <c r="A181" s="24"/>
      <c r="B181" s="24"/>
      <c r="C181" s="24"/>
      <c r="D181" s="24"/>
      <c r="E181" s="24"/>
      <c r="F181" s="24"/>
      <c r="G181" s="24"/>
      <c r="H181" s="24" t="s">
        <v>433</v>
      </c>
      <c r="I181" s="25">
        <v>45289</v>
      </c>
      <c r="J181" s="24" t="s">
        <v>446</v>
      </c>
      <c r="K181" s="24" t="s">
        <v>488</v>
      </c>
      <c r="L181" s="24" t="s">
        <v>548</v>
      </c>
      <c r="M181" s="24" t="s">
        <v>613</v>
      </c>
      <c r="N181" s="26"/>
      <c r="O181" s="24" t="s">
        <v>9</v>
      </c>
      <c r="P181" s="30">
        <v>-162.02000000000001</v>
      </c>
      <c r="Q181" s="30">
        <f t="shared" si="5"/>
        <v>-1026.17</v>
      </c>
    </row>
    <row r="182" spans="1:17" x14ac:dyDescent="0.35">
      <c r="A182" s="24"/>
      <c r="B182" s="24"/>
      <c r="C182" s="24"/>
      <c r="D182" s="24"/>
      <c r="E182" s="24"/>
      <c r="F182" s="24"/>
      <c r="G182" s="24"/>
      <c r="H182" s="24" t="s">
        <v>433</v>
      </c>
      <c r="I182" s="25">
        <v>45289</v>
      </c>
      <c r="J182" s="24" t="s">
        <v>449</v>
      </c>
      <c r="K182" s="24" t="s">
        <v>491</v>
      </c>
      <c r="L182" s="24" t="s">
        <v>548</v>
      </c>
      <c r="M182" s="24" t="s">
        <v>613</v>
      </c>
      <c r="N182" s="26"/>
      <c r="O182" s="24" t="s">
        <v>9</v>
      </c>
      <c r="P182" s="30">
        <v>-58.29</v>
      </c>
      <c r="Q182" s="30">
        <f t="shared" si="5"/>
        <v>-1084.46</v>
      </c>
    </row>
    <row r="183" spans="1:17" ht="15" thickBot="1" x14ac:dyDescent="0.4">
      <c r="A183" s="24"/>
      <c r="B183" s="24"/>
      <c r="C183" s="24"/>
      <c r="D183" s="24"/>
      <c r="E183" s="24"/>
      <c r="F183" s="24"/>
      <c r="G183" s="24"/>
      <c r="H183" s="24" t="s">
        <v>433</v>
      </c>
      <c r="I183" s="25">
        <v>45289</v>
      </c>
      <c r="J183" s="24" t="s">
        <v>448</v>
      </c>
      <c r="K183" s="24" t="s">
        <v>490</v>
      </c>
      <c r="L183" s="24" t="s">
        <v>548</v>
      </c>
      <c r="M183" s="24" t="s">
        <v>613</v>
      </c>
      <c r="N183" s="26"/>
      <c r="O183" s="24" t="s">
        <v>9</v>
      </c>
      <c r="P183" s="27">
        <v>-54.78</v>
      </c>
      <c r="Q183" s="27">
        <f t="shared" si="5"/>
        <v>-1139.24</v>
      </c>
    </row>
    <row r="184" spans="1:17" x14ac:dyDescent="0.35">
      <c r="A184" s="28"/>
      <c r="B184" s="28"/>
      <c r="C184" s="28"/>
      <c r="D184" s="28"/>
      <c r="E184" s="28" t="s">
        <v>390</v>
      </c>
      <c r="F184" s="28"/>
      <c r="G184" s="28"/>
      <c r="H184" s="28"/>
      <c r="I184" s="29"/>
      <c r="J184" s="28"/>
      <c r="K184" s="28"/>
      <c r="L184" s="28"/>
      <c r="M184" s="28"/>
      <c r="N184" s="28"/>
      <c r="O184" s="28"/>
      <c r="P184" s="12">
        <f>ROUND(SUM(P171:P183),5)</f>
        <v>-1139.24</v>
      </c>
      <c r="Q184" s="12">
        <f>Q183</f>
        <v>-1139.24</v>
      </c>
    </row>
    <row r="185" spans="1:17" x14ac:dyDescent="0.35">
      <c r="A185" s="1"/>
      <c r="B185" s="1"/>
      <c r="C185" s="1"/>
      <c r="D185" s="1"/>
      <c r="E185" s="1" t="s">
        <v>156</v>
      </c>
      <c r="F185" s="1"/>
      <c r="G185" s="1"/>
      <c r="H185" s="1"/>
      <c r="I185" s="22"/>
      <c r="J185" s="1"/>
      <c r="K185" s="1"/>
      <c r="L185" s="1"/>
      <c r="M185" s="1"/>
      <c r="N185" s="1"/>
      <c r="O185" s="1"/>
      <c r="P185" s="23"/>
      <c r="Q185" s="23"/>
    </row>
    <row r="186" spans="1:17" x14ac:dyDescent="0.35">
      <c r="A186" s="24"/>
      <c r="B186" s="24"/>
      <c r="C186" s="24"/>
      <c r="D186" s="24"/>
      <c r="E186" s="24"/>
      <c r="F186" s="24"/>
      <c r="G186" s="24"/>
      <c r="H186" s="24" t="s">
        <v>433</v>
      </c>
      <c r="I186" s="25">
        <v>45275</v>
      </c>
      <c r="J186" s="24" t="s">
        <v>452</v>
      </c>
      <c r="K186" s="24" t="s">
        <v>494</v>
      </c>
      <c r="L186" s="24" t="s">
        <v>548</v>
      </c>
      <c r="M186" s="24" t="s">
        <v>613</v>
      </c>
      <c r="N186" s="26"/>
      <c r="O186" s="24" t="s">
        <v>9</v>
      </c>
      <c r="P186" s="30">
        <v>-30.71</v>
      </c>
      <c r="Q186" s="30">
        <f t="shared" ref="Q186:Q197" si="6">ROUND(Q185+P186,5)</f>
        <v>-30.71</v>
      </c>
    </row>
    <row r="187" spans="1:17" x14ac:dyDescent="0.35">
      <c r="A187" s="24"/>
      <c r="B187" s="24"/>
      <c r="C187" s="24"/>
      <c r="D187" s="24"/>
      <c r="E187" s="24"/>
      <c r="F187" s="24"/>
      <c r="G187" s="24"/>
      <c r="H187" s="24" t="s">
        <v>433</v>
      </c>
      <c r="I187" s="25">
        <v>45275</v>
      </c>
      <c r="J187" s="24" t="s">
        <v>441</v>
      </c>
      <c r="K187" s="24" t="s">
        <v>484</v>
      </c>
      <c r="L187" s="24" t="s">
        <v>548</v>
      </c>
      <c r="M187" s="24" t="s">
        <v>613</v>
      </c>
      <c r="N187" s="26"/>
      <c r="O187" s="24" t="s">
        <v>9</v>
      </c>
      <c r="P187" s="30">
        <v>0</v>
      </c>
      <c r="Q187" s="30">
        <f t="shared" si="6"/>
        <v>-30.71</v>
      </c>
    </row>
    <row r="188" spans="1:17" x14ac:dyDescent="0.35">
      <c r="A188" s="24"/>
      <c r="B188" s="24"/>
      <c r="C188" s="24"/>
      <c r="D188" s="24"/>
      <c r="E188" s="24"/>
      <c r="F188" s="24"/>
      <c r="G188" s="24"/>
      <c r="H188" s="24" t="s">
        <v>433</v>
      </c>
      <c r="I188" s="25">
        <v>45280</v>
      </c>
      <c r="J188" s="24" t="s">
        <v>453</v>
      </c>
      <c r="K188" s="24" t="s">
        <v>494</v>
      </c>
      <c r="L188" s="24" t="s">
        <v>548</v>
      </c>
      <c r="M188" s="24" t="s">
        <v>613</v>
      </c>
      <c r="N188" s="26"/>
      <c r="O188" s="24" t="s">
        <v>9</v>
      </c>
      <c r="P188" s="30">
        <v>-10.09</v>
      </c>
      <c r="Q188" s="30">
        <f t="shared" si="6"/>
        <v>-40.799999999999997</v>
      </c>
    </row>
    <row r="189" spans="1:17" x14ac:dyDescent="0.35">
      <c r="A189" s="24"/>
      <c r="B189" s="24"/>
      <c r="C189" s="24"/>
      <c r="D189" s="24"/>
      <c r="E189" s="24"/>
      <c r="F189" s="24"/>
      <c r="G189" s="24"/>
      <c r="H189" s="24" t="s">
        <v>433</v>
      </c>
      <c r="I189" s="25">
        <v>45289</v>
      </c>
      <c r="J189" s="24" t="s">
        <v>442</v>
      </c>
      <c r="K189" s="24" t="s">
        <v>485</v>
      </c>
      <c r="L189" s="24" t="s">
        <v>548</v>
      </c>
      <c r="M189" s="24" t="s">
        <v>613</v>
      </c>
      <c r="N189" s="26"/>
      <c r="O189" s="24" t="s">
        <v>9</v>
      </c>
      <c r="P189" s="30">
        <v>-1.37</v>
      </c>
      <c r="Q189" s="30">
        <f t="shared" si="6"/>
        <v>-42.17</v>
      </c>
    </row>
    <row r="190" spans="1:17" x14ac:dyDescent="0.35">
      <c r="A190" s="24"/>
      <c r="B190" s="24"/>
      <c r="C190" s="24"/>
      <c r="D190" s="24"/>
      <c r="E190" s="24"/>
      <c r="F190" s="24"/>
      <c r="G190" s="24"/>
      <c r="H190" s="24" t="s">
        <v>433</v>
      </c>
      <c r="I190" s="25">
        <v>45289</v>
      </c>
      <c r="J190" s="24" t="s">
        <v>443</v>
      </c>
      <c r="K190" s="24" t="s">
        <v>486</v>
      </c>
      <c r="L190" s="24" t="s">
        <v>548</v>
      </c>
      <c r="M190" s="24" t="s">
        <v>613</v>
      </c>
      <c r="N190" s="26"/>
      <c r="O190" s="24" t="s">
        <v>9</v>
      </c>
      <c r="P190" s="30">
        <v>-14.96</v>
      </c>
      <c r="Q190" s="30">
        <f t="shared" si="6"/>
        <v>-57.13</v>
      </c>
    </row>
    <row r="191" spans="1:17" x14ac:dyDescent="0.35">
      <c r="A191" s="24"/>
      <c r="B191" s="24"/>
      <c r="C191" s="24"/>
      <c r="D191" s="24"/>
      <c r="E191" s="24"/>
      <c r="F191" s="24"/>
      <c r="G191" s="24"/>
      <c r="H191" s="24" t="s">
        <v>433</v>
      </c>
      <c r="I191" s="25">
        <v>45289</v>
      </c>
      <c r="J191" s="24" t="s">
        <v>444</v>
      </c>
      <c r="K191" s="24" t="s">
        <v>484</v>
      </c>
      <c r="L191" s="24" t="s">
        <v>548</v>
      </c>
      <c r="M191" s="24" t="s">
        <v>613</v>
      </c>
      <c r="N191" s="26"/>
      <c r="O191" s="24" t="s">
        <v>9</v>
      </c>
      <c r="P191" s="30">
        <v>0</v>
      </c>
      <c r="Q191" s="30">
        <f t="shared" si="6"/>
        <v>-57.13</v>
      </c>
    </row>
    <row r="192" spans="1:17" x14ac:dyDescent="0.35">
      <c r="A192" s="24"/>
      <c r="B192" s="24"/>
      <c r="C192" s="24"/>
      <c r="D192" s="24"/>
      <c r="E192" s="24"/>
      <c r="F192" s="24"/>
      <c r="G192" s="24"/>
      <c r="H192" s="24" t="s">
        <v>433</v>
      </c>
      <c r="I192" s="25">
        <v>45289</v>
      </c>
      <c r="J192" s="24" t="s">
        <v>450</v>
      </c>
      <c r="K192" s="24" t="s">
        <v>492</v>
      </c>
      <c r="L192" s="24" t="s">
        <v>548</v>
      </c>
      <c r="M192" s="24" t="s">
        <v>613</v>
      </c>
      <c r="N192" s="26"/>
      <c r="O192" s="24" t="s">
        <v>9</v>
      </c>
      <c r="P192" s="30">
        <v>-10.97</v>
      </c>
      <c r="Q192" s="30">
        <f t="shared" si="6"/>
        <v>-68.099999999999994</v>
      </c>
    </row>
    <row r="193" spans="1:17" x14ac:dyDescent="0.35">
      <c r="A193" s="24"/>
      <c r="B193" s="24"/>
      <c r="C193" s="24"/>
      <c r="D193" s="24"/>
      <c r="E193" s="24"/>
      <c r="F193" s="24"/>
      <c r="G193" s="24"/>
      <c r="H193" s="24" t="s">
        <v>433</v>
      </c>
      <c r="I193" s="25">
        <v>45289</v>
      </c>
      <c r="J193" s="24" t="s">
        <v>445</v>
      </c>
      <c r="K193" s="24" t="s">
        <v>487</v>
      </c>
      <c r="L193" s="24" t="s">
        <v>548</v>
      </c>
      <c r="M193" s="24" t="s">
        <v>613</v>
      </c>
      <c r="N193" s="26"/>
      <c r="O193" s="24" t="s">
        <v>9</v>
      </c>
      <c r="P193" s="30">
        <v>0</v>
      </c>
      <c r="Q193" s="30">
        <f t="shared" si="6"/>
        <v>-68.099999999999994</v>
      </c>
    </row>
    <row r="194" spans="1:17" x14ac:dyDescent="0.35">
      <c r="A194" s="24"/>
      <c r="B194" s="24"/>
      <c r="C194" s="24"/>
      <c r="D194" s="24"/>
      <c r="E194" s="24"/>
      <c r="F194" s="24"/>
      <c r="G194" s="24"/>
      <c r="H194" s="24" t="s">
        <v>433</v>
      </c>
      <c r="I194" s="25">
        <v>45289</v>
      </c>
      <c r="J194" s="24" t="s">
        <v>447</v>
      </c>
      <c r="K194" s="24" t="s">
        <v>489</v>
      </c>
      <c r="L194" s="24" t="s">
        <v>548</v>
      </c>
      <c r="M194" s="24" t="s">
        <v>613</v>
      </c>
      <c r="N194" s="26"/>
      <c r="O194" s="24" t="s">
        <v>9</v>
      </c>
      <c r="P194" s="30">
        <v>-14.11</v>
      </c>
      <c r="Q194" s="30">
        <f t="shared" si="6"/>
        <v>-82.21</v>
      </c>
    </row>
    <row r="195" spans="1:17" x14ac:dyDescent="0.35">
      <c r="A195" s="24"/>
      <c r="B195" s="24"/>
      <c r="C195" s="24"/>
      <c r="D195" s="24"/>
      <c r="E195" s="24"/>
      <c r="F195" s="24"/>
      <c r="G195" s="24"/>
      <c r="H195" s="24" t="s">
        <v>433</v>
      </c>
      <c r="I195" s="25">
        <v>45289</v>
      </c>
      <c r="J195" s="24" t="s">
        <v>446</v>
      </c>
      <c r="K195" s="24" t="s">
        <v>488</v>
      </c>
      <c r="L195" s="24" t="s">
        <v>548</v>
      </c>
      <c r="M195" s="24" t="s">
        <v>613</v>
      </c>
      <c r="N195" s="26"/>
      <c r="O195" s="24" t="s">
        <v>9</v>
      </c>
      <c r="P195" s="30">
        <v>-22.33</v>
      </c>
      <c r="Q195" s="30">
        <f t="shared" si="6"/>
        <v>-104.54</v>
      </c>
    </row>
    <row r="196" spans="1:17" x14ac:dyDescent="0.35">
      <c r="A196" s="24"/>
      <c r="B196" s="24"/>
      <c r="C196" s="24"/>
      <c r="D196" s="24"/>
      <c r="E196" s="24"/>
      <c r="F196" s="24"/>
      <c r="G196" s="24"/>
      <c r="H196" s="24" t="s">
        <v>433</v>
      </c>
      <c r="I196" s="25">
        <v>45289</v>
      </c>
      <c r="J196" s="24" t="s">
        <v>449</v>
      </c>
      <c r="K196" s="24" t="s">
        <v>491</v>
      </c>
      <c r="L196" s="24" t="s">
        <v>548</v>
      </c>
      <c r="M196" s="24" t="s">
        <v>613</v>
      </c>
      <c r="N196" s="26"/>
      <c r="O196" s="24" t="s">
        <v>9</v>
      </c>
      <c r="P196" s="30">
        <v>-8.0399999999999991</v>
      </c>
      <c r="Q196" s="30">
        <f t="shared" si="6"/>
        <v>-112.58</v>
      </c>
    </row>
    <row r="197" spans="1:17" ht="15" thickBot="1" x14ac:dyDescent="0.4">
      <c r="A197" s="24"/>
      <c r="B197" s="24"/>
      <c r="C197" s="24"/>
      <c r="D197" s="24"/>
      <c r="E197" s="24"/>
      <c r="F197" s="24"/>
      <c r="G197" s="24"/>
      <c r="H197" s="24" t="s">
        <v>433</v>
      </c>
      <c r="I197" s="25">
        <v>45289</v>
      </c>
      <c r="J197" s="24" t="s">
        <v>448</v>
      </c>
      <c r="K197" s="24" t="s">
        <v>490</v>
      </c>
      <c r="L197" s="24" t="s">
        <v>548</v>
      </c>
      <c r="M197" s="24" t="s">
        <v>613</v>
      </c>
      <c r="N197" s="26"/>
      <c r="O197" s="24" t="s">
        <v>9</v>
      </c>
      <c r="P197" s="30">
        <v>-7.56</v>
      </c>
      <c r="Q197" s="30">
        <f t="shared" si="6"/>
        <v>-120.14</v>
      </c>
    </row>
    <row r="198" spans="1:17" ht="15" thickBot="1" x14ac:dyDescent="0.4">
      <c r="A198" s="28"/>
      <c r="B198" s="28"/>
      <c r="C198" s="28"/>
      <c r="D198" s="28"/>
      <c r="E198" s="28" t="s">
        <v>391</v>
      </c>
      <c r="F198" s="28"/>
      <c r="G198" s="28"/>
      <c r="H198" s="28"/>
      <c r="I198" s="29"/>
      <c r="J198" s="28"/>
      <c r="K198" s="28"/>
      <c r="L198" s="28"/>
      <c r="M198" s="28"/>
      <c r="N198" s="28"/>
      <c r="O198" s="28"/>
      <c r="P198" s="2">
        <f>ROUND(SUM(P185:P197),5)</f>
        <v>-120.14</v>
      </c>
      <c r="Q198" s="2">
        <f>Q197</f>
        <v>-120.14</v>
      </c>
    </row>
    <row r="199" spans="1:17" x14ac:dyDescent="0.35">
      <c r="A199" s="28"/>
      <c r="B199" s="28"/>
      <c r="C199" s="28"/>
      <c r="D199" s="28" t="s">
        <v>157</v>
      </c>
      <c r="E199" s="28"/>
      <c r="F199" s="28"/>
      <c r="G199" s="28"/>
      <c r="H199" s="28"/>
      <c r="I199" s="29"/>
      <c r="J199" s="28"/>
      <c r="K199" s="28"/>
      <c r="L199" s="28"/>
      <c r="M199" s="28"/>
      <c r="N199" s="28"/>
      <c r="O199" s="28"/>
      <c r="P199" s="12">
        <f>ROUND(P170+P184+P198,5)</f>
        <v>-3692.12</v>
      </c>
      <c r="Q199" s="12">
        <f>ROUND(Q170+Q184+Q198,5)</f>
        <v>-3692.12</v>
      </c>
    </row>
    <row r="200" spans="1:17" x14ac:dyDescent="0.35">
      <c r="A200" s="1"/>
      <c r="B200" s="1"/>
      <c r="C200" s="1"/>
      <c r="D200" s="1" t="s">
        <v>158</v>
      </c>
      <c r="E200" s="1"/>
      <c r="F200" s="1"/>
      <c r="G200" s="1"/>
      <c r="H200" s="1"/>
      <c r="I200" s="22"/>
      <c r="J200" s="1"/>
      <c r="K200" s="1"/>
      <c r="L200" s="1"/>
      <c r="M200" s="1"/>
      <c r="N200" s="1"/>
      <c r="O200" s="1"/>
      <c r="P200" s="23"/>
      <c r="Q200" s="23"/>
    </row>
    <row r="201" spans="1:17" ht="15" thickBot="1" x14ac:dyDescent="0.4">
      <c r="A201" s="21"/>
      <c r="B201" s="21"/>
      <c r="C201" s="21"/>
      <c r="D201" s="21"/>
      <c r="E201" s="21"/>
      <c r="F201" s="21"/>
      <c r="G201" s="24"/>
      <c r="H201" s="24" t="s">
        <v>431</v>
      </c>
      <c r="I201" s="25">
        <v>45268</v>
      </c>
      <c r="J201" s="24"/>
      <c r="K201" s="24" t="s">
        <v>495</v>
      </c>
      <c r="L201" s="24" t="s">
        <v>551</v>
      </c>
      <c r="M201" s="24" t="s">
        <v>613</v>
      </c>
      <c r="N201" s="26"/>
      <c r="O201" s="24" t="s">
        <v>38</v>
      </c>
      <c r="P201" s="30">
        <v>-60</v>
      </c>
      <c r="Q201" s="30">
        <f>ROUND(Q200+P201,5)</f>
        <v>-60</v>
      </c>
    </row>
    <row r="202" spans="1:17" ht="15" thickBot="1" x14ac:dyDescent="0.4">
      <c r="A202" s="28"/>
      <c r="B202" s="28"/>
      <c r="C202" s="28"/>
      <c r="D202" s="28" t="s">
        <v>392</v>
      </c>
      <c r="E202" s="28"/>
      <c r="F202" s="28"/>
      <c r="G202" s="28"/>
      <c r="H202" s="28"/>
      <c r="I202" s="29"/>
      <c r="J202" s="28"/>
      <c r="K202" s="28"/>
      <c r="L202" s="28"/>
      <c r="M202" s="28"/>
      <c r="N202" s="28"/>
      <c r="O202" s="28"/>
      <c r="P202" s="2">
        <f>ROUND(SUM(P200:P201),5)</f>
        <v>-60</v>
      </c>
      <c r="Q202" s="2">
        <f>Q201</f>
        <v>-60</v>
      </c>
    </row>
    <row r="203" spans="1:17" x14ac:dyDescent="0.35">
      <c r="A203" s="28"/>
      <c r="B203" s="28"/>
      <c r="C203" s="28" t="s">
        <v>159</v>
      </c>
      <c r="D203" s="28"/>
      <c r="E203" s="28"/>
      <c r="F203" s="28"/>
      <c r="G203" s="28"/>
      <c r="H203" s="28"/>
      <c r="I203" s="29"/>
      <c r="J203" s="28"/>
      <c r="K203" s="28"/>
      <c r="L203" s="28"/>
      <c r="M203" s="28"/>
      <c r="N203" s="28"/>
      <c r="O203" s="28"/>
      <c r="P203" s="12">
        <f>ROUND(P131+P135+P161+P199+P202,5)</f>
        <v>-64762.47</v>
      </c>
      <c r="Q203" s="12">
        <f>ROUND(Q131+Q135+Q161+Q199+Q202,5)</f>
        <v>-64762.47</v>
      </c>
    </row>
    <row r="204" spans="1:17" x14ac:dyDescent="0.35">
      <c r="A204" s="1"/>
      <c r="B204" s="1"/>
      <c r="C204" s="1" t="s">
        <v>160</v>
      </c>
      <c r="D204" s="1"/>
      <c r="E204" s="1"/>
      <c r="F204" s="1"/>
      <c r="G204" s="1"/>
      <c r="H204" s="1"/>
      <c r="I204" s="22"/>
      <c r="J204" s="1"/>
      <c r="K204" s="1"/>
      <c r="L204" s="1"/>
      <c r="M204" s="1"/>
      <c r="N204" s="1"/>
      <c r="O204" s="1"/>
      <c r="P204" s="23"/>
      <c r="Q204" s="23"/>
    </row>
    <row r="205" spans="1:17" x14ac:dyDescent="0.35">
      <c r="A205" s="1"/>
      <c r="B205" s="1"/>
      <c r="C205" s="1"/>
      <c r="D205" s="1" t="s">
        <v>162</v>
      </c>
      <c r="E205" s="1"/>
      <c r="F205" s="1"/>
      <c r="G205" s="1"/>
      <c r="H205" s="1"/>
      <c r="I205" s="22"/>
      <c r="J205" s="1"/>
      <c r="K205" s="1"/>
      <c r="L205" s="1"/>
      <c r="M205" s="1"/>
      <c r="N205" s="1"/>
      <c r="O205" s="1"/>
      <c r="P205" s="23"/>
      <c r="Q205" s="23"/>
    </row>
    <row r="206" spans="1:17" ht="15" thickBot="1" x14ac:dyDescent="0.4">
      <c r="A206" s="21"/>
      <c r="B206" s="21"/>
      <c r="C206" s="21"/>
      <c r="D206" s="21"/>
      <c r="E206" s="21"/>
      <c r="F206" s="21"/>
      <c r="G206" s="24"/>
      <c r="H206" s="24" t="s">
        <v>430</v>
      </c>
      <c r="I206" s="25">
        <v>45263</v>
      </c>
      <c r="J206" s="24" t="s">
        <v>454</v>
      </c>
      <c r="K206" s="24" t="s">
        <v>496</v>
      </c>
      <c r="L206" s="24" t="s">
        <v>552</v>
      </c>
      <c r="M206" s="24" t="s">
        <v>613</v>
      </c>
      <c r="N206" s="26"/>
      <c r="O206" s="24" t="s">
        <v>35</v>
      </c>
      <c r="P206" s="30">
        <v>-2300</v>
      </c>
      <c r="Q206" s="30">
        <f>ROUND(Q205+P206,5)</f>
        <v>-2300</v>
      </c>
    </row>
    <row r="207" spans="1:17" ht="15" thickBot="1" x14ac:dyDescent="0.4">
      <c r="A207" s="28"/>
      <c r="B207" s="28"/>
      <c r="C207" s="28"/>
      <c r="D207" s="28" t="s">
        <v>393</v>
      </c>
      <c r="E207" s="28"/>
      <c r="F207" s="28"/>
      <c r="G207" s="28"/>
      <c r="H207" s="28"/>
      <c r="I207" s="29"/>
      <c r="J207" s="28"/>
      <c r="K207" s="28"/>
      <c r="L207" s="28"/>
      <c r="M207" s="28"/>
      <c r="N207" s="28"/>
      <c r="O207" s="28"/>
      <c r="P207" s="2">
        <f>ROUND(SUM(P205:P206),5)</f>
        <v>-2300</v>
      </c>
      <c r="Q207" s="2">
        <f>Q206</f>
        <v>-2300</v>
      </c>
    </row>
    <row r="208" spans="1:17" x14ac:dyDescent="0.35">
      <c r="A208" s="28"/>
      <c r="B208" s="28"/>
      <c r="C208" s="28" t="s">
        <v>164</v>
      </c>
      <c r="D208" s="28"/>
      <c r="E208" s="28"/>
      <c r="F208" s="28"/>
      <c r="G208" s="28"/>
      <c r="H208" s="28"/>
      <c r="I208" s="29"/>
      <c r="J208" s="28"/>
      <c r="K208" s="28"/>
      <c r="L208" s="28"/>
      <c r="M208" s="28"/>
      <c r="N208" s="28"/>
      <c r="O208" s="28"/>
      <c r="P208" s="12">
        <f>P207</f>
        <v>-2300</v>
      </c>
      <c r="Q208" s="12">
        <f>Q207</f>
        <v>-2300</v>
      </c>
    </row>
    <row r="209" spans="1:17" x14ac:dyDescent="0.35">
      <c r="A209" s="1"/>
      <c r="B209" s="1"/>
      <c r="C209" s="1" t="s">
        <v>165</v>
      </c>
      <c r="D209" s="1"/>
      <c r="E209" s="1"/>
      <c r="F209" s="1"/>
      <c r="G209" s="1"/>
      <c r="H209" s="1"/>
      <c r="I209" s="22"/>
      <c r="J209" s="1"/>
      <c r="K209" s="1"/>
      <c r="L209" s="1"/>
      <c r="M209" s="1"/>
      <c r="N209" s="1"/>
      <c r="O209" s="1"/>
      <c r="P209" s="23"/>
      <c r="Q209" s="23"/>
    </row>
    <row r="210" spans="1:17" x14ac:dyDescent="0.35">
      <c r="A210" s="1"/>
      <c r="B210" s="1"/>
      <c r="C210" s="1"/>
      <c r="D210" s="1" t="s">
        <v>166</v>
      </c>
      <c r="E210" s="1"/>
      <c r="F210" s="1"/>
      <c r="G210" s="1"/>
      <c r="H210" s="1"/>
      <c r="I210" s="22"/>
      <c r="J210" s="1"/>
      <c r="K210" s="1"/>
      <c r="L210" s="1"/>
      <c r="M210" s="1"/>
      <c r="N210" s="1"/>
      <c r="O210" s="1"/>
      <c r="P210" s="23"/>
      <c r="Q210" s="23"/>
    </row>
    <row r="211" spans="1:17" x14ac:dyDescent="0.35">
      <c r="A211" s="1"/>
      <c r="B211" s="1"/>
      <c r="C211" s="1"/>
      <c r="D211" s="1"/>
      <c r="E211" s="1" t="s">
        <v>167</v>
      </c>
      <c r="F211" s="1"/>
      <c r="G211" s="1"/>
      <c r="H211" s="1"/>
      <c r="I211" s="22"/>
      <c r="J211" s="1"/>
      <c r="K211" s="1"/>
      <c r="L211" s="1"/>
      <c r="M211" s="1"/>
      <c r="N211" s="1"/>
      <c r="O211" s="1"/>
      <c r="P211" s="23"/>
      <c r="Q211" s="23"/>
    </row>
    <row r="212" spans="1:17" x14ac:dyDescent="0.35">
      <c r="A212" s="24"/>
      <c r="B212" s="24"/>
      <c r="C212" s="24"/>
      <c r="D212" s="24"/>
      <c r="E212" s="24"/>
      <c r="F212" s="24"/>
      <c r="G212" s="24"/>
      <c r="H212" s="24" t="s">
        <v>431</v>
      </c>
      <c r="I212" s="25">
        <v>45267</v>
      </c>
      <c r="J212" s="24"/>
      <c r="K212" s="24" t="s">
        <v>497</v>
      </c>
      <c r="L212" s="24" t="s">
        <v>553</v>
      </c>
      <c r="M212" s="24" t="s">
        <v>613</v>
      </c>
      <c r="N212" s="26"/>
      <c r="O212" s="24" t="s">
        <v>38</v>
      </c>
      <c r="P212" s="30">
        <v>-111.76</v>
      </c>
      <c r="Q212" s="30">
        <f t="shared" ref="Q212:Q217" si="7">ROUND(Q211+P212,5)</f>
        <v>-111.76</v>
      </c>
    </row>
    <row r="213" spans="1:17" x14ac:dyDescent="0.35">
      <c r="A213" s="24"/>
      <c r="B213" s="24"/>
      <c r="C213" s="24"/>
      <c r="D213" s="24"/>
      <c r="E213" s="24"/>
      <c r="F213" s="24"/>
      <c r="G213" s="24"/>
      <c r="H213" s="24" t="s">
        <v>432</v>
      </c>
      <c r="I213" s="25">
        <v>45267</v>
      </c>
      <c r="J213" s="24"/>
      <c r="K213" s="24" t="s">
        <v>497</v>
      </c>
      <c r="L213" s="24" t="s">
        <v>554</v>
      </c>
      <c r="M213" s="24" t="s">
        <v>613</v>
      </c>
      <c r="N213" s="26"/>
      <c r="O213" s="24" t="s">
        <v>38</v>
      </c>
      <c r="P213" s="30">
        <v>37.94</v>
      </c>
      <c r="Q213" s="30">
        <f t="shared" si="7"/>
        <v>-73.819999999999993</v>
      </c>
    </row>
    <row r="214" spans="1:17" x14ac:dyDescent="0.35">
      <c r="A214" s="24"/>
      <c r="B214" s="24"/>
      <c r="C214" s="24"/>
      <c r="D214" s="24"/>
      <c r="E214" s="24"/>
      <c r="F214" s="24"/>
      <c r="G214" s="24"/>
      <c r="H214" s="24" t="s">
        <v>431</v>
      </c>
      <c r="I214" s="25">
        <v>45278</v>
      </c>
      <c r="J214" s="24"/>
      <c r="K214" s="24" t="s">
        <v>498</v>
      </c>
      <c r="L214" s="24" t="s">
        <v>555</v>
      </c>
      <c r="M214" s="24" t="s">
        <v>613</v>
      </c>
      <c r="N214" s="26"/>
      <c r="O214" s="24" t="s">
        <v>38</v>
      </c>
      <c r="P214" s="30">
        <v>-269.99</v>
      </c>
      <c r="Q214" s="30">
        <f t="shared" si="7"/>
        <v>-343.81</v>
      </c>
    </row>
    <row r="215" spans="1:17" x14ac:dyDescent="0.35">
      <c r="A215" s="24"/>
      <c r="B215" s="24"/>
      <c r="C215" s="24"/>
      <c r="D215" s="24"/>
      <c r="E215" s="24"/>
      <c r="F215" s="24"/>
      <c r="G215" s="24"/>
      <c r="H215" s="24" t="s">
        <v>431</v>
      </c>
      <c r="I215" s="25">
        <v>45278</v>
      </c>
      <c r="J215" s="24"/>
      <c r="K215" s="24" t="s">
        <v>498</v>
      </c>
      <c r="L215" s="24" t="s">
        <v>556</v>
      </c>
      <c r="M215" s="24" t="s">
        <v>613</v>
      </c>
      <c r="N215" s="26"/>
      <c r="O215" s="24" t="s">
        <v>38</v>
      </c>
      <c r="P215" s="30">
        <v>-169.99</v>
      </c>
      <c r="Q215" s="30">
        <f t="shared" si="7"/>
        <v>-513.79999999999995</v>
      </c>
    </row>
    <row r="216" spans="1:17" x14ac:dyDescent="0.35">
      <c r="A216" s="24"/>
      <c r="B216" s="24"/>
      <c r="C216" s="24"/>
      <c r="D216" s="24"/>
      <c r="E216" s="24"/>
      <c r="F216" s="24"/>
      <c r="G216" s="24"/>
      <c r="H216" s="24" t="s">
        <v>431</v>
      </c>
      <c r="I216" s="25">
        <v>45278</v>
      </c>
      <c r="J216" s="24"/>
      <c r="K216" s="24" t="s">
        <v>497</v>
      </c>
      <c r="L216" s="24" t="s">
        <v>557</v>
      </c>
      <c r="M216" s="24" t="s">
        <v>613</v>
      </c>
      <c r="N216" s="26"/>
      <c r="O216" s="24" t="s">
        <v>38</v>
      </c>
      <c r="P216" s="30">
        <v>-106.65</v>
      </c>
      <c r="Q216" s="30">
        <f t="shared" si="7"/>
        <v>-620.45000000000005</v>
      </c>
    </row>
    <row r="217" spans="1:17" ht="15" thickBot="1" x14ac:dyDescent="0.4">
      <c r="A217" s="24"/>
      <c r="B217" s="24"/>
      <c r="C217" s="24"/>
      <c r="D217" s="24"/>
      <c r="E217" s="24"/>
      <c r="F217" s="24"/>
      <c r="G217" s="24"/>
      <c r="H217" s="24" t="s">
        <v>430</v>
      </c>
      <c r="I217" s="25">
        <v>45278</v>
      </c>
      <c r="J217" s="24" t="s">
        <v>455</v>
      </c>
      <c r="K217" s="24" t="s">
        <v>499</v>
      </c>
      <c r="L217" s="24" t="s">
        <v>558</v>
      </c>
      <c r="M217" s="24" t="s">
        <v>613</v>
      </c>
      <c r="N217" s="26"/>
      <c r="O217" s="24" t="s">
        <v>35</v>
      </c>
      <c r="P217" s="30">
        <v>-150</v>
      </c>
      <c r="Q217" s="30">
        <f t="shared" si="7"/>
        <v>-770.45</v>
      </c>
    </row>
    <row r="218" spans="1:17" ht="15" thickBot="1" x14ac:dyDescent="0.4">
      <c r="A218" s="28"/>
      <c r="B218" s="28"/>
      <c r="C218" s="28"/>
      <c r="D218" s="28"/>
      <c r="E218" s="28" t="s">
        <v>298</v>
      </c>
      <c r="F218" s="28"/>
      <c r="G218" s="28"/>
      <c r="H218" s="28"/>
      <c r="I218" s="29"/>
      <c r="J218" s="28"/>
      <c r="K218" s="28"/>
      <c r="L218" s="28"/>
      <c r="M218" s="28"/>
      <c r="N218" s="28"/>
      <c r="O218" s="28"/>
      <c r="P218" s="2">
        <v>-770.45</v>
      </c>
      <c r="Q218" s="2">
        <v>-770.45</v>
      </c>
    </row>
    <row r="219" spans="1:17" x14ac:dyDescent="0.35">
      <c r="A219" s="28"/>
      <c r="B219" s="28"/>
      <c r="C219" s="28"/>
      <c r="D219" s="28" t="s">
        <v>171</v>
      </c>
      <c r="E219" s="28"/>
      <c r="F219" s="28"/>
      <c r="G219" s="28"/>
      <c r="H219" s="28"/>
      <c r="I219" s="29"/>
      <c r="J219" s="28"/>
      <c r="K219" s="28"/>
      <c r="L219" s="28"/>
      <c r="M219" s="28"/>
      <c r="N219" s="28"/>
      <c r="O219" s="28"/>
      <c r="P219" s="12">
        <f>P218</f>
        <v>-770.45</v>
      </c>
      <c r="Q219" s="12">
        <f>Q218</f>
        <v>-770.45</v>
      </c>
    </row>
    <row r="220" spans="1:17" x14ac:dyDescent="0.35">
      <c r="A220" s="1"/>
      <c r="B220" s="1"/>
      <c r="C220" s="1"/>
      <c r="D220" s="1" t="s">
        <v>172</v>
      </c>
      <c r="E220" s="1"/>
      <c r="F220" s="1"/>
      <c r="G220" s="1"/>
      <c r="H220" s="1"/>
      <c r="I220" s="22"/>
      <c r="J220" s="1"/>
      <c r="K220" s="1"/>
      <c r="L220" s="1"/>
      <c r="M220" s="1"/>
      <c r="N220" s="1"/>
      <c r="O220" s="1"/>
      <c r="P220" s="23"/>
      <c r="Q220" s="23"/>
    </row>
    <row r="221" spans="1:17" x14ac:dyDescent="0.35">
      <c r="A221" s="1"/>
      <c r="B221" s="1"/>
      <c r="C221" s="1"/>
      <c r="D221" s="1"/>
      <c r="E221" s="1" t="s">
        <v>173</v>
      </c>
      <c r="F221" s="1"/>
      <c r="G221" s="1"/>
      <c r="H221" s="1"/>
      <c r="I221" s="22"/>
      <c r="J221" s="1"/>
      <c r="K221" s="1"/>
      <c r="L221" s="1"/>
      <c r="M221" s="1"/>
      <c r="N221" s="1"/>
      <c r="O221" s="1"/>
      <c r="P221" s="23"/>
      <c r="Q221" s="23"/>
    </row>
    <row r="222" spans="1:17" ht="15" thickBot="1" x14ac:dyDescent="0.4">
      <c r="A222" s="21"/>
      <c r="B222" s="21"/>
      <c r="C222" s="21"/>
      <c r="D222" s="21"/>
      <c r="E222" s="21"/>
      <c r="F222" s="21"/>
      <c r="G222" s="24"/>
      <c r="H222" s="24" t="s">
        <v>433</v>
      </c>
      <c r="I222" s="25">
        <v>45289</v>
      </c>
      <c r="J222" s="24" t="s">
        <v>446</v>
      </c>
      <c r="K222" s="24" t="s">
        <v>488</v>
      </c>
      <c r="L222" s="24" t="s">
        <v>548</v>
      </c>
      <c r="M222" s="24" t="s">
        <v>613</v>
      </c>
      <c r="N222" s="26"/>
      <c r="O222" s="24" t="s">
        <v>9</v>
      </c>
      <c r="P222" s="27">
        <v>154.97999999999999</v>
      </c>
      <c r="Q222" s="27">
        <f>ROUND(Q221+P222,5)</f>
        <v>154.97999999999999</v>
      </c>
    </row>
    <row r="223" spans="1:17" x14ac:dyDescent="0.35">
      <c r="A223" s="28"/>
      <c r="B223" s="28"/>
      <c r="C223" s="28"/>
      <c r="D223" s="28"/>
      <c r="E223" s="28" t="s">
        <v>394</v>
      </c>
      <c r="F223" s="28"/>
      <c r="G223" s="28"/>
      <c r="H223" s="28"/>
      <c r="I223" s="29"/>
      <c r="J223" s="28"/>
      <c r="K223" s="28"/>
      <c r="L223" s="28"/>
      <c r="M223" s="28"/>
      <c r="N223" s="28"/>
      <c r="O223" s="28"/>
      <c r="P223" s="12">
        <f>ROUND(SUM(P221:P222),5)</f>
        <v>154.97999999999999</v>
      </c>
      <c r="Q223" s="12">
        <f>Q222</f>
        <v>154.97999999999999</v>
      </c>
    </row>
    <row r="224" spans="1:17" x14ac:dyDescent="0.35">
      <c r="A224" s="1"/>
      <c r="B224" s="1"/>
      <c r="C224" s="1"/>
      <c r="D224" s="1"/>
      <c r="E224" s="1" t="s">
        <v>175</v>
      </c>
      <c r="F224" s="1"/>
      <c r="G224" s="1"/>
      <c r="H224" s="1"/>
      <c r="I224" s="22"/>
      <c r="J224" s="1"/>
      <c r="K224" s="1"/>
      <c r="L224" s="1"/>
      <c r="M224" s="1"/>
      <c r="N224" s="1"/>
      <c r="O224" s="1"/>
      <c r="P224" s="23"/>
      <c r="Q224" s="23"/>
    </row>
    <row r="225" spans="1:17" ht="15" thickBot="1" x14ac:dyDescent="0.4">
      <c r="A225" s="21"/>
      <c r="B225" s="21"/>
      <c r="C225" s="21"/>
      <c r="D225" s="21"/>
      <c r="E225" s="21"/>
      <c r="F225" s="21"/>
      <c r="G225" s="24"/>
      <c r="H225" s="24" t="s">
        <v>430</v>
      </c>
      <c r="I225" s="25">
        <v>45264</v>
      </c>
      <c r="J225" s="24"/>
      <c r="K225" s="24" t="s">
        <v>500</v>
      </c>
      <c r="L225" s="24" t="s">
        <v>559</v>
      </c>
      <c r="M225" s="24" t="s">
        <v>613</v>
      </c>
      <c r="N225" s="26"/>
      <c r="O225" s="24" t="s">
        <v>35</v>
      </c>
      <c r="P225" s="27">
        <v>-365.7</v>
      </c>
      <c r="Q225" s="27">
        <f>ROUND(Q224+P225,5)</f>
        <v>-365.7</v>
      </c>
    </row>
    <row r="226" spans="1:17" x14ac:dyDescent="0.35">
      <c r="A226" s="28"/>
      <c r="B226" s="28"/>
      <c r="C226" s="28"/>
      <c r="D226" s="28"/>
      <c r="E226" s="28" t="s">
        <v>395</v>
      </c>
      <c r="F226" s="28"/>
      <c r="G226" s="28"/>
      <c r="H226" s="28"/>
      <c r="I226" s="29"/>
      <c r="J226" s="28"/>
      <c r="K226" s="28"/>
      <c r="L226" s="28"/>
      <c r="M226" s="28"/>
      <c r="N226" s="28"/>
      <c r="O226" s="28"/>
      <c r="P226" s="12">
        <f>ROUND(SUM(P224:P225),5)</f>
        <v>-365.7</v>
      </c>
      <c r="Q226" s="12">
        <f>Q225</f>
        <v>-365.7</v>
      </c>
    </row>
    <row r="227" spans="1:17" x14ac:dyDescent="0.35">
      <c r="A227" s="1"/>
      <c r="B227" s="1"/>
      <c r="C227" s="1"/>
      <c r="D227" s="1"/>
      <c r="E227" s="1" t="s">
        <v>176</v>
      </c>
      <c r="F227" s="1"/>
      <c r="G227" s="1"/>
      <c r="H227" s="1"/>
      <c r="I227" s="22"/>
      <c r="J227" s="1"/>
      <c r="K227" s="1"/>
      <c r="L227" s="1"/>
      <c r="M227" s="1"/>
      <c r="N227" s="1"/>
      <c r="O227" s="1"/>
      <c r="P227" s="23"/>
      <c r="Q227" s="23"/>
    </row>
    <row r="228" spans="1:17" ht="15" thickBot="1" x14ac:dyDescent="0.4">
      <c r="A228" s="21"/>
      <c r="B228" s="21"/>
      <c r="C228" s="21"/>
      <c r="D228" s="21"/>
      <c r="E228" s="21"/>
      <c r="F228" s="21"/>
      <c r="G228" s="24"/>
      <c r="H228" s="24" t="s">
        <v>430</v>
      </c>
      <c r="I228" s="25">
        <v>45264</v>
      </c>
      <c r="J228" s="24"/>
      <c r="K228" s="24" t="s">
        <v>500</v>
      </c>
      <c r="L228" s="24" t="s">
        <v>560</v>
      </c>
      <c r="M228" s="24" t="s">
        <v>613</v>
      </c>
      <c r="N228" s="26"/>
      <c r="O228" s="24" t="s">
        <v>35</v>
      </c>
      <c r="P228" s="27">
        <v>-87.22</v>
      </c>
      <c r="Q228" s="27">
        <f>ROUND(Q227+P228,5)</f>
        <v>-87.22</v>
      </c>
    </row>
    <row r="229" spans="1:17" x14ac:dyDescent="0.35">
      <c r="A229" s="28"/>
      <c r="B229" s="28"/>
      <c r="C229" s="28"/>
      <c r="D229" s="28"/>
      <c r="E229" s="28" t="s">
        <v>396</v>
      </c>
      <c r="F229" s="28"/>
      <c r="G229" s="28"/>
      <c r="H229" s="28"/>
      <c r="I229" s="29"/>
      <c r="J229" s="28"/>
      <c r="K229" s="28"/>
      <c r="L229" s="28"/>
      <c r="M229" s="28"/>
      <c r="N229" s="28"/>
      <c r="O229" s="28"/>
      <c r="P229" s="12">
        <f>ROUND(SUM(P227:P228),5)</f>
        <v>-87.22</v>
      </c>
      <c r="Q229" s="12">
        <f>Q228</f>
        <v>-87.22</v>
      </c>
    </row>
    <row r="230" spans="1:17" x14ac:dyDescent="0.35">
      <c r="A230" s="1"/>
      <c r="B230" s="1"/>
      <c r="C230" s="1"/>
      <c r="D230" s="1"/>
      <c r="E230" s="1" t="s">
        <v>177</v>
      </c>
      <c r="F230" s="1"/>
      <c r="G230" s="1"/>
      <c r="H230" s="1"/>
      <c r="I230" s="22"/>
      <c r="J230" s="1"/>
      <c r="K230" s="1"/>
      <c r="L230" s="1"/>
      <c r="M230" s="1"/>
      <c r="N230" s="1"/>
      <c r="O230" s="1"/>
      <c r="P230" s="23"/>
      <c r="Q230" s="23"/>
    </row>
    <row r="231" spans="1:17" ht="15" thickBot="1" x14ac:dyDescent="0.4">
      <c r="A231" s="21"/>
      <c r="B231" s="21"/>
      <c r="C231" s="21"/>
      <c r="D231" s="21"/>
      <c r="E231" s="21"/>
      <c r="F231" s="21"/>
      <c r="G231" s="24"/>
      <c r="H231" s="24" t="s">
        <v>430</v>
      </c>
      <c r="I231" s="25">
        <v>45264</v>
      </c>
      <c r="J231" s="24"/>
      <c r="K231" s="24" t="s">
        <v>500</v>
      </c>
      <c r="L231" s="24" t="s">
        <v>561</v>
      </c>
      <c r="M231" s="24" t="s">
        <v>613</v>
      </c>
      <c r="N231" s="26"/>
      <c r="O231" s="24" t="s">
        <v>35</v>
      </c>
      <c r="P231" s="30">
        <v>-87.22</v>
      </c>
      <c r="Q231" s="30">
        <f>ROUND(Q230+P231,5)</f>
        <v>-87.22</v>
      </c>
    </row>
    <row r="232" spans="1:17" ht="15" thickBot="1" x14ac:dyDescent="0.4">
      <c r="A232" s="28"/>
      <c r="B232" s="28"/>
      <c r="C232" s="28"/>
      <c r="D232" s="28"/>
      <c r="E232" s="28" t="s">
        <v>397</v>
      </c>
      <c r="F232" s="28"/>
      <c r="G232" s="28"/>
      <c r="H232" s="28"/>
      <c r="I232" s="29"/>
      <c r="J232" s="28"/>
      <c r="K232" s="28"/>
      <c r="L232" s="28"/>
      <c r="M232" s="28"/>
      <c r="N232" s="28"/>
      <c r="O232" s="28"/>
      <c r="P232" s="2">
        <f>ROUND(SUM(P230:P231),5)</f>
        <v>-87.22</v>
      </c>
      <c r="Q232" s="2">
        <f>Q231</f>
        <v>-87.22</v>
      </c>
    </row>
    <row r="233" spans="1:17" x14ac:dyDescent="0.35">
      <c r="A233" s="28"/>
      <c r="B233" s="28"/>
      <c r="C233" s="28"/>
      <c r="D233" s="28" t="s">
        <v>178</v>
      </c>
      <c r="E233" s="28"/>
      <c r="F233" s="28"/>
      <c r="G233" s="28"/>
      <c r="H233" s="28"/>
      <c r="I233" s="29"/>
      <c r="J233" s="28"/>
      <c r="K233" s="28"/>
      <c r="L233" s="28"/>
      <c r="M233" s="28"/>
      <c r="N233" s="28"/>
      <c r="O233" s="28"/>
      <c r="P233" s="12">
        <f>ROUND(P223+P226+P229+P232,5)</f>
        <v>-385.16</v>
      </c>
      <c r="Q233" s="12">
        <f>ROUND(Q223+Q226+Q229+Q232,5)</f>
        <v>-385.16</v>
      </c>
    </row>
    <row r="234" spans="1:17" x14ac:dyDescent="0.35">
      <c r="A234" s="1"/>
      <c r="B234" s="1"/>
      <c r="C234" s="1"/>
      <c r="D234" s="1" t="s">
        <v>179</v>
      </c>
      <c r="E234" s="1"/>
      <c r="F234" s="1"/>
      <c r="G234" s="1"/>
      <c r="H234" s="1"/>
      <c r="I234" s="22"/>
      <c r="J234" s="1"/>
      <c r="K234" s="1"/>
      <c r="L234" s="1"/>
      <c r="M234" s="1"/>
      <c r="N234" s="1"/>
      <c r="O234" s="1"/>
      <c r="P234" s="23"/>
      <c r="Q234" s="23"/>
    </row>
    <row r="235" spans="1:17" x14ac:dyDescent="0.35">
      <c r="A235" s="1"/>
      <c r="B235" s="1"/>
      <c r="C235" s="1"/>
      <c r="D235" s="1"/>
      <c r="E235" s="1" t="s">
        <v>180</v>
      </c>
      <c r="F235" s="1"/>
      <c r="G235" s="1"/>
      <c r="H235" s="1"/>
      <c r="I235" s="22"/>
      <c r="J235" s="1"/>
      <c r="K235" s="1"/>
      <c r="L235" s="1"/>
      <c r="M235" s="1"/>
      <c r="N235" s="1"/>
      <c r="O235" s="1"/>
      <c r="P235" s="23"/>
      <c r="Q235" s="23"/>
    </row>
    <row r="236" spans="1:17" x14ac:dyDescent="0.35">
      <c r="A236" s="1"/>
      <c r="B236" s="1"/>
      <c r="C236" s="1"/>
      <c r="D236" s="1"/>
      <c r="E236" s="1"/>
      <c r="F236" s="1" t="s">
        <v>181</v>
      </c>
      <c r="G236" s="1"/>
      <c r="H236" s="1"/>
      <c r="I236" s="22"/>
      <c r="J236" s="1"/>
      <c r="K236" s="1"/>
      <c r="L236" s="1"/>
      <c r="M236" s="1"/>
      <c r="N236" s="1"/>
      <c r="O236" s="1"/>
      <c r="P236" s="23"/>
      <c r="Q236" s="23"/>
    </row>
    <row r="237" spans="1:17" ht="15" thickBot="1" x14ac:dyDescent="0.4">
      <c r="A237" s="21"/>
      <c r="B237" s="21"/>
      <c r="C237" s="21"/>
      <c r="D237" s="21"/>
      <c r="E237" s="21"/>
      <c r="F237" s="21"/>
      <c r="G237" s="24"/>
      <c r="H237" s="24" t="s">
        <v>430</v>
      </c>
      <c r="I237" s="25">
        <v>45289</v>
      </c>
      <c r="J237" s="24" t="s">
        <v>456</v>
      </c>
      <c r="K237" s="24" t="s">
        <v>501</v>
      </c>
      <c r="L237" s="24" t="s">
        <v>562</v>
      </c>
      <c r="M237" s="24" t="s">
        <v>613</v>
      </c>
      <c r="N237" s="26"/>
      <c r="O237" s="24" t="s">
        <v>35</v>
      </c>
      <c r="P237" s="27">
        <v>-1684.73</v>
      </c>
      <c r="Q237" s="27">
        <f>ROUND(Q236+P237,5)</f>
        <v>-1684.73</v>
      </c>
    </row>
    <row r="238" spans="1:17" x14ac:dyDescent="0.35">
      <c r="A238" s="28"/>
      <c r="B238" s="28"/>
      <c r="C238" s="28"/>
      <c r="D238" s="28"/>
      <c r="E238" s="28"/>
      <c r="F238" s="28" t="s">
        <v>398</v>
      </c>
      <c r="G238" s="28"/>
      <c r="H238" s="28"/>
      <c r="I238" s="29"/>
      <c r="J238" s="28"/>
      <c r="K238" s="28"/>
      <c r="L238" s="28"/>
      <c r="M238" s="28"/>
      <c r="N238" s="28"/>
      <c r="O238" s="28"/>
      <c r="P238" s="12">
        <f>ROUND(SUM(P236:P237),5)</f>
        <v>-1684.73</v>
      </c>
      <c r="Q238" s="12">
        <f>Q237</f>
        <v>-1684.73</v>
      </c>
    </row>
    <row r="239" spans="1:17" x14ac:dyDescent="0.35">
      <c r="A239" s="1"/>
      <c r="B239" s="1"/>
      <c r="C239" s="1"/>
      <c r="D239" s="1"/>
      <c r="E239" s="1"/>
      <c r="F239" s="1" t="s">
        <v>182</v>
      </c>
      <c r="G239" s="1"/>
      <c r="H239" s="1"/>
      <c r="I239" s="22"/>
      <c r="J239" s="1"/>
      <c r="K239" s="1"/>
      <c r="L239" s="1"/>
      <c r="M239" s="1"/>
      <c r="N239" s="1"/>
      <c r="O239" s="1"/>
      <c r="P239" s="23"/>
      <c r="Q239" s="23"/>
    </row>
    <row r="240" spans="1:17" ht="15" thickBot="1" x14ac:dyDescent="0.4">
      <c r="A240" s="21"/>
      <c r="B240" s="21"/>
      <c r="C240" s="21"/>
      <c r="D240" s="21"/>
      <c r="E240" s="21"/>
      <c r="F240" s="21"/>
      <c r="G240" s="24"/>
      <c r="H240" s="24" t="s">
        <v>430</v>
      </c>
      <c r="I240" s="25">
        <v>45289</v>
      </c>
      <c r="J240" s="24" t="s">
        <v>456</v>
      </c>
      <c r="K240" s="24" t="s">
        <v>501</v>
      </c>
      <c r="L240" s="24" t="s">
        <v>563</v>
      </c>
      <c r="M240" s="24" t="s">
        <v>613</v>
      </c>
      <c r="N240" s="26"/>
      <c r="O240" s="24" t="s">
        <v>35</v>
      </c>
      <c r="P240" s="27">
        <v>-64.010000000000005</v>
      </c>
      <c r="Q240" s="27">
        <f>ROUND(Q239+P240,5)</f>
        <v>-64.010000000000005</v>
      </c>
    </row>
    <row r="241" spans="1:17" x14ac:dyDescent="0.35">
      <c r="A241" s="28"/>
      <c r="B241" s="28"/>
      <c r="C241" s="28"/>
      <c r="D241" s="28"/>
      <c r="E241" s="28"/>
      <c r="F241" s="28" t="s">
        <v>399</v>
      </c>
      <c r="G241" s="28"/>
      <c r="H241" s="28"/>
      <c r="I241" s="29"/>
      <c r="J241" s="28"/>
      <c r="K241" s="28"/>
      <c r="L241" s="28"/>
      <c r="M241" s="28"/>
      <c r="N241" s="28"/>
      <c r="O241" s="28"/>
      <c r="P241" s="12">
        <f>ROUND(SUM(P239:P240),5)</f>
        <v>-64.010000000000005</v>
      </c>
      <c r="Q241" s="12">
        <f>Q240</f>
        <v>-64.010000000000005</v>
      </c>
    </row>
    <row r="242" spans="1:17" x14ac:dyDescent="0.35">
      <c r="A242" s="1"/>
      <c r="B242" s="1"/>
      <c r="C242" s="1"/>
      <c r="D242" s="1"/>
      <c r="E242" s="1"/>
      <c r="F242" s="1" t="s">
        <v>183</v>
      </c>
      <c r="G242" s="1"/>
      <c r="H242" s="1"/>
      <c r="I242" s="22"/>
      <c r="J242" s="1"/>
      <c r="K242" s="1"/>
      <c r="L242" s="1"/>
      <c r="M242" s="1"/>
      <c r="N242" s="1"/>
      <c r="O242" s="1"/>
      <c r="P242" s="23"/>
      <c r="Q242" s="23"/>
    </row>
    <row r="243" spans="1:17" ht="15" thickBot="1" x14ac:dyDescent="0.4">
      <c r="A243" s="21"/>
      <c r="B243" s="21"/>
      <c r="C243" s="21"/>
      <c r="D243" s="21"/>
      <c r="E243" s="21"/>
      <c r="F243" s="21"/>
      <c r="G243" s="24"/>
      <c r="H243" s="24" t="s">
        <v>430</v>
      </c>
      <c r="I243" s="25">
        <v>45289</v>
      </c>
      <c r="J243" s="24" t="s">
        <v>456</v>
      </c>
      <c r="K243" s="24" t="s">
        <v>501</v>
      </c>
      <c r="L243" s="24" t="s">
        <v>564</v>
      </c>
      <c r="M243" s="24" t="s">
        <v>613</v>
      </c>
      <c r="N243" s="26"/>
      <c r="O243" s="24" t="s">
        <v>35</v>
      </c>
      <c r="P243" s="30">
        <v>-24.24</v>
      </c>
      <c r="Q243" s="30">
        <f>ROUND(Q242+P243,5)</f>
        <v>-24.24</v>
      </c>
    </row>
    <row r="244" spans="1:17" ht="15" thickBot="1" x14ac:dyDescent="0.4">
      <c r="A244" s="28"/>
      <c r="B244" s="28"/>
      <c r="C244" s="28"/>
      <c r="D244" s="28"/>
      <c r="E244" s="28"/>
      <c r="F244" s="28" t="s">
        <v>400</v>
      </c>
      <c r="G244" s="28"/>
      <c r="H244" s="28"/>
      <c r="I244" s="29"/>
      <c r="J244" s="28"/>
      <c r="K244" s="28"/>
      <c r="L244" s="28"/>
      <c r="M244" s="28"/>
      <c r="N244" s="28"/>
      <c r="O244" s="28"/>
      <c r="P244" s="2">
        <f>ROUND(SUM(P242:P243),5)</f>
        <v>-24.24</v>
      </c>
      <c r="Q244" s="2">
        <f>Q243</f>
        <v>-24.24</v>
      </c>
    </row>
    <row r="245" spans="1:17" x14ac:dyDescent="0.35">
      <c r="A245" s="28"/>
      <c r="B245" s="28"/>
      <c r="C245" s="28"/>
      <c r="D245" s="28"/>
      <c r="E245" s="28" t="s">
        <v>184</v>
      </c>
      <c r="F245" s="28"/>
      <c r="G245" s="28"/>
      <c r="H245" s="28"/>
      <c r="I245" s="29"/>
      <c r="J245" s="28"/>
      <c r="K245" s="28"/>
      <c r="L245" s="28"/>
      <c r="M245" s="28"/>
      <c r="N245" s="28"/>
      <c r="O245" s="28"/>
      <c r="P245" s="12">
        <f>ROUND(P238+P241+P244,5)</f>
        <v>-1772.98</v>
      </c>
      <c r="Q245" s="12">
        <f>ROUND(Q238+Q241+Q244,5)</f>
        <v>-1772.98</v>
      </c>
    </row>
    <row r="246" spans="1:17" x14ac:dyDescent="0.35">
      <c r="A246" s="1"/>
      <c r="B246" s="1"/>
      <c r="C246" s="1"/>
      <c r="D246" s="1"/>
      <c r="E246" s="1" t="s">
        <v>186</v>
      </c>
      <c r="F246" s="1"/>
      <c r="G246" s="1"/>
      <c r="H246" s="1"/>
      <c r="I246" s="22"/>
      <c r="J246" s="1"/>
      <c r="K246" s="1"/>
      <c r="L246" s="1"/>
      <c r="M246" s="1"/>
      <c r="N246" s="1"/>
      <c r="O246" s="1"/>
      <c r="P246" s="23"/>
      <c r="Q246" s="23"/>
    </row>
    <row r="247" spans="1:17" x14ac:dyDescent="0.35">
      <c r="A247" s="24"/>
      <c r="B247" s="24"/>
      <c r="C247" s="24"/>
      <c r="D247" s="24"/>
      <c r="E247" s="24"/>
      <c r="F247" s="24"/>
      <c r="G247" s="24"/>
      <c r="H247" s="24" t="s">
        <v>430</v>
      </c>
      <c r="I247" s="25">
        <v>45284</v>
      </c>
      <c r="J247" s="24" t="s">
        <v>457</v>
      </c>
      <c r="K247" s="24" t="s">
        <v>502</v>
      </c>
      <c r="L247" s="24" t="s">
        <v>565</v>
      </c>
      <c r="M247" s="24" t="s">
        <v>613</v>
      </c>
      <c r="N247" s="26"/>
      <c r="O247" s="24" t="s">
        <v>35</v>
      </c>
      <c r="P247" s="30">
        <v>-18</v>
      </c>
      <c r="Q247" s="30">
        <f>ROUND(Q246+P247,5)</f>
        <v>-18</v>
      </c>
    </row>
    <row r="248" spans="1:17" x14ac:dyDescent="0.35">
      <c r="A248" s="24"/>
      <c r="B248" s="24"/>
      <c r="C248" s="24"/>
      <c r="D248" s="24"/>
      <c r="E248" s="24"/>
      <c r="F248" s="24"/>
      <c r="G248" s="24"/>
      <c r="H248" s="24" t="s">
        <v>430</v>
      </c>
      <c r="I248" s="25">
        <v>45284</v>
      </c>
      <c r="J248" s="24" t="s">
        <v>457</v>
      </c>
      <c r="K248" s="24" t="s">
        <v>502</v>
      </c>
      <c r="L248" s="24" t="s">
        <v>566</v>
      </c>
      <c r="M248" s="24" t="s">
        <v>613</v>
      </c>
      <c r="N248" s="26"/>
      <c r="O248" s="24" t="s">
        <v>35</v>
      </c>
      <c r="P248" s="30">
        <v>-119.99</v>
      </c>
      <c r="Q248" s="30">
        <f>ROUND(Q247+P248,5)</f>
        <v>-137.99</v>
      </c>
    </row>
    <row r="249" spans="1:17" x14ac:dyDescent="0.35">
      <c r="A249" s="24"/>
      <c r="B249" s="24"/>
      <c r="C249" s="24"/>
      <c r="D249" s="24"/>
      <c r="E249" s="24"/>
      <c r="F249" s="24"/>
      <c r="G249" s="24"/>
      <c r="H249" s="24" t="s">
        <v>430</v>
      </c>
      <c r="I249" s="25">
        <v>45284</v>
      </c>
      <c r="J249" s="24" t="s">
        <v>457</v>
      </c>
      <c r="K249" s="24" t="s">
        <v>502</v>
      </c>
      <c r="L249" s="24" t="s">
        <v>567</v>
      </c>
      <c r="M249" s="24" t="s">
        <v>613</v>
      </c>
      <c r="N249" s="26"/>
      <c r="O249" s="24" t="s">
        <v>35</v>
      </c>
      <c r="P249" s="30">
        <v>-15</v>
      </c>
      <c r="Q249" s="30">
        <f>ROUND(Q248+P249,5)</f>
        <v>-152.99</v>
      </c>
    </row>
    <row r="250" spans="1:17" x14ac:dyDescent="0.35">
      <c r="A250" s="24"/>
      <c r="B250" s="24"/>
      <c r="C250" s="24"/>
      <c r="D250" s="24"/>
      <c r="E250" s="24"/>
      <c r="F250" s="24"/>
      <c r="G250" s="24"/>
      <c r="H250" s="24" t="s">
        <v>430</v>
      </c>
      <c r="I250" s="25">
        <v>45284</v>
      </c>
      <c r="J250" s="24" t="s">
        <v>457</v>
      </c>
      <c r="K250" s="24" t="s">
        <v>502</v>
      </c>
      <c r="L250" s="24" t="s">
        <v>568</v>
      </c>
      <c r="M250" s="24" t="s">
        <v>613</v>
      </c>
      <c r="N250" s="26"/>
      <c r="O250" s="24" t="s">
        <v>35</v>
      </c>
      <c r="P250" s="30">
        <v>-16</v>
      </c>
      <c r="Q250" s="30">
        <f>ROUND(Q249+P250,5)</f>
        <v>-168.99</v>
      </c>
    </row>
    <row r="251" spans="1:17" ht="15" thickBot="1" x14ac:dyDescent="0.4">
      <c r="A251" s="24"/>
      <c r="B251" s="24"/>
      <c r="C251" s="24"/>
      <c r="D251" s="24"/>
      <c r="E251" s="24"/>
      <c r="F251" s="24"/>
      <c r="G251" s="24"/>
      <c r="H251" s="24" t="s">
        <v>430</v>
      </c>
      <c r="I251" s="25">
        <v>45284</v>
      </c>
      <c r="J251" s="24" t="s">
        <v>457</v>
      </c>
      <c r="K251" s="24" t="s">
        <v>502</v>
      </c>
      <c r="L251" s="24" t="s">
        <v>569</v>
      </c>
      <c r="M251" s="24" t="s">
        <v>613</v>
      </c>
      <c r="N251" s="26"/>
      <c r="O251" s="24" t="s">
        <v>35</v>
      </c>
      <c r="P251" s="30">
        <v>-7</v>
      </c>
      <c r="Q251" s="30">
        <f>ROUND(Q250+P251,5)</f>
        <v>-175.99</v>
      </c>
    </row>
    <row r="252" spans="1:17" ht="15" thickBot="1" x14ac:dyDescent="0.4">
      <c r="A252" s="28"/>
      <c r="B252" s="28"/>
      <c r="C252" s="28"/>
      <c r="D252" s="28"/>
      <c r="E252" s="28" t="s">
        <v>401</v>
      </c>
      <c r="F252" s="28"/>
      <c r="G252" s="28"/>
      <c r="H252" s="28"/>
      <c r="I252" s="29"/>
      <c r="J252" s="28"/>
      <c r="K252" s="28"/>
      <c r="L252" s="28"/>
      <c r="M252" s="28"/>
      <c r="N252" s="28"/>
      <c r="O252" s="28"/>
      <c r="P252" s="2">
        <f>ROUND(SUM(P246:P251),5)</f>
        <v>-175.99</v>
      </c>
      <c r="Q252" s="2">
        <f>Q251</f>
        <v>-175.99</v>
      </c>
    </row>
    <row r="253" spans="1:17" x14ac:dyDescent="0.35">
      <c r="A253" s="28"/>
      <c r="B253" s="28"/>
      <c r="C253" s="28"/>
      <c r="D253" s="28" t="s">
        <v>187</v>
      </c>
      <c r="E253" s="28"/>
      <c r="F253" s="28"/>
      <c r="G253" s="28"/>
      <c r="H253" s="28"/>
      <c r="I253" s="29"/>
      <c r="J253" s="28"/>
      <c r="K253" s="28"/>
      <c r="L253" s="28"/>
      <c r="M253" s="28"/>
      <c r="N253" s="28"/>
      <c r="O253" s="28"/>
      <c r="P253" s="12">
        <f>ROUND(P245+P252,5)</f>
        <v>-1948.97</v>
      </c>
      <c r="Q253" s="12">
        <f>ROUND(Q245+Q252,5)</f>
        <v>-1948.97</v>
      </c>
    </row>
    <row r="254" spans="1:17" x14ac:dyDescent="0.35">
      <c r="A254" s="1"/>
      <c r="B254" s="1"/>
      <c r="C254" s="1"/>
      <c r="D254" s="1" t="s">
        <v>188</v>
      </c>
      <c r="E254" s="1"/>
      <c r="F254" s="1"/>
      <c r="G254" s="1"/>
      <c r="H254" s="1"/>
      <c r="I254" s="22"/>
      <c r="J254" s="1"/>
      <c r="K254" s="1"/>
      <c r="L254" s="1"/>
      <c r="M254" s="1"/>
      <c r="N254" s="1"/>
      <c r="O254" s="1"/>
      <c r="P254" s="23"/>
      <c r="Q254" s="23"/>
    </row>
    <row r="255" spans="1:17" ht="15" thickBot="1" x14ac:dyDescent="0.4">
      <c r="A255" s="21"/>
      <c r="B255" s="21"/>
      <c r="C255" s="21"/>
      <c r="D255" s="21"/>
      <c r="E255" s="21"/>
      <c r="F255" s="21"/>
      <c r="G255" s="24"/>
      <c r="H255" s="24" t="s">
        <v>431</v>
      </c>
      <c r="I255" s="25">
        <v>45267</v>
      </c>
      <c r="J255" s="24"/>
      <c r="K255" s="24" t="s">
        <v>503</v>
      </c>
      <c r="L255" s="24" t="s">
        <v>570</v>
      </c>
      <c r="M255" s="24" t="s">
        <v>613</v>
      </c>
      <c r="N255" s="26"/>
      <c r="O255" s="24" t="s">
        <v>38</v>
      </c>
      <c r="P255" s="30">
        <v>-312.75</v>
      </c>
      <c r="Q255" s="30">
        <f>ROUND(Q254+P255,5)</f>
        <v>-312.75</v>
      </c>
    </row>
    <row r="256" spans="1:17" ht="15" thickBot="1" x14ac:dyDescent="0.4">
      <c r="A256" s="28"/>
      <c r="B256" s="28"/>
      <c r="C256" s="28"/>
      <c r="D256" s="28" t="s">
        <v>402</v>
      </c>
      <c r="E256" s="28"/>
      <c r="F256" s="28"/>
      <c r="G256" s="28"/>
      <c r="H256" s="28"/>
      <c r="I256" s="29"/>
      <c r="J256" s="28"/>
      <c r="K256" s="28"/>
      <c r="L256" s="28"/>
      <c r="M256" s="28"/>
      <c r="N256" s="28"/>
      <c r="O256" s="28"/>
      <c r="P256" s="3">
        <f>ROUND(SUM(P254:P255),5)</f>
        <v>-312.75</v>
      </c>
      <c r="Q256" s="3">
        <f>Q255</f>
        <v>-312.75</v>
      </c>
    </row>
    <row r="257" spans="1:17" ht="15" thickBot="1" x14ac:dyDescent="0.4">
      <c r="A257" s="28"/>
      <c r="B257" s="28"/>
      <c r="C257" s="28" t="s">
        <v>189</v>
      </c>
      <c r="D257" s="28"/>
      <c r="E257" s="28"/>
      <c r="F257" s="28"/>
      <c r="G257" s="28"/>
      <c r="H257" s="28"/>
      <c r="I257" s="29"/>
      <c r="J257" s="28"/>
      <c r="K257" s="28"/>
      <c r="L257" s="28"/>
      <c r="M257" s="28"/>
      <c r="N257" s="28"/>
      <c r="O257" s="28"/>
      <c r="P257" s="2">
        <f>ROUND(P219+P233+P253+P256,5)</f>
        <v>-3417.33</v>
      </c>
      <c r="Q257" s="2">
        <f>ROUND(Q219+Q233+Q253+Q256,5)</f>
        <v>-3417.33</v>
      </c>
    </row>
    <row r="258" spans="1:17" x14ac:dyDescent="0.35">
      <c r="A258" s="28"/>
      <c r="B258" s="28" t="s">
        <v>190</v>
      </c>
      <c r="C258" s="28"/>
      <c r="D258" s="28"/>
      <c r="E258" s="28"/>
      <c r="F258" s="28"/>
      <c r="G258" s="28"/>
      <c r="H258" s="28"/>
      <c r="I258" s="29"/>
      <c r="J258" s="28"/>
      <c r="K258" s="28"/>
      <c r="L258" s="28"/>
      <c r="M258" s="28"/>
      <c r="N258" s="28"/>
      <c r="O258" s="28"/>
      <c r="P258" s="12">
        <f>ROUND(P51+P54+P62+P67+P83+P203+P208+P257,5)</f>
        <v>-74318.53</v>
      </c>
      <c r="Q258" s="12">
        <f>ROUND(Q51+Q54+Q62+Q67+Q83+Q203+Q208+Q257,5)</f>
        <v>-74318.53</v>
      </c>
    </row>
    <row r="259" spans="1:17" x14ac:dyDescent="0.35">
      <c r="A259" s="1"/>
      <c r="B259" s="1" t="s">
        <v>191</v>
      </c>
      <c r="C259" s="1"/>
      <c r="D259" s="1"/>
      <c r="E259" s="1"/>
      <c r="F259" s="1"/>
      <c r="G259" s="1"/>
      <c r="H259" s="1"/>
      <c r="I259" s="22"/>
      <c r="J259" s="1"/>
      <c r="K259" s="1"/>
      <c r="L259" s="1"/>
      <c r="M259" s="1"/>
      <c r="N259" s="1"/>
      <c r="O259" s="1"/>
      <c r="P259" s="23"/>
      <c r="Q259" s="23"/>
    </row>
    <row r="260" spans="1:17" x14ac:dyDescent="0.35">
      <c r="A260" s="1"/>
      <c r="B260" s="1"/>
      <c r="C260" s="1" t="s">
        <v>192</v>
      </c>
      <c r="D260" s="1"/>
      <c r="E260" s="1"/>
      <c r="F260" s="1"/>
      <c r="G260" s="1"/>
      <c r="H260" s="1"/>
      <c r="I260" s="22"/>
      <c r="J260" s="1"/>
      <c r="K260" s="1"/>
      <c r="L260" s="1"/>
      <c r="M260" s="1"/>
      <c r="N260" s="1"/>
      <c r="O260" s="1"/>
      <c r="P260" s="23"/>
      <c r="Q260" s="23"/>
    </row>
    <row r="261" spans="1:17" ht="15" thickBot="1" x14ac:dyDescent="0.4">
      <c r="A261" s="21"/>
      <c r="B261" s="21"/>
      <c r="C261" s="21"/>
      <c r="D261" s="21"/>
      <c r="E261" s="21"/>
      <c r="F261" s="21"/>
      <c r="G261" s="24"/>
      <c r="H261" s="24" t="s">
        <v>431</v>
      </c>
      <c r="I261" s="25">
        <v>45266</v>
      </c>
      <c r="J261" s="24"/>
      <c r="K261" s="24" t="s">
        <v>504</v>
      </c>
      <c r="L261" s="24" t="s">
        <v>571</v>
      </c>
      <c r="M261" s="24" t="s">
        <v>613</v>
      </c>
      <c r="N261" s="26"/>
      <c r="O261" s="24" t="s">
        <v>38</v>
      </c>
      <c r="P261" s="30">
        <v>-881.5</v>
      </c>
      <c r="Q261" s="30">
        <f>ROUND(Q260+P261,5)</f>
        <v>-881.5</v>
      </c>
    </row>
    <row r="262" spans="1:17" ht="15" thickBot="1" x14ac:dyDescent="0.4">
      <c r="A262" s="28"/>
      <c r="B262" s="28"/>
      <c r="C262" s="28" t="s">
        <v>403</v>
      </c>
      <c r="D262" s="28"/>
      <c r="E262" s="28"/>
      <c r="F262" s="28"/>
      <c r="G262" s="28"/>
      <c r="H262" s="28"/>
      <c r="I262" s="29"/>
      <c r="J262" s="28"/>
      <c r="K262" s="28"/>
      <c r="L262" s="28"/>
      <c r="M262" s="28"/>
      <c r="N262" s="28"/>
      <c r="O262" s="28"/>
      <c r="P262" s="2">
        <f>ROUND(SUM(P260:P261),5)</f>
        <v>-881.5</v>
      </c>
      <c r="Q262" s="2">
        <f>Q261</f>
        <v>-881.5</v>
      </c>
    </row>
    <row r="263" spans="1:17" x14ac:dyDescent="0.35">
      <c r="A263" s="28"/>
      <c r="B263" s="28" t="s">
        <v>194</v>
      </c>
      <c r="C263" s="28"/>
      <c r="D263" s="28"/>
      <c r="E263" s="28"/>
      <c r="F263" s="28"/>
      <c r="G263" s="28"/>
      <c r="H263" s="28"/>
      <c r="I263" s="29"/>
      <c r="J263" s="28"/>
      <c r="K263" s="28"/>
      <c r="L263" s="28"/>
      <c r="M263" s="28"/>
      <c r="N263" s="28"/>
      <c r="O263" s="28"/>
      <c r="P263" s="12">
        <f>P262</f>
        <v>-881.5</v>
      </c>
      <c r="Q263" s="12">
        <f>Q262</f>
        <v>-881.5</v>
      </c>
    </row>
    <row r="264" spans="1:17" x14ac:dyDescent="0.35">
      <c r="A264" s="1"/>
      <c r="B264" s="1" t="s">
        <v>195</v>
      </c>
      <c r="C264" s="1"/>
      <c r="D264" s="1"/>
      <c r="E264" s="1"/>
      <c r="F264" s="1"/>
      <c r="G264" s="1"/>
      <c r="H264" s="1"/>
      <c r="I264" s="22"/>
      <c r="J264" s="1"/>
      <c r="K264" s="1"/>
      <c r="L264" s="1"/>
      <c r="M264" s="1"/>
      <c r="N264" s="1"/>
      <c r="O264" s="1"/>
      <c r="P264" s="23"/>
      <c r="Q264" s="23"/>
    </row>
    <row r="265" spans="1:17" x14ac:dyDescent="0.35">
      <c r="A265" s="1"/>
      <c r="B265" s="1"/>
      <c r="C265" s="1" t="s">
        <v>197</v>
      </c>
      <c r="D265" s="1"/>
      <c r="E265" s="1"/>
      <c r="F265" s="1"/>
      <c r="G265" s="1"/>
      <c r="H265" s="1"/>
      <c r="I265" s="22"/>
      <c r="J265" s="1"/>
      <c r="K265" s="1"/>
      <c r="L265" s="1"/>
      <c r="M265" s="1"/>
      <c r="N265" s="1"/>
      <c r="O265" s="1"/>
      <c r="P265" s="23"/>
      <c r="Q265" s="23"/>
    </row>
    <row r="266" spans="1:17" ht="15" thickBot="1" x14ac:dyDescent="0.4">
      <c r="A266" s="21"/>
      <c r="B266" s="21"/>
      <c r="C266" s="21"/>
      <c r="D266" s="21"/>
      <c r="E266" s="21"/>
      <c r="F266" s="21"/>
      <c r="G266" s="24"/>
      <c r="H266" s="24" t="s">
        <v>431</v>
      </c>
      <c r="I266" s="25">
        <v>45276</v>
      </c>
      <c r="J266" s="24"/>
      <c r="K266" s="24" t="s">
        <v>505</v>
      </c>
      <c r="L266" s="24" t="s">
        <v>572</v>
      </c>
      <c r="M266" s="24" t="s">
        <v>613</v>
      </c>
      <c r="N266" s="26"/>
      <c r="O266" s="24" t="s">
        <v>38</v>
      </c>
      <c r="P266" s="27">
        <v>-66.98</v>
      </c>
      <c r="Q266" s="27">
        <f>ROUND(Q265+P266,5)</f>
        <v>-66.98</v>
      </c>
    </row>
    <row r="267" spans="1:17" x14ac:dyDescent="0.35">
      <c r="A267" s="28"/>
      <c r="B267" s="28"/>
      <c r="C267" s="28" t="s">
        <v>404</v>
      </c>
      <c r="D267" s="28"/>
      <c r="E267" s="28"/>
      <c r="F267" s="28"/>
      <c r="G267" s="28"/>
      <c r="H267" s="28"/>
      <c r="I267" s="29"/>
      <c r="J267" s="28"/>
      <c r="K267" s="28"/>
      <c r="L267" s="28"/>
      <c r="M267" s="28"/>
      <c r="N267" s="28"/>
      <c r="O267" s="28"/>
      <c r="P267" s="12">
        <f>ROUND(SUM(P265:P266),5)</f>
        <v>-66.98</v>
      </c>
      <c r="Q267" s="12">
        <f>Q266</f>
        <v>-66.98</v>
      </c>
    </row>
    <row r="268" spans="1:17" x14ac:dyDescent="0.35">
      <c r="A268" s="1"/>
      <c r="B268" s="1"/>
      <c r="C268" s="1" t="s">
        <v>198</v>
      </c>
      <c r="D268" s="1"/>
      <c r="E268" s="1"/>
      <c r="F268" s="1"/>
      <c r="G268" s="1"/>
      <c r="H268" s="1"/>
      <c r="I268" s="22"/>
      <c r="J268" s="1"/>
      <c r="K268" s="1"/>
      <c r="L268" s="1"/>
      <c r="M268" s="1"/>
      <c r="N268" s="1"/>
      <c r="O268" s="1"/>
      <c r="P268" s="23"/>
      <c r="Q268" s="23"/>
    </row>
    <row r="269" spans="1:17" x14ac:dyDescent="0.35">
      <c r="A269" s="24"/>
      <c r="B269" s="24"/>
      <c r="C269" s="24"/>
      <c r="D269" s="24"/>
      <c r="E269" s="24"/>
      <c r="F269" s="24"/>
      <c r="G269" s="24"/>
      <c r="H269" s="24" t="s">
        <v>430</v>
      </c>
      <c r="I269" s="25">
        <v>45268</v>
      </c>
      <c r="J269" s="24" t="s">
        <v>458</v>
      </c>
      <c r="K269" s="24" t="s">
        <v>506</v>
      </c>
      <c r="L269" s="24" t="s">
        <v>573</v>
      </c>
      <c r="M269" s="24" t="s">
        <v>613</v>
      </c>
      <c r="N269" s="26"/>
      <c r="O269" s="24" t="s">
        <v>35</v>
      </c>
      <c r="P269" s="30">
        <v>-144.5</v>
      </c>
      <c r="Q269" s="30">
        <f>ROUND(Q268+P269,5)</f>
        <v>-144.5</v>
      </c>
    </row>
    <row r="270" spans="1:17" ht="15" thickBot="1" x14ac:dyDescent="0.4">
      <c r="A270" s="24"/>
      <c r="B270" s="24"/>
      <c r="C270" s="24"/>
      <c r="D270" s="24"/>
      <c r="E270" s="24"/>
      <c r="F270" s="24"/>
      <c r="G270" s="24"/>
      <c r="H270" s="24" t="s">
        <v>430</v>
      </c>
      <c r="I270" s="25">
        <v>45268</v>
      </c>
      <c r="J270" s="24" t="s">
        <v>458</v>
      </c>
      <c r="K270" s="24" t="s">
        <v>506</v>
      </c>
      <c r="L270" s="24" t="s">
        <v>574</v>
      </c>
      <c r="M270" s="24" t="s">
        <v>613</v>
      </c>
      <c r="N270" s="26"/>
      <c r="O270" s="24" t="s">
        <v>35</v>
      </c>
      <c r="P270" s="27">
        <v>-40.9</v>
      </c>
      <c r="Q270" s="27">
        <f>ROUND(Q269+P270,5)</f>
        <v>-185.4</v>
      </c>
    </row>
    <row r="271" spans="1:17" x14ac:dyDescent="0.35">
      <c r="A271" s="28"/>
      <c r="B271" s="28"/>
      <c r="C271" s="28" t="s">
        <v>405</v>
      </c>
      <c r="D271" s="28"/>
      <c r="E271" s="28"/>
      <c r="F271" s="28"/>
      <c r="G271" s="28"/>
      <c r="H271" s="28"/>
      <c r="I271" s="29"/>
      <c r="J271" s="28"/>
      <c r="K271" s="28"/>
      <c r="L271" s="28"/>
      <c r="M271" s="28"/>
      <c r="N271" s="28"/>
      <c r="O271" s="28"/>
      <c r="P271" s="12">
        <f>ROUND(SUM(P268:P270),5)</f>
        <v>-185.4</v>
      </c>
      <c r="Q271" s="12">
        <f>Q270</f>
        <v>-185.4</v>
      </c>
    </row>
    <row r="272" spans="1:17" x14ac:dyDescent="0.35">
      <c r="A272" s="1"/>
      <c r="B272" s="1"/>
      <c r="C272" s="1" t="s">
        <v>199</v>
      </c>
      <c r="D272" s="1"/>
      <c r="E272" s="1"/>
      <c r="F272" s="1"/>
      <c r="G272" s="1"/>
      <c r="H272" s="1"/>
      <c r="I272" s="22"/>
      <c r="J272" s="1"/>
      <c r="K272" s="1"/>
      <c r="L272" s="1"/>
      <c r="M272" s="1"/>
      <c r="N272" s="1"/>
      <c r="O272" s="1"/>
      <c r="P272" s="23"/>
      <c r="Q272" s="23"/>
    </row>
    <row r="273" spans="1:17" ht="15" thickBot="1" x14ac:dyDescent="0.4">
      <c r="A273" s="21"/>
      <c r="B273" s="21"/>
      <c r="C273" s="21"/>
      <c r="D273" s="21"/>
      <c r="E273" s="21"/>
      <c r="F273" s="21"/>
      <c r="G273" s="24"/>
      <c r="H273" s="24" t="s">
        <v>430</v>
      </c>
      <c r="I273" s="25">
        <v>45291</v>
      </c>
      <c r="J273" s="24" t="s">
        <v>459</v>
      </c>
      <c r="K273" s="24" t="s">
        <v>507</v>
      </c>
      <c r="L273" s="24" t="s">
        <v>575</v>
      </c>
      <c r="M273" s="24" t="s">
        <v>613</v>
      </c>
      <c r="N273" s="26"/>
      <c r="O273" s="24" t="s">
        <v>35</v>
      </c>
      <c r="P273" s="30">
        <v>-145.85</v>
      </c>
      <c r="Q273" s="30">
        <f>ROUND(Q272+P273,5)</f>
        <v>-145.85</v>
      </c>
    </row>
    <row r="274" spans="1:17" ht="15" thickBot="1" x14ac:dyDescent="0.4">
      <c r="A274" s="28"/>
      <c r="B274" s="28"/>
      <c r="C274" s="28" t="s">
        <v>406</v>
      </c>
      <c r="D274" s="28"/>
      <c r="E274" s="28"/>
      <c r="F274" s="28"/>
      <c r="G274" s="28"/>
      <c r="H274" s="28"/>
      <c r="I274" s="29"/>
      <c r="J274" s="28"/>
      <c r="K274" s="28"/>
      <c r="L274" s="28"/>
      <c r="M274" s="28"/>
      <c r="N274" s="28"/>
      <c r="O274" s="28"/>
      <c r="P274" s="2">
        <f>ROUND(SUM(P272:P273),5)</f>
        <v>-145.85</v>
      </c>
      <c r="Q274" s="2">
        <f>Q273</f>
        <v>-145.85</v>
      </c>
    </row>
    <row r="275" spans="1:17" x14ac:dyDescent="0.35">
      <c r="A275" s="28"/>
      <c r="B275" s="28" t="s">
        <v>201</v>
      </c>
      <c r="C275" s="28"/>
      <c r="D275" s="28"/>
      <c r="E275" s="28"/>
      <c r="F275" s="28"/>
      <c r="G275" s="28"/>
      <c r="H275" s="28"/>
      <c r="I275" s="29"/>
      <c r="J275" s="28"/>
      <c r="K275" s="28"/>
      <c r="L275" s="28"/>
      <c r="M275" s="28"/>
      <c r="N275" s="28"/>
      <c r="O275" s="28"/>
      <c r="P275" s="12">
        <f>ROUND(P267+P271+P274,5)</f>
        <v>-398.23</v>
      </c>
      <c r="Q275" s="12">
        <f>ROUND(Q267+Q271+Q274,5)</f>
        <v>-398.23</v>
      </c>
    </row>
    <row r="276" spans="1:17" x14ac:dyDescent="0.35">
      <c r="A276" s="1"/>
      <c r="B276" s="1" t="s">
        <v>202</v>
      </c>
      <c r="C276" s="1"/>
      <c r="D276" s="1"/>
      <c r="E276" s="1"/>
      <c r="F276" s="1"/>
      <c r="G276" s="1"/>
      <c r="H276" s="1"/>
      <c r="I276" s="22"/>
      <c r="J276" s="1"/>
      <c r="K276" s="1"/>
      <c r="L276" s="1"/>
      <c r="M276" s="1"/>
      <c r="N276" s="1"/>
      <c r="O276" s="1"/>
      <c r="P276" s="23"/>
      <c r="Q276" s="23"/>
    </row>
    <row r="277" spans="1:17" x14ac:dyDescent="0.35">
      <c r="A277" s="1"/>
      <c r="B277" s="1"/>
      <c r="C277" s="1" t="s">
        <v>204</v>
      </c>
      <c r="D277" s="1"/>
      <c r="E277" s="1"/>
      <c r="F277" s="1"/>
      <c r="G277" s="1"/>
      <c r="H277" s="1"/>
      <c r="I277" s="22"/>
      <c r="J277" s="1"/>
      <c r="K277" s="1"/>
      <c r="L277" s="1"/>
      <c r="M277" s="1"/>
      <c r="N277" s="1"/>
      <c r="O277" s="1"/>
      <c r="P277" s="23"/>
      <c r="Q277" s="23"/>
    </row>
    <row r="278" spans="1:17" x14ac:dyDescent="0.35">
      <c r="A278" s="24"/>
      <c r="B278" s="24"/>
      <c r="C278" s="24"/>
      <c r="D278" s="24"/>
      <c r="E278" s="24"/>
      <c r="F278" s="24"/>
      <c r="G278" s="24"/>
      <c r="H278" s="24" t="s">
        <v>430</v>
      </c>
      <c r="I278" s="25">
        <v>45272</v>
      </c>
      <c r="J278" s="24" t="s">
        <v>460</v>
      </c>
      <c r="K278" s="24" t="s">
        <v>508</v>
      </c>
      <c r="L278" s="24" t="s">
        <v>576</v>
      </c>
      <c r="M278" s="24" t="s">
        <v>613</v>
      </c>
      <c r="N278" s="26"/>
      <c r="O278" s="24" t="s">
        <v>35</v>
      </c>
      <c r="P278" s="30">
        <v>-644.42999999999995</v>
      </c>
      <c r="Q278" s="30">
        <f>ROUND(Q277+P278,5)</f>
        <v>-644.42999999999995</v>
      </c>
    </row>
    <row r="279" spans="1:17" ht="15" thickBot="1" x14ac:dyDescent="0.4">
      <c r="A279" s="24"/>
      <c r="B279" s="24"/>
      <c r="C279" s="24"/>
      <c r="D279" s="24"/>
      <c r="E279" s="24"/>
      <c r="F279" s="24"/>
      <c r="G279" s="24"/>
      <c r="H279" s="24" t="s">
        <v>430</v>
      </c>
      <c r="I279" s="25">
        <v>45272</v>
      </c>
      <c r="J279" s="24" t="s">
        <v>460</v>
      </c>
      <c r="K279" s="24" t="s">
        <v>508</v>
      </c>
      <c r="L279" s="24" t="s">
        <v>577</v>
      </c>
      <c r="M279" s="24" t="s">
        <v>613</v>
      </c>
      <c r="N279" s="26"/>
      <c r="O279" s="24" t="s">
        <v>35</v>
      </c>
      <c r="P279" s="27">
        <v>-47.5</v>
      </c>
      <c r="Q279" s="27">
        <f>ROUND(Q278+P279,5)</f>
        <v>-691.93</v>
      </c>
    </row>
    <row r="280" spans="1:17" x14ac:dyDescent="0.35">
      <c r="A280" s="28"/>
      <c r="B280" s="28"/>
      <c r="C280" s="28" t="s">
        <v>407</v>
      </c>
      <c r="D280" s="28"/>
      <c r="E280" s="28"/>
      <c r="F280" s="28"/>
      <c r="G280" s="28"/>
      <c r="H280" s="28"/>
      <c r="I280" s="29"/>
      <c r="J280" s="28"/>
      <c r="K280" s="28"/>
      <c r="L280" s="28"/>
      <c r="M280" s="28"/>
      <c r="N280" s="28"/>
      <c r="O280" s="28"/>
      <c r="P280" s="12">
        <f>ROUND(SUM(P277:P279),5)</f>
        <v>-691.93</v>
      </c>
      <c r="Q280" s="12">
        <f>Q279</f>
        <v>-691.93</v>
      </c>
    </row>
    <row r="281" spans="1:17" x14ac:dyDescent="0.35">
      <c r="A281" s="1"/>
      <c r="B281" s="1"/>
      <c r="C281" s="1" t="s">
        <v>205</v>
      </c>
      <c r="D281" s="1"/>
      <c r="E281" s="1"/>
      <c r="F281" s="1"/>
      <c r="G281" s="1"/>
      <c r="H281" s="1"/>
      <c r="I281" s="22"/>
      <c r="J281" s="1"/>
      <c r="K281" s="1"/>
      <c r="L281" s="1"/>
      <c r="M281" s="1"/>
      <c r="N281" s="1"/>
      <c r="O281" s="1"/>
      <c r="P281" s="23"/>
      <c r="Q281" s="23"/>
    </row>
    <row r="282" spans="1:17" x14ac:dyDescent="0.35">
      <c r="A282" s="1"/>
      <c r="B282" s="1"/>
      <c r="C282" s="1"/>
      <c r="D282" s="1" t="s">
        <v>209</v>
      </c>
      <c r="E282" s="1"/>
      <c r="F282" s="1"/>
      <c r="G282" s="1"/>
      <c r="H282" s="1"/>
      <c r="I282" s="22"/>
      <c r="J282" s="1"/>
      <c r="K282" s="1"/>
      <c r="L282" s="1"/>
      <c r="M282" s="1"/>
      <c r="N282" s="1"/>
      <c r="O282" s="1"/>
      <c r="P282" s="23"/>
      <c r="Q282" s="23"/>
    </row>
    <row r="283" spans="1:17" ht="15" thickBot="1" x14ac:dyDescent="0.4">
      <c r="A283" s="21"/>
      <c r="B283" s="21"/>
      <c r="C283" s="21"/>
      <c r="D283" s="21"/>
      <c r="E283" s="21"/>
      <c r="F283" s="21"/>
      <c r="G283" s="24"/>
      <c r="H283" s="24" t="s">
        <v>430</v>
      </c>
      <c r="I283" s="25">
        <v>45279</v>
      </c>
      <c r="J283" s="24" t="s">
        <v>461</v>
      </c>
      <c r="K283" s="24" t="s">
        <v>509</v>
      </c>
      <c r="L283" s="24" t="s">
        <v>578</v>
      </c>
      <c r="M283" s="24" t="s">
        <v>613</v>
      </c>
      <c r="N283" s="26"/>
      <c r="O283" s="24" t="s">
        <v>35</v>
      </c>
      <c r="P283" s="27">
        <v>-429</v>
      </c>
      <c r="Q283" s="27">
        <f>ROUND(Q282+P283,5)</f>
        <v>-429</v>
      </c>
    </row>
    <row r="284" spans="1:17" x14ac:dyDescent="0.35">
      <c r="A284" s="28"/>
      <c r="B284" s="28"/>
      <c r="C284" s="28"/>
      <c r="D284" s="28" t="s">
        <v>408</v>
      </c>
      <c r="E284" s="28"/>
      <c r="F284" s="28"/>
      <c r="G284" s="28"/>
      <c r="H284" s="28"/>
      <c r="I284" s="29"/>
      <c r="J284" s="28"/>
      <c r="K284" s="28"/>
      <c r="L284" s="28"/>
      <c r="M284" s="28"/>
      <c r="N284" s="28"/>
      <c r="O284" s="28"/>
      <c r="P284" s="12">
        <f>ROUND(SUM(P282:P283),5)</f>
        <v>-429</v>
      </c>
      <c r="Q284" s="12">
        <f>Q283</f>
        <v>-429</v>
      </c>
    </row>
    <row r="285" spans="1:17" x14ac:dyDescent="0.35">
      <c r="A285" s="1"/>
      <c r="B285" s="1"/>
      <c r="C285" s="1"/>
      <c r="D285" s="1" t="s">
        <v>212</v>
      </c>
      <c r="E285" s="1"/>
      <c r="F285" s="1"/>
      <c r="G285" s="1"/>
      <c r="H285" s="1"/>
      <c r="I285" s="22"/>
      <c r="J285" s="1"/>
      <c r="K285" s="1"/>
      <c r="L285" s="1"/>
      <c r="M285" s="1"/>
      <c r="N285" s="1"/>
      <c r="O285" s="1"/>
      <c r="P285" s="23"/>
      <c r="Q285" s="23"/>
    </row>
    <row r="286" spans="1:17" x14ac:dyDescent="0.35">
      <c r="A286" s="24"/>
      <c r="B286" s="24"/>
      <c r="C286" s="24"/>
      <c r="D286" s="24"/>
      <c r="E286" s="24"/>
      <c r="F286" s="24"/>
      <c r="G286" s="24"/>
      <c r="H286" s="24" t="s">
        <v>431</v>
      </c>
      <c r="I286" s="25">
        <v>45266</v>
      </c>
      <c r="J286" s="24"/>
      <c r="K286" s="24" t="s">
        <v>510</v>
      </c>
      <c r="L286" s="24" t="s">
        <v>579</v>
      </c>
      <c r="M286" s="24" t="s">
        <v>613</v>
      </c>
      <c r="N286" s="26"/>
      <c r="O286" s="24" t="s">
        <v>38</v>
      </c>
      <c r="P286" s="30">
        <v>-21</v>
      </c>
      <c r="Q286" s="30">
        <f>ROUND(Q285+P286,5)</f>
        <v>-21</v>
      </c>
    </row>
    <row r="287" spans="1:17" ht="15" thickBot="1" x14ac:dyDescent="0.4">
      <c r="A287" s="24"/>
      <c r="B287" s="24"/>
      <c r="C287" s="24"/>
      <c r="D287" s="24"/>
      <c r="E287" s="24"/>
      <c r="F287" s="24"/>
      <c r="G287" s="24"/>
      <c r="H287" s="24" t="s">
        <v>430</v>
      </c>
      <c r="I287" s="25">
        <v>45271</v>
      </c>
      <c r="J287" s="24" t="s">
        <v>462</v>
      </c>
      <c r="K287" s="24" t="s">
        <v>511</v>
      </c>
      <c r="L287" s="24" t="s">
        <v>580</v>
      </c>
      <c r="M287" s="24" t="s">
        <v>613</v>
      </c>
      <c r="N287" s="26"/>
      <c r="O287" s="24" t="s">
        <v>35</v>
      </c>
      <c r="P287" s="27">
        <v>-517</v>
      </c>
      <c r="Q287" s="27">
        <f>ROUND(Q286+P287,5)</f>
        <v>-538</v>
      </c>
    </row>
    <row r="288" spans="1:17" x14ac:dyDescent="0.35">
      <c r="A288" s="28"/>
      <c r="B288" s="28"/>
      <c r="C288" s="28"/>
      <c r="D288" s="28" t="s">
        <v>409</v>
      </c>
      <c r="E288" s="28"/>
      <c r="F288" s="28"/>
      <c r="G288" s="28"/>
      <c r="H288" s="28"/>
      <c r="I288" s="29"/>
      <c r="J288" s="28"/>
      <c r="K288" s="28"/>
      <c r="L288" s="28"/>
      <c r="M288" s="28"/>
      <c r="N288" s="28"/>
      <c r="O288" s="28"/>
      <c r="P288" s="12">
        <f>ROUND(SUM(P285:P287),5)</f>
        <v>-538</v>
      </c>
      <c r="Q288" s="12">
        <f>Q287</f>
        <v>-538</v>
      </c>
    </row>
    <row r="289" spans="1:17" x14ac:dyDescent="0.35">
      <c r="A289" s="1"/>
      <c r="B289" s="1"/>
      <c r="C289" s="1"/>
      <c r="D289" s="1" t="s">
        <v>214</v>
      </c>
      <c r="E289" s="1"/>
      <c r="F289" s="1"/>
      <c r="G289" s="1"/>
      <c r="H289" s="1"/>
      <c r="I289" s="22"/>
      <c r="J289" s="1"/>
      <c r="K289" s="1"/>
      <c r="L289" s="1"/>
      <c r="M289" s="1"/>
      <c r="N289" s="1"/>
      <c r="O289" s="1"/>
      <c r="P289" s="23"/>
      <c r="Q289" s="23"/>
    </row>
    <row r="290" spans="1:17" ht="15" thickBot="1" x14ac:dyDescent="0.4">
      <c r="A290" s="21"/>
      <c r="B290" s="21"/>
      <c r="C290" s="21"/>
      <c r="D290" s="21"/>
      <c r="E290" s="21"/>
      <c r="F290" s="21"/>
      <c r="G290" s="24"/>
      <c r="H290" s="24" t="s">
        <v>430</v>
      </c>
      <c r="I290" s="25">
        <v>45287</v>
      </c>
      <c r="J290" s="24" t="s">
        <v>463</v>
      </c>
      <c r="K290" s="24" t="s">
        <v>509</v>
      </c>
      <c r="L290" s="24" t="s">
        <v>581</v>
      </c>
      <c r="M290" s="24" t="s">
        <v>613</v>
      </c>
      <c r="N290" s="26"/>
      <c r="O290" s="24" t="s">
        <v>35</v>
      </c>
      <c r="P290" s="27">
        <v>-339</v>
      </c>
      <c r="Q290" s="27">
        <f>ROUND(Q289+P290,5)</f>
        <v>-339</v>
      </c>
    </row>
    <row r="291" spans="1:17" x14ac:dyDescent="0.35">
      <c r="A291" s="28"/>
      <c r="B291" s="28"/>
      <c r="C291" s="28"/>
      <c r="D291" s="28" t="s">
        <v>410</v>
      </c>
      <c r="E291" s="28"/>
      <c r="F291" s="28"/>
      <c r="G291" s="28"/>
      <c r="H291" s="28"/>
      <c r="I291" s="29"/>
      <c r="J291" s="28"/>
      <c r="K291" s="28"/>
      <c r="L291" s="28"/>
      <c r="M291" s="28"/>
      <c r="N291" s="28"/>
      <c r="O291" s="28"/>
      <c r="P291" s="12">
        <f>ROUND(SUM(P289:P290),5)</f>
        <v>-339</v>
      </c>
      <c r="Q291" s="12">
        <f>Q290</f>
        <v>-339</v>
      </c>
    </row>
    <row r="292" spans="1:17" x14ac:dyDescent="0.35">
      <c r="A292" s="1"/>
      <c r="B292" s="1"/>
      <c r="C292" s="1"/>
      <c r="D292" s="1" t="s">
        <v>215</v>
      </c>
      <c r="E292" s="1"/>
      <c r="F292" s="1"/>
      <c r="G292" s="1"/>
      <c r="H292" s="1"/>
      <c r="I292" s="22"/>
      <c r="J292" s="1"/>
      <c r="K292" s="1"/>
      <c r="L292" s="1"/>
      <c r="M292" s="1"/>
      <c r="N292" s="1"/>
      <c r="O292" s="1"/>
      <c r="P292" s="23"/>
      <c r="Q292" s="23"/>
    </row>
    <row r="293" spans="1:17" ht="15" thickBot="1" x14ac:dyDescent="0.4">
      <c r="A293" s="21"/>
      <c r="B293" s="21"/>
      <c r="C293" s="21"/>
      <c r="D293" s="21"/>
      <c r="E293" s="21"/>
      <c r="F293" s="21"/>
      <c r="G293" s="24"/>
      <c r="H293" s="24" t="s">
        <v>431</v>
      </c>
      <c r="I293" s="25">
        <v>45278</v>
      </c>
      <c r="J293" s="24"/>
      <c r="K293" s="24" t="s">
        <v>497</v>
      </c>
      <c r="L293" s="24" t="s">
        <v>582</v>
      </c>
      <c r="M293" s="24" t="s">
        <v>613</v>
      </c>
      <c r="N293" s="26"/>
      <c r="O293" s="24" t="s">
        <v>38</v>
      </c>
      <c r="P293" s="30">
        <v>-124.9</v>
      </c>
      <c r="Q293" s="30">
        <f>ROUND(Q292+P293,5)</f>
        <v>-124.9</v>
      </c>
    </row>
    <row r="294" spans="1:17" ht="15" thickBot="1" x14ac:dyDescent="0.4">
      <c r="A294" s="28"/>
      <c r="B294" s="28"/>
      <c r="C294" s="28"/>
      <c r="D294" s="28" t="s">
        <v>411</v>
      </c>
      <c r="E294" s="28"/>
      <c r="F294" s="28"/>
      <c r="G294" s="28"/>
      <c r="H294" s="28"/>
      <c r="I294" s="29"/>
      <c r="J294" s="28"/>
      <c r="K294" s="28"/>
      <c r="L294" s="28"/>
      <c r="M294" s="28"/>
      <c r="N294" s="28"/>
      <c r="O294" s="28"/>
      <c r="P294" s="2">
        <f>ROUND(SUM(P292:P293),5)</f>
        <v>-124.9</v>
      </c>
      <c r="Q294" s="2">
        <f>Q293</f>
        <v>-124.9</v>
      </c>
    </row>
    <row r="295" spans="1:17" x14ac:dyDescent="0.35">
      <c r="A295" s="28"/>
      <c r="B295" s="28"/>
      <c r="C295" s="28" t="s">
        <v>216</v>
      </c>
      <c r="D295" s="28"/>
      <c r="E295" s="28"/>
      <c r="F295" s="28"/>
      <c r="G295" s="28"/>
      <c r="H295" s="28"/>
      <c r="I295" s="29"/>
      <c r="J295" s="28"/>
      <c r="K295" s="28"/>
      <c r="L295" s="28"/>
      <c r="M295" s="28"/>
      <c r="N295" s="28"/>
      <c r="O295" s="28"/>
      <c r="P295" s="12">
        <f>ROUND(P284+P288+P291+P294,5)</f>
        <v>-1430.9</v>
      </c>
      <c r="Q295" s="12">
        <f>ROUND(Q284+Q288+Q291+Q294,5)</f>
        <v>-1430.9</v>
      </c>
    </row>
    <row r="296" spans="1:17" x14ac:dyDescent="0.35">
      <c r="A296" s="1"/>
      <c r="B296" s="1"/>
      <c r="C296" s="1" t="s">
        <v>217</v>
      </c>
      <c r="D296" s="1"/>
      <c r="E296" s="1"/>
      <c r="F296" s="1"/>
      <c r="G296" s="1"/>
      <c r="H296" s="1"/>
      <c r="I296" s="22"/>
      <c r="J296" s="1"/>
      <c r="K296" s="1"/>
      <c r="L296" s="1"/>
      <c r="M296" s="1"/>
      <c r="N296" s="1"/>
      <c r="O296" s="1"/>
      <c r="P296" s="23"/>
      <c r="Q296" s="23"/>
    </row>
    <row r="297" spans="1:17" x14ac:dyDescent="0.35">
      <c r="A297" s="1"/>
      <c r="B297" s="1"/>
      <c r="C297" s="1"/>
      <c r="D297" s="1" t="s">
        <v>218</v>
      </c>
      <c r="E297" s="1"/>
      <c r="F297" s="1"/>
      <c r="G297" s="1"/>
      <c r="H297" s="1"/>
      <c r="I297" s="22"/>
      <c r="J297" s="1"/>
      <c r="K297" s="1"/>
      <c r="L297" s="1"/>
      <c r="M297" s="1"/>
      <c r="N297" s="1"/>
      <c r="O297" s="1"/>
      <c r="P297" s="23"/>
      <c r="Q297" s="23"/>
    </row>
    <row r="298" spans="1:17" x14ac:dyDescent="0.35">
      <c r="A298" s="24"/>
      <c r="B298" s="24"/>
      <c r="C298" s="24"/>
      <c r="D298" s="24"/>
      <c r="E298" s="24"/>
      <c r="F298" s="24"/>
      <c r="G298" s="24"/>
      <c r="H298" s="24" t="s">
        <v>430</v>
      </c>
      <c r="I298" s="25">
        <v>45271</v>
      </c>
      <c r="J298" s="24" t="s">
        <v>464</v>
      </c>
      <c r="K298" s="24" t="s">
        <v>512</v>
      </c>
      <c r="L298" s="24" t="s">
        <v>583</v>
      </c>
      <c r="M298" s="24" t="s">
        <v>613</v>
      </c>
      <c r="N298" s="26"/>
      <c r="O298" s="24" t="s">
        <v>35</v>
      </c>
      <c r="P298" s="30">
        <v>-10000</v>
      </c>
      <c r="Q298" s="30">
        <f>ROUND(Q297+P298,5)</f>
        <v>-10000</v>
      </c>
    </row>
    <row r="299" spans="1:17" ht="15" thickBot="1" x14ac:dyDescent="0.4">
      <c r="A299" s="24"/>
      <c r="B299" s="24"/>
      <c r="C299" s="24"/>
      <c r="D299" s="24"/>
      <c r="E299" s="24"/>
      <c r="F299" s="24"/>
      <c r="G299" s="24"/>
      <c r="H299" s="24" t="s">
        <v>430</v>
      </c>
      <c r="I299" s="25">
        <v>45287</v>
      </c>
      <c r="J299" s="24" t="s">
        <v>465</v>
      </c>
      <c r="K299" s="24" t="s">
        <v>513</v>
      </c>
      <c r="L299" s="24" t="s">
        <v>584</v>
      </c>
      <c r="M299" s="24" t="s">
        <v>613</v>
      </c>
      <c r="N299" s="26"/>
      <c r="O299" s="24" t="s">
        <v>35</v>
      </c>
      <c r="P299" s="27">
        <v>-8150.41</v>
      </c>
      <c r="Q299" s="27">
        <f>ROUND(Q298+P299,5)</f>
        <v>-18150.41</v>
      </c>
    </row>
    <row r="300" spans="1:17" x14ac:dyDescent="0.35">
      <c r="A300" s="28"/>
      <c r="B300" s="28"/>
      <c r="C300" s="28"/>
      <c r="D300" s="28" t="s">
        <v>412</v>
      </c>
      <c r="E300" s="28"/>
      <c r="F300" s="28"/>
      <c r="G300" s="28"/>
      <c r="H300" s="28"/>
      <c r="I300" s="29"/>
      <c r="J300" s="28"/>
      <c r="K300" s="28"/>
      <c r="L300" s="28"/>
      <c r="M300" s="28"/>
      <c r="N300" s="28"/>
      <c r="O300" s="28"/>
      <c r="P300" s="12">
        <f>ROUND(SUM(P297:P299),5)</f>
        <v>-18150.41</v>
      </c>
      <c r="Q300" s="12">
        <f>Q299</f>
        <v>-18150.41</v>
      </c>
    </row>
    <row r="301" spans="1:17" x14ac:dyDescent="0.35">
      <c r="A301" s="1"/>
      <c r="B301" s="1"/>
      <c r="C301" s="1"/>
      <c r="D301" s="1" t="s">
        <v>219</v>
      </c>
      <c r="E301" s="1"/>
      <c r="F301" s="1"/>
      <c r="G301" s="1"/>
      <c r="H301" s="1"/>
      <c r="I301" s="22"/>
      <c r="J301" s="1"/>
      <c r="K301" s="1"/>
      <c r="L301" s="1"/>
      <c r="M301" s="1"/>
      <c r="N301" s="1"/>
      <c r="O301" s="1"/>
      <c r="P301" s="23"/>
      <c r="Q301" s="23"/>
    </row>
    <row r="302" spans="1:17" x14ac:dyDescent="0.35">
      <c r="A302" s="24"/>
      <c r="B302" s="24"/>
      <c r="C302" s="24"/>
      <c r="D302" s="24"/>
      <c r="E302" s="24"/>
      <c r="F302" s="24"/>
      <c r="G302" s="24"/>
      <c r="H302" s="24" t="s">
        <v>435</v>
      </c>
      <c r="I302" s="25">
        <v>45281</v>
      </c>
      <c r="J302" s="24" t="s">
        <v>466</v>
      </c>
      <c r="K302" s="24" t="s">
        <v>508</v>
      </c>
      <c r="L302" s="24" t="s">
        <v>585</v>
      </c>
      <c r="M302" s="24" t="s">
        <v>613</v>
      </c>
      <c r="N302" s="26"/>
      <c r="O302" s="24" t="s">
        <v>9</v>
      </c>
      <c r="P302" s="30">
        <v>-125</v>
      </c>
      <c r="Q302" s="30">
        <f>ROUND(Q301+P302,5)</f>
        <v>-125</v>
      </c>
    </row>
    <row r="303" spans="1:17" ht="15" thickBot="1" x14ac:dyDescent="0.4">
      <c r="A303" s="24"/>
      <c r="B303" s="24"/>
      <c r="C303" s="24"/>
      <c r="D303" s="24"/>
      <c r="E303" s="24"/>
      <c r="F303" s="24"/>
      <c r="G303" s="24"/>
      <c r="H303" s="24" t="s">
        <v>435</v>
      </c>
      <c r="I303" s="25">
        <v>45281</v>
      </c>
      <c r="J303" s="24" t="s">
        <v>466</v>
      </c>
      <c r="K303" s="24" t="s">
        <v>508</v>
      </c>
      <c r="L303" s="24" t="s">
        <v>585</v>
      </c>
      <c r="M303" s="24" t="s">
        <v>613</v>
      </c>
      <c r="N303" s="26"/>
      <c r="O303" s="24" t="s">
        <v>9</v>
      </c>
      <c r="P303" s="27">
        <v>-125</v>
      </c>
      <c r="Q303" s="27">
        <f>ROUND(Q302+P303,5)</f>
        <v>-250</v>
      </c>
    </row>
    <row r="304" spans="1:17" x14ac:dyDescent="0.35">
      <c r="A304" s="28"/>
      <c r="B304" s="28"/>
      <c r="C304" s="28"/>
      <c r="D304" s="28" t="s">
        <v>413</v>
      </c>
      <c r="E304" s="28"/>
      <c r="F304" s="28"/>
      <c r="G304" s="28"/>
      <c r="H304" s="28"/>
      <c r="I304" s="29"/>
      <c r="J304" s="28"/>
      <c r="K304" s="28"/>
      <c r="L304" s="28"/>
      <c r="M304" s="28"/>
      <c r="N304" s="28"/>
      <c r="O304" s="28"/>
      <c r="P304" s="12">
        <f>ROUND(SUM(P301:P303),5)</f>
        <v>-250</v>
      </c>
      <c r="Q304" s="12">
        <f>Q303</f>
        <v>-250</v>
      </c>
    </row>
    <row r="305" spans="1:17" x14ac:dyDescent="0.35">
      <c r="A305" s="1"/>
      <c r="B305" s="1"/>
      <c r="C305" s="1"/>
      <c r="D305" s="1" t="s">
        <v>220</v>
      </c>
      <c r="E305" s="1"/>
      <c r="F305" s="1"/>
      <c r="G305" s="1"/>
      <c r="H305" s="1"/>
      <c r="I305" s="22"/>
      <c r="J305" s="1"/>
      <c r="K305" s="1"/>
      <c r="L305" s="1"/>
      <c r="M305" s="1"/>
      <c r="N305" s="1"/>
      <c r="O305" s="1"/>
      <c r="P305" s="23"/>
      <c r="Q305" s="23"/>
    </row>
    <row r="306" spans="1:17" x14ac:dyDescent="0.35">
      <c r="A306" s="24"/>
      <c r="B306" s="24"/>
      <c r="C306" s="24"/>
      <c r="D306" s="24"/>
      <c r="E306" s="24"/>
      <c r="F306" s="24"/>
      <c r="G306" s="24"/>
      <c r="H306" s="24" t="s">
        <v>431</v>
      </c>
      <c r="I306" s="25">
        <v>45280</v>
      </c>
      <c r="J306" s="24"/>
      <c r="K306" s="24" t="s">
        <v>514</v>
      </c>
      <c r="L306" s="24" t="s">
        <v>586</v>
      </c>
      <c r="M306" s="24" t="s">
        <v>613</v>
      </c>
      <c r="N306" s="26"/>
      <c r="O306" s="24" t="s">
        <v>38</v>
      </c>
      <c r="P306" s="30">
        <v>-243.5</v>
      </c>
      <c r="Q306" s="30">
        <f>ROUND(Q305+P306,5)</f>
        <v>-243.5</v>
      </c>
    </row>
    <row r="307" spans="1:17" ht="15" thickBot="1" x14ac:dyDescent="0.4">
      <c r="A307" s="24"/>
      <c r="B307" s="24"/>
      <c r="C307" s="24"/>
      <c r="D307" s="24"/>
      <c r="E307" s="24"/>
      <c r="F307" s="24"/>
      <c r="G307" s="24"/>
      <c r="H307" s="24" t="s">
        <v>431</v>
      </c>
      <c r="I307" s="25">
        <v>45280</v>
      </c>
      <c r="J307" s="24"/>
      <c r="K307" s="24" t="s">
        <v>515</v>
      </c>
      <c r="L307" s="24" t="s">
        <v>587</v>
      </c>
      <c r="M307" s="24" t="s">
        <v>613</v>
      </c>
      <c r="N307" s="26"/>
      <c r="O307" s="24" t="s">
        <v>38</v>
      </c>
      <c r="P307" s="27">
        <v>-77.62</v>
      </c>
      <c r="Q307" s="27">
        <f>ROUND(Q306+P307,5)</f>
        <v>-321.12</v>
      </c>
    </row>
    <row r="308" spans="1:17" x14ac:dyDescent="0.35">
      <c r="A308" s="28"/>
      <c r="B308" s="28"/>
      <c r="C308" s="28"/>
      <c r="D308" s="28" t="s">
        <v>414</v>
      </c>
      <c r="E308" s="28"/>
      <c r="F308" s="28"/>
      <c r="G308" s="28"/>
      <c r="H308" s="28"/>
      <c r="I308" s="29"/>
      <c r="J308" s="28"/>
      <c r="K308" s="28"/>
      <c r="L308" s="28"/>
      <c r="M308" s="28"/>
      <c r="N308" s="28"/>
      <c r="O308" s="28"/>
      <c r="P308" s="12">
        <f>ROUND(SUM(P305:P307),5)</f>
        <v>-321.12</v>
      </c>
      <c r="Q308" s="12">
        <f>Q307</f>
        <v>-321.12</v>
      </c>
    </row>
    <row r="309" spans="1:17" x14ac:dyDescent="0.35">
      <c r="A309" s="1"/>
      <c r="B309" s="1"/>
      <c r="C309" s="1"/>
      <c r="D309" s="1" t="s">
        <v>221</v>
      </c>
      <c r="E309" s="1"/>
      <c r="F309" s="1"/>
      <c r="G309" s="1"/>
      <c r="H309" s="1"/>
      <c r="I309" s="22"/>
      <c r="J309" s="1"/>
      <c r="K309" s="1"/>
      <c r="L309" s="1"/>
      <c r="M309" s="1"/>
      <c r="N309" s="1"/>
      <c r="O309" s="1"/>
      <c r="P309" s="23"/>
      <c r="Q309" s="23"/>
    </row>
    <row r="310" spans="1:17" ht="15" thickBot="1" x14ac:dyDescent="0.4">
      <c r="A310" s="21"/>
      <c r="B310" s="21"/>
      <c r="C310" s="21"/>
      <c r="D310" s="21"/>
      <c r="E310" s="21"/>
      <c r="F310" s="21"/>
      <c r="G310" s="24"/>
      <c r="H310" s="24" t="s">
        <v>431</v>
      </c>
      <c r="I310" s="25">
        <v>45278</v>
      </c>
      <c r="J310" s="24"/>
      <c r="K310" s="24" t="s">
        <v>498</v>
      </c>
      <c r="L310" s="24" t="s">
        <v>588</v>
      </c>
      <c r="M310" s="24" t="s">
        <v>613</v>
      </c>
      <c r="N310" s="26"/>
      <c r="O310" s="24" t="s">
        <v>38</v>
      </c>
      <c r="P310" s="30">
        <v>-100.51</v>
      </c>
      <c r="Q310" s="30">
        <f>ROUND(Q309+P310,5)</f>
        <v>-100.51</v>
      </c>
    </row>
    <row r="311" spans="1:17" ht="15" thickBot="1" x14ac:dyDescent="0.4">
      <c r="A311" s="28"/>
      <c r="B311" s="28"/>
      <c r="C311" s="28"/>
      <c r="D311" s="28" t="s">
        <v>415</v>
      </c>
      <c r="E311" s="28"/>
      <c r="F311" s="28"/>
      <c r="G311" s="28"/>
      <c r="H311" s="28"/>
      <c r="I311" s="29"/>
      <c r="J311" s="28"/>
      <c r="K311" s="28"/>
      <c r="L311" s="28"/>
      <c r="M311" s="28"/>
      <c r="N311" s="28"/>
      <c r="O311" s="28"/>
      <c r="P311" s="3">
        <f>ROUND(SUM(P309:P310),5)</f>
        <v>-100.51</v>
      </c>
      <c r="Q311" s="3">
        <f>Q310</f>
        <v>-100.51</v>
      </c>
    </row>
    <row r="312" spans="1:17" ht="15" thickBot="1" x14ac:dyDescent="0.4">
      <c r="A312" s="28"/>
      <c r="B312" s="28"/>
      <c r="C312" s="28" t="s">
        <v>222</v>
      </c>
      <c r="D312" s="28"/>
      <c r="E312" s="28"/>
      <c r="F312" s="28"/>
      <c r="G312" s="28"/>
      <c r="H312" s="28"/>
      <c r="I312" s="29"/>
      <c r="J312" s="28"/>
      <c r="K312" s="28"/>
      <c r="L312" s="28"/>
      <c r="M312" s="28"/>
      <c r="N312" s="28"/>
      <c r="O312" s="28"/>
      <c r="P312" s="2">
        <f>ROUND(P300+P304+P308+P311,5)</f>
        <v>-18822.04</v>
      </c>
      <c r="Q312" s="2">
        <f>ROUND(Q300+Q304+Q308+Q311,5)</f>
        <v>-18822.04</v>
      </c>
    </row>
    <row r="313" spans="1:17" x14ac:dyDescent="0.35">
      <c r="A313" s="28"/>
      <c r="B313" s="28" t="s">
        <v>223</v>
      </c>
      <c r="C313" s="28"/>
      <c r="D313" s="28"/>
      <c r="E313" s="28"/>
      <c r="F313" s="28"/>
      <c r="G313" s="28"/>
      <c r="H313" s="28"/>
      <c r="I313" s="29"/>
      <c r="J313" s="28"/>
      <c r="K313" s="28"/>
      <c r="L313" s="28"/>
      <c r="M313" s="28"/>
      <c r="N313" s="28"/>
      <c r="O313" s="28"/>
      <c r="P313" s="12">
        <f>ROUND(P280+P295+P312,5)</f>
        <v>-20944.87</v>
      </c>
      <c r="Q313" s="12">
        <f>ROUND(Q280+Q295+Q312,5)</f>
        <v>-20944.87</v>
      </c>
    </row>
    <row r="314" spans="1:17" x14ac:dyDescent="0.35">
      <c r="A314" s="1"/>
      <c r="B314" s="1" t="s">
        <v>227</v>
      </c>
      <c r="C314" s="1"/>
      <c r="D314" s="1"/>
      <c r="E314" s="1"/>
      <c r="F314" s="1"/>
      <c r="G314" s="1"/>
      <c r="H314" s="1"/>
      <c r="I314" s="22"/>
      <c r="J314" s="1"/>
      <c r="K314" s="1"/>
      <c r="L314" s="1"/>
      <c r="M314" s="1"/>
      <c r="N314" s="1"/>
      <c r="O314" s="1"/>
      <c r="P314" s="23"/>
      <c r="Q314" s="23"/>
    </row>
    <row r="315" spans="1:17" x14ac:dyDescent="0.35">
      <c r="A315" s="1"/>
      <c r="B315" s="1"/>
      <c r="C315" s="1" t="s">
        <v>228</v>
      </c>
      <c r="D315" s="1"/>
      <c r="E315" s="1"/>
      <c r="F315" s="1"/>
      <c r="G315" s="1"/>
      <c r="H315" s="1"/>
      <c r="I315" s="22"/>
      <c r="J315" s="1"/>
      <c r="K315" s="1"/>
      <c r="L315" s="1"/>
      <c r="M315" s="1"/>
      <c r="N315" s="1"/>
      <c r="O315" s="1"/>
      <c r="P315" s="23"/>
      <c r="Q315" s="23"/>
    </row>
    <row r="316" spans="1:17" x14ac:dyDescent="0.35">
      <c r="A316" s="24"/>
      <c r="B316" s="24"/>
      <c r="C316" s="24"/>
      <c r="D316" s="24"/>
      <c r="E316" s="24"/>
      <c r="F316" s="24"/>
      <c r="G316" s="24"/>
      <c r="H316" s="24" t="s">
        <v>431</v>
      </c>
      <c r="I316" s="25">
        <v>45263</v>
      </c>
      <c r="J316" s="24"/>
      <c r="K316" s="24" t="s">
        <v>516</v>
      </c>
      <c r="L316" s="24" t="s">
        <v>589</v>
      </c>
      <c r="M316" s="24" t="s">
        <v>613</v>
      </c>
      <c r="N316" s="26"/>
      <c r="O316" s="24" t="s">
        <v>38</v>
      </c>
      <c r="P316" s="30">
        <v>-100</v>
      </c>
      <c r="Q316" s="30">
        <f>ROUND(Q315+P316,5)</f>
        <v>-100</v>
      </c>
    </row>
    <row r="317" spans="1:17" x14ac:dyDescent="0.35">
      <c r="A317" s="24"/>
      <c r="B317" s="24"/>
      <c r="C317" s="24"/>
      <c r="D317" s="24"/>
      <c r="E317" s="24"/>
      <c r="F317" s="24"/>
      <c r="G317" s="24"/>
      <c r="H317" s="24" t="s">
        <v>431</v>
      </c>
      <c r="I317" s="25">
        <v>45278</v>
      </c>
      <c r="J317" s="24"/>
      <c r="K317" s="24" t="s">
        <v>498</v>
      </c>
      <c r="L317" s="24" t="s">
        <v>590</v>
      </c>
      <c r="M317" s="24" t="s">
        <v>613</v>
      </c>
      <c r="N317" s="26"/>
      <c r="O317" s="24" t="s">
        <v>38</v>
      </c>
      <c r="P317" s="30">
        <v>-74.95</v>
      </c>
      <c r="Q317" s="30">
        <f>ROUND(Q316+P317,5)</f>
        <v>-174.95</v>
      </c>
    </row>
    <row r="318" spans="1:17" ht="15" thickBot="1" x14ac:dyDescent="0.4">
      <c r="A318" s="24"/>
      <c r="B318" s="24"/>
      <c r="C318" s="24"/>
      <c r="D318" s="24"/>
      <c r="E318" s="24"/>
      <c r="F318" s="24"/>
      <c r="G318" s="24"/>
      <c r="H318" s="24" t="s">
        <v>431</v>
      </c>
      <c r="I318" s="25">
        <v>45278</v>
      </c>
      <c r="J318" s="24"/>
      <c r="K318" s="24" t="s">
        <v>517</v>
      </c>
      <c r="L318" s="24" t="s">
        <v>591</v>
      </c>
      <c r="M318" s="24" t="s">
        <v>613</v>
      </c>
      <c r="N318" s="26"/>
      <c r="O318" s="24" t="s">
        <v>38</v>
      </c>
      <c r="P318" s="27">
        <v>-74.45</v>
      </c>
      <c r="Q318" s="27">
        <f>ROUND(Q317+P318,5)</f>
        <v>-249.4</v>
      </c>
    </row>
    <row r="319" spans="1:17" x14ac:dyDescent="0.35">
      <c r="A319" s="28"/>
      <c r="B319" s="28"/>
      <c r="C319" s="28" t="s">
        <v>416</v>
      </c>
      <c r="D319" s="28"/>
      <c r="E319" s="28"/>
      <c r="F319" s="28"/>
      <c r="G319" s="28"/>
      <c r="H319" s="28"/>
      <c r="I319" s="29"/>
      <c r="J319" s="28"/>
      <c r="K319" s="28"/>
      <c r="L319" s="28"/>
      <c r="M319" s="28"/>
      <c r="N319" s="28"/>
      <c r="O319" s="28"/>
      <c r="P319" s="12">
        <f>ROUND(SUM(P315:P318),5)</f>
        <v>-249.4</v>
      </c>
      <c r="Q319" s="12">
        <f>Q318</f>
        <v>-249.4</v>
      </c>
    </row>
    <row r="320" spans="1:17" x14ac:dyDescent="0.35">
      <c r="A320" s="1"/>
      <c r="B320" s="1"/>
      <c r="C320" s="1" t="s">
        <v>229</v>
      </c>
      <c r="D320" s="1"/>
      <c r="E320" s="1"/>
      <c r="F320" s="1"/>
      <c r="G320" s="1"/>
      <c r="H320" s="1"/>
      <c r="I320" s="22"/>
      <c r="J320" s="1"/>
      <c r="K320" s="1"/>
      <c r="L320" s="1"/>
      <c r="M320" s="1"/>
      <c r="N320" s="1"/>
      <c r="O320" s="1"/>
      <c r="P320" s="23"/>
      <c r="Q320" s="23"/>
    </row>
    <row r="321" spans="1:17" x14ac:dyDescent="0.35">
      <c r="A321" s="1"/>
      <c r="B321" s="1"/>
      <c r="C321" s="1"/>
      <c r="D321" s="1" t="s">
        <v>230</v>
      </c>
      <c r="E321" s="1"/>
      <c r="F321" s="1"/>
      <c r="G321" s="1"/>
      <c r="H321" s="1"/>
      <c r="I321" s="22"/>
      <c r="J321" s="1"/>
      <c r="K321" s="1"/>
      <c r="L321" s="1"/>
      <c r="M321" s="1"/>
      <c r="N321" s="1"/>
      <c r="O321" s="1"/>
      <c r="P321" s="23"/>
      <c r="Q321" s="23"/>
    </row>
    <row r="322" spans="1:17" ht="15" thickBot="1" x14ac:dyDescent="0.4">
      <c r="A322" s="21"/>
      <c r="B322" s="21"/>
      <c r="C322" s="21"/>
      <c r="D322" s="21"/>
      <c r="E322" s="21"/>
      <c r="F322" s="21"/>
      <c r="G322" s="24"/>
      <c r="H322" s="24" t="s">
        <v>430</v>
      </c>
      <c r="I322" s="25">
        <v>45265</v>
      </c>
      <c r="J322" s="24"/>
      <c r="K322" s="24" t="s">
        <v>518</v>
      </c>
      <c r="L322" s="24" t="s">
        <v>592</v>
      </c>
      <c r="M322" s="24" t="s">
        <v>613</v>
      </c>
      <c r="N322" s="26"/>
      <c r="O322" s="24" t="s">
        <v>35</v>
      </c>
      <c r="P322" s="27">
        <v>-808.9</v>
      </c>
      <c r="Q322" s="27">
        <f>ROUND(Q321+P322,5)</f>
        <v>-808.9</v>
      </c>
    </row>
    <row r="323" spans="1:17" x14ac:dyDescent="0.35">
      <c r="A323" s="28"/>
      <c r="B323" s="28"/>
      <c r="C323" s="28"/>
      <c r="D323" s="28" t="s">
        <v>417</v>
      </c>
      <c r="E323" s="28"/>
      <c r="F323" s="28"/>
      <c r="G323" s="28"/>
      <c r="H323" s="28"/>
      <c r="I323" s="29"/>
      <c r="J323" s="28"/>
      <c r="K323" s="28"/>
      <c r="L323" s="28"/>
      <c r="M323" s="28"/>
      <c r="N323" s="28"/>
      <c r="O323" s="28"/>
      <c r="P323" s="12">
        <f>ROUND(SUM(P321:P322),5)</f>
        <v>-808.9</v>
      </c>
      <c r="Q323" s="12">
        <f>Q322</f>
        <v>-808.9</v>
      </c>
    </row>
    <row r="324" spans="1:17" x14ac:dyDescent="0.35">
      <c r="A324" s="1"/>
      <c r="B324" s="1"/>
      <c r="C324" s="1"/>
      <c r="D324" s="1" t="s">
        <v>234</v>
      </c>
      <c r="E324" s="1"/>
      <c r="F324" s="1"/>
      <c r="G324" s="1"/>
      <c r="H324" s="1"/>
      <c r="I324" s="22"/>
      <c r="J324" s="1"/>
      <c r="K324" s="1"/>
      <c r="L324" s="1"/>
      <c r="M324" s="1"/>
      <c r="N324" s="1"/>
      <c r="O324" s="1"/>
      <c r="P324" s="23"/>
      <c r="Q324" s="23"/>
    </row>
    <row r="325" spans="1:17" x14ac:dyDescent="0.35">
      <c r="A325" s="24"/>
      <c r="B325" s="24"/>
      <c r="C325" s="24"/>
      <c r="D325" s="24"/>
      <c r="E325" s="24"/>
      <c r="F325" s="24"/>
      <c r="G325" s="24"/>
      <c r="H325" s="24" t="s">
        <v>431</v>
      </c>
      <c r="I325" s="25">
        <v>45261</v>
      </c>
      <c r="J325" s="24"/>
      <c r="K325" s="24" t="s">
        <v>519</v>
      </c>
      <c r="L325" s="24" t="s">
        <v>593</v>
      </c>
      <c r="M325" s="24" t="s">
        <v>613</v>
      </c>
      <c r="N325" s="26"/>
      <c r="O325" s="24" t="s">
        <v>38</v>
      </c>
      <c r="P325" s="30">
        <v>-4278</v>
      </c>
      <c r="Q325" s="30">
        <f>ROUND(Q324+P325,5)</f>
        <v>-4278</v>
      </c>
    </row>
    <row r="326" spans="1:17" x14ac:dyDescent="0.35">
      <c r="A326" s="24"/>
      <c r="B326" s="24"/>
      <c r="C326" s="24"/>
      <c r="D326" s="24"/>
      <c r="E326" s="24"/>
      <c r="F326" s="24"/>
      <c r="G326" s="24"/>
      <c r="H326" s="24" t="s">
        <v>430</v>
      </c>
      <c r="I326" s="25">
        <v>45264</v>
      </c>
      <c r="J326" s="24"/>
      <c r="K326" s="24" t="s">
        <v>520</v>
      </c>
      <c r="L326" s="24" t="s">
        <v>594</v>
      </c>
      <c r="M326" s="24" t="s">
        <v>613</v>
      </c>
      <c r="N326" s="26"/>
      <c r="O326" s="24" t="s">
        <v>35</v>
      </c>
      <c r="P326" s="30">
        <v>-114.55</v>
      </c>
      <c r="Q326" s="30">
        <f>ROUND(Q325+P326,5)</f>
        <v>-4392.55</v>
      </c>
    </row>
    <row r="327" spans="1:17" x14ac:dyDescent="0.35">
      <c r="A327" s="24"/>
      <c r="B327" s="24"/>
      <c r="C327" s="24"/>
      <c r="D327" s="24"/>
      <c r="E327" s="24"/>
      <c r="F327" s="24"/>
      <c r="G327" s="24"/>
      <c r="H327" s="24" t="s">
        <v>431</v>
      </c>
      <c r="I327" s="25">
        <v>45264</v>
      </c>
      <c r="J327" s="24"/>
      <c r="K327" s="24" t="s">
        <v>519</v>
      </c>
      <c r="L327" s="24" t="s">
        <v>593</v>
      </c>
      <c r="M327" s="24" t="s">
        <v>613</v>
      </c>
      <c r="N327" s="26"/>
      <c r="O327" s="24" t="s">
        <v>38</v>
      </c>
      <c r="P327" s="30">
        <v>-484.8</v>
      </c>
      <c r="Q327" s="30">
        <f>ROUND(Q326+P327,5)</f>
        <v>-4877.3500000000004</v>
      </c>
    </row>
    <row r="328" spans="1:17" ht="15" thickBot="1" x14ac:dyDescent="0.4">
      <c r="A328" s="24"/>
      <c r="B328" s="24"/>
      <c r="C328" s="24"/>
      <c r="D328" s="24"/>
      <c r="E328" s="24"/>
      <c r="F328" s="24"/>
      <c r="G328" s="24"/>
      <c r="H328" s="24" t="s">
        <v>432</v>
      </c>
      <c r="I328" s="25">
        <v>45266</v>
      </c>
      <c r="J328" s="24"/>
      <c r="K328" s="24" t="s">
        <v>519</v>
      </c>
      <c r="L328" s="24" t="s">
        <v>595</v>
      </c>
      <c r="M328" s="24" t="s">
        <v>613</v>
      </c>
      <c r="N328" s="26"/>
      <c r="O328" s="24" t="s">
        <v>38</v>
      </c>
      <c r="P328" s="30">
        <v>270</v>
      </c>
      <c r="Q328" s="30">
        <f>ROUND(Q327+P328,5)</f>
        <v>-4607.3500000000004</v>
      </c>
    </row>
    <row r="329" spans="1:17" ht="15" thickBot="1" x14ac:dyDescent="0.4">
      <c r="A329" s="28"/>
      <c r="B329" s="28"/>
      <c r="C329" s="28"/>
      <c r="D329" s="28" t="s">
        <v>418</v>
      </c>
      <c r="E329" s="28"/>
      <c r="F329" s="28"/>
      <c r="G329" s="28"/>
      <c r="H329" s="28"/>
      <c r="I329" s="29"/>
      <c r="J329" s="28"/>
      <c r="K329" s="28"/>
      <c r="L329" s="28"/>
      <c r="M329" s="28"/>
      <c r="N329" s="28"/>
      <c r="O329" s="28"/>
      <c r="P329" s="2">
        <f>ROUND(SUM(P324:P328),5)</f>
        <v>-4607.3500000000004</v>
      </c>
      <c r="Q329" s="2">
        <f>Q328</f>
        <v>-4607.3500000000004</v>
      </c>
    </row>
    <row r="330" spans="1:17" x14ac:dyDescent="0.35">
      <c r="A330" s="28"/>
      <c r="B330" s="28"/>
      <c r="C330" s="28" t="s">
        <v>235</v>
      </c>
      <c r="D330" s="28"/>
      <c r="E330" s="28"/>
      <c r="F330" s="28"/>
      <c r="G330" s="28"/>
      <c r="H330" s="28"/>
      <c r="I330" s="29"/>
      <c r="J330" s="28"/>
      <c r="K330" s="28"/>
      <c r="L330" s="28"/>
      <c r="M330" s="28"/>
      <c r="N330" s="28"/>
      <c r="O330" s="28"/>
      <c r="P330" s="12">
        <f>ROUND(P323+P329,5)</f>
        <v>-5416.25</v>
      </c>
      <c r="Q330" s="12">
        <f>ROUND(Q323+Q329,5)</f>
        <v>-5416.25</v>
      </c>
    </row>
    <row r="331" spans="1:17" x14ac:dyDescent="0.35">
      <c r="A331" s="1"/>
      <c r="B331" s="1"/>
      <c r="C331" s="1" t="s">
        <v>236</v>
      </c>
      <c r="D331" s="1"/>
      <c r="E331" s="1"/>
      <c r="F331" s="1"/>
      <c r="G331" s="1"/>
      <c r="H331" s="1"/>
      <c r="I331" s="22"/>
      <c r="J331" s="1"/>
      <c r="K331" s="1"/>
      <c r="L331" s="1"/>
      <c r="M331" s="1"/>
      <c r="N331" s="1"/>
      <c r="O331" s="1"/>
      <c r="P331" s="23"/>
      <c r="Q331" s="23"/>
    </row>
    <row r="332" spans="1:17" x14ac:dyDescent="0.35">
      <c r="A332" s="1"/>
      <c r="B332" s="1"/>
      <c r="C332" s="1"/>
      <c r="D332" s="1" t="s">
        <v>237</v>
      </c>
      <c r="E332" s="1"/>
      <c r="F332" s="1"/>
      <c r="G332" s="1"/>
      <c r="H332" s="1"/>
      <c r="I332" s="22"/>
      <c r="J332" s="1"/>
      <c r="K332" s="1"/>
      <c r="L332" s="1"/>
      <c r="M332" s="1"/>
      <c r="N332" s="1"/>
      <c r="O332" s="1"/>
      <c r="P332" s="23"/>
      <c r="Q332" s="23"/>
    </row>
    <row r="333" spans="1:17" ht="15" thickBot="1" x14ac:dyDescent="0.4">
      <c r="A333" s="21"/>
      <c r="B333" s="21"/>
      <c r="C333" s="21"/>
      <c r="D333" s="21"/>
      <c r="E333" s="21"/>
      <c r="F333" s="21"/>
      <c r="G333" s="24"/>
      <c r="H333" s="24" t="s">
        <v>431</v>
      </c>
      <c r="I333" s="25">
        <v>45263</v>
      </c>
      <c r="J333" s="24"/>
      <c r="K333" s="24" t="s">
        <v>521</v>
      </c>
      <c r="L333" s="24" t="s">
        <v>596</v>
      </c>
      <c r="M333" s="24" t="s">
        <v>613</v>
      </c>
      <c r="N333" s="26"/>
      <c r="O333" s="24" t="s">
        <v>38</v>
      </c>
      <c r="P333" s="30">
        <v>-157.51</v>
      </c>
      <c r="Q333" s="30">
        <f>ROUND(Q332+P333,5)</f>
        <v>-157.51</v>
      </c>
    </row>
    <row r="334" spans="1:17" ht="15" thickBot="1" x14ac:dyDescent="0.4">
      <c r="A334" s="28"/>
      <c r="B334" s="28"/>
      <c r="C334" s="28"/>
      <c r="D334" s="28" t="s">
        <v>419</v>
      </c>
      <c r="E334" s="28"/>
      <c r="F334" s="28"/>
      <c r="G334" s="28"/>
      <c r="H334" s="28"/>
      <c r="I334" s="29"/>
      <c r="J334" s="28"/>
      <c r="K334" s="28"/>
      <c r="L334" s="28"/>
      <c r="M334" s="28"/>
      <c r="N334" s="28"/>
      <c r="O334" s="28"/>
      <c r="P334" s="3">
        <f>ROUND(SUM(P332:P333),5)</f>
        <v>-157.51</v>
      </c>
      <c r="Q334" s="3">
        <f>Q333</f>
        <v>-157.51</v>
      </c>
    </row>
    <row r="335" spans="1:17" ht="15" thickBot="1" x14ac:dyDescent="0.4">
      <c r="A335" s="28"/>
      <c r="B335" s="28"/>
      <c r="C335" s="28" t="s">
        <v>238</v>
      </c>
      <c r="D335" s="28"/>
      <c r="E335" s="28"/>
      <c r="F335" s="28"/>
      <c r="G335" s="28"/>
      <c r="H335" s="28"/>
      <c r="I335" s="29"/>
      <c r="J335" s="28"/>
      <c r="K335" s="28"/>
      <c r="L335" s="28"/>
      <c r="M335" s="28"/>
      <c r="N335" s="28"/>
      <c r="O335" s="28"/>
      <c r="P335" s="2">
        <f>P334</f>
        <v>-157.51</v>
      </c>
      <c r="Q335" s="2">
        <f>Q334</f>
        <v>-157.51</v>
      </c>
    </row>
    <row r="336" spans="1:17" x14ac:dyDescent="0.35">
      <c r="A336" s="28"/>
      <c r="B336" s="28" t="s">
        <v>239</v>
      </c>
      <c r="C336" s="28"/>
      <c r="D336" s="28"/>
      <c r="E336" s="28"/>
      <c r="F336" s="28"/>
      <c r="G336" s="28"/>
      <c r="H336" s="28"/>
      <c r="I336" s="29"/>
      <c r="J336" s="28"/>
      <c r="K336" s="28"/>
      <c r="L336" s="28"/>
      <c r="M336" s="28"/>
      <c r="N336" s="28"/>
      <c r="O336" s="28"/>
      <c r="P336" s="12">
        <f>ROUND(P319+P330+P335,5)</f>
        <v>-5823.16</v>
      </c>
      <c r="Q336" s="12">
        <f>ROUND(Q319+Q330+Q335,5)</f>
        <v>-5823.16</v>
      </c>
    </row>
    <row r="337" spans="1:17" x14ac:dyDescent="0.35">
      <c r="A337" s="1"/>
      <c r="B337" s="1" t="s">
        <v>240</v>
      </c>
      <c r="C337" s="1"/>
      <c r="D337" s="1"/>
      <c r="E337" s="1"/>
      <c r="F337" s="1"/>
      <c r="G337" s="1"/>
      <c r="H337" s="1"/>
      <c r="I337" s="22"/>
      <c r="J337" s="1"/>
      <c r="K337" s="1"/>
      <c r="L337" s="1"/>
      <c r="M337" s="1"/>
      <c r="N337" s="1"/>
      <c r="O337" s="1"/>
      <c r="P337" s="23"/>
      <c r="Q337" s="23"/>
    </row>
    <row r="338" spans="1:17" x14ac:dyDescent="0.35">
      <c r="A338" s="1"/>
      <c r="B338" s="1"/>
      <c r="C338" s="1" t="s">
        <v>241</v>
      </c>
      <c r="D338" s="1"/>
      <c r="E338" s="1"/>
      <c r="F338" s="1"/>
      <c r="G338" s="1"/>
      <c r="H338" s="1"/>
      <c r="I338" s="22"/>
      <c r="J338" s="1"/>
      <c r="K338" s="1"/>
      <c r="L338" s="1"/>
      <c r="M338" s="1"/>
      <c r="N338" s="1"/>
      <c r="O338" s="1"/>
      <c r="P338" s="23"/>
      <c r="Q338" s="23"/>
    </row>
    <row r="339" spans="1:17" x14ac:dyDescent="0.35">
      <c r="A339" s="24"/>
      <c r="B339" s="24"/>
      <c r="C339" s="24"/>
      <c r="D339" s="24"/>
      <c r="E339" s="24"/>
      <c r="F339" s="24"/>
      <c r="G339" s="24"/>
      <c r="H339" s="24" t="s">
        <v>430</v>
      </c>
      <c r="I339" s="25">
        <v>45271</v>
      </c>
      <c r="J339" s="24" t="s">
        <v>467</v>
      </c>
      <c r="K339" s="24" t="s">
        <v>522</v>
      </c>
      <c r="L339" s="24" t="s">
        <v>597</v>
      </c>
      <c r="M339" s="24" t="s">
        <v>613</v>
      </c>
      <c r="N339" s="26"/>
      <c r="O339" s="24" t="s">
        <v>35</v>
      </c>
      <c r="P339" s="30">
        <v>-30</v>
      </c>
      <c r="Q339" s="30">
        <f t="shared" ref="Q339:Q348" si="8">ROUND(Q338+P339,5)</f>
        <v>-30</v>
      </c>
    </row>
    <row r="340" spans="1:17" x14ac:dyDescent="0.35">
      <c r="A340" s="24"/>
      <c r="B340" s="24"/>
      <c r="C340" s="24"/>
      <c r="D340" s="24"/>
      <c r="E340" s="24"/>
      <c r="F340" s="24"/>
      <c r="G340" s="24"/>
      <c r="H340" s="24" t="s">
        <v>431</v>
      </c>
      <c r="I340" s="25">
        <v>45274</v>
      </c>
      <c r="J340" s="24"/>
      <c r="K340" s="24" t="s">
        <v>523</v>
      </c>
      <c r="L340" s="24" t="s">
        <v>598</v>
      </c>
      <c r="M340" s="24" t="s">
        <v>613</v>
      </c>
      <c r="N340" s="26"/>
      <c r="O340" s="24" t="s">
        <v>38</v>
      </c>
      <c r="P340" s="30">
        <v>-15</v>
      </c>
      <c r="Q340" s="30">
        <f t="shared" si="8"/>
        <v>-45</v>
      </c>
    </row>
    <row r="341" spans="1:17" x14ac:dyDescent="0.35">
      <c r="A341" s="24"/>
      <c r="B341" s="24"/>
      <c r="C341" s="24"/>
      <c r="D341" s="24"/>
      <c r="E341" s="24"/>
      <c r="F341" s="24"/>
      <c r="G341" s="24"/>
      <c r="H341" s="24" t="s">
        <v>430</v>
      </c>
      <c r="I341" s="25">
        <v>45278</v>
      </c>
      <c r="J341" s="24" t="s">
        <v>468</v>
      </c>
      <c r="K341" s="24" t="s">
        <v>522</v>
      </c>
      <c r="L341" s="24" t="s">
        <v>599</v>
      </c>
      <c r="M341" s="24" t="s">
        <v>613</v>
      </c>
      <c r="N341" s="26"/>
      <c r="O341" s="24" t="s">
        <v>35</v>
      </c>
      <c r="P341" s="30">
        <v>-20</v>
      </c>
      <c r="Q341" s="30">
        <f t="shared" si="8"/>
        <v>-65</v>
      </c>
    </row>
    <row r="342" spans="1:17" x14ac:dyDescent="0.35">
      <c r="A342" s="24"/>
      <c r="B342" s="24"/>
      <c r="C342" s="24"/>
      <c r="D342" s="24"/>
      <c r="E342" s="24"/>
      <c r="F342" s="24"/>
      <c r="G342" s="24"/>
      <c r="H342" s="24" t="s">
        <v>430</v>
      </c>
      <c r="I342" s="25">
        <v>45278</v>
      </c>
      <c r="J342" s="24" t="s">
        <v>468</v>
      </c>
      <c r="K342" s="24" t="s">
        <v>522</v>
      </c>
      <c r="L342" s="24" t="s">
        <v>600</v>
      </c>
      <c r="M342" s="24" t="s">
        <v>613</v>
      </c>
      <c r="N342" s="26"/>
      <c r="O342" s="24" t="s">
        <v>35</v>
      </c>
      <c r="P342" s="30">
        <v>-20</v>
      </c>
      <c r="Q342" s="30">
        <f t="shared" si="8"/>
        <v>-85</v>
      </c>
    </row>
    <row r="343" spans="1:17" x14ac:dyDescent="0.35">
      <c r="A343" s="24"/>
      <c r="B343" s="24"/>
      <c r="C343" s="24"/>
      <c r="D343" s="24"/>
      <c r="E343" s="24"/>
      <c r="F343" s="24"/>
      <c r="G343" s="24"/>
      <c r="H343" s="24" t="s">
        <v>430</v>
      </c>
      <c r="I343" s="25">
        <v>45278</v>
      </c>
      <c r="J343" s="24" t="s">
        <v>468</v>
      </c>
      <c r="K343" s="24" t="s">
        <v>522</v>
      </c>
      <c r="L343" s="24" t="s">
        <v>601</v>
      </c>
      <c r="M343" s="24" t="s">
        <v>613</v>
      </c>
      <c r="N343" s="26"/>
      <c r="O343" s="24" t="s">
        <v>35</v>
      </c>
      <c r="P343" s="30">
        <v>-20</v>
      </c>
      <c r="Q343" s="30">
        <f t="shared" si="8"/>
        <v>-105</v>
      </c>
    </row>
    <row r="344" spans="1:17" x14ac:dyDescent="0.35">
      <c r="A344" s="24"/>
      <c r="B344" s="24"/>
      <c r="C344" s="24"/>
      <c r="D344" s="24"/>
      <c r="E344" s="24"/>
      <c r="F344" s="24"/>
      <c r="G344" s="24"/>
      <c r="H344" s="24" t="s">
        <v>430</v>
      </c>
      <c r="I344" s="25">
        <v>45285</v>
      </c>
      <c r="J344" s="24" t="s">
        <v>469</v>
      </c>
      <c r="K344" s="24" t="s">
        <v>522</v>
      </c>
      <c r="L344" s="24" t="s">
        <v>602</v>
      </c>
      <c r="M344" s="24" t="s">
        <v>613</v>
      </c>
      <c r="N344" s="26"/>
      <c r="O344" s="24" t="s">
        <v>35</v>
      </c>
      <c r="P344" s="30">
        <v>-20</v>
      </c>
      <c r="Q344" s="30">
        <f t="shared" si="8"/>
        <v>-125</v>
      </c>
    </row>
    <row r="345" spans="1:17" x14ac:dyDescent="0.35">
      <c r="A345" s="24"/>
      <c r="B345" s="24"/>
      <c r="C345" s="24"/>
      <c r="D345" s="24"/>
      <c r="E345" s="24"/>
      <c r="F345" s="24"/>
      <c r="G345" s="24"/>
      <c r="H345" s="24" t="s">
        <v>430</v>
      </c>
      <c r="I345" s="25">
        <v>45285</v>
      </c>
      <c r="J345" s="24" t="s">
        <v>469</v>
      </c>
      <c r="K345" s="24" t="s">
        <v>522</v>
      </c>
      <c r="L345" s="24" t="s">
        <v>603</v>
      </c>
      <c r="M345" s="24" t="s">
        <v>613</v>
      </c>
      <c r="N345" s="26"/>
      <c r="O345" s="24" t="s">
        <v>35</v>
      </c>
      <c r="P345" s="30">
        <v>-20</v>
      </c>
      <c r="Q345" s="30">
        <f t="shared" si="8"/>
        <v>-145</v>
      </c>
    </row>
    <row r="346" spans="1:17" x14ac:dyDescent="0.35">
      <c r="A346" s="24"/>
      <c r="B346" s="24"/>
      <c r="C346" s="24"/>
      <c r="D346" s="24"/>
      <c r="E346" s="24"/>
      <c r="F346" s="24"/>
      <c r="G346" s="24"/>
      <c r="H346" s="24" t="s">
        <v>430</v>
      </c>
      <c r="I346" s="25">
        <v>45285</v>
      </c>
      <c r="J346" s="24" t="s">
        <v>469</v>
      </c>
      <c r="K346" s="24" t="s">
        <v>522</v>
      </c>
      <c r="L346" s="24" t="s">
        <v>604</v>
      </c>
      <c r="M346" s="24" t="s">
        <v>613</v>
      </c>
      <c r="N346" s="26"/>
      <c r="O346" s="24" t="s">
        <v>35</v>
      </c>
      <c r="P346" s="30">
        <v>-20</v>
      </c>
      <c r="Q346" s="30">
        <f t="shared" si="8"/>
        <v>-165</v>
      </c>
    </row>
    <row r="347" spans="1:17" x14ac:dyDescent="0.35">
      <c r="A347" s="24"/>
      <c r="B347" s="24"/>
      <c r="C347" s="24"/>
      <c r="D347" s="24"/>
      <c r="E347" s="24"/>
      <c r="F347" s="24"/>
      <c r="G347" s="24"/>
      <c r="H347" s="24" t="s">
        <v>430</v>
      </c>
      <c r="I347" s="25">
        <v>45285</v>
      </c>
      <c r="J347" s="24" t="s">
        <v>469</v>
      </c>
      <c r="K347" s="24" t="s">
        <v>522</v>
      </c>
      <c r="L347" s="24" t="s">
        <v>605</v>
      </c>
      <c r="M347" s="24" t="s">
        <v>613</v>
      </c>
      <c r="N347" s="26"/>
      <c r="O347" s="24" t="s">
        <v>35</v>
      </c>
      <c r="P347" s="30">
        <v>-20</v>
      </c>
      <c r="Q347" s="30">
        <f t="shared" si="8"/>
        <v>-185</v>
      </c>
    </row>
    <row r="348" spans="1:17" ht="15" thickBot="1" x14ac:dyDescent="0.4">
      <c r="A348" s="24"/>
      <c r="B348" s="24"/>
      <c r="C348" s="24"/>
      <c r="D348" s="24"/>
      <c r="E348" s="24"/>
      <c r="F348" s="24"/>
      <c r="G348" s="24"/>
      <c r="H348" s="24" t="s">
        <v>430</v>
      </c>
      <c r="I348" s="25">
        <v>45285</v>
      </c>
      <c r="J348" s="24" t="s">
        <v>469</v>
      </c>
      <c r="K348" s="24" t="s">
        <v>522</v>
      </c>
      <c r="L348" s="24" t="s">
        <v>606</v>
      </c>
      <c r="M348" s="24" t="s">
        <v>613</v>
      </c>
      <c r="N348" s="26"/>
      <c r="O348" s="24" t="s">
        <v>35</v>
      </c>
      <c r="P348" s="27">
        <v>-20</v>
      </c>
      <c r="Q348" s="27">
        <f t="shared" si="8"/>
        <v>-205</v>
      </c>
    </row>
    <row r="349" spans="1:17" x14ac:dyDescent="0.35">
      <c r="A349" s="28"/>
      <c r="B349" s="28"/>
      <c r="C349" s="28" t="s">
        <v>420</v>
      </c>
      <c r="D349" s="28"/>
      <c r="E349" s="28"/>
      <c r="F349" s="28"/>
      <c r="G349" s="28"/>
      <c r="H349" s="28"/>
      <c r="I349" s="29"/>
      <c r="J349" s="28"/>
      <c r="K349" s="28"/>
      <c r="L349" s="28"/>
      <c r="M349" s="28"/>
      <c r="N349" s="28"/>
      <c r="O349" s="28"/>
      <c r="P349" s="12">
        <f>ROUND(SUM(P338:P348),5)</f>
        <v>-205</v>
      </c>
      <c r="Q349" s="12">
        <f>Q348</f>
        <v>-205</v>
      </c>
    </row>
    <row r="350" spans="1:17" x14ac:dyDescent="0.35">
      <c r="A350" s="1"/>
      <c r="B350" s="1"/>
      <c r="C350" s="1" t="s">
        <v>246</v>
      </c>
      <c r="D350" s="1"/>
      <c r="E350" s="1"/>
      <c r="F350" s="1"/>
      <c r="G350" s="1"/>
      <c r="H350" s="1"/>
      <c r="I350" s="22"/>
      <c r="J350" s="1"/>
      <c r="K350" s="1"/>
      <c r="L350" s="1"/>
      <c r="M350" s="1"/>
      <c r="N350" s="1"/>
      <c r="O350" s="1"/>
      <c r="P350" s="23"/>
      <c r="Q350" s="23"/>
    </row>
    <row r="351" spans="1:17" x14ac:dyDescent="0.35">
      <c r="A351" s="24"/>
      <c r="B351" s="24"/>
      <c r="C351" s="24"/>
      <c r="D351" s="24"/>
      <c r="E351" s="24"/>
      <c r="F351" s="24"/>
      <c r="G351" s="24"/>
      <c r="H351" s="24" t="s">
        <v>431</v>
      </c>
      <c r="I351" s="25">
        <v>45276</v>
      </c>
      <c r="J351" s="24"/>
      <c r="K351" s="24" t="s">
        <v>524</v>
      </c>
      <c r="L351" s="24" t="s">
        <v>607</v>
      </c>
      <c r="M351" s="24" t="s">
        <v>613</v>
      </c>
      <c r="N351" s="26"/>
      <c r="O351" s="24" t="s">
        <v>38</v>
      </c>
      <c r="P351" s="30">
        <v>-14</v>
      </c>
      <c r="Q351" s="30">
        <f>ROUND(Q350+P351,5)</f>
        <v>-14</v>
      </c>
    </row>
    <row r="352" spans="1:17" x14ac:dyDescent="0.35">
      <c r="A352" s="24"/>
      <c r="B352" s="24"/>
      <c r="C352" s="24"/>
      <c r="D352" s="24"/>
      <c r="E352" s="24"/>
      <c r="F352" s="24"/>
      <c r="G352" s="24"/>
      <c r="H352" s="24" t="s">
        <v>431</v>
      </c>
      <c r="I352" s="25">
        <v>45278</v>
      </c>
      <c r="J352" s="24"/>
      <c r="K352" s="24" t="s">
        <v>524</v>
      </c>
      <c r="L352" s="24" t="s">
        <v>608</v>
      </c>
      <c r="M352" s="24" t="s">
        <v>613</v>
      </c>
      <c r="N352" s="26"/>
      <c r="O352" s="24" t="s">
        <v>38</v>
      </c>
      <c r="P352" s="30">
        <v>-297</v>
      </c>
      <c r="Q352" s="30">
        <f>ROUND(Q351+P352,5)</f>
        <v>-311</v>
      </c>
    </row>
    <row r="353" spans="1:17" ht="15" thickBot="1" x14ac:dyDescent="0.4">
      <c r="A353" s="24"/>
      <c r="B353" s="24"/>
      <c r="C353" s="24"/>
      <c r="D353" s="24"/>
      <c r="E353" s="24"/>
      <c r="F353" s="24"/>
      <c r="G353" s="24"/>
      <c r="H353" s="24" t="s">
        <v>431</v>
      </c>
      <c r="I353" s="25">
        <v>45278</v>
      </c>
      <c r="J353" s="24"/>
      <c r="K353" s="24" t="s">
        <v>525</v>
      </c>
      <c r="L353" s="24" t="s">
        <v>609</v>
      </c>
      <c r="M353" s="24" t="s">
        <v>613</v>
      </c>
      <c r="N353" s="26"/>
      <c r="O353" s="24" t="s">
        <v>38</v>
      </c>
      <c r="P353" s="30">
        <v>-217</v>
      </c>
      <c r="Q353" s="30">
        <f>ROUND(Q352+P353,5)</f>
        <v>-528</v>
      </c>
    </row>
    <row r="354" spans="1:17" ht="15" thickBot="1" x14ac:dyDescent="0.4">
      <c r="A354" s="28"/>
      <c r="B354" s="28"/>
      <c r="C354" s="28" t="s">
        <v>421</v>
      </c>
      <c r="D354" s="28"/>
      <c r="E354" s="28"/>
      <c r="F354" s="28"/>
      <c r="G354" s="28"/>
      <c r="H354" s="28"/>
      <c r="I354" s="29"/>
      <c r="J354" s="28"/>
      <c r="K354" s="28"/>
      <c r="L354" s="28"/>
      <c r="M354" s="28"/>
      <c r="N354" s="28"/>
      <c r="O354" s="28"/>
      <c r="P354" s="2">
        <f>ROUND(SUM(P350:P353),5)</f>
        <v>-528</v>
      </c>
      <c r="Q354" s="2">
        <f>Q353</f>
        <v>-528</v>
      </c>
    </row>
    <row r="355" spans="1:17" x14ac:dyDescent="0.35">
      <c r="A355" s="28"/>
      <c r="B355" s="28" t="s">
        <v>251</v>
      </c>
      <c r="C355" s="28"/>
      <c r="D355" s="28"/>
      <c r="E355" s="28"/>
      <c r="F355" s="28"/>
      <c r="G355" s="28"/>
      <c r="H355" s="28"/>
      <c r="I355" s="29"/>
      <c r="J355" s="28"/>
      <c r="K355" s="28"/>
      <c r="L355" s="28"/>
      <c r="M355" s="28"/>
      <c r="N355" s="28"/>
      <c r="O355" s="28"/>
      <c r="P355" s="12">
        <f>ROUND(P349+P354,5)</f>
        <v>-733</v>
      </c>
      <c r="Q355" s="12">
        <f>ROUND(Q349+Q354,5)</f>
        <v>-733</v>
      </c>
    </row>
    <row r="356" spans="1:17" x14ac:dyDescent="0.35">
      <c r="A356" s="1"/>
      <c r="B356" s="1" t="s">
        <v>256</v>
      </c>
      <c r="C356" s="1"/>
      <c r="D356" s="1"/>
      <c r="E356" s="1"/>
      <c r="F356" s="1"/>
      <c r="G356" s="1"/>
      <c r="H356" s="1"/>
      <c r="I356" s="22"/>
      <c r="J356" s="1"/>
      <c r="K356" s="1"/>
      <c r="L356" s="1"/>
      <c r="M356" s="1"/>
      <c r="N356" s="1"/>
      <c r="O356" s="1"/>
      <c r="P356" s="23"/>
      <c r="Q356" s="23"/>
    </row>
    <row r="357" spans="1:17" x14ac:dyDescent="0.35">
      <c r="A357" s="1"/>
      <c r="B357" s="1"/>
      <c r="C357" s="1" t="s">
        <v>257</v>
      </c>
      <c r="D357" s="1"/>
      <c r="E357" s="1"/>
      <c r="F357" s="1"/>
      <c r="G357" s="1"/>
      <c r="H357" s="1"/>
      <c r="I357" s="22"/>
      <c r="J357" s="1"/>
      <c r="K357" s="1"/>
      <c r="L357" s="1"/>
      <c r="M357" s="1"/>
      <c r="N357" s="1"/>
      <c r="O357" s="1"/>
      <c r="P357" s="23"/>
      <c r="Q357" s="23"/>
    </row>
    <row r="358" spans="1:17" ht="15" thickBot="1" x14ac:dyDescent="0.4">
      <c r="A358" s="21"/>
      <c r="B358" s="21"/>
      <c r="C358" s="21"/>
      <c r="D358" s="21"/>
      <c r="E358" s="21"/>
      <c r="F358" s="21"/>
      <c r="G358" s="24"/>
      <c r="H358" s="24" t="s">
        <v>428</v>
      </c>
      <c r="I358" s="25">
        <v>45280</v>
      </c>
      <c r="J358" s="24" t="s">
        <v>470</v>
      </c>
      <c r="K358" s="24" t="s">
        <v>526</v>
      </c>
      <c r="L358" s="24" t="s">
        <v>610</v>
      </c>
      <c r="M358" s="24" t="s">
        <v>613</v>
      </c>
      <c r="N358" s="26"/>
      <c r="O358" s="24" t="s">
        <v>9</v>
      </c>
      <c r="P358" s="30">
        <v>1028</v>
      </c>
      <c r="Q358" s="30">
        <f>ROUND(Q357+P358,5)</f>
        <v>1028</v>
      </c>
    </row>
    <row r="359" spans="1:17" ht="15" thickBot="1" x14ac:dyDescent="0.4">
      <c r="A359" s="28"/>
      <c r="B359" s="28"/>
      <c r="C359" s="28" t="s">
        <v>422</v>
      </c>
      <c r="D359" s="28"/>
      <c r="E359" s="28"/>
      <c r="F359" s="28"/>
      <c r="G359" s="28"/>
      <c r="H359" s="28"/>
      <c r="I359" s="29"/>
      <c r="J359" s="28"/>
      <c r="K359" s="28"/>
      <c r="L359" s="28"/>
      <c r="M359" s="28"/>
      <c r="N359" s="28"/>
      <c r="O359" s="28"/>
      <c r="P359" s="2">
        <f>ROUND(SUM(P357:P358),5)</f>
        <v>1028</v>
      </c>
      <c r="Q359" s="2">
        <f>Q358</f>
        <v>1028</v>
      </c>
    </row>
    <row r="360" spans="1:17" x14ac:dyDescent="0.35">
      <c r="A360" s="28"/>
      <c r="B360" s="28" t="s">
        <v>258</v>
      </c>
      <c r="C360" s="28"/>
      <c r="D360" s="28"/>
      <c r="E360" s="28"/>
      <c r="F360" s="28"/>
      <c r="G360" s="28"/>
      <c r="H360" s="28"/>
      <c r="I360" s="29"/>
      <c r="J360" s="28"/>
      <c r="K360" s="28"/>
      <c r="L360" s="28"/>
      <c r="M360" s="28"/>
      <c r="N360" s="28"/>
      <c r="O360" s="28"/>
      <c r="P360" s="12">
        <f>P359</f>
        <v>1028</v>
      </c>
      <c r="Q360" s="12">
        <f>Q359</f>
        <v>1028</v>
      </c>
    </row>
    <row r="361" spans="1:17" x14ac:dyDescent="0.35">
      <c r="A361" s="1"/>
      <c r="B361" s="1" t="s">
        <v>259</v>
      </c>
      <c r="C361" s="1"/>
      <c r="D361" s="1"/>
      <c r="E361" s="1"/>
      <c r="F361" s="1"/>
      <c r="G361" s="1"/>
      <c r="H361" s="1"/>
      <c r="I361" s="22"/>
      <c r="J361" s="1"/>
      <c r="K361" s="1"/>
      <c r="L361" s="1"/>
      <c r="M361" s="1"/>
      <c r="N361" s="1"/>
      <c r="O361" s="1"/>
      <c r="P361" s="23"/>
      <c r="Q361" s="23"/>
    </row>
    <row r="362" spans="1:17" x14ac:dyDescent="0.35">
      <c r="A362" s="1"/>
      <c r="B362" s="1"/>
      <c r="C362" s="1" t="s">
        <v>260</v>
      </c>
      <c r="D362" s="1"/>
      <c r="E362" s="1"/>
      <c r="F362" s="1"/>
      <c r="G362" s="1"/>
      <c r="H362" s="1"/>
      <c r="I362" s="22"/>
      <c r="J362" s="1"/>
      <c r="K362" s="1"/>
      <c r="L362" s="1"/>
      <c r="M362" s="1"/>
      <c r="N362" s="1"/>
      <c r="O362" s="1"/>
      <c r="P362" s="23"/>
      <c r="Q362" s="23"/>
    </row>
    <row r="363" spans="1:17" ht="15" thickBot="1" x14ac:dyDescent="0.4">
      <c r="A363" s="21"/>
      <c r="B363" s="21"/>
      <c r="C363" s="21"/>
      <c r="D363" s="21"/>
      <c r="E363" s="21"/>
      <c r="F363" s="21"/>
      <c r="G363" s="24"/>
      <c r="H363" s="24" t="s">
        <v>427</v>
      </c>
      <c r="I363" s="25">
        <v>45267</v>
      </c>
      <c r="J363" s="24" t="s">
        <v>471</v>
      </c>
      <c r="K363" s="24" t="s">
        <v>527</v>
      </c>
      <c r="L363" s="24" t="s">
        <v>611</v>
      </c>
      <c r="M363" s="24" t="s">
        <v>613</v>
      </c>
      <c r="N363" s="26"/>
      <c r="O363" s="24" t="s">
        <v>15</v>
      </c>
      <c r="P363" s="30">
        <v>23549.87</v>
      </c>
      <c r="Q363" s="30">
        <f>ROUND(Q362+P363,5)</f>
        <v>23549.87</v>
      </c>
    </row>
    <row r="364" spans="1:17" ht="15" thickBot="1" x14ac:dyDescent="0.4">
      <c r="A364" s="28"/>
      <c r="B364" s="28"/>
      <c r="C364" s="28" t="s">
        <v>329</v>
      </c>
      <c r="D364" s="28"/>
      <c r="E364" s="28"/>
      <c r="F364" s="28"/>
      <c r="G364" s="28"/>
      <c r="H364" s="28"/>
      <c r="I364" s="29"/>
      <c r="J364" s="28"/>
      <c r="K364" s="28"/>
      <c r="L364" s="28"/>
      <c r="M364" s="28"/>
      <c r="N364" s="28"/>
      <c r="O364" s="28"/>
      <c r="P364" s="2">
        <v>23549.87</v>
      </c>
      <c r="Q364" s="2">
        <v>23549.87</v>
      </c>
    </row>
    <row r="365" spans="1:17" x14ac:dyDescent="0.35">
      <c r="A365" s="28"/>
      <c r="B365" s="28" t="s">
        <v>262</v>
      </c>
      <c r="C365" s="28"/>
      <c r="D365" s="28"/>
      <c r="E365" s="28"/>
      <c r="F365" s="28"/>
      <c r="G365" s="28"/>
      <c r="H365" s="28"/>
      <c r="I365" s="29"/>
      <c r="J365" s="28"/>
      <c r="K365" s="28"/>
      <c r="L365" s="28"/>
      <c r="M365" s="28"/>
      <c r="N365" s="28"/>
      <c r="O365" s="28"/>
      <c r="P365" s="12">
        <f>P364</f>
        <v>23549.87</v>
      </c>
      <c r="Q365" s="12">
        <f>Q364</f>
        <v>23549.87</v>
      </c>
    </row>
    <row r="366" spans="1:17" x14ac:dyDescent="0.35">
      <c r="A366" s="1"/>
      <c r="B366" s="1" t="s">
        <v>265</v>
      </c>
      <c r="C366" s="1"/>
      <c r="D366" s="1"/>
      <c r="E366" s="1"/>
      <c r="F366" s="1"/>
      <c r="G366" s="1"/>
      <c r="H366" s="1"/>
      <c r="I366" s="22"/>
      <c r="J366" s="1"/>
      <c r="K366" s="1"/>
      <c r="L366" s="1"/>
      <c r="M366" s="1"/>
      <c r="N366" s="1"/>
      <c r="O366" s="1"/>
      <c r="P366" s="23"/>
      <c r="Q366" s="23"/>
    </row>
    <row r="367" spans="1:17" x14ac:dyDescent="0.35">
      <c r="A367" s="1"/>
      <c r="B367" s="1"/>
      <c r="C367" s="1" t="s">
        <v>266</v>
      </c>
      <c r="D367" s="1"/>
      <c r="E367" s="1"/>
      <c r="F367" s="1"/>
      <c r="G367" s="1"/>
      <c r="H367" s="1"/>
      <c r="I367" s="22"/>
      <c r="J367" s="1"/>
      <c r="K367" s="1"/>
      <c r="L367" s="1"/>
      <c r="M367" s="1"/>
      <c r="N367" s="1"/>
      <c r="O367" s="1"/>
      <c r="P367" s="23"/>
      <c r="Q367" s="23"/>
    </row>
    <row r="368" spans="1:17" x14ac:dyDescent="0.35">
      <c r="A368" s="1"/>
      <c r="B368" s="1"/>
      <c r="C368" s="1"/>
      <c r="D368" s="1" t="s">
        <v>267</v>
      </c>
      <c r="E368" s="1"/>
      <c r="F368" s="1"/>
      <c r="G368" s="1"/>
      <c r="H368" s="1"/>
      <c r="I368" s="22"/>
      <c r="J368" s="1"/>
      <c r="K368" s="1"/>
      <c r="L368" s="1"/>
      <c r="M368" s="1"/>
      <c r="N368" s="1"/>
      <c r="O368" s="1"/>
      <c r="P368" s="23"/>
      <c r="Q368" s="23"/>
    </row>
    <row r="369" spans="1:17" x14ac:dyDescent="0.35">
      <c r="A369" s="24"/>
      <c r="B369" s="24"/>
      <c r="C369" s="24"/>
      <c r="D369" s="24"/>
      <c r="E369" s="24"/>
      <c r="F369" s="24"/>
      <c r="G369" s="24"/>
      <c r="H369" s="24" t="s">
        <v>433</v>
      </c>
      <c r="I369" s="25">
        <v>45275</v>
      </c>
      <c r="J369" s="24" t="s">
        <v>452</v>
      </c>
      <c r="K369" s="24" t="s">
        <v>494</v>
      </c>
      <c r="L369" s="24" t="s">
        <v>548</v>
      </c>
      <c r="M369" s="24" t="s">
        <v>613</v>
      </c>
      <c r="N369" s="26"/>
      <c r="O369" s="24" t="s">
        <v>9</v>
      </c>
      <c r="P369" s="30">
        <v>-5123</v>
      </c>
      <c r="Q369" s="30">
        <f t="shared" ref="Q369:Q376" si="9">ROUND(Q368+P369,5)</f>
        <v>-5123</v>
      </c>
    </row>
    <row r="370" spans="1:17" x14ac:dyDescent="0.35">
      <c r="A370" s="24"/>
      <c r="B370" s="24"/>
      <c r="C370" s="24"/>
      <c r="D370" s="24"/>
      <c r="E370" s="24"/>
      <c r="F370" s="24"/>
      <c r="G370" s="24"/>
      <c r="H370" s="24" t="s">
        <v>433</v>
      </c>
      <c r="I370" s="25">
        <v>45275</v>
      </c>
      <c r="J370" s="24" t="s">
        <v>452</v>
      </c>
      <c r="K370" s="24" t="s">
        <v>494</v>
      </c>
      <c r="L370" s="24" t="s">
        <v>548</v>
      </c>
      <c r="M370" s="24" t="s">
        <v>613</v>
      </c>
      <c r="N370" s="26"/>
      <c r="O370" s="24" t="s">
        <v>9</v>
      </c>
      <c r="P370" s="30">
        <v>-10231.969999999999</v>
      </c>
      <c r="Q370" s="30">
        <f t="shared" si="9"/>
        <v>-15354.97</v>
      </c>
    </row>
    <row r="371" spans="1:17" x14ac:dyDescent="0.35">
      <c r="A371" s="24"/>
      <c r="B371" s="24"/>
      <c r="C371" s="24"/>
      <c r="D371" s="24"/>
      <c r="E371" s="24"/>
      <c r="F371" s="24"/>
      <c r="G371" s="24"/>
      <c r="H371" s="24" t="s">
        <v>433</v>
      </c>
      <c r="I371" s="25">
        <v>45275</v>
      </c>
      <c r="J371" s="24" t="s">
        <v>441</v>
      </c>
      <c r="K371" s="24" t="s">
        <v>484</v>
      </c>
      <c r="L371" s="24" t="s">
        <v>548</v>
      </c>
      <c r="M371" s="24" t="s">
        <v>613</v>
      </c>
      <c r="N371" s="26"/>
      <c r="O371" s="24" t="s">
        <v>9</v>
      </c>
      <c r="P371" s="30">
        <v>0</v>
      </c>
      <c r="Q371" s="30">
        <f t="shared" si="9"/>
        <v>-15354.97</v>
      </c>
    </row>
    <row r="372" spans="1:17" x14ac:dyDescent="0.35">
      <c r="A372" s="24"/>
      <c r="B372" s="24"/>
      <c r="C372" s="24"/>
      <c r="D372" s="24"/>
      <c r="E372" s="24"/>
      <c r="F372" s="24"/>
      <c r="G372" s="24"/>
      <c r="H372" s="24" t="s">
        <v>433</v>
      </c>
      <c r="I372" s="25">
        <v>45275</v>
      </c>
      <c r="J372" s="24" t="s">
        <v>441</v>
      </c>
      <c r="K372" s="24" t="s">
        <v>484</v>
      </c>
      <c r="L372" s="24" t="s">
        <v>548</v>
      </c>
      <c r="M372" s="24" t="s">
        <v>613</v>
      </c>
      <c r="N372" s="26"/>
      <c r="O372" s="24" t="s">
        <v>9</v>
      </c>
      <c r="P372" s="30">
        <v>-7973.64</v>
      </c>
      <c r="Q372" s="30">
        <f t="shared" si="9"/>
        <v>-23328.61</v>
      </c>
    </row>
    <row r="373" spans="1:17" x14ac:dyDescent="0.35">
      <c r="A373" s="24"/>
      <c r="B373" s="24"/>
      <c r="C373" s="24"/>
      <c r="D373" s="24"/>
      <c r="E373" s="24"/>
      <c r="F373" s="24"/>
      <c r="G373" s="24"/>
      <c r="H373" s="24" t="s">
        <v>433</v>
      </c>
      <c r="I373" s="25">
        <v>45280</v>
      </c>
      <c r="J373" s="24" t="s">
        <v>453</v>
      </c>
      <c r="K373" s="24" t="s">
        <v>494</v>
      </c>
      <c r="L373" s="24" t="s">
        <v>548</v>
      </c>
      <c r="M373" s="24" t="s">
        <v>613</v>
      </c>
      <c r="N373" s="26"/>
      <c r="O373" s="24" t="s">
        <v>9</v>
      </c>
      <c r="P373" s="30">
        <v>-10529.4</v>
      </c>
      <c r="Q373" s="30">
        <f t="shared" si="9"/>
        <v>-33858.01</v>
      </c>
    </row>
    <row r="374" spans="1:17" x14ac:dyDescent="0.35">
      <c r="A374" s="24"/>
      <c r="B374" s="24"/>
      <c r="C374" s="24"/>
      <c r="D374" s="24"/>
      <c r="E374" s="24"/>
      <c r="F374" s="24"/>
      <c r="G374" s="24"/>
      <c r="H374" s="24" t="s">
        <v>433</v>
      </c>
      <c r="I374" s="25">
        <v>45280</v>
      </c>
      <c r="J374" s="24" t="s">
        <v>453</v>
      </c>
      <c r="K374" s="24" t="s">
        <v>494</v>
      </c>
      <c r="L374" s="24" t="s">
        <v>548</v>
      </c>
      <c r="M374" s="24" t="s">
        <v>613</v>
      </c>
      <c r="N374" s="26"/>
      <c r="O374" s="24" t="s">
        <v>9</v>
      </c>
      <c r="P374" s="30">
        <v>0</v>
      </c>
      <c r="Q374" s="30">
        <f t="shared" si="9"/>
        <v>-33858.01</v>
      </c>
    </row>
    <row r="375" spans="1:17" x14ac:dyDescent="0.35">
      <c r="A375" s="24"/>
      <c r="B375" s="24"/>
      <c r="C375" s="24"/>
      <c r="D375" s="24"/>
      <c r="E375" s="24"/>
      <c r="F375" s="24"/>
      <c r="G375" s="24"/>
      <c r="H375" s="24" t="s">
        <v>433</v>
      </c>
      <c r="I375" s="25">
        <v>45289</v>
      </c>
      <c r="J375" s="24" t="s">
        <v>444</v>
      </c>
      <c r="K375" s="24" t="s">
        <v>484</v>
      </c>
      <c r="L375" s="24" t="s">
        <v>548</v>
      </c>
      <c r="M375" s="24" t="s">
        <v>613</v>
      </c>
      <c r="N375" s="26"/>
      <c r="O375" s="24" t="s">
        <v>9</v>
      </c>
      <c r="P375" s="30">
        <v>0</v>
      </c>
      <c r="Q375" s="30">
        <f t="shared" si="9"/>
        <v>-33858.01</v>
      </c>
    </row>
    <row r="376" spans="1:17" ht="15" thickBot="1" x14ac:dyDescent="0.4">
      <c r="A376" s="24"/>
      <c r="B376" s="24"/>
      <c r="C376" s="24"/>
      <c r="D376" s="24"/>
      <c r="E376" s="24"/>
      <c r="F376" s="24"/>
      <c r="G376" s="24"/>
      <c r="H376" s="24" t="s">
        <v>433</v>
      </c>
      <c r="I376" s="25">
        <v>45289</v>
      </c>
      <c r="J376" s="24" t="s">
        <v>444</v>
      </c>
      <c r="K376" s="24" t="s">
        <v>484</v>
      </c>
      <c r="L376" s="24" t="s">
        <v>548</v>
      </c>
      <c r="M376" s="24" t="s">
        <v>613</v>
      </c>
      <c r="N376" s="26"/>
      <c r="O376" s="24" t="s">
        <v>9</v>
      </c>
      <c r="P376" s="27">
        <v>0</v>
      </c>
      <c r="Q376" s="27">
        <f t="shared" si="9"/>
        <v>-33858.01</v>
      </c>
    </row>
    <row r="377" spans="1:17" x14ac:dyDescent="0.35">
      <c r="A377" s="28"/>
      <c r="B377" s="28"/>
      <c r="C377" s="28"/>
      <c r="D377" s="28" t="s">
        <v>423</v>
      </c>
      <c r="E377" s="28"/>
      <c r="F377" s="28"/>
      <c r="G377" s="28"/>
      <c r="H377" s="28"/>
      <c r="I377" s="29"/>
      <c r="J377" s="28"/>
      <c r="K377" s="28"/>
      <c r="L377" s="28"/>
      <c r="M377" s="28"/>
      <c r="N377" s="28"/>
      <c r="O377" s="28"/>
      <c r="P377" s="12">
        <f>ROUND(SUM(P368:P376),5)</f>
        <v>-33858.01</v>
      </c>
      <c r="Q377" s="12">
        <f>Q376</f>
        <v>-33858.01</v>
      </c>
    </row>
    <row r="378" spans="1:17" x14ac:dyDescent="0.35">
      <c r="A378" s="1"/>
      <c r="B378" s="1"/>
      <c r="C378" s="1"/>
      <c r="D378" s="1" t="s">
        <v>268</v>
      </c>
      <c r="E378" s="1"/>
      <c r="F378" s="1"/>
      <c r="G378" s="1"/>
      <c r="H378" s="1"/>
      <c r="I378" s="22"/>
      <c r="J378" s="1"/>
      <c r="K378" s="1"/>
      <c r="L378" s="1"/>
      <c r="M378" s="1"/>
      <c r="N378" s="1"/>
      <c r="O378" s="1"/>
      <c r="P378" s="23"/>
      <c r="Q378" s="23"/>
    </row>
    <row r="379" spans="1:17" x14ac:dyDescent="0.35">
      <c r="A379" s="24"/>
      <c r="B379" s="24"/>
      <c r="C379" s="24"/>
      <c r="D379" s="24"/>
      <c r="E379" s="24"/>
      <c r="F379" s="24"/>
      <c r="G379" s="24"/>
      <c r="H379" s="24" t="s">
        <v>433</v>
      </c>
      <c r="I379" s="25">
        <v>45275</v>
      </c>
      <c r="J379" s="24" t="s">
        <v>452</v>
      </c>
      <c r="K379" s="24" t="s">
        <v>494</v>
      </c>
      <c r="L379" s="24" t="s">
        <v>548</v>
      </c>
      <c r="M379" s="24" t="s">
        <v>613</v>
      </c>
      <c r="N379" s="26"/>
      <c r="O379" s="24" t="s">
        <v>9</v>
      </c>
      <c r="P379" s="30">
        <v>-834.27</v>
      </c>
      <c r="Q379" s="30">
        <f>ROUND(Q378+P379,5)</f>
        <v>-834.27</v>
      </c>
    </row>
    <row r="380" spans="1:17" ht="15" thickBot="1" x14ac:dyDescent="0.4">
      <c r="A380" s="24"/>
      <c r="B380" s="24"/>
      <c r="C380" s="24"/>
      <c r="D380" s="24"/>
      <c r="E380" s="24"/>
      <c r="F380" s="24"/>
      <c r="G380" s="24"/>
      <c r="H380" s="24" t="s">
        <v>433</v>
      </c>
      <c r="I380" s="25">
        <v>45280</v>
      </c>
      <c r="J380" s="24" t="s">
        <v>453</v>
      </c>
      <c r="K380" s="24" t="s">
        <v>494</v>
      </c>
      <c r="L380" s="24" t="s">
        <v>548</v>
      </c>
      <c r="M380" s="24" t="s">
        <v>613</v>
      </c>
      <c r="N380" s="26"/>
      <c r="O380" s="24" t="s">
        <v>9</v>
      </c>
      <c r="P380" s="30">
        <v>-1904.01</v>
      </c>
      <c r="Q380" s="30">
        <f>ROUND(Q379+P380,5)</f>
        <v>-2738.28</v>
      </c>
    </row>
    <row r="381" spans="1:17" ht="15" thickBot="1" x14ac:dyDescent="0.4">
      <c r="A381" s="28"/>
      <c r="B381" s="28"/>
      <c r="C381" s="28"/>
      <c r="D381" s="28" t="s">
        <v>424</v>
      </c>
      <c r="E381" s="28"/>
      <c r="F381" s="28"/>
      <c r="G381" s="28"/>
      <c r="H381" s="28"/>
      <c r="I381" s="29"/>
      <c r="J381" s="28"/>
      <c r="K381" s="28"/>
      <c r="L381" s="28"/>
      <c r="M381" s="28"/>
      <c r="N381" s="28"/>
      <c r="O381" s="28"/>
      <c r="P381" s="2">
        <f>ROUND(SUM(P378:P380),5)</f>
        <v>-2738.28</v>
      </c>
      <c r="Q381" s="2">
        <f>Q380</f>
        <v>-2738.28</v>
      </c>
    </row>
    <row r="382" spans="1:17" x14ac:dyDescent="0.35">
      <c r="A382" s="28"/>
      <c r="B382" s="28"/>
      <c r="C382" s="28" t="s">
        <v>269</v>
      </c>
      <c r="D382" s="28"/>
      <c r="E382" s="28"/>
      <c r="F382" s="28"/>
      <c r="G382" s="28"/>
      <c r="H382" s="28"/>
      <c r="I382" s="29"/>
      <c r="J382" s="28"/>
      <c r="K382" s="28"/>
      <c r="L382" s="28"/>
      <c r="M382" s="28"/>
      <c r="N382" s="28"/>
      <c r="O382" s="28"/>
      <c r="P382" s="12">
        <f>ROUND(P377+P381,5)</f>
        <v>-36596.29</v>
      </c>
      <c r="Q382" s="12">
        <f>ROUND(Q377+Q381,5)</f>
        <v>-36596.29</v>
      </c>
    </row>
    <row r="383" spans="1:17" x14ac:dyDescent="0.35">
      <c r="A383" s="1"/>
      <c r="B383" s="1"/>
      <c r="C383" s="1" t="s">
        <v>270</v>
      </c>
      <c r="D383" s="1"/>
      <c r="E383" s="1"/>
      <c r="F383" s="1"/>
      <c r="G383" s="1"/>
      <c r="H383" s="1"/>
      <c r="I383" s="22"/>
      <c r="J383" s="1"/>
      <c r="K383" s="1"/>
      <c r="L383" s="1"/>
      <c r="M383" s="1"/>
      <c r="N383" s="1"/>
      <c r="O383" s="1"/>
      <c r="P383" s="23"/>
      <c r="Q383" s="23"/>
    </row>
    <row r="384" spans="1:17" ht="15" thickBot="1" x14ac:dyDescent="0.4">
      <c r="A384" s="21"/>
      <c r="B384" s="21"/>
      <c r="C384" s="21"/>
      <c r="D384" s="21"/>
      <c r="E384" s="21"/>
      <c r="F384" s="21"/>
      <c r="G384" s="24"/>
      <c r="H384" s="24" t="s">
        <v>431</v>
      </c>
      <c r="I384" s="25">
        <v>45282</v>
      </c>
      <c r="J384" s="24"/>
      <c r="K384" s="24" t="s">
        <v>528</v>
      </c>
      <c r="L384" s="24" t="s">
        <v>612</v>
      </c>
      <c r="M384" s="24" t="s">
        <v>613</v>
      </c>
      <c r="N384" s="26"/>
      <c r="O384" s="24" t="s">
        <v>38</v>
      </c>
      <c r="P384" s="30">
        <v>-189.99</v>
      </c>
      <c r="Q384" s="30">
        <f>ROUND(Q383+P384,5)</f>
        <v>-189.99</v>
      </c>
    </row>
    <row r="385" spans="1:17" ht="15" thickBot="1" x14ac:dyDescent="0.4">
      <c r="A385" s="28"/>
      <c r="B385" s="28"/>
      <c r="C385" s="28" t="s">
        <v>425</v>
      </c>
      <c r="D385" s="28"/>
      <c r="E385" s="28"/>
      <c r="F385" s="28"/>
      <c r="G385" s="28"/>
      <c r="H385" s="28"/>
      <c r="I385" s="29"/>
      <c r="J385" s="28"/>
      <c r="K385" s="28"/>
      <c r="L385" s="28"/>
      <c r="M385" s="28"/>
      <c r="N385" s="28"/>
      <c r="O385" s="28"/>
      <c r="P385" s="3">
        <f>ROUND(SUM(P383:P384),5)</f>
        <v>-189.99</v>
      </c>
      <c r="Q385" s="3">
        <f>Q384</f>
        <v>-189.99</v>
      </c>
    </row>
    <row r="386" spans="1:17" ht="15" thickBot="1" x14ac:dyDescent="0.4">
      <c r="A386" s="28"/>
      <c r="B386" s="28" t="s">
        <v>271</v>
      </c>
      <c r="C386" s="28"/>
      <c r="D386" s="28"/>
      <c r="E386" s="28"/>
      <c r="F386" s="28"/>
      <c r="G386" s="28"/>
      <c r="H386" s="28"/>
      <c r="I386" s="29"/>
      <c r="J386" s="28"/>
      <c r="K386" s="28"/>
      <c r="L386" s="28"/>
      <c r="M386" s="28"/>
      <c r="N386" s="28"/>
      <c r="O386" s="28"/>
      <c r="P386" s="3">
        <f>ROUND(P382+P385,5)</f>
        <v>-36786.28</v>
      </c>
      <c r="Q386" s="3">
        <f>ROUND(Q382+Q385,5)</f>
        <v>-36786.28</v>
      </c>
    </row>
    <row r="387" spans="1:17" s="6" customFormat="1" ht="11" thickBot="1" x14ac:dyDescent="0.3">
      <c r="A387" s="4" t="s">
        <v>426</v>
      </c>
      <c r="B387" s="4"/>
      <c r="C387" s="4"/>
      <c r="D387" s="4"/>
      <c r="E387" s="4"/>
      <c r="F387" s="4"/>
      <c r="G387" s="4"/>
      <c r="H387" s="4"/>
      <c r="I387" s="31"/>
      <c r="J387" s="4"/>
      <c r="K387" s="4"/>
      <c r="L387" s="4"/>
      <c r="M387" s="4"/>
      <c r="N387" s="4"/>
      <c r="O387" s="4"/>
      <c r="P387" s="5">
        <f>ROUND(P4+P7+P15+P43+P46+P258+P263+P275+P313+P336+P355+P360+P365+P386,5)</f>
        <v>-105774.02</v>
      </c>
      <c r="Q387" s="5">
        <f>ROUND(Q4+Q7+Q15+Q43+Q46+Q258+Q263+Q275+Q313+Q336+Q355+Q360+Q365+Q386,5)</f>
        <v>-105774.02</v>
      </c>
    </row>
    <row r="388" spans="1:17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2:27 PM
&amp;"Arial,Bold"&amp;8 01/04/24
&amp;"Arial,Bold"&amp;8 Accrual Basis&amp;C&amp;"Arial,Bold"&amp;12 Nederland Fire Protection District
&amp;"Arial,Bold"&amp;14 Transaction Detail By Account
&amp;"Arial,Bold"&amp;10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5361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5361" r:id="rId4" name="FILTER"/>
      </mc:Fallback>
    </mc:AlternateContent>
    <mc:AlternateContent xmlns:mc="http://schemas.openxmlformats.org/markup-compatibility/2006">
      <mc:Choice Requires="x14">
        <control shapeId="15362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5362" r:id="rId6" name="HEADER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C349-6293-4D28-8A90-D8DB90EBA235}">
  <dimension ref="A1:AK64"/>
  <sheetViews>
    <sheetView workbookViewId="0">
      <selection sqref="A1:AK64"/>
    </sheetView>
  </sheetViews>
  <sheetFormatPr defaultRowHeight="12.5" x14ac:dyDescent="0.25"/>
  <cols>
    <col min="1" max="16384" width="8.7265625" style="11"/>
  </cols>
  <sheetData>
    <row r="1" spans="1:37" x14ac:dyDescent="0.2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</row>
    <row r="2" spans="1:37" x14ac:dyDescent="0.25">
      <c r="A2" s="33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</row>
    <row r="3" spans="1:37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</row>
    <row r="4" spans="1:37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</row>
    <row r="5" spans="1:37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1:37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</row>
    <row r="7" spans="1:37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</row>
    <row r="8" spans="1:37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</row>
    <row r="9" spans="1:37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</row>
    <row r="11" spans="1:37" x14ac:dyDescent="0.2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</row>
    <row r="12" spans="1:37" x14ac:dyDescent="0.2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</row>
    <row r="13" spans="1:37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</row>
    <row r="14" spans="1:37" x14ac:dyDescent="0.25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</row>
    <row r="15" spans="1:37" x14ac:dyDescent="0.25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</row>
    <row r="16" spans="1:37" x14ac:dyDescent="0.25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</row>
    <row r="17" spans="1:37" x14ac:dyDescent="0.25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</row>
    <row r="18" spans="1:37" x14ac:dyDescent="0.2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</row>
    <row r="19" spans="1:37" x14ac:dyDescent="0.2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</row>
    <row r="20" spans="1:37" x14ac:dyDescent="0.2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</row>
    <row r="21" spans="1:37" x14ac:dyDescent="0.2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</row>
    <row r="22" spans="1:37" x14ac:dyDescent="0.2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</row>
    <row r="23" spans="1:37" x14ac:dyDescent="0.25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</row>
    <row r="24" spans="1:37" x14ac:dyDescent="0.25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</row>
    <row r="25" spans="1:37" x14ac:dyDescent="0.2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</row>
    <row r="26" spans="1:37" x14ac:dyDescent="0.25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</row>
    <row r="27" spans="1:37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x14ac:dyDescent="0.25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</row>
    <row r="29" spans="1:37" x14ac:dyDescent="0.2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</row>
    <row r="31" spans="1:37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x14ac:dyDescent="0.25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</row>
    <row r="33" spans="1:37" x14ac:dyDescent="0.25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</row>
    <row r="34" spans="1:37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</row>
    <row r="35" spans="1:37" x14ac:dyDescent="0.25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</row>
    <row r="36" spans="1:37" x14ac:dyDescent="0.25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</row>
    <row r="37" spans="1:37" x14ac:dyDescent="0.25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</row>
    <row r="38" spans="1:37" x14ac:dyDescent="0.25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</row>
    <row r="39" spans="1:37" x14ac:dyDescent="0.2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</row>
    <row r="40" spans="1:37" x14ac:dyDescent="0.2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</row>
    <row r="41" spans="1:37" x14ac:dyDescent="0.2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</row>
    <row r="42" spans="1:37" x14ac:dyDescent="0.2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</row>
    <row r="43" spans="1:37" x14ac:dyDescent="0.2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</row>
    <row r="44" spans="1:37" x14ac:dyDescent="0.2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</row>
    <row r="45" spans="1:37" x14ac:dyDescent="0.25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</row>
    <row r="46" spans="1:37" x14ac:dyDescent="0.25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</row>
    <row r="47" spans="1:37" x14ac:dyDescent="0.25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</row>
    <row r="48" spans="1:37" x14ac:dyDescent="0.25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</row>
    <row r="49" spans="1:37" x14ac:dyDescent="0.2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</row>
    <row r="50" spans="1:37" x14ac:dyDescent="0.2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</row>
    <row r="51" spans="1:37" x14ac:dyDescent="0.2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</row>
    <row r="52" spans="1:37" x14ac:dyDescent="0.25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</row>
    <row r="53" spans="1:37" x14ac:dyDescent="0.25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</row>
    <row r="54" spans="1:37" x14ac:dyDescent="0.25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</row>
    <row r="55" spans="1:37" x14ac:dyDescent="0.25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</row>
    <row r="56" spans="1:37" x14ac:dyDescent="0.25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</row>
    <row r="57" spans="1:37" x14ac:dyDescent="0.25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</row>
    <row r="58" spans="1:37" x14ac:dyDescent="0.25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</row>
    <row r="59" spans="1:37" x14ac:dyDescent="0.25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</row>
    <row r="60" spans="1:37" x14ac:dyDescent="0.25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</row>
    <row r="61" spans="1:37" x14ac:dyDescent="0.25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</row>
    <row r="62" spans="1:37" x14ac:dyDescent="0.25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</row>
    <row r="63" spans="1:37" x14ac:dyDescent="0.25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</row>
    <row r="64" spans="1:37" x14ac:dyDescent="0.25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</sheetData>
  <mergeCells count="1">
    <mergeCell ref="A1:AK64"/>
  </mergeCells>
  <pageMargins left="0.75" right="0.75" top="1" bottom="1" header="0.5" footer="0.5"/>
  <pageSetup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8BBF4-523F-478E-B20A-1A7CBB45D9BA}">
  <sheetPr codeName="Sheet5"/>
  <dimension ref="A1:M278"/>
  <sheetViews>
    <sheetView tabSelected="1" workbookViewId="0">
      <pane xSplit="9" ySplit="2" topLeftCell="J3" activePane="bottomRight" state="frozenSplit"/>
      <selection pane="topRight" activeCell="J1" sqref="J1"/>
      <selection pane="bottomLeft" activeCell="A3" sqref="A3"/>
      <selection pane="bottomRight"/>
    </sheetView>
  </sheetViews>
  <sheetFormatPr defaultRowHeight="14.5" x14ac:dyDescent="0.35"/>
  <cols>
    <col min="1" max="8" width="2.90625" style="37" customWidth="1"/>
    <col min="9" max="9" width="27.7265625" style="37" customWidth="1"/>
    <col min="10" max="11" width="9.26953125" style="38" bestFit="1" customWidth="1"/>
    <col min="12" max="12" width="10.7265625" style="38" bestFit="1" customWidth="1"/>
    <col min="13" max="13" width="9.453125" style="38" bestFit="1" customWidth="1"/>
  </cols>
  <sheetData>
    <row r="1" spans="1:13" ht="15" thickBot="1" x14ac:dyDescent="0.4">
      <c r="A1" s="1"/>
      <c r="B1" s="1"/>
      <c r="C1" s="1"/>
      <c r="D1" s="1"/>
      <c r="E1" s="1"/>
      <c r="F1" s="1"/>
      <c r="G1" s="1"/>
      <c r="H1" s="1"/>
      <c r="I1" s="1"/>
      <c r="J1" s="34"/>
      <c r="K1" s="34"/>
      <c r="L1" s="34"/>
      <c r="M1" s="34"/>
    </row>
    <row r="2" spans="1:13" s="10" customFormat="1" ht="15.5" thickTop="1" thickBot="1" x14ac:dyDescent="0.4">
      <c r="A2" s="8"/>
      <c r="B2" s="8"/>
      <c r="C2" s="8"/>
      <c r="D2" s="8"/>
      <c r="E2" s="8"/>
      <c r="F2" s="8"/>
      <c r="G2" s="8"/>
      <c r="H2" s="8"/>
      <c r="I2" s="8"/>
      <c r="J2" s="20" t="s">
        <v>279</v>
      </c>
      <c r="K2" s="20" t="s">
        <v>73</v>
      </c>
      <c r="L2" s="20" t="s">
        <v>74</v>
      </c>
      <c r="M2" s="20" t="s">
        <v>75</v>
      </c>
    </row>
    <row r="3" spans="1:13" ht="15" thickTop="1" x14ac:dyDescent="0.35">
      <c r="A3" s="1"/>
      <c r="B3" s="1" t="s">
        <v>76</v>
      </c>
      <c r="C3" s="1"/>
      <c r="D3" s="1"/>
      <c r="E3" s="1"/>
      <c r="F3" s="1"/>
      <c r="G3" s="1"/>
      <c r="H3" s="1"/>
      <c r="I3" s="1"/>
      <c r="J3" s="12"/>
      <c r="K3" s="12"/>
      <c r="L3" s="12"/>
      <c r="M3" s="15"/>
    </row>
    <row r="4" spans="1:13" x14ac:dyDescent="0.35">
      <c r="A4" s="1"/>
      <c r="B4" s="1"/>
      <c r="C4" s="1"/>
      <c r="D4" s="1" t="s">
        <v>77</v>
      </c>
      <c r="E4" s="1"/>
      <c r="F4" s="1"/>
      <c r="G4" s="1"/>
      <c r="H4" s="1"/>
      <c r="I4" s="1"/>
      <c r="J4" s="12"/>
      <c r="K4" s="12"/>
      <c r="L4" s="12"/>
      <c r="M4" s="15"/>
    </row>
    <row r="5" spans="1:13" x14ac:dyDescent="0.35">
      <c r="A5" s="1"/>
      <c r="B5" s="1"/>
      <c r="C5" s="1"/>
      <c r="D5" s="1"/>
      <c r="E5" s="1" t="s">
        <v>280</v>
      </c>
      <c r="F5" s="1"/>
      <c r="G5" s="1"/>
      <c r="H5" s="1"/>
      <c r="I5" s="1"/>
      <c r="J5" s="12">
        <v>4200</v>
      </c>
      <c r="K5" s="12"/>
      <c r="L5" s="12"/>
      <c r="M5" s="15"/>
    </row>
    <row r="6" spans="1:13" x14ac:dyDescent="0.35">
      <c r="A6" s="1"/>
      <c r="B6" s="1"/>
      <c r="C6" s="1"/>
      <c r="D6" s="1"/>
      <c r="E6" s="1" t="s">
        <v>281</v>
      </c>
      <c r="F6" s="1"/>
      <c r="G6" s="1"/>
      <c r="H6" s="1"/>
      <c r="I6" s="1"/>
      <c r="J6" s="12">
        <v>2124.4</v>
      </c>
      <c r="K6" s="12"/>
      <c r="L6" s="12"/>
      <c r="M6" s="15"/>
    </row>
    <row r="7" spans="1:13" x14ac:dyDescent="0.35">
      <c r="A7" s="1"/>
      <c r="B7" s="1"/>
      <c r="C7" s="1"/>
      <c r="D7" s="1"/>
      <c r="E7" s="1" t="s">
        <v>78</v>
      </c>
      <c r="F7" s="1"/>
      <c r="G7" s="1"/>
      <c r="H7" s="1"/>
      <c r="I7" s="1"/>
      <c r="J7" s="12">
        <v>2500</v>
      </c>
      <c r="K7" s="12"/>
      <c r="L7" s="12"/>
      <c r="M7" s="15"/>
    </row>
    <row r="8" spans="1:13" x14ac:dyDescent="0.35">
      <c r="A8" s="1"/>
      <c r="B8" s="1"/>
      <c r="C8" s="1"/>
      <c r="D8" s="1"/>
      <c r="E8" s="1" t="s">
        <v>79</v>
      </c>
      <c r="F8" s="1"/>
      <c r="G8" s="1"/>
      <c r="H8" s="1"/>
      <c r="I8" s="1"/>
      <c r="J8" s="12">
        <v>0</v>
      </c>
      <c r="K8" s="12">
        <v>26688.5</v>
      </c>
      <c r="L8" s="12">
        <f>ROUND((J8-K8),5)</f>
        <v>-26688.5</v>
      </c>
      <c r="M8" s="15">
        <f>ROUND(IF(K8=0, IF(J8=0, 0, 1), J8/K8),5)</f>
        <v>0</v>
      </c>
    </row>
    <row r="9" spans="1:13" x14ac:dyDescent="0.35">
      <c r="A9" s="1"/>
      <c r="B9" s="1"/>
      <c r="C9" s="1"/>
      <c r="D9" s="1"/>
      <c r="E9" s="1" t="s">
        <v>80</v>
      </c>
      <c r="F9" s="1"/>
      <c r="G9" s="1"/>
      <c r="H9" s="1"/>
      <c r="I9" s="1"/>
      <c r="J9" s="12">
        <v>47994.51</v>
      </c>
      <c r="K9" s="12">
        <v>500</v>
      </c>
      <c r="L9" s="12">
        <f>ROUND((J9-K9),5)</f>
        <v>47494.51</v>
      </c>
      <c r="M9" s="15">
        <f>ROUND(IF(K9=0, IF(J9=0, 0, 1), J9/K9),5)</f>
        <v>95.989019999999996</v>
      </c>
    </row>
    <row r="10" spans="1:13" x14ac:dyDescent="0.35">
      <c r="A10" s="1"/>
      <c r="B10" s="1"/>
      <c r="C10" s="1"/>
      <c r="D10" s="1"/>
      <c r="E10" s="1" t="s">
        <v>81</v>
      </c>
      <c r="F10" s="1"/>
      <c r="G10" s="1"/>
      <c r="H10" s="1"/>
      <c r="I10" s="1"/>
      <c r="J10" s="12">
        <v>30928.62</v>
      </c>
      <c r="K10" s="12">
        <v>150</v>
      </c>
      <c r="L10" s="12">
        <f>ROUND((J10-K10),5)</f>
        <v>30778.62</v>
      </c>
      <c r="M10" s="15">
        <f>ROUND(IF(K10=0, IF(J10=0, 0, 1), J10/K10),5)</f>
        <v>206.1908</v>
      </c>
    </row>
    <row r="11" spans="1:13" x14ac:dyDescent="0.35">
      <c r="A11" s="1"/>
      <c r="B11" s="1"/>
      <c r="C11" s="1"/>
      <c r="D11" s="1"/>
      <c r="E11" s="1" t="s">
        <v>82</v>
      </c>
      <c r="F11" s="1"/>
      <c r="G11" s="1"/>
      <c r="H11" s="1"/>
      <c r="I11" s="1"/>
      <c r="J11" s="12"/>
      <c r="K11" s="12"/>
      <c r="L11" s="12"/>
      <c r="M11" s="15"/>
    </row>
    <row r="12" spans="1:13" x14ac:dyDescent="0.35">
      <c r="A12" s="1"/>
      <c r="B12" s="1"/>
      <c r="C12" s="1"/>
      <c r="D12" s="1"/>
      <c r="E12" s="1"/>
      <c r="F12" s="1" t="s">
        <v>282</v>
      </c>
      <c r="G12" s="1"/>
      <c r="H12" s="1"/>
      <c r="I12" s="1"/>
      <c r="J12" s="12">
        <v>-450.15</v>
      </c>
      <c r="K12" s="12"/>
      <c r="L12" s="12"/>
      <c r="M12" s="15"/>
    </row>
    <row r="13" spans="1:13" x14ac:dyDescent="0.35">
      <c r="A13" s="1"/>
      <c r="B13" s="1"/>
      <c r="C13" s="1"/>
      <c r="D13" s="1"/>
      <c r="E13" s="1"/>
      <c r="F13" s="1" t="s">
        <v>83</v>
      </c>
      <c r="G13" s="1"/>
      <c r="H13" s="1"/>
      <c r="I13" s="1"/>
      <c r="J13" s="12">
        <v>1413.13</v>
      </c>
      <c r="K13" s="12"/>
      <c r="L13" s="12"/>
      <c r="M13" s="15"/>
    </row>
    <row r="14" spans="1:13" x14ac:dyDescent="0.35">
      <c r="A14" s="1"/>
      <c r="B14" s="1"/>
      <c r="C14" s="1"/>
      <c r="D14" s="1"/>
      <c r="E14" s="1"/>
      <c r="F14" s="1" t="s">
        <v>84</v>
      </c>
      <c r="G14" s="1"/>
      <c r="H14" s="1"/>
      <c r="I14" s="1"/>
      <c r="J14" s="12">
        <v>0</v>
      </c>
      <c r="K14" s="12">
        <v>74433</v>
      </c>
      <c r="L14" s="12">
        <f>ROUND((J14-K14),5)</f>
        <v>-74433</v>
      </c>
      <c r="M14" s="15">
        <f>ROUND(IF(K14=0, IF(J14=0, 0, 1), J14/K14),5)</f>
        <v>0</v>
      </c>
    </row>
    <row r="15" spans="1:13" x14ac:dyDescent="0.35">
      <c r="A15" s="1"/>
      <c r="B15" s="1"/>
      <c r="C15" s="1"/>
      <c r="D15" s="1"/>
      <c r="E15" s="1"/>
      <c r="F15" s="1" t="s">
        <v>85</v>
      </c>
      <c r="G15" s="1"/>
      <c r="H15" s="1"/>
      <c r="I15" s="1"/>
      <c r="J15" s="12">
        <v>1164842.8600000001</v>
      </c>
      <c r="K15" s="12">
        <v>1063427.01</v>
      </c>
      <c r="L15" s="12">
        <f>ROUND((J15-K15),5)</f>
        <v>101415.85</v>
      </c>
      <c r="M15" s="15">
        <f>ROUND(IF(K15=0, IF(J15=0, 0, 1), J15/K15),5)</f>
        <v>1.09537</v>
      </c>
    </row>
    <row r="16" spans="1:13" x14ac:dyDescent="0.35">
      <c r="A16" s="1"/>
      <c r="B16" s="1"/>
      <c r="C16" s="1"/>
      <c r="D16" s="1"/>
      <c r="E16" s="1"/>
      <c r="F16" s="1" t="s">
        <v>86</v>
      </c>
      <c r="G16" s="1"/>
      <c r="H16" s="1"/>
      <c r="I16" s="1"/>
      <c r="J16" s="12">
        <v>49445.73</v>
      </c>
      <c r="K16" s="12">
        <v>53171.35</v>
      </c>
      <c r="L16" s="12">
        <f>ROUND((J16-K16),5)</f>
        <v>-3725.62</v>
      </c>
      <c r="M16" s="15">
        <f>ROUND(IF(K16=0, IF(J16=0, 0, 1), J16/K16),5)</f>
        <v>0.92993000000000003</v>
      </c>
    </row>
    <row r="17" spans="1:13" x14ac:dyDescent="0.35">
      <c r="A17" s="1"/>
      <c r="B17" s="1"/>
      <c r="C17" s="1"/>
      <c r="D17" s="1"/>
      <c r="E17" s="1"/>
      <c r="F17" s="1" t="s">
        <v>87</v>
      </c>
      <c r="G17" s="1"/>
      <c r="H17" s="1"/>
      <c r="I17" s="1"/>
      <c r="J17" s="12">
        <v>38100.400000000001</v>
      </c>
      <c r="K17" s="12">
        <v>37216.6</v>
      </c>
      <c r="L17" s="12">
        <f>ROUND((J17-K17),5)</f>
        <v>883.8</v>
      </c>
      <c r="M17" s="15">
        <f>ROUND(IF(K17=0, IF(J17=0, 0, 1), J17/K17),5)</f>
        <v>1.0237499999999999</v>
      </c>
    </row>
    <row r="18" spans="1:13" x14ac:dyDescent="0.35">
      <c r="A18" s="1"/>
      <c r="B18" s="1"/>
      <c r="C18" s="1"/>
      <c r="D18" s="1"/>
      <c r="E18" s="1"/>
      <c r="F18" s="1" t="s">
        <v>88</v>
      </c>
      <c r="G18" s="1"/>
      <c r="H18" s="1"/>
      <c r="I18" s="1"/>
      <c r="J18" s="12">
        <v>1776.52</v>
      </c>
      <c r="K18" s="12">
        <v>1860.83</v>
      </c>
      <c r="L18" s="12">
        <f>ROUND((J18-K18),5)</f>
        <v>-84.31</v>
      </c>
      <c r="M18" s="15">
        <f>ROUND(IF(K18=0, IF(J18=0, 0, 1), J18/K18),5)</f>
        <v>0.95469000000000004</v>
      </c>
    </row>
    <row r="19" spans="1:13" x14ac:dyDescent="0.35">
      <c r="A19" s="1"/>
      <c r="B19" s="1"/>
      <c r="C19" s="1"/>
      <c r="D19" s="1"/>
      <c r="E19" s="1"/>
      <c r="F19" s="1" t="s">
        <v>283</v>
      </c>
      <c r="G19" s="1"/>
      <c r="H19" s="1"/>
      <c r="I19" s="1"/>
      <c r="J19" s="12">
        <v>5925.78</v>
      </c>
      <c r="K19" s="12"/>
      <c r="L19" s="12"/>
      <c r="M19" s="15"/>
    </row>
    <row r="20" spans="1:13" x14ac:dyDescent="0.35">
      <c r="A20" s="1"/>
      <c r="B20" s="1"/>
      <c r="C20" s="1"/>
      <c r="D20" s="1"/>
      <c r="E20" s="1"/>
      <c r="F20" s="1" t="s">
        <v>89</v>
      </c>
      <c r="G20" s="1"/>
      <c r="H20" s="1"/>
      <c r="I20" s="1"/>
      <c r="J20" s="12">
        <v>992.4</v>
      </c>
      <c r="K20" s="12">
        <v>971</v>
      </c>
      <c r="L20" s="12">
        <f>ROUND((J20-K20),5)</f>
        <v>21.4</v>
      </c>
      <c r="M20" s="15">
        <f>ROUND(IF(K20=0, IF(J20=0, 0, 1), J20/K20),5)</f>
        <v>1.0220400000000001</v>
      </c>
    </row>
    <row r="21" spans="1:13" x14ac:dyDescent="0.35">
      <c r="A21" s="1"/>
      <c r="B21" s="1"/>
      <c r="C21" s="1"/>
      <c r="D21" s="1"/>
      <c r="E21" s="1"/>
      <c r="F21" s="1" t="s">
        <v>90</v>
      </c>
      <c r="G21" s="1"/>
      <c r="H21" s="1"/>
      <c r="I21" s="1"/>
      <c r="J21" s="12">
        <v>34909.57</v>
      </c>
      <c r="K21" s="12">
        <v>25741</v>
      </c>
      <c r="L21" s="12">
        <f>ROUND((J21-K21),5)</f>
        <v>9168.57</v>
      </c>
      <c r="M21" s="15">
        <f>ROUND(IF(K21=0, IF(J21=0, 0, 1), J21/K21),5)</f>
        <v>1.35619</v>
      </c>
    </row>
    <row r="22" spans="1:13" x14ac:dyDescent="0.35">
      <c r="A22" s="1"/>
      <c r="B22" s="1"/>
      <c r="C22" s="1"/>
      <c r="D22" s="1"/>
      <c r="E22" s="1"/>
      <c r="F22" s="1" t="s">
        <v>91</v>
      </c>
      <c r="G22" s="1"/>
      <c r="H22" s="1"/>
      <c r="I22" s="1"/>
      <c r="J22" s="12">
        <v>-46730.27</v>
      </c>
      <c r="K22" s="12"/>
      <c r="L22" s="12"/>
      <c r="M22" s="15"/>
    </row>
    <row r="23" spans="1:13" x14ac:dyDescent="0.35">
      <c r="A23" s="1"/>
      <c r="B23" s="1"/>
      <c r="C23" s="1"/>
      <c r="D23" s="1"/>
      <c r="E23" s="1"/>
      <c r="F23" s="1" t="s">
        <v>92</v>
      </c>
      <c r="G23" s="1"/>
      <c r="H23" s="1"/>
      <c r="I23" s="1"/>
      <c r="J23" s="12">
        <v>-1542.26</v>
      </c>
      <c r="K23" s="12"/>
      <c r="L23" s="12"/>
      <c r="M23" s="15"/>
    </row>
    <row r="24" spans="1:13" x14ac:dyDescent="0.35">
      <c r="A24" s="1"/>
      <c r="B24" s="1"/>
      <c r="C24" s="1"/>
      <c r="D24" s="1"/>
      <c r="E24" s="1"/>
      <c r="F24" s="1" t="s">
        <v>93</v>
      </c>
      <c r="G24" s="1"/>
      <c r="H24" s="1"/>
      <c r="I24" s="1"/>
      <c r="J24" s="12">
        <v>-10949.81</v>
      </c>
      <c r="K24" s="12"/>
      <c r="L24" s="12"/>
      <c r="M24" s="15"/>
    </row>
    <row r="25" spans="1:13" ht="15" thickBot="1" x14ac:dyDescent="0.4">
      <c r="A25" s="1"/>
      <c r="B25" s="1"/>
      <c r="C25" s="1"/>
      <c r="D25" s="1"/>
      <c r="E25" s="1"/>
      <c r="F25" s="1" t="s">
        <v>284</v>
      </c>
      <c r="G25" s="1"/>
      <c r="H25" s="1"/>
      <c r="I25" s="1"/>
      <c r="J25" s="35">
        <v>19654.23</v>
      </c>
      <c r="K25" s="35"/>
      <c r="L25" s="35"/>
      <c r="M25" s="36"/>
    </row>
    <row r="26" spans="1:13" ht="15" thickBot="1" x14ac:dyDescent="0.4">
      <c r="A26" s="1"/>
      <c r="B26" s="1"/>
      <c r="C26" s="1"/>
      <c r="D26" s="1"/>
      <c r="E26" s="1" t="s">
        <v>94</v>
      </c>
      <c r="F26" s="1"/>
      <c r="G26" s="1"/>
      <c r="H26" s="1"/>
      <c r="I26" s="1"/>
      <c r="J26" s="3">
        <f>ROUND(SUM(J11:J25),5)</f>
        <v>1257388.1299999999</v>
      </c>
      <c r="K26" s="3">
        <f>ROUND(SUM(K11:K25),5)</f>
        <v>1256820.79</v>
      </c>
      <c r="L26" s="3">
        <f>ROUND((J26-K26),5)</f>
        <v>567.34</v>
      </c>
      <c r="M26" s="16">
        <f>ROUND(IF(K26=0, IF(J26=0, 0, 1), J26/K26),5)</f>
        <v>1.0004500000000001</v>
      </c>
    </row>
    <row r="27" spans="1:13" ht="15" thickBot="1" x14ac:dyDescent="0.4">
      <c r="A27" s="1"/>
      <c r="B27" s="1"/>
      <c r="C27" s="1"/>
      <c r="D27" s="1" t="s">
        <v>95</v>
      </c>
      <c r="E27" s="1"/>
      <c r="F27" s="1"/>
      <c r="G27" s="1"/>
      <c r="H27" s="1"/>
      <c r="I27" s="1"/>
      <c r="J27" s="2">
        <f>ROUND(SUM(J4:J10)+J26,5)</f>
        <v>1345135.66</v>
      </c>
      <c r="K27" s="2">
        <f>ROUND(SUM(K4:K10)+K26,5)</f>
        <v>1284159.29</v>
      </c>
      <c r="L27" s="2">
        <f>ROUND((J27-K27),5)</f>
        <v>60976.37</v>
      </c>
      <c r="M27" s="17">
        <f>ROUND(IF(K27=0, IF(J27=0, 0, 1), J27/K27),5)</f>
        <v>1.04748</v>
      </c>
    </row>
    <row r="28" spans="1:13" x14ac:dyDescent="0.35">
      <c r="A28" s="1"/>
      <c r="B28" s="1"/>
      <c r="C28" s="1" t="s">
        <v>96</v>
      </c>
      <c r="D28" s="1"/>
      <c r="E28" s="1"/>
      <c r="F28" s="1"/>
      <c r="G28" s="1"/>
      <c r="H28" s="1"/>
      <c r="I28" s="1"/>
      <c r="J28" s="12">
        <f>J27</f>
        <v>1345135.66</v>
      </c>
      <c r="K28" s="12">
        <f>K27</f>
        <v>1284159.29</v>
      </c>
      <c r="L28" s="12">
        <f>ROUND((J28-K28),5)</f>
        <v>60976.37</v>
      </c>
      <c r="M28" s="15">
        <f>ROUND(IF(K28=0, IF(J28=0, 0, 1), J28/K28),5)</f>
        <v>1.04748</v>
      </c>
    </row>
    <row r="29" spans="1:13" x14ac:dyDescent="0.35">
      <c r="A29" s="1"/>
      <c r="B29" s="1"/>
      <c r="C29" s="1"/>
      <c r="D29" s="1" t="s">
        <v>97</v>
      </c>
      <c r="E29" s="1"/>
      <c r="F29" s="1"/>
      <c r="G29" s="1"/>
      <c r="H29" s="1"/>
      <c r="I29" s="1"/>
      <c r="J29" s="12"/>
      <c r="K29" s="12"/>
      <c r="L29" s="12"/>
      <c r="M29" s="15"/>
    </row>
    <row r="30" spans="1:13" x14ac:dyDescent="0.35">
      <c r="A30" s="1"/>
      <c r="B30" s="1"/>
      <c r="C30" s="1"/>
      <c r="D30" s="1"/>
      <c r="E30" s="1" t="s">
        <v>98</v>
      </c>
      <c r="F30" s="1"/>
      <c r="G30" s="1"/>
      <c r="H30" s="1"/>
      <c r="I30" s="1"/>
      <c r="J30" s="12">
        <v>29.74</v>
      </c>
      <c r="K30" s="12"/>
      <c r="L30" s="12"/>
      <c r="M30" s="15"/>
    </row>
    <row r="31" spans="1:13" x14ac:dyDescent="0.35">
      <c r="A31" s="1"/>
      <c r="B31" s="1"/>
      <c r="C31" s="1"/>
      <c r="D31" s="1"/>
      <c r="E31" s="1" t="s">
        <v>99</v>
      </c>
      <c r="F31" s="1"/>
      <c r="G31" s="1"/>
      <c r="H31" s="1"/>
      <c r="I31" s="1"/>
      <c r="J31" s="12"/>
      <c r="K31" s="12"/>
      <c r="L31" s="12"/>
      <c r="M31" s="15"/>
    </row>
    <row r="32" spans="1:13" x14ac:dyDescent="0.35">
      <c r="A32" s="1"/>
      <c r="B32" s="1"/>
      <c r="C32" s="1"/>
      <c r="D32" s="1"/>
      <c r="E32" s="1"/>
      <c r="F32" s="1" t="s">
        <v>100</v>
      </c>
      <c r="G32" s="1"/>
      <c r="H32" s="1"/>
      <c r="I32" s="1"/>
      <c r="J32" s="12">
        <v>13073.59</v>
      </c>
      <c r="K32" s="12">
        <v>13100</v>
      </c>
      <c r="L32" s="12">
        <f>ROUND((J32-K32),5)</f>
        <v>-26.41</v>
      </c>
      <c r="M32" s="15">
        <f>ROUND(IF(K32=0, IF(J32=0, 0, 1), J32/K32),5)</f>
        <v>0.99797999999999998</v>
      </c>
    </row>
    <row r="33" spans="1:13" x14ac:dyDescent="0.35">
      <c r="A33" s="1"/>
      <c r="B33" s="1"/>
      <c r="C33" s="1"/>
      <c r="D33" s="1"/>
      <c r="E33" s="1"/>
      <c r="F33" s="1" t="s">
        <v>101</v>
      </c>
      <c r="G33" s="1"/>
      <c r="H33" s="1"/>
      <c r="I33" s="1"/>
      <c r="J33" s="12">
        <v>0</v>
      </c>
      <c r="K33" s="12">
        <v>20000</v>
      </c>
      <c r="L33" s="12">
        <f>ROUND((J33-K33),5)</f>
        <v>-20000</v>
      </c>
      <c r="M33" s="15">
        <f>ROUND(IF(K33=0, IF(J33=0, 0, 1), J33/K33),5)</f>
        <v>0</v>
      </c>
    </row>
    <row r="34" spans="1:13" ht="15" thickBot="1" x14ac:dyDescent="0.4">
      <c r="A34" s="1"/>
      <c r="B34" s="1"/>
      <c r="C34" s="1"/>
      <c r="D34" s="1"/>
      <c r="E34" s="1"/>
      <c r="F34" s="1" t="s">
        <v>285</v>
      </c>
      <c r="G34" s="1"/>
      <c r="H34" s="1"/>
      <c r="I34" s="1"/>
      <c r="J34" s="7">
        <v>46093</v>
      </c>
      <c r="K34" s="7"/>
      <c r="L34" s="7"/>
      <c r="M34" s="18"/>
    </row>
    <row r="35" spans="1:13" x14ac:dyDescent="0.35">
      <c r="A35" s="1"/>
      <c r="B35" s="1"/>
      <c r="C35" s="1"/>
      <c r="D35" s="1"/>
      <c r="E35" s="1" t="s">
        <v>102</v>
      </c>
      <c r="F35" s="1"/>
      <c r="G35" s="1"/>
      <c r="H35" s="1"/>
      <c r="I35" s="1"/>
      <c r="J35" s="12">
        <f>ROUND(SUM(J31:J34),5)</f>
        <v>59166.59</v>
      </c>
      <c r="K35" s="12">
        <f>ROUND(SUM(K31:K34),5)</f>
        <v>33100</v>
      </c>
      <c r="L35" s="12">
        <f>ROUND((J35-K35),5)</f>
        <v>26066.59</v>
      </c>
      <c r="M35" s="15">
        <f>ROUND(IF(K35=0, IF(J35=0, 0, 1), J35/K35),5)</f>
        <v>1.7875099999999999</v>
      </c>
    </row>
    <row r="36" spans="1:13" x14ac:dyDescent="0.35">
      <c r="A36" s="1"/>
      <c r="B36" s="1"/>
      <c r="C36" s="1"/>
      <c r="D36" s="1"/>
      <c r="E36" s="1" t="s">
        <v>103</v>
      </c>
      <c r="F36" s="1"/>
      <c r="G36" s="1"/>
      <c r="H36" s="1"/>
      <c r="I36" s="1"/>
      <c r="J36" s="12"/>
      <c r="K36" s="12"/>
      <c r="L36" s="12"/>
      <c r="M36" s="15"/>
    </row>
    <row r="37" spans="1:13" x14ac:dyDescent="0.35">
      <c r="A37" s="1"/>
      <c r="B37" s="1"/>
      <c r="C37" s="1"/>
      <c r="D37" s="1"/>
      <c r="E37" s="1"/>
      <c r="F37" s="1" t="s">
        <v>104</v>
      </c>
      <c r="G37" s="1"/>
      <c r="H37" s="1"/>
      <c r="I37" s="1"/>
      <c r="J37" s="12">
        <v>984.24</v>
      </c>
      <c r="K37" s="12">
        <v>3300</v>
      </c>
      <c r="L37" s="12">
        <f>ROUND((J37-K37),5)</f>
        <v>-2315.7600000000002</v>
      </c>
      <c r="M37" s="15">
        <f>ROUND(IF(K37=0, IF(J37=0, 0, 1), J37/K37),5)</f>
        <v>0.29825000000000002</v>
      </c>
    </row>
    <row r="38" spans="1:13" x14ac:dyDescent="0.35">
      <c r="A38" s="1"/>
      <c r="B38" s="1"/>
      <c r="C38" s="1"/>
      <c r="D38" s="1"/>
      <c r="E38" s="1"/>
      <c r="F38" s="1" t="s">
        <v>105</v>
      </c>
      <c r="G38" s="1"/>
      <c r="H38" s="1"/>
      <c r="I38" s="1"/>
      <c r="J38" s="12">
        <v>6561.52</v>
      </c>
      <c r="K38" s="12">
        <v>2500</v>
      </c>
      <c r="L38" s="12">
        <f>ROUND((J38-K38),5)</f>
        <v>4061.52</v>
      </c>
      <c r="M38" s="15">
        <f>ROUND(IF(K38=0, IF(J38=0, 0, 1), J38/K38),5)</f>
        <v>2.6246100000000001</v>
      </c>
    </row>
    <row r="39" spans="1:13" x14ac:dyDescent="0.35">
      <c r="A39" s="1"/>
      <c r="B39" s="1"/>
      <c r="C39" s="1"/>
      <c r="D39" s="1"/>
      <c r="E39" s="1"/>
      <c r="F39" s="1" t="s">
        <v>106</v>
      </c>
      <c r="G39" s="1"/>
      <c r="H39" s="1"/>
      <c r="I39" s="1"/>
      <c r="J39" s="12">
        <v>602.13</v>
      </c>
      <c r="K39" s="12">
        <v>250</v>
      </c>
      <c r="L39" s="12">
        <f>ROUND((J39-K39),5)</f>
        <v>352.13</v>
      </c>
      <c r="M39" s="15">
        <f>ROUND(IF(K39=0, IF(J39=0, 0, 1), J39/K39),5)</f>
        <v>2.4085200000000002</v>
      </c>
    </row>
    <row r="40" spans="1:13" x14ac:dyDescent="0.35">
      <c r="A40" s="1"/>
      <c r="B40" s="1"/>
      <c r="C40" s="1"/>
      <c r="D40" s="1"/>
      <c r="E40" s="1"/>
      <c r="F40" s="1" t="s">
        <v>107</v>
      </c>
      <c r="G40" s="1"/>
      <c r="H40" s="1"/>
      <c r="I40" s="1"/>
      <c r="J40" s="12">
        <v>546.12</v>
      </c>
      <c r="K40" s="12">
        <v>600</v>
      </c>
      <c r="L40" s="12">
        <f>ROUND((J40-K40),5)</f>
        <v>-53.88</v>
      </c>
      <c r="M40" s="15">
        <f>ROUND(IF(K40=0, IF(J40=0, 0, 1), J40/K40),5)</f>
        <v>0.91020000000000001</v>
      </c>
    </row>
    <row r="41" spans="1:13" x14ac:dyDescent="0.35">
      <c r="A41" s="1"/>
      <c r="B41" s="1"/>
      <c r="C41" s="1"/>
      <c r="D41" s="1"/>
      <c r="E41" s="1"/>
      <c r="F41" s="1" t="s">
        <v>108</v>
      </c>
      <c r="G41" s="1"/>
      <c r="H41" s="1"/>
      <c r="I41" s="1"/>
      <c r="J41" s="12"/>
      <c r="K41" s="12"/>
      <c r="L41" s="12"/>
      <c r="M41" s="15"/>
    </row>
    <row r="42" spans="1:13" x14ac:dyDescent="0.35">
      <c r="A42" s="1"/>
      <c r="B42" s="1"/>
      <c r="C42" s="1"/>
      <c r="D42" s="1"/>
      <c r="E42" s="1"/>
      <c r="F42" s="1"/>
      <c r="G42" s="1" t="s">
        <v>286</v>
      </c>
      <c r="H42" s="1"/>
      <c r="I42" s="1"/>
      <c r="J42" s="12">
        <v>20.59</v>
      </c>
      <c r="K42" s="12"/>
      <c r="L42" s="12"/>
      <c r="M42" s="15"/>
    </row>
    <row r="43" spans="1:13" ht="15" thickBot="1" x14ac:dyDescent="0.4">
      <c r="A43" s="1"/>
      <c r="B43" s="1"/>
      <c r="C43" s="1"/>
      <c r="D43" s="1"/>
      <c r="E43" s="1"/>
      <c r="F43" s="1"/>
      <c r="G43" s="1" t="s">
        <v>287</v>
      </c>
      <c r="H43" s="1"/>
      <c r="I43" s="1"/>
      <c r="J43" s="7">
        <v>1526.98</v>
      </c>
      <c r="K43" s="7">
        <v>500</v>
      </c>
      <c r="L43" s="7">
        <f>ROUND((J43-K43),5)</f>
        <v>1026.98</v>
      </c>
      <c r="M43" s="18">
        <f>ROUND(IF(K43=0, IF(J43=0, 0, 1), J43/K43),5)</f>
        <v>3.05396</v>
      </c>
    </row>
    <row r="44" spans="1:13" x14ac:dyDescent="0.35">
      <c r="A44" s="1"/>
      <c r="B44" s="1"/>
      <c r="C44" s="1"/>
      <c r="D44" s="1"/>
      <c r="E44" s="1"/>
      <c r="F44" s="1" t="s">
        <v>288</v>
      </c>
      <c r="G44" s="1"/>
      <c r="H44" s="1"/>
      <c r="I44" s="1"/>
      <c r="J44" s="12">
        <f>ROUND(SUM(J41:J43),5)</f>
        <v>1547.57</v>
      </c>
      <c r="K44" s="12">
        <f>ROUND(SUM(K41:K43),5)</f>
        <v>500</v>
      </c>
      <c r="L44" s="12">
        <f>ROUND((J44-K44),5)</f>
        <v>1047.57</v>
      </c>
      <c r="M44" s="15">
        <f>ROUND(IF(K44=0, IF(J44=0, 0, 1), J44/K44),5)</f>
        <v>3.0951399999999998</v>
      </c>
    </row>
    <row r="45" spans="1:13" x14ac:dyDescent="0.35">
      <c r="A45" s="1"/>
      <c r="B45" s="1"/>
      <c r="C45" s="1"/>
      <c r="D45" s="1"/>
      <c r="E45" s="1"/>
      <c r="F45" s="1" t="s">
        <v>109</v>
      </c>
      <c r="G45" s="1"/>
      <c r="H45" s="1"/>
      <c r="I45" s="1"/>
      <c r="J45" s="12">
        <v>25.96</v>
      </c>
      <c r="K45" s="12">
        <v>1500</v>
      </c>
      <c r="L45" s="12">
        <f>ROUND((J45-K45),5)</f>
        <v>-1474.04</v>
      </c>
      <c r="M45" s="15">
        <f>ROUND(IF(K45=0, IF(J45=0, 0, 1), J45/K45),5)</f>
        <v>1.7309999999999999E-2</v>
      </c>
    </row>
    <row r="46" spans="1:13" x14ac:dyDescent="0.35">
      <c r="A46" s="1"/>
      <c r="B46" s="1"/>
      <c r="C46" s="1"/>
      <c r="D46" s="1"/>
      <c r="E46" s="1"/>
      <c r="F46" s="1" t="s">
        <v>110</v>
      </c>
      <c r="G46" s="1"/>
      <c r="H46" s="1"/>
      <c r="I46" s="1"/>
      <c r="J46" s="12"/>
      <c r="K46" s="12"/>
      <c r="L46" s="12"/>
      <c r="M46" s="15"/>
    </row>
    <row r="47" spans="1:13" x14ac:dyDescent="0.35">
      <c r="A47" s="1"/>
      <c r="B47" s="1"/>
      <c r="C47" s="1"/>
      <c r="D47" s="1"/>
      <c r="E47" s="1"/>
      <c r="F47" s="1"/>
      <c r="G47" s="1" t="s">
        <v>111</v>
      </c>
      <c r="H47" s="1"/>
      <c r="I47" s="1"/>
      <c r="J47" s="12">
        <v>17766.23</v>
      </c>
      <c r="K47" s="12">
        <v>17529.68</v>
      </c>
      <c r="L47" s="12">
        <f>ROUND((J47-K47),5)</f>
        <v>236.55</v>
      </c>
      <c r="M47" s="15">
        <f>ROUND(IF(K47=0, IF(J47=0, 0, 1), J47/K47),5)</f>
        <v>1.01349</v>
      </c>
    </row>
    <row r="48" spans="1:13" x14ac:dyDescent="0.35">
      <c r="A48" s="1"/>
      <c r="B48" s="1"/>
      <c r="C48" s="1"/>
      <c r="D48" s="1"/>
      <c r="E48" s="1"/>
      <c r="F48" s="1"/>
      <c r="G48" s="1" t="s">
        <v>289</v>
      </c>
      <c r="H48" s="1"/>
      <c r="I48" s="1"/>
      <c r="J48" s="12">
        <v>215.35</v>
      </c>
      <c r="K48" s="12"/>
      <c r="L48" s="12"/>
      <c r="M48" s="15"/>
    </row>
    <row r="49" spans="1:13" ht="15" thickBot="1" x14ac:dyDescent="0.4">
      <c r="A49" s="1"/>
      <c r="B49" s="1"/>
      <c r="C49" s="1"/>
      <c r="D49" s="1"/>
      <c r="E49" s="1"/>
      <c r="F49" s="1"/>
      <c r="G49" s="1" t="s">
        <v>290</v>
      </c>
      <c r="H49" s="1"/>
      <c r="I49" s="1"/>
      <c r="J49" s="7">
        <v>50.13</v>
      </c>
      <c r="K49" s="7"/>
      <c r="L49" s="7"/>
      <c r="M49" s="18"/>
    </row>
    <row r="50" spans="1:13" x14ac:dyDescent="0.35">
      <c r="A50" s="1"/>
      <c r="B50" s="1"/>
      <c r="C50" s="1"/>
      <c r="D50" s="1"/>
      <c r="E50" s="1"/>
      <c r="F50" s="1" t="s">
        <v>112</v>
      </c>
      <c r="G50" s="1"/>
      <c r="H50" s="1"/>
      <c r="I50" s="1"/>
      <c r="J50" s="12">
        <f>ROUND(SUM(J46:J49),5)</f>
        <v>18031.71</v>
      </c>
      <c r="K50" s="12">
        <f>ROUND(SUM(K46:K49),5)</f>
        <v>17529.68</v>
      </c>
      <c r="L50" s="12">
        <f>ROUND((J50-K50),5)</f>
        <v>502.03</v>
      </c>
      <c r="M50" s="15">
        <f>ROUND(IF(K50=0, IF(J50=0, 0, 1), J50/K50),5)</f>
        <v>1.02864</v>
      </c>
    </row>
    <row r="51" spans="1:13" x14ac:dyDescent="0.35">
      <c r="A51" s="1"/>
      <c r="B51" s="1"/>
      <c r="C51" s="1"/>
      <c r="D51" s="1"/>
      <c r="E51" s="1"/>
      <c r="F51" s="1" t="s">
        <v>113</v>
      </c>
      <c r="G51" s="1"/>
      <c r="H51" s="1"/>
      <c r="I51" s="1"/>
      <c r="J51" s="12"/>
      <c r="K51" s="12"/>
      <c r="L51" s="12"/>
      <c r="M51" s="15"/>
    </row>
    <row r="52" spans="1:13" x14ac:dyDescent="0.35">
      <c r="A52" s="1"/>
      <c r="B52" s="1"/>
      <c r="C52" s="1"/>
      <c r="D52" s="1"/>
      <c r="E52" s="1"/>
      <c r="F52" s="1"/>
      <c r="G52" s="1" t="s">
        <v>114</v>
      </c>
      <c r="H52" s="1"/>
      <c r="I52" s="1"/>
      <c r="J52" s="12">
        <v>0</v>
      </c>
      <c r="K52" s="12">
        <v>3300</v>
      </c>
      <c r="L52" s="12">
        <f>ROUND((J52-K52),5)</f>
        <v>-3300</v>
      </c>
      <c r="M52" s="15">
        <f>ROUND(IF(K52=0, IF(J52=0, 0, 1), J52/K52),5)</f>
        <v>0</v>
      </c>
    </row>
    <row r="53" spans="1:13" x14ac:dyDescent="0.35">
      <c r="A53" s="1"/>
      <c r="B53" s="1"/>
      <c r="C53" s="1"/>
      <c r="D53" s="1"/>
      <c r="E53" s="1"/>
      <c r="F53" s="1"/>
      <c r="G53" s="1" t="s">
        <v>115</v>
      </c>
      <c r="H53" s="1"/>
      <c r="I53" s="1"/>
      <c r="J53" s="12">
        <v>1993.61</v>
      </c>
      <c r="K53" s="12">
        <v>2250</v>
      </c>
      <c r="L53" s="12">
        <f>ROUND((J53-K53),5)</f>
        <v>-256.39</v>
      </c>
      <c r="M53" s="15">
        <f>ROUND(IF(K53=0, IF(J53=0, 0, 1), J53/K53),5)</f>
        <v>0.88605</v>
      </c>
    </row>
    <row r="54" spans="1:13" x14ac:dyDescent="0.35">
      <c r="A54" s="1"/>
      <c r="B54" s="1"/>
      <c r="C54" s="1"/>
      <c r="D54" s="1"/>
      <c r="E54" s="1"/>
      <c r="F54" s="1"/>
      <c r="G54" s="1" t="s">
        <v>116</v>
      </c>
      <c r="H54" s="1"/>
      <c r="I54" s="1"/>
      <c r="J54" s="12">
        <v>27354</v>
      </c>
      <c r="K54" s="12">
        <v>25000</v>
      </c>
      <c r="L54" s="12">
        <f>ROUND((J54-K54),5)</f>
        <v>2354</v>
      </c>
      <c r="M54" s="15">
        <f>ROUND(IF(K54=0, IF(J54=0, 0, 1), J54/K54),5)</f>
        <v>1.09416</v>
      </c>
    </row>
    <row r="55" spans="1:13" x14ac:dyDescent="0.35">
      <c r="A55" s="1"/>
      <c r="B55" s="1"/>
      <c r="C55" s="1"/>
      <c r="D55" s="1"/>
      <c r="E55" s="1"/>
      <c r="F55" s="1"/>
      <c r="G55" s="1" t="s">
        <v>117</v>
      </c>
      <c r="H55" s="1"/>
      <c r="I55" s="1"/>
      <c r="J55" s="12">
        <v>39779</v>
      </c>
      <c r="K55" s="12">
        <v>25000</v>
      </c>
      <c r="L55" s="12">
        <f>ROUND((J55-K55),5)</f>
        <v>14779</v>
      </c>
      <c r="M55" s="15">
        <f>ROUND(IF(K55=0, IF(J55=0, 0, 1), J55/K55),5)</f>
        <v>1.5911599999999999</v>
      </c>
    </row>
    <row r="56" spans="1:13" ht="15" thickBot="1" x14ac:dyDescent="0.4">
      <c r="A56" s="1"/>
      <c r="B56" s="1"/>
      <c r="C56" s="1"/>
      <c r="D56" s="1"/>
      <c r="E56" s="1"/>
      <c r="F56" s="1"/>
      <c r="G56" s="1" t="s">
        <v>291</v>
      </c>
      <c r="H56" s="1"/>
      <c r="I56" s="1"/>
      <c r="J56" s="7">
        <v>100</v>
      </c>
      <c r="K56" s="7"/>
      <c r="L56" s="7"/>
      <c r="M56" s="18"/>
    </row>
    <row r="57" spans="1:13" x14ac:dyDescent="0.35">
      <c r="A57" s="1"/>
      <c r="B57" s="1"/>
      <c r="C57" s="1"/>
      <c r="D57" s="1"/>
      <c r="E57" s="1"/>
      <c r="F57" s="1" t="s">
        <v>118</v>
      </c>
      <c r="G57" s="1"/>
      <c r="H57" s="1"/>
      <c r="I57" s="1"/>
      <c r="J57" s="12">
        <f>ROUND(SUM(J51:J56),5)</f>
        <v>69226.61</v>
      </c>
      <c r="K57" s="12">
        <f>ROUND(SUM(K51:K56),5)</f>
        <v>55550</v>
      </c>
      <c r="L57" s="12">
        <f>ROUND((J57-K57),5)</f>
        <v>13676.61</v>
      </c>
      <c r="M57" s="15">
        <f>ROUND(IF(K57=0, IF(J57=0, 0, 1), J57/K57),5)</f>
        <v>1.2462</v>
      </c>
    </row>
    <row r="58" spans="1:13" x14ac:dyDescent="0.35">
      <c r="A58" s="1"/>
      <c r="B58" s="1"/>
      <c r="C58" s="1"/>
      <c r="D58" s="1"/>
      <c r="E58" s="1"/>
      <c r="F58" s="1" t="s">
        <v>119</v>
      </c>
      <c r="G58" s="1"/>
      <c r="H58" s="1"/>
      <c r="I58" s="1"/>
      <c r="J58" s="12"/>
      <c r="K58" s="12"/>
      <c r="L58" s="12"/>
      <c r="M58" s="15"/>
    </row>
    <row r="59" spans="1:13" x14ac:dyDescent="0.35">
      <c r="A59" s="1"/>
      <c r="B59" s="1"/>
      <c r="C59" s="1"/>
      <c r="D59" s="1"/>
      <c r="E59" s="1"/>
      <c r="F59" s="1"/>
      <c r="G59" s="1" t="s">
        <v>120</v>
      </c>
      <c r="H59" s="1"/>
      <c r="I59" s="1"/>
      <c r="J59" s="12">
        <v>330</v>
      </c>
      <c r="K59" s="12">
        <v>4400</v>
      </c>
      <c r="L59" s="12">
        <f>ROUND((J59-K59),5)</f>
        <v>-4070</v>
      </c>
      <c r="M59" s="15">
        <f>ROUND(IF(K59=0, IF(J59=0, 0, 1), J59/K59),5)</f>
        <v>7.4999999999999997E-2</v>
      </c>
    </row>
    <row r="60" spans="1:13" x14ac:dyDescent="0.35">
      <c r="A60" s="1"/>
      <c r="B60" s="1"/>
      <c r="C60" s="1"/>
      <c r="D60" s="1"/>
      <c r="E60" s="1"/>
      <c r="F60" s="1"/>
      <c r="G60" s="1" t="s">
        <v>121</v>
      </c>
      <c r="H60" s="1"/>
      <c r="I60" s="1"/>
      <c r="J60" s="12">
        <v>4500</v>
      </c>
      <c r="K60" s="12">
        <v>4500</v>
      </c>
      <c r="L60" s="12">
        <f>ROUND((J60-K60),5)</f>
        <v>0</v>
      </c>
      <c r="M60" s="15">
        <f>ROUND(IF(K60=0, IF(J60=0, 0, 1), J60/K60),5)</f>
        <v>1</v>
      </c>
    </row>
    <row r="61" spans="1:13" x14ac:dyDescent="0.35">
      <c r="A61" s="1"/>
      <c r="B61" s="1"/>
      <c r="C61" s="1"/>
      <c r="D61" s="1"/>
      <c r="E61" s="1"/>
      <c r="F61" s="1"/>
      <c r="G61" s="1" t="s">
        <v>122</v>
      </c>
      <c r="H61" s="1"/>
      <c r="I61" s="1"/>
      <c r="J61" s="12">
        <v>720</v>
      </c>
      <c r="K61" s="12">
        <v>720</v>
      </c>
      <c r="L61" s="12">
        <f>ROUND((J61-K61),5)</f>
        <v>0</v>
      </c>
      <c r="M61" s="15">
        <f>ROUND(IF(K61=0, IF(J61=0, 0, 1), J61/K61),5)</f>
        <v>1</v>
      </c>
    </row>
    <row r="62" spans="1:13" x14ac:dyDescent="0.35">
      <c r="A62" s="1"/>
      <c r="B62" s="1"/>
      <c r="C62" s="1"/>
      <c r="D62" s="1"/>
      <c r="E62" s="1"/>
      <c r="F62" s="1"/>
      <c r="G62" s="1" t="s">
        <v>123</v>
      </c>
      <c r="H62" s="1"/>
      <c r="I62" s="1"/>
      <c r="J62" s="12">
        <v>5400.13</v>
      </c>
      <c r="K62" s="12">
        <v>3200</v>
      </c>
      <c r="L62" s="12">
        <f>ROUND((J62-K62),5)</f>
        <v>2200.13</v>
      </c>
      <c r="M62" s="15">
        <f>ROUND(IF(K62=0, IF(J62=0, 0, 1), J62/K62),5)</f>
        <v>1.68754</v>
      </c>
    </row>
    <row r="63" spans="1:13" x14ac:dyDescent="0.35">
      <c r="A63" s="1"/>
      <c r="B63" s="1"/>
      <c r="C63" s="1"/>
      <c r="D63" s="1"/>
      <c r="E63" s="1"/>
      <c r="F63" s="1"/>
      <c r="G63" s="1" t="s">
        <v>124</v>
      </c>
      <c r="H63" s="1"/>
      <c r="I63" s="1"/>
      <c r="J63" s="12">
        <v>1709</v>
      </c>
      <c r="K63" s="12">
        <v>1800</v>
      </c>
      <c r="L63" s="12">
        <f>ROUND((J63-K63),5)</f>
        <v>-91</v>
      </c>
      <c r="M63" s="15">
        <f>ROUND(IF(K63=0, IF(J63=0, 0, 1), J63/K63),5)</f>
        <v>0.94943999999999995</v>
      </c>
    </row>
    <row r="64" spans="1:13" x14ac:dyDescent="0.35">
      <c r="A64" s="1"/>
      <c r="B64" s="1"/>
      <c r="C64" s="1"/>
      <c r="D64" s="1"/>
      <c r="E64" s="1"/>
      <c r="F64" s="1"/>
      <c r="G64" s="1" t="s">
        <v>125</v>
      </c>
      <c r="H64" s="1"/>
      <c r="I64" s="1"/>
      <c r="J64" s="12">
        <v>601.88</v>
      </c>
      <c r="K64" s="12"/>
      <c r="L64" s="12"/>
      <c r="M64" s="15"/>
    </row>
    <row r="65" spans="1:13" ht="15" thickBot="1" x14ac:dyDescent="0.4">
      <c r="A65" s="1"/>
      <c r="B65" s="1"/>
      <c r="C65" s="1"/>
      <c r="D65" s="1"/>
      <c r="E65" s="1"/>
      <c r="F65" s="1"/>
      <c r="G65" s="1" t="s">
        <v>126</v>
      </c>
      <c r="H65" s="1"/>
      <c r="I65" s="1"/>
      <c r="J65" s="7">
        <v>2791.37</v>
      </c>
      <c r="K65" s="7">
        <v>0</v>
      </c>
      <c r="L65" s="7">
        <f>ROUND((J65-K65),5)</f>
        <v>2791.37</v>
      </c>
      <c r="M65" s="18">
        <f>ROUND(IF(K65=0, IF(J65=0, 0, 1), J65/K65),5)</f>
        <v>1</v>
      </c>
    </row>
    <row r="66" spans="1:13" x14ac:dyDescent="0.35">
      <c r="A66" s="1"/>
      <c r="B66" s="1"/>
      <c r="C66" s="1"/>
      <c r="D66" s="1"/>
      <c r="E66" s="1"/>
      <c r="F66" s="1" t="s">
        <v>127</v>
      </c>
      <c r="G66" s="1"/>
      <c r="H66" s="1"/>
      <c r="I66" s="1"/>
      <c r="J66" s="12">
        <f>ROUND(SUM(J58:J65),5)</f>
        <v>16052.38</v>
      </c>
      <c r="K66" s="12">
        <f>ROUND(SUM(K58:K65),5)</f>
        <v>14620</v>
      </c>
      <c r="L66" s="12">
        <f>ROUND((J66-K66),5)</f>
        <v>1432.38</v>
      </c>
      <c r="M66" s="15">
        <f>ROUND(IF(K66=0, IF(J66=0, 0, 1), J66/K66),5)</f>
        <v>1.0979699999999999</v>
      </c>
    </row>
    <row r="67" spans="1:13" x14ac:dyDescent="0.35">
      <c r="A67" s="1"/>
      <c r="B67" s="1"/>
      <c r="C67" s="1"/>
      <c r="D67" s="1"/>
      <c r="E67" s="1"/>
      <c r="F67" s="1" t="s">
        <v>128</v>
      </c>
      <c r="G67" s="1"/>
      <c r="H67" s="1"/>
      <c r="I67" s="1"/>
      <c r="J67" s="12"/>
      <c r="K67" s="12"/>
      <c r="L67" s="12"/>
      <c r="M67" s="15"/>
    </row>
    <row r="68" spans="1:13" x14ac:dyDescent="0.35">
      <c r="A68" s="1"/>
      <c r="B68" s="1"/>
      <c r="C68" s="1"/>
      <c r="D68" s="1"/>
      <c r="E68" s="1"/>
      <c r="F68" s="1"/>
      <c r="G68" s="1" t="s">
        <v>129</v>
      </c>
      <c r="H68" s="1"/>
      <c r="I68" s="1"/>
      <c r="J68" s="12"/>
      <c r="K68" s="12"/>
      <c r="L68" s="12"/>
      <c r="M68" s="15"/>
    </row>
    <row r="69" spans="1:13" x14ac:dyDescent="0.35">
      <c r="A69" s="1"/>
      <c r="B69" s="1"/>
      <c r="C69" s="1"/>
      <c r="D69" s="1"/>
      <c r="E69" s="1"/>
      <c r="F69" s="1"/>
      <c r="G69" s="1"/>
      <c r="H69" s="1" t="s">
        <v>130</v>
      </c>
      <c r="I69" s="1"/>
      <c r="J69" s="12">
        <v>77735.75</v>
      </c>
      <c r="K69" s="12"/>
      <c r="L69" s="12"/>
      <c r="M69" s="15"/>
    </row>
    <row r="70" spans="1:13" x14ac:dyDescent="0.35">
      <c r="A70" s="1"/>
      <c r="B70" s="1"/>
      <c r="C70" s="1"/>
      <c r="D70" s="1"/>
      <c r="E70" s="1"/>
      <c r="F70" s="1"/>
      <c r="G70" s="1"/>
      <c r="H70" s="1" t="s">
        <v>131</v>
      </c>
      <c r="I70" s="1"/>
      <c r="J70" s="12"/>
      <c r="K70" s="12"/>
      <c r="L70" s="12"/>
      <c r="M70" s="15"/>
    </row>
    <row r="71" spans="1:13" x14ac:dyDescent="0.35">
      <c r="A71" s="1"/>
      <c r="B71" s="1"/>
      <c r="C71" s="1"/>
      <c r="D71" s="1"/>
      <c r="E71" s="1"/>
      <c r="F71" s="1"/>
      <c r="G71" s="1"/>
      <c r="H71" s="1"/>
      <c r="I71" s="1" t="s">
        <v>132</v>
      </c>
      <c r="J71" s="12">
        <v>91552.52</v>
      </c>
      <c r="K71" s="12">
        <v>132563.26</v>
      </c>
      <c r="L71" s="12">
        <f>ROUND((J71-K71),5)</f>
        <v>-41010.74</v>
      </c>
      <c r="M71" s="15">
        <f>ROUND(IF(K71=0, IF(J71=0, 0, 1), J71/K71),5)</f>
        <v>0.69062999999999997</v>
      </c>
    </row>
    <row r="72" spans="1:13" x14ac:dyDescent="0.35">
      <c r="A72" s="1"/>
      <c r="B72" s="1"/>
      <c r="C72" s="1"/>
      <c r="D72" s="1"/>
      <c r="E72" s="1"/>
      <c r="F72" s="1"/>
      <c r="G72" s="1"/>
      <c r="H72" s="1"/>
      <c r="I72" s="1" t="s">
        <v>133</v>
      </c>
      <c r="J72" s="12">
        <v>2082.7399999999998</v>
      </c>
      <c r="K72" s="12">
        <v>12593.51</v>
      </c>
      <c r="L72" s="12">
        <f>ROUND((J72-K72),5)</f>
        <v>-10510.77</v>
      </c>
      <c r="M72" s="15">
        <f>ROUND(IF(K72=0, IF(J72=0, 0, 1), J72/K72),5)</f>
        <v>0.16538</v>
      </c>
    </row>
    <row r="73" spans="1:13" x14ac:dyDescent="0.35">
      <c r="A73" s="1"/>
      <c r="B73" s="1"/>
      <c r="C73" s="1"/>
      <c r="D73" s="1"/>
      <c r="E73" s="1"/>
      <c r="F73" s="1"/>
      <c r="G73" s="1"/>
      <c r="H73" s="1"/>
      <c r="I73" s="1" t="s">
        <v>134</v>
      </c>
      <c r="J73" s="12">
        <v>745.41</v>
      </c>
      <c r="K73" s="12">
        <v>4032</v>
      </c>
      <c r="L73" s="12">
        <f>ROUND((J73-K73),5)</f>
        <v>-3286.59</v>
      </c>
      <c r="M73" s="15">
        <f>ROUND(IF(K73=0, IF(J73=0, 0, 1), J73/K73),5)</f>
        <v>0.18487000000000001</v>
      </c>
    </row>
    <row r="74" spans="1:13" x14ac:dyDescent="0.35">
      <c r="A74" s="1"/>
      <c r="B74" s="1"/>
      <c r="C74" s="1"/>
      <c r="D74" s="1"/>
      <c r="E74" s="1"/>
      <c r="F74" s="1"/>
      <c r="G74" s="1"/>
      <c r="H74" s="1"/>
      <c r="I74" s="1" t="s">
        <v>292</v>
      </c>
      <c r="J74" s="12">
        <v>1317</v>
      </c>
      <c r="K74" s="12"/>
      <c r="L74" s="12"/>
      <c r="M74" s="15"/>
    </row>
    <row r="75" spans="1:13" x14ac:dyDescent="0.35">
      <c r="A75" s="1"/>
      <c r="B75" s="1"/>
      <c r="C75" s="1"/>
      <c r="D75" s="1"/>
      <c r="E75" s="1"/>
      <c r="F75" s="1"/>
      <c r="G75" s="1"/>
      <c r="H75" s="1"/>
      <c r="I75" s="1" t="s">
        <v>135</v>
      </c>
      <c r="J75" s="12">
        <v>0</v>
      </c>
      <c r="K75" s="12">
        <v>360</v>
      </c>
      <c r="L75" s="12">
        <f>ROUND((J75-K75),5)</f>
        <v>-360</v>
      </c>
      <c r="M75" s="15">
        <f>ROUND(IF(K75=0, IF(J75=0, 0, 1), J75/K75),5)</f>
        <v>0</v>
      </c>
    </row>
    <row r="76" spans="1:13" ht="15" thickBot="1" x14ac:dyDescent="0.4">
      <c r="A76" s="1"/>
      <c r="B76" s="1"/>
      <c r="C76" s="1"/>
      <c r="D76" s="1"/>
      <c r="E76" s="1"/>
      <c r="F76" s="1"/>
      <c r="G76" s="1"/>
      <c r="H76" s="1"/>
      <c r="I76" s="1" t="s">
        <v>293</v>
      </c>
      <c r="J76" s="7">
        <v>2685</v>
      </c>
      <c r="K76" s="7"/>
      <c r="L76" s="7"/>
      <c r="M76" s="18"/>
    </row>
    <row r="77" spans="1:13" x14ac:dyDescent="0.35">
      <c r="A77" s="1"/>
      <c r="B77" s="1"/>
      <c r="C77" s="1"/>
      <c r="D77" s="1"/>
      <c r="E77" s="1"/>
      <c r="F77" s="1"/>
      <c r="G77" s="1"/>
      <c r="H77" s="1" t="s">
        <v>136</v>
      </c>
      <c r="I77" s="1"/>
      <c r="J77" s="12">
        <f>ROUND(SUM(J70:J76),5)</f>
        <v>98382.67</v>
      </c>
      <c r="K77" s="12">
        <f>ROUND(SUM(K70:K76),5)</f>
        <v>149548.76999999999</v>
      </c>
      <c r="L77" s="12">
        <f>ROUND((J77-K77),5)</f>
        <v>-51166.1</v>
      </c>
      <c r="M77" s="15">
        <f>ROUND(IF(K77=0, IF(J77=0, 0, 1), J77/K77),5)</f>
        <v>0.65786</v>
      </c>
    </row>
    <row r="78" spans="1:13" x14ac:dyDescent="0.35">
      <c r="A78" s="1"/>
      <c r="B78" s="1"/>
      <c r="C78" s="1"/>
      <c r="D78" s="1"/>
      <c r="E78" s="1"/>
      <c r="F78" s="1"/>
      <c r="G78" s="1"/>
      <c r="H78" s="1" t="s">
        <v>137</v>
      </c>
      <c r="I78" s="1"/>
      <c r="J78" s="12">
        <v>251916.91</v>
      </c>
      <c r="K78" s="12">
        <v>294311.19</v>
      </c>
      <c r="L78" s="12">
        <f>ROUND((J78-K78),5)</f>
        <v>-42394.28</v>
      </c>
      <c r="M78" s="15">
        <f>ROUND(IF(K78=0, IF(J78=0, 0, 1), J78/K78),5)</f>
        <v>0.85594999999999999</v>
      </c>
    </row>
    <row r="79" spans="1:13" x14ac:dyDescent="0.35">
      <c r="A79" s="1"/>
      <c r="B79" s="1"/>
      <c r="C79" s="1"/>
      <c r="D79" s="1"/>
      <c r="E79" s="1"/>
      <c r="F79" s="1"/>
      <c r="G79" s="1"/>
      <c r="H79" s="1" t="s">
        <v>138</v>
      </c>
      <c r="I79" s="1"/>
      <c r="J79" s="12">
        <v>42189.36</v>
      </c>
      <c r="K79" s="12">
        <v>41000</v>
      </c>
      <c r="L79" s="12">
        <f>ROUND((J79-K79),5)</f>
        <v>1189.3599999999999</v>
      </c>
      <c r="M79" s="15">
        <f>ROUND(IF(K79=0, IF(J79=0, 0, 1), J79/K79),5)</f>
        <v>1.02901</v>
      </c>
    </row>
    <row r="80" spans="1:13" x14ac:dyDescent="0.35">
      <c r="A80" s="1"/>
      <c r="B80" s="1"/>
      <c r="C80" s="1"/>
      <c r="D80" s="1"/>
      <c r="E80" s="1"/>
      <c r="F80" s="1"/>
      <c r="G80" s="1"/>
      <c r="H80" s="1" t="s">
        <v>139</v>
      </c>
      <c r="I80" s="1"/>
      <c r="J80" s="12">
        <v>12466.73</v>
      </c>
      <c r="K80" s="12">
        <v>40000</v>
      </c>
      <c r="L80" s="12">
        <f>ROUND((J80-K80),5)</f>
        <v>-27533.27</v>
      </c>
      <c r="M80" s="15">
        <f>ROUND(IF(K80=0, IF(J80=0, 0, 1), J80/K80),5)</f>
        <v>0.31167</v>
      </c>
    </row>
    <row r="81" spans="1:13" x14ac:dyDescent="0.35">
      <c r="A81" s="1"/>
      <c r="B81" s="1"/>
      <c r="C81" s="1"/>
      <c r="D81" s="1"/>
      <c r="E81" s="1"/>
      <c r="F81" s="1"/>
      <c r="G81" s="1"/>
      <c r="H81" s="1" t="s">
        <v>140</v>
      </c>
      <c r="I81" s="1"/>
      <c r="J81" s="12">
        <v>1957.06</v>
      </c>
      <c r="K81" s="12">
        <v>24000</v>
      </c>
      <c r="L81" s="12">
        <f>ROUND((J81-K81),5)</f>
        <v>-22042.94</v>
      </c>
      <c r="M81" s="15">
        <f>ROUND(IF(K81=0, IF(J81=0, 0, 1), J81/K81),5)</f>
        <v>8.1540000000000001E-2</v>
      </c>
    </row>
    <row r="82" spans="1:13" x14ac:dyDescent="0.35">
      <c r="A82" s="1"/>
      <c r="B82" s="1"/>
      <c r="C82" s="1"/>
      <c r="D82" s="1"/>
      <c r="E82" s="1"/>
      <c r="F82" s="1"/>
      <c r="G82" s="1"/>
      <c r="H82" s="1" t="s">
        <v>141</v>
      </c>
      <c r="I82" s="1"/>
      <c r="J82" s="12">
        <v>74160.59</v>
      </c>
      <c r="K82" s="12">
        <v>58250</v>
      </c>
      <c r="L82" s="12">
        <f>ROUND((J82-K82),5)</f>
        <v>15910.59</v>
      </c>
      <c r="M82" s="15">
        <f>ROUND(IF(K82=0, IF(J82=0, 0, 1), J82/K82),5)</f>
        <v>1.2731399999999999</v>
      </c>
    </row>
    <row r="83" spans="1:13" ht="15" thickBot="1" x14ac:dyDescent="0.4">
      <c r="A83" s="1"/>
      <c r="B83" s="1"/>
      <c r="C83" s="1"/>
      <c r="D83" s="1"/>
      <c r="E83" s="1"/>
      <c r="F83" s="1"/>
      <c r="G83" s="1"/>
      <c r="H83" s="1" t="s">
        <v>294</v>
      </c>
      <c r="I83" s="1"/>
      <c r="J83" s="7">
        <v>906.2</v>
      </c>
      <c r="K83" s="7"/>
      <c r="L83" s="7"/>
      <c r="M83" s="18"/>
    </row>
    <row r="84" spans="1:13" x14ac:dyDescent="0.35">
      <c r="A84" s="1"/>
      <c r="B84" s="1"/>
      <c r="C84" s="1"/>
      <c r="D84" s="1"/>
      <c r="E84" s="1"/>
      <c r="F84" s="1"/>
      <c r="G84" s="1" t="s">
        <v>142</v>
      </c>
      <c r="H84" s="1"/>
      <c r="I84" s="1"/>
      <c r="J84" s="12">
        <f>ROUND(SUM(J68:J69)+SUM(J77:J83),5)</f>
        <v>559715.27</v>
      </c>
      <c r="K84" s="12">
        <f>ROUND(SUM(K68:K69)+SUM(K77:K83),5)</f>
        <v>607109.96</v>
      </c>
      <c r="L84" s="12">
        <f>ROUND((J84-K84),5)</f>
        <v>-47394.69</v>
      </c>
      <c r="M84" s="15">
        <f>ROUND(IF(K84=0, IF(J84=0, 0, 1), J84/K84),5)</f>
        <v>0.92193000000000003</v>
      </c>
    </row>
    <row r="85" spans="1:13" x14ac:dyDescent="0.35">
      <c r="A85" s="1"/>
      <c r="B85" s="1"/>
      <c r="C85" s="1"/>
      <c r="D85" s="1"/>
      <c r="E85" s="1"/>
      <c r="F85" s="1"/>
      <c r="G85" s="1" t="s">
        <v>143</v>
      </c>
      <c r="H85" s="1"/>
      <c r="I85" s="1"/>
      <c r="J85" s="12">
        <v>23147.43</v>
      </c>
      <c r="K85" s="12"/>
      <c r="L85" s="12"/>
      <c r="M85" s="15"/>
    </row>
    <row r="86" spans="1:13" x14ac:dyDescent="0.35">
      <c r="A86" s="1"/>
      <c r="B86" s="1"/>
      <c r="C86" s="1"/>
      <c r="D86" s="1"/>
      <c r="E86" s="1"/>
      <c r="F86" s="1"/>
      <c r="G86" s="1" t="s">
        <v>144</v>
      </c>
      <c r="H86" s="1"/>
      <c r="I86" s="1"/>
      <c r="J86" s="12"/>
      <c r="K86" s="12"/>
      <c r="L86" s="12"/>
      <c r="M86" s="15"/>
    </row>
    <row r="87" spans="1:13" x14ac:dyDescent="0.35">
      <c r="A87" s="1"/>
      <c r="B87" s="1"/>
      <c r="C87" s="1"/>
      <c r="D87" s="1"/>
      <c r="E87" s="1"/>
      <c r="F87" s="1"/>
      <c r="G87" s="1"/>
      <c r="H87" s="1" t="s">
        <v>145</v>
      </c>
      <c r="I87" s="1"/>
      <c r="J87" s="12">
        <v>311.08</v>
      </c>
      <c r="K87" s="12"/>
      <c r="L87" s="12"/>
      <c r="M87" s="15"/>
    </row>
    <row r="88" spans="1:13" x14ac:dyDescent="0.35">
      <c r="A88" s="1"/>
      <c r="B88" s="1"/>
      <c r="C88" s="1"/>
      <c r="D88" s="1"/>
      <c r="E88" s="1"/>
      <c r="F88" s="1"/>
      <c r="G88" s="1"/>
      <c r="H88" s="1" t="s">
        <v>146</v>
      </c>
      <c r="I88" s="1"/>
      <c r="J88" s="12">
        <v>35106.239999999998</v>
      </c>
      <c r="K88" s="12">
        <v>37388.31</v>
      </c>
      <c r="L88" s="12">
        <f>ROUND((J88-K88),5)</f>
        <v>-2282.0700000000002</v>
      </c>
      <c r="M88" s="15">
        <f>ROUND(IF(K88=0, IF(J88=0, 0, 1), J88/K88),5)</f>
        <v>0.93896000000000002</v>
      </c>
    </row>
    <row r="89" spans="1:13" x14ac:dyDescent="0.35">
      <c r="A89" s="1"/>
      <c r="B89" s="1"/>
      <c r="C89" s="1"/>
      <c r="D89" s="1"/>
      <c r="E89" s="1"/>
      <c r="F89" s="1"/>
      <c r="G89" s="1"/>
      <c r="H89" s="1" t="s">
        <v>147</v>
      </c>
      <c r="I89" s="1"/>
      <c r="J89" s="12">
        <v>11326.01</v>
      </c>
      <c r="K89" s="12">
        <v>15000</v>
      </c>
      <c r="L89" s="12">
        <f>ROUND((J89-K89),5)</f>
        <v>-3673.99</v>
      </c>
      <c r="M89" s="15">
        <f>ROUND(IF(K89=0, IF(J89=0, 0, 1), J89/K89),5)</f>
        <v>0.75507000000000002</v>
      </c>
    </row>
    <row r="90" spans="1:13" x14ac:dyDescent="0.35">
      <c r="A90" s="1"/>
      <c r="B90" s="1"/>
      <c r="C90" s="1"/>
      <c r="D90" s="1"/>
      <c r="E90" s="1"/>
      <c r="F90" s="1"/>
      <c r="G90" s="1"/>
      <c r="H90" s="1" t="s">
        <v>148</v>
      </c>
      <c r="I90" s="1"/>
      <c r="J90" s="12">
        <v>34144.54</v>
      </c>
      <c r="K90" s="12">
        <v>96938.1</v>
      </c>
      <c r="L90" s="12">
        <f>ROUND((J90-K90),5)</f>
        <v>-62793.56</v>
      </c>
      <c r="M90" s="15">
        <f>ROUND(IF(K90=0, IF(J90=0, 0, 1), J90/K90),5)</f>
        <v>0.35222999999999999</v>
      </c>
    </row>
    <row r="91" spans="1:13" x14ac:dyDescent="0.35">
      <c r="A91" s="1"/>
      <c r="B91" s="1"/>
      <c r="C91" s="1"/>
      <c r="D91" s="1"/>
      <c r="E91" s="1"/>
      <c r="F91" s="1"/>
      <c r="G91" s="1"/>
      <c r="H91" s="1" t="s">
        <v>149</v>
      </c>
      <c r="I91" s="1"/>
      <c r="J91" s="12">
        <v>0</v>
      </c>
      <c r="K91" s="12">
        <v>30000</v>
      </c>
      <c r="L91" s="12">
        <f>ROUND((J91-K91),5)</f>
        <v>-30000</v>
      </c>
      <c r="M91" s="15">
        <f>ROUND(IF(K91=0, IF(J91=0, 0, 1), J91/K91),5)</f>
        <v>0</v>
      </c>
    </row>
    <row r="92" spans="1:13" x14ac:dyDescent="0.35">
      <c r="A92" s="1"/>
      <c r="B92" s="1"/>
      <c r="C92" s="1"/>
      <c r="D92" s="1"/>
      <c r="E92" s="1"/>
      <c r="F92" s="1"/>
      <c r="G92" s="1"/>
      <c r="H92" s="1" t="s">
        <v>150</v>
      </c>
      <c r="I92" s="1"/>
      <c r="J92" s="12">
        <v>103.71</v>
      </c>
      <c r="K92" s="12">
        <v>4000</v>
      </c>
      <c r="L92" s="12">
        <f>ROUND((J92-K92),5)</f>
        <v>-3896.29</v>
      </c>
      <c r="M92" s="15">
        <f>ROUND(IF(K92=0, IF(J92=0, 0, 1), J92/K92),5)</f>
        <v>2.5930000000000002E-2</v>
      </c>
    </row>
    <row r="93" spans="1:13" ht="15" thickBot="1" x14ac:dyDescent="0.4">
      <c r="A93" s="1"/>
      <c r="B93" s="1"/>
      <c r="C93" s="1"/>
      <c r="D93" s="1"/>
      <c r="E93" s="1"/>
      <c r="F93" s="1"/>
      <c r="G93" s="1"/>
      <c r="H93" s="1" t="s">
        <v>151</v>
      </c>
      <c r="I93" s="1"/>
      <c r="J93" s="7">
        <v>90</v>
      </c>
      <c r="K93" s="7">
        <v>500</v>
      </c>
      <c r="L93" s="7">
        <f>ROUND((J93-K93),5)</f>
        <v>-410</v>
      </c>
      <c r="M93" s="18">
        <f>ROUND(IF(K93=0, IF(J93=0, 0, 1), J93/K93),5)</f>
        <v>0.18</v>
      </c>
    </row>
    <row r="94" spans="1:13" x14ac:dyDescent="0.35">
      <c r="A94" s="1"/>
      <c r="B94" s="1"/>
      <c r="C94" s="1"/>
      <c r="D94" s="1"/>
      <c r="E94" s="1"/>
      <c r="F94" s="1"/>
      <c r="G94" s="1" t="s">
        <v>152</v>
      </c>
      <c r="H94" s="1"/>
      <c r="I94" s="1"/>
      <c r="J94" s="12">
        <f>ROUND(SUM(J86:J93),5)</f>
        <v>81081.58</v>
      </c>
      <c r="K94" s="12">
        <f>ROUND(SUM(K86:K93),5)</f>
        <v>183826.41</v>
      </c>
      <c r="L94" s="12">
        <f>ROUND((J94-K94),5)</f>
        <v>-102744.83</v>
      </c>
      <c r="M94" s="15">
        <f>ROUND(IF(K94=0, IF(J94=0, 0, 1), J94/K94),5)</f>
        <v>0.44108000000000003</v>
      </c>
    </row>
    <row r="95" spans="1:13" x14ac:dyDescent="0.35">
      <c r="A95" s="1"/>
      <c r="B95" s="1"/>
      <c r="C95" s="1"/>
      <c r="D95" s="1"/>
      <c r="E95" s="1"/>
      <c r="F95" s="1"/>
      <c r="G95" s="1" t="s">
        <v>153</v>
      </c>
      <c r="H95" s="1"/>
      <c r="I95" s="1"/>
      <c r="J95" s="12"/>
      <c r="K95" s="12"/>
      <c r="L95" s="12"/>
      <c r="M95" s="15"/>
    </row>
    <row r="96" spans="1:13" x14ac:dyDescent="0.35">
      <c r="A96" s="1"/>
      <c r="B96" s="1"/>
      <c r="C96" s="1"/>
      <c r="D96" s="1"/>
      <c r="E96" s="1"/>
      <c r="F96" s="1"/>
      <c r="G96" s="1"/>
      <c r="H96" s="1" t="s">
        <v>154</v>
      </c>
      <c r="I96" s="1"/>
      <c r="J96" s="12">
        <v>10062.129999999999</v>
      </c>
      <c r="K96" s="12">
        <v>6480</v>
      </c>
      <c r="L96" s="12">
        <f>ROUND((J96-K96),5)</f>
        <v>3582.13</v>
      </c>
      <c r="M96" s="15">
        <f>ROUND(IF(K96=0, IF(J96=0, 0, 1), J96/K96),5)</f>
        <v>1.5528</v>
      </c>
    </row>
    <row r="97" spans="1:13" x14ac:dyDescent="0.35">
      <c r="A97" s="1"/>
      <c r="B97" s="1"/>
      <c r="C97" s="1"/>
      <c r="D97" s="1"/>
      <c r="E97" s="1"/>
      <c r="F97" s="1"/>
      <c r="G97" s="1"/>
      <c r="H97" s="1" t="s">
        <v>155</v>
      </c>
      <c r="I97" s="1"/>
      <c r="J97" s="12">
        <v>8710.4599999999991</v>
      </c>
      <c r="K97" s="12">
        <v>9084.49</v>
      </c>
      <c r="L97" s="12">
        <f>ROUND((J97-K97),5)</f>
        <v>-374.03</v>
      </c>
      <c r="M97" s="15">
        <f>ROUND(IF(K97=0, IF(J97=0, 0, 1), J97/K97),5)</f>
        <v>0.95882999999999996</v>
      </c>
    </row>
    <row r="98" spans="1:13" ht="15" thickBot="1" x14ac:dyDescent="0.4">
      <c r="A98" s="1"/>
      <c r="B98" s="1"/>
      <c r="C98" s="1"/>
      <c r="D98" s="1"/>
      <c r="E98" s="1"/>
      <c r="F98" s="1"/>
      <c r="G98" s="1"/>
      <c r="H98" s="1" t="s">
        <v>156</v>
      </c>
      <c r="I98" s="1"/>
      <c r="J98" s="7">
        <v>1098.45</v>
      </c>
      <c r="K98" s="7">
        <v>2109.06</v>
      </c>
      <c r="L98" s="7">
        <f>ROUND((J98-K98),5)</f>
        <v>-1010.61</v>
      </c>
      <c r="M98" s="18">
        <f>ROUND(IF(K98=0, IF(J98=0, 0, 1), J98/K98),5)</f>
        <v>0.52081999999999995</v>
      </c>
    </row>
    <row r="99" spans="1:13" x14ac:dyDescent="0.35">
      <c r="A99" s="1"/>
      <c r="B99" s="1"/>
      <c r="C99" s="1"/>
      <c r="D99" s="1"/>
      <c r="E99" s="1"/>
      <c r="F99" s="1"/>
      <c r="G99" s="1" t="s">
        <v>157</v>
      </c>
      <c r="H99" s="1"/>
      <c r="I99" s="1"/>
      <c r="J99" s="12">
        <f>ROUND(SUM(J95:J98),5)</f>
        <v>19871.04</v>
      </c>
      <c r="K99" s="12">
        <f>ROUND(SUM(K95:K98),5)</f>
        <v>17673.55</v>
      </c>
      <c r="L99" s="12">
        <f>ROUND((J99-K99),5)</f>
        <v>2197.4899999999998</v>
      </c>
      <c r="M99" s="15">
        <f>ROUND(IF(K99=0, IF(J99=0, 0, 1), J99/K99),5)</f>
        <v>1.1243399999999999</v>
      </c>
    </row>
    <row r="100" spans="1:13" ht="15" thickBot="1" x14ac:dyDescent="0.4">
      <c r="A100" s="1"/>
      <c r="B100" s="1"/>
      <c r="C100" s="1"/>
      <c r="D100" s="1"/>
      <c r="E100" s="1"/>
      <c r="F100" s="1"/>
      <c r="G100" s="1" t="s">
        <v>158</v>
      </c>
      <c r="H100" s="1"/>
      <c r="I100" s="1"/>
      <c r="J100" s="7">
        <v>1539</v>
      </c>
      <c r="K100" s="7"/>
      <c r="L100" s="7"/>
      <c r="M100" s="18"/>
    </row>
    <row r="101" spans="1:13" x14ac:dyDescent="0.35">
      <c r="A101" s="1"/>
      <c r="B101" s="1"/>
      <c r="C101" s="1"/>
      <c r="D101" s="1"/>
      <c r="E101" s="1"/>
      <c r="F101" s="1" t="s">
        <v>159</v>
      </c>
      <c r="G101" s="1"/>
      <c r="H101" s="1"/>
      <c r="I101" s="1"/>
      <c r="J101" s="12">
        <f>ROUND(J67+SUM(J84:J85)+J94+SUM(J99:J100),5)</f>
        <v>685354.32</v>
      </c>
      <c r="K101" s="12">
        <f>ROUND(K67+SUM(K84:K85)+K94+SUM(K99:K100),5)</f>
        <v>808609.92</v>
      </c>
      <c r="L101" s="12">
        <f>ROUND((J101-K101),5)</f>
        <v>-123255.6</v>
      </c>
      <c r="M101" s="15">
        <f>ROUND(IF(K101=0, IF(J101=0, 0, 1), J101/K101),5)</f>
        <v>0.84757000000000005</v>
      </c>
    </row>
    <row r="102" spans="1:13" x14ac:dyDescent="0.35">
      <c r="A102" s="1"/>
      <c r="B102" s="1"/>
      <c r="C102" s="1"/>
      <c r="D102" s="1"/>
      <c r="E102" s="1"/>
      <c r="F102" s="1" t="s">
        <v>160</v>
      </c>
      <c r="G102" s="1"/>
      <c r="H102" s="1"/>
      <c r="I102" s="1"/>
      <c r="J102" s="12"/>
      <c r="K102" s="12"/>
      <c r="L102" s="12"/>
      <c r="M102" s="15"/>
    </row>
    <row r="103" spans="1:13" x14ac:dyDescent="0.35">
      <c r="A103" s="1"/>
      <c r="B103" s="1"/>
      <c r="C103" s="1"/>
      <c r="D103" s="1"/>
      <c r="E103" s="1"/>
      <c r="F103" s="1"/>
      <c r="G103" s="1" t="s">
        <v>161</v>
      </c>
      <c r="H103" s="1"/>
      <c r="I103" s="1"/>
      <c r="J103" s="12">
        <v>4875.47</v>
      </c>
      <c r="K103" s="12">
        <v>2000</v>
      </c>
      <c r="L103" s="12">
        <f>ROUND((J103-K103),5)</f>
        <v>2875.47</v>
      </c>
      <c r="M103" s="15">
        <f>ROUND(IF(K103=0, IF(J103=0, 0, 1), J103/K103),5)</f>
        <v>2.4377399999999998</v>
      </c>
    </row>
    <row r="104" spans="1:13" x14ac:dyDescent="0.35">
      <c r="A104" s="1"/>
      <c r="B104" s="1"/>
      <c r="C104" s="1"/>
      <c r="D104" s="1"/>
      <c r="E104" s="1"/>
      <c r="F104" s="1"/>
      <c r="G104" s="1" t="s">
        <v>162</v>
      </c>
      <c r="H104" s="1"/>
      <c r="I104" s="1"/>
      <c r="J104" s="12">
        <v>34865</v>
      </c>
      <c r="K104" s="12">
        <v>32000</v>
      </c>
      <c r="L104" s="12">
        <f>ROUND((J104-K104),5)</f>
        <v>2865</v>
      </c>
      <c r="M104" s="15">
        <f>ROUND(IF(K104=0, IF(J104=0, 0, 1), J104/K104),5)</f>
        <v>1.0895300000000001</v>
      </c>
    </row>
    <row r="105" spans="1:13" x14ac:dyDescent="0.35">
      <c r="A105" s="1"/>
      <c r="B105" s="1"/>
      <c r="C105" s="1"/>
      <c r="D105" s="1"/>
      <c r="E105" s="1"/>
      <c r="F105" s="1"/>
      <c r="G105" s="1" t="s">
        <v>163</v>
      </c>
      <c r="H105" s="1"/>
      <c r="I105" s="1"/>
      <c r="J105" s="12">
        <v>13638.21</v>
      </c>
      <c r="K105" s="12">
        <v>5000</v>
      </c>
      <c r="L105" s="12">
        <f>ROUND((J105-K105),5)</f>
        <v>8638.2099999999991</v>
      </c>
      <c r="M105" s="15">
        <f>ROUND(IF(K105=0, IF(J105=0, 0, 1), J105/K105),5)</f>
        <v>2.7276400000000001</v>
      </c>
    </row>
    <row r="106" spans="1:13" ht="15" thickBot="1" x14ac:dyDescent="0.4">
      <c r="A106" s="1"/>
      <c r="B106" s="1"/>
      <c r="C106" s="1"/>
      <c r="D106" s="1"/>
      <c r="E106" s="1"/>
      <c r="F106" s="1"/>
      <c r="G106" s="1" t="s">
        <v>295</v>
      </c>
      <c r="H106" s="1"/>
      <c r="I106" s="1"/>
      <c r="J106" s="7">
        <v>5000</v>
      </c>
      <c r="K106" s="7"/>
      <c r="L106" s="7"/>
      <c r="M106" s="18"/>
    </row>
    <row r="107" spans="1:13" x14ac:dyDescent="0.35">
      <c r="A107" s="1"/>
      <c r="B107" s="1"/>
      <c r="C107" s="1"/>
      <c r="D107" s="1"/>
      <c r="E107" s="1"/>
      <c r="F107" s="1" t="s">
        <v>164</v>
      </c>
      <c r="G107" s="1"/>
      <c r="H107" s="1"/>
      <c r="I107" s="1"/>
      <c r="J107" s="12">
        <f>ROUND(SUM(J102:J106),5)</f>
        <v>58378.68</v>
      </c>
      <c r="K107" s="12">
        <f>ROUND(SUM(K102:K106),5)</f>
        <v>39000</v>
      </c>
      <c r="L107" s="12">
        <f>ROUND((J107-K107),5)</f>
        <v>19378.68</v>
      </c>
      <c r="M107" s="15">
        <f>ROUND(IF(K107=0, IF(J107=0, 0, 1), J107/K107),5)</f>
        <v>1.4968900000000001</v>
      </c>
    </row>
    <row r="108" spans="1:13" x14ac:dyDescent="0.35">
      <c r="A108" s="1"/>
      <c r="B108" s="1"/>
      <c r="C108" s="1"/>
      <c r="D108" s="1"/>
      <c r="E108" s="1"/>
      <c r="F108" s="1" t="s">
        <v>165</v>
      </c>
      <c r="G108" s="1"/>
      <c r="H108" s="1"/>
      <c r="I108" s="1"/>
      <c r="J108" s="12"/>
      <c r="K108" s="12"/>
      <c r="L108" s="12"/>
      <c r="M108" s="15"/>
    </row>
    <row r="109" spans="1:13" x14ac:dyDescent="0.35">
      <c r="A109" s="1"/>
      <c r="B109" s="1"/>
      <c r="C109" s="1"/>
      <c r="D109" s="1"/>
      <c r="E109" s="1"/>
      <c r="F109" s="1"/>
      <c r="G109" s="1" t="s">
        <v>166</v>
      </c>
      <c r="H109" s="1"/>
      <c r="I109" s="1"/>
      <c r="J109" s="12"/>
      <c r="K109" s="12"/>
      <c r="L109" s="12"/>
      <c r="M109" s="15"/>
    </row>
    <row r="110" spans="1:13" x14ac:dyDescent="0.35">
      <c r="A110" s="1"/>
      <c r="B110" s="1"/>
      <c r="C110" s="1"/>
      <c r="D110" s="1"/>
      <c r="E110" s="1"/>
      <c r="F110" s="1"/>
      <c r="G110" s="1"/>
      <c r="H110" s="1" t="s">
        <v>167</v>
      </c>
      <c r="I110" s="1"/>
      <c r="J110" s="12"/>
      <c r="K110" s="12"/>
      <c r="L110" s="12"/>
      <c r="M110" s="15"/>
    </row>
    <row r="111" spans="1:13" x14ac:dyDescent="0.35">
      <c r="A111" s="1"/>
      <c r="B111" s="1"/>
      <c r="C111" s="1"/>
      <c r="D111" s="1"/>
      <c r="E111" s="1"/>
      <c r="F111" s="1"/>
      <c r="G111" s="1"/>
      <c r="H111" s="1"/>
      <c r="I111" s="1" t="s">
        <v>296</v>
      </c>
      <c r="J111" s="12">
        <v>3181.13</v>
      </c>
      <c r="K111" s="12"/>
      <c r="L111" s="12"/>
      <c r="M111" s="15"/>
    </row>
    <row r="112" spans="1:13" ht="15" thickBot="1" x14ac:dyDescent="0.4">
      <c r="A112" s="1"/>
      <c r="B112" s="1"/>
      <c r="C112" s="1"/>
      <c r="D112" s="1"/>
      <c r="E112" s="1"/>
      <c r="F112" s="1"/>
      <c r="G112" s="1"/>
      <c r="H112" s="1"/>
      <c r="I112" s="1" t="s">
        <v>297</v>
      </c>
      <c r="J112" s="7">
        <v>12353.49</v>
      </c>
      <c r="K112" s="7">
        <v>12000</v>
      </c>
      <c r="L112" s="7">
        <f>ROUND((J112-K112),5)</f>
        <v>353.49</v>
      </c>
      <c r="M112" s="18">
        <f>ROUND(IF(K112=0, IF(J112=0, 0, 1), J112/K112),5)</f>
        <v>1.02946</v>
      </c>
    </row>
    <row r="113" spans="1:13" x14ac:dyDescent="0.35">
      <c r="A113" s="1"/>
      <c r="B113" s="1"/>
      <c r="C113" s="1"/>
      <c r="D113" s="1"/>
      <c r="E113" s="1"/>
      <c r="F113" s="1"/>
      <c r="G113" s="1"/>
      <c r="H113" s="1" t="s">
        <v>298</v>
      </c>
      <c r="I113" s="1"/>
      <c r="J113" s="12">
        <f>ROUND(SUM(J110:J112),5)</f>
        <v>15534.62</v>
      </c>
      <c r="K113" s="12">
        <f>ROUND(SUM(K110:K112),5)</f>
        <v>12000</v>
      </c>
      <c r="L113" s="12">
        <f>ROUND((J113-K113),5)</f>
        <v>3534.62</v>
      </c>
      <c r="M113" s="15">
        <f>ROUND(IF(K113=0, IF(J113=0, 0, 1), J113/K113),5)</f>
        <v>1.2945500000000001</v>
      </c>
    </row>
    <row r="114" spans="1:13" x14ac:dyDescent="0.35">
      <c r="A114" s="1"/>
      <c r="B114" s="1"/>
      <c r="C114" s="1"/>
      <c r="D114" s="1"/>
      <c r="E114" s="1"/>
      <c r="F114" s="1"/>
      <c r="G114" s="1"/>
      <c r="H114" s="1" t="s">
        <v>168</v>
      </c>
      <c r="I114" s="1"/>
      <c r="J114" s="12">
        <v>0</v>
      </c>
      <c r="K114" s="12">
        <v>1500</v>
      </c>
      <c r="L114" s="12">
        <f>ROUND((J114-K114),5)</f>
        <v>-1500</v>
      </c>
      <c r="M114" s="15">
        <f>ROUND(IF(K114=0, IF(J114=0, 0, 1), J114/K114),5)</f>
        <v>0</v>
      </c>
    </row>
    <row r="115" spans="1:13" x14ac:dyDescent="0.35">
      <c r="A115" s="1"/>
      <c r="B115" s="1"/>
      <c r="C115" s="1"/>
      <c r="D115" s="1"/>
      <c r="E115" s="1"/>
      <c r="F115" s="1"/>
      <c r="G115" s="1"/>
      <c r="H115" s="1" t="s">
        <v>169</v>
      </c>
      <c r="I115" s="1"/>
      <c r="J115" s="12">
        <v>250</v>
      </c>
      <c r="K115" s="12">
        <v>1500</v>
      </c>
      <c r="L115" s="12">
        <f>ROUND((J115-K115),5)</f>
        <v>-1250</v>
      </c>
      <c r="M115" s="15">
        <f>ROUND(IF(K115=0, IF(J115=0, 0, 1), J115/K115),5)</f>
        <v>0.16667000000000001</v>
      </c>
    </row>
    <row r="116" spans="1:13" ht="15" thickBot="1" x14ac:dyDescent="0.4">
      <c r="A116" s="1"/>
      <c r="B116" s="1"/>
      <c r="C116" s="1"/>
      <c r="D116" s="1"/>
      <c r="E116" s="1"/>
      <c r="F116" s="1"/>
      <c r="G116" s="1"/>
      <c r="H116" s="1" t="s">
        <v>170</v>
      </c>
      <c r="I116" s="1"/>
      <c r="J116" s="7">
        <v>0</v>
      </c>
      <c r="K116" s="7">
        <v>1500</v>
      </c>
      <c r="L116" s="7">
        <f>ROUND((J116-K116),5)</f>
        <v>-1500</v>
      </c>
      <c r="M116" s="18">
        <f>ROUND(IF(K116=0, IF(J116=0, 0, 1), J116/K116),5)</f>
        <v>0</v>
      </c>
    </row>
    <row r="117" spans="1:13" x14ac:dyDescent="0.35">
      <c r="A117" s="1"/>
      <c r="B117" s="1"/>
      <c r="C117" s="1"/>
      <c r="D117" s="1"/>
      <c r="E117" s="1"/>
      <c r="F117" s="1"/>
      <c r="G117" s="1" t="s">
        <v>171</v>
      </c>
      <c r="H117" s="1"/>
      <c r="I117" s="1"/>
      <c r="J117" s="12">
        <f>ROUND(J109+SUM(J113:J116),5)</f>
        <v>15784.62</v>
      </c>
      <c r="K117" s="12">
        <f>ROUND(K109+SUM(K113:K116),5)</f>
        <v>16500</v>
      </c>
      <c r="L117" s="12">
        <f>ROUND((J117-K117),5)</f>
        <v>-715.38</v>
      </c>
      <c r="M117" s="15">
        <f>ROUND(IF(K117=0, IF(J117=0, 0, 1), J117/K117),5)</f>
        <v>0.95664000000000005</v>
      </c>
    </row>
    <row r="118" spans="1:13" x14ac:dyDescent="0.35">
      <c r="A118" s="1"/>
      <c r="B118" s="1"/>
      <c r="C118" s="1"/>
      <c r="D118" s="1"/>
      <c r="E118" s="1"/>
      <c r="F118" s="1"/>
      <c r="G118" s="1" t="s">
        <v>299</v>
      </c>
      <c r="H118" s="1"/>
      <c r="I118" s="1"/>
      <c r="J118" s="12">
        <v>6.25</v>
      </c>
      <c r="K118" s="12"/>
      <c r="L118" s="12"/>
      <c r="M118" s="15"/>
    </row>
    <row r="119" spans="1:13" x14ac:dyDescent="0.35">
      <c r="A119" s="1"/>
      <c r="B119" s="1"/>
      <c r="C119" s="1"/>
      <c r="D119" s="1"/>
      <c r="E119" s="1"/>
      <c r="F119" s="1"/>
      <c r="G119" s="1" t="s">
        <v>172</v>
      </c>
      <c r="H119" s="1"/>
      <c r="I119" s="1"/>
      <c r="J119" s="12"/>
      <c r="K119" s="12"/>
      <c r="L119" s="12"/>
      <c r="M119" s="15"/>
    </row>
    <row r="120" spans="1:13" x14ac:dyDescent="0.35">
      <c r="A120" s="1"/>
      <c r="B120" s="1"/>
      <c r="C120" s="1"/>
      <c r="D120" s="1"/>
      <c r="E120" s="1"/>
      <c r="F120" s="1"/>
      <c r="G120" s="1"/>
      <c r="H120" s="1" t="s">
        <v>173</v>
      </c>
      <c r="I120" s="1"/>
      <c r="J120" s="12">
        <v>1070.25</v>
      </c>
      <c r="K120" s="12">
        <v>1200</v>
      </c>
      <c r="L120" s="12">
        <f>ROUND((J120-K120),5)</f>
        <v>-129.75</v>
      </c>
      <c r="M120" s="15">
        <f>ROUND(IF(K120=0, IF(J120=0, 0, 1), J120/K120),5)</f>
        <v>0.89188000000000001</v>
      </c>
    </row>
    <row r="121" spans="1:13" x14ac:dyDescent="0.35">
      <c r="A121" s="1"/>
      <c r="B121" s="1"/>
      <c r="C121" s="1"/>
      <c r="D121" s="1"/>
      <c r="E121" s="1"/>
      <c r="F121" s="1"/>
      <c r="G121" s="1"/>
      <c r="H121" s="1" t="s">
        <v>174</v>
      </c>
      <c r="I121" s="1"/>
      <c r="J121" s="12">
        <v>800.8</v>
      </c>
      <c r="K121" s="12">
        <v>1500</v>
      </c>
      <c r="L121" s="12">
        <f>ROUND((J121-K121),5)</f>
        <v>-699.2</v>
      </c>
      <c r="M121" s="15">
        <f>ROUND(IF(K121=0, IF(J121=0, 0, 1), J121/K121),5)</f>
        <v>0.53386999999999996</v>
      </c>
    </row>
    <row r="122" spans="1:13" x14ac:dyDescent="0.35">
      <c r="A122" s="1"/>
      <c r="B122" s="1"/>
      <c r="C122" s="1"/>
      <c r="D122" s="1"/>
      <c r="E122" s="1"/>
      <c r="F122" s="1"/>
      <c r="G122" s="1"/>
      <c r="H122" s="1" t="s">
        <v>175</v>
      </c>
      <c r="I122" s="1"/>
      <c r="J122" s="12">
        <v>3833.57</v>
      </c>
      <c r="K122" s="12">
        <v>4200</v>
      </c>
      <c r="L122" s="12">
        <f>ROUND((J122-K122),5)</f>
        <v>-366.43</v>
      </c>
      <c r="M122" s="15">
        <f>ROUND(IF(K122=0, IF(J122=0, 0, 1), J122/K122),5)</f>
        <v>0.91274999999999995</v>
      </c>
    </row>
    <row r="123" spans="1:13" x14ac:dyDescent="0.35">
      <c r="A123" s="1"/>
      <c r="B123" s="1"/>
      <c r="C123" s="1"/>
      <c r="D123" s="1"/>
      <c r="E123" s="1"/>
      <c r="F123" s="1"/>
      <c r="G123" s="1"/>
      <c r="H123" s="1" t="s">
        <v>176</v>
      </c>
      <c r="I123" s="1"/>
      <c r="J123" s="12">
        <v>949.63</v>
      </c>
      <c r="K123" s="12">
        <v>900</v>
      </c>
      <c r="L123" s="12">
        <f>ROUND((J123-K123),5)</f>
        <v>49.63</v>
      </c>
      <c r="M123" s="15">
        <f>ROUND(IF(K123=0, IF(J123=0, 0, 1), J123/K123),5)</f>
        <v>1.05514</v>
      </c>
    </row>
    <row r="124" spans="1:13" ht="15" thickBot="1" x14ac:dyDescent="0.4">
      <c r="A124" s="1"/>
      <c r="B124" s="1"/>
      <c r="C124" s="1"/>
      <c r="D124" s="1"/>
      <c r="E124" s="1"/>
      <c r="F124" s="1"/>
      <c r="G124" s="1"/>
      <c r="H124" s="1" t="s">
        <v>177</v>
      </c>
      <c r="I124" s="1"/>
      <c r="J124" s="7">
        <v>949.63</v>
      </c>
      <c r="K124" s="7">
        <v>900</v>
      </c>
      <c r="L124" s="7">
        <f>ROUND((J124-K124),5)</f>
        <v>49.63</v>
      </c>
      <c r="M124" s="18">
        <f>ROUND(IF(K124=0, IF(J124=0, 0, 1), J124/K124),5)</f>
        <v>1.05514</v>
      </c>
    </row>
    <row r="125" spans="1:13" x14ac:dyDescent="0.35">
      <c r="A125" s="1"/>
      <c r="B125" s="1"/>
      <c r="C125" s="1"/>
      <c r="D125" s="1"/>
      <c r="E125" s="1"/>
      <c r="F125" s="1"/>
      <c r="G125" s="1" t="s">
        <v>178</v>
      </c>
      <c r="H125" s="1"/>
      <c r="I125" s="1"/>
      <c r="J125" s="12">
        <f>ROUND(SUM(J119:J124),5)</f>
        <v>7603.88</v>
      </c>
      <c r="K125" s="12">
        <f>ROUND(SUM(K119:K124),5)</f>
        <v>8700</v>
      </c>
      <c r="L125" s="12">
        <f>ROUND((J125-K125),5)</f>
        <v>-1096.1199999999999</v>
      </c>
      <c r="M125" s="15">
        <f>ROUND(IF(K125=0, IF(J125=0, 0, 1), J125/K125),5)</f>
        <v>0.87400999999999995</v>
      </c>
    </row>
    <row r="126" spans="1:13" x14ac:dyDescent="0.35">
      <c r="A126" s="1"/>
      <c r="B126" s="1"/>
      <c r="C126" s="1"/>
      <c r="D126" s="1"/>
      <c r="E126" s="1"/>
      <c r="F126" s="1"/>
      <c r="G126" s="1" t="s">
        <v>179</v>
      </c>
      <c r="H126" s="1"/>
      <c r="I126" s="1"/>
      <c r="J126" s="12"/>
      <c r="K126" s="12"/>
      <c r="L126" s="12"/>
      <c r="M126" s="15"/>
    </row>
    <row r="127" spans="1:13" x14ac:dyDescent="0.35">
      <c r="A127" s="1"/>
      <c r="B127" s="1"/>
      <c r="C127" s="1"/>
      <c r="D127" s="1"/>
      <c r="E127" s="1"/>
      <c r="F127" s="1"/>
      <c r="G127" s="1"/>
      <c r="H127" s="1" t="s">
        <v>180</v>
      </c>
      <c r="I127" s="1"/>
      <c r="J127" s="12"/>
      <c r="K127" s="12"/>
      <c r="L127" s="12"/>
      <c r="M127" s="15"/>
    </row>
    <row r="128" spans="1:13" x14ac:dyDescent="0.35">
      <c r="A128" s="1"/>
      <c r="B128" s="1"/>
      <c r="C128" s="1"/>
      <c r="D128" s="1"/>
      <c r="E128" s="1"/>
      <c r="F128" s="1"/>
      <c r="G128" s="1"/>
      <c r="H128" s="1"/>
      <c r="I128" s="1" t="s">
        <v>181</v>
      </c>
      <c r="J128" s="12">
        <v>18412.580000000002</v>
      </c>
      <c r="K128" s="12">
        <v>14000</v>
      </c>
      <c r="L128" s="12">
        <f>ROUND((J128-K128),5)</f>
        <v>4412.58</v>
      </c>
      <c r="M128" s="15">
        <f>ROUND(IF(K128=0, IF(J128=0, 0, 1), J128/K128),5)</f>
        <v>1.31518</v>
      </c>
    </row>
    <row r="129" spans="1:13" x14ac:dyDescent="0.35">
      <c r="A129" s="1"/>
      <c r="B129" s="1"/>
      <c r="C129" s="1"/>
      <c r="D129" s="1"/>
      <c r="E129" s="1"/>
      <c r="F129" s="1"/>
      <c r="G129" s="1"/>
      <c r="H129" s="1"/>
      <c r="I129" s="1" t="s">
        <v>182</v>
      </c>
      <c r="J129" s="12">
        <v>3347.36</v>
      </c>
      <c r="K129" s="12">
        <v>3000</v>
      </c>
      <c r="L129" s="12">
        <f>ROUND((J129-K129),5)</f>
        <v>347.36</v>
      </c>
      <c r="M129" s="15">
        <f>ROUND(IF(K129=0, IF(J129=0, 0, 1), J129/K129),5)</f>
        <v>1.1157900000000001</v>
      </c>
    </row>
    <row r="130" spans="1:13" x14ac:dyDescent="0.35">
      <c r="A130" s="1"/>
      <c r="B130" s="1"/>
      <c r="C130" s="1"/>
      <c r="D130" s="1"/>
      <c r="E130" s="1"/>
      <c r="F130" s="1"/>
      <c r="G130" s="1"/>
      <c r="H130" s="1"/>
      <c r="I130" s="1" t="s">
        <v>183</v>
      </c>
      <c r="J130" s="12">
        <v>1062.21</v>
      </c>
      <c r="K130" s="12">
        <v>3000</v>
      </c>
      <c r="L130" s="12">
        <f>ROUND((J130-K130),5)</f>
        <v>-1937.79</v>
      </c>
      <c r="M130" s="15">
        <f>ROUND(IF(K130=0, IF(J130=0, 0, 1), J130/K130),5)</f>
        <v>0.35407</v>
      </c>
    </row>
    <row r="131" spans="1:13" ht="15" thickBot="1" x14ac:dyDescent="0.4">
      <c r="A131" s="1"/>
      <c r="B131" s="1"/>
      <c r="C131" s="1"/>
      <c r="D131" s="1"/>
      <c r="E131" s="1"/>
      <c r="F131" s="1"/>
      <c r="G131" s="1"/>
      <c r="H131" s="1"/>
      <c r="I131" s="1" t="s">
        <v>300</v>
      </c>
      <c r="J131" s="7">
        <v>50</v>
      </c>
      <c r="K131" s="7"/>
      <c r="L131" s="7"/>
      <c r="M131" s="18"/>
    </row>
    <row r="132" spans="1:13" x14ac:dyDescent="0.35">
      <c r="A132" s="1"/>
      <c r="B132" s="1"/>
      <c r="C132" s="1"/>
      <c r="D132" s="1"/>
      <c r="E132" s="1"/>
      <c r="F132" s="1"/>
      <c r="G132" s="1"/>
      <c r="H132" s="1" t="s">
        <v>184</v>
      </c>
      <c r="I132" s="1"/>
      <c r="J132" s="12">
        <f>ROUND(SUM(J127:J131),5)</f>
        <v>22872.15</v>
      </c>
      <c r="K132" s="12">
        <f>ROUND(SUM(K127:K131),5)</f>
        <v>20000</v>
      </c>
      <c r="L132" s="12">
        <f>ROUND((J132-K132),5)</f>
        <v>2872.15</v>
      </c>
      <c r="M132" s="15">
        <f>ROUND(IF(K132=0, IF(J132=0, 0, 1), J132/K132),5)</f>
        <v>1.14361</v>
      </c>
    </row>
    <row r="133" spans="1:13" x14ac:dyDescent="0.35">
      <c r="A133" s="1"/>
      <c r="B133" s="1"/>
      <c r="C133" s="1"/>
      <c r="D133" s="1"/>
      <c r="E133" s="1"/>
      <c r="F133" s="1"/>
      <c r="G133" s="1"/>
      <c r="H133" s="1" t="s">
        <v>185</v>
      </c>
      <c r="I133" s="1"/>
      <c r="J133" s="12">
        <v>1875.61</v>
      </c>
      <c r="K133" s="12">
        <v>1700</v>
      </c>
      <c r="L133" s="12">
        <f>ROUND((J133-K133),5)</f>
        <v>175.61</v>
      </c>
      <c r="M133" s="15">
        <f>ROUND(IF(K133=0, IF(J133=0, 0, 1), J133/K133),5)</f>
        <v>1.1032999999999999</v>
      </c>
    </row>
    <row r="134" spans="1:13" ht="15" thickBot="1" x14ac:dyDescent="0.4">
      <c r="A134" s="1"/>
      <c r="B134" s="1"/>
      <c r="C134" s="1"/>
      <c r="D134" s="1"/>
      <c r="E134" s="1"/>
      <c r="F134" s="1"/>
      <c r="G134" s="1"/>
      <c r="H134" s="1" t="s">
        <v>186</v>
      </c>
      <c r="I134" s="1"/>
      <c r="J134" s="7">
        <v>1949.61</v>
      </c>
      <c r="K134" s="7">
        <v>1560</v>
      </c>
      <c r="L134" s="7">
        <f>ROUND((J134-K134),5)</f>
        <v>389.61</v>
      </c>
      <c r="M134" s="18">
        <f>ROUND(IF(K134=0, IF(J134=0, 0, 1), J134/K134),5)</f>
        <v>1.2497499999999999</v>
      </c>
    </row>
    <row r="135" spans="1:13" x14ac:dyDescent="0.35">
      <c r="A135" s="1"/>
      <c r="B135" s="1"/>
      <c r="C135" s="1"/>
      <c r="D135" s="1"/>
      <c r="E135" s="1"/>
      <c r="F135" s="1"/>
      <c r="G135" s="1" t="s">
        <v>187</v>
      </c>
      <c r="H135" s="1"/>
      <c r="I135" s="1"/>
      <c r="J135" s="12">
        <f>ROUND(J126+SUM(J132:J134),5)</f>
        <v>26697.37</v>
      </c>
      <c r="K135" s="12">
        <f>ROUND(K126+SUM(K132:K134),5)</f>
        <v>23260</v>
      </c>
      <c r="L135" s="12">
        <f>ROUND((J135-K135),5)</f>
        <v>3437.37</v>
      </c>
      <c r="M135" s="15">
        <f>ROUND(IF(K135=0, IF(J135=0, 0, 1), J135/K135),5)</f>
        <v>1.14778</v>
      </c>
    </row>
    <row r="136" spans="1:13" ht="15" thickBot="1" x14ac:dyDescent="0.4">
      <c r="A136" s="1"/>
      <c r="B136" s="1"/>
      <c r="C136" s="1"/>
      <c r="D136" s="1"/>
      <c r="E136" s="1"/>
      <c r="F136" s="1"/>
      <c r="G136" s="1" t="s">
        <v>188</v>
      </c>
      <c r="H136" s="1"/>
      <c r="I136" s="1"/>
      <c r="J136" s="35">
        <v>793.25</v>
      </c>
      <c r="K136" s="35">
        <v>1000</v>
      </c>
      <c r="L136" s="35">
        <f>ROUND((J136-K136),5)</f>
        <v>-206.75</v>
      </c>
      <c r="M136" s="36">
        <f>ROUND(IF(K136=0, IF(J136=0, 0, 1), J136/K136),5)</f>
        <v>0.79325000000000001</v>
      </c>
    </row>
    <row r="137" spans="1:13" ht="15" thickBot="1" x14ac:dyDescent="0.4">
      <c r="A137" s="1"/>
      <c r="B137" s="1"/>
      <c r="C137" s="1"/>
      <c r="D137" s="1"/>
      <c r="E137" s="1"/>
      <c r="F137" s="1" t="s">
        <v>189</v>
      </c>
      <c r="G137" s="1"/>
      <c r="H137" s="1"/>
      <c r="I137" s="1"/>
      <c r="J137" s="2">
        <f>ROUND(J108+SUM(J117:J118)+J125+SUM(J135:J136),5)</f>
        <v>50885.37</v>
      </c>
      <c r="K137" s="2">
        <f>ROUND(K108+SUM(K117:K118)+K125+SUM(K135:K136),5)</f>
        <v>49460</v>
      </c>
      <c r="L137" s="2">
        <f>ROUND((J137-K137),5)</f>
        <v>1425.37</v>
      </c>
      <c r="M137" s="17">
        <f>ROUND(IF(K137=0, IF(J137=0, 0, 1), J137/K137),5)</f>
        <v>1.0288200000000001</v>
      </c>
    </row>
    <row r="138" spans="1:13" x14ac:dyDescent="0.35">
      <c r="A138" s="1"/>
      <c r="B138" s="1"/>
      <c r="C138" s="1"/>
      <c r="D138" s="1"/>
      <c r="E138" s="1" t="s">
        <v>190</v>
      </c>
      <c r="F138" s="1"/>
      <c r="G138" s="1"/>
      <c r="H138" s="1"/>
      <c r="I138" s="1"/>
      <c r="J138" s="12">
        <f>ROUND(SUM(J36:J40)+SUM(J44:J45)+J50+J57+J66+J101+J107+J137,5)</f>
        <v>908196.61</v>
      </c>
      <c r="K138" s="12">
        <f>ROUND(SUM(K36:K40)+SUM(K44:K45)+K50+K57+K66+K101+K107+K137,5)</f>
        <v>993419.6</v>
      </c>
      <c r="L138" s="12">
        <f>ROUND((J138-K138),5)</f>
        <v>-85222.99</v>
      </c>
      <c r="M138" s="15">
        <f>ROUND(IF(K138=0, IF(J138=0, 0, 1), J138/K138),5)</f>
        <v>0.91420999999999997</v>
      </c>
    </row>
    <row r="139" spans="1:13" x14ac:dyDescent="0.35">
      <c r="A139" s="1"/>
      <c r="B139" s="1"/>
      <c r="C139" s="1"/>
      <c r="D139" s="1"/>
      <c r="E139" s="1" t="s">
        <v>191</v>
      </c>
      <c r="F139" s="1"/>
      <c r="G139" s="1"/>
      <c r="H139" s="1"/>
      <c r="I139" s="1"/>
      <c r="J139" s="12"/>
      <c r="K139" s="12"/>
      <c r="L139" s="12"/>
      <c r="M139" s="15"/>
    </row>
    <row r="140" spans="1:13" x14ac:dyDescent="0.35">
      <c r="A140" s="1"/>
      <c r="B140" s="1"/>
      <c r="C140" s="1"/>
      <c r="D140" s="1"/>
      <c r="E140" s="1"/>
      <c r="F140" s="1" t="s">
        <v>192</v>
      </c>
      <c r="G140" s="1"/>
      <c r="H140" s="1"/>
      <c r="I140" s="1"/>
      <c r="J140" s="12">
        <v>1117.3499999999999</v>
      </c>
      <c r="K140" s="12">
        <v>5000</v>
      </c>
      <c r="L140" s="12">
        <f>ROUND((J140-K140),5)</f>
        <v>-3882.65</v>
      </c>
      <c r="M140" s="15">
        <f>ROUND(IF(K140=0, IF(J140=0, 0, 1), J140/K140),5)</f>
        <v>0.22347</v>
      </c>
    </row>
    <row r="141" spans="1:13" ht="15" thickBot="1" x14ac:dyDescent="0.4">
      <c r="A141" s="1"/>
      <c r="B141" s="1"/>
      <c r="C141" s="1"/>
      <c r="D141" s="1"/>
      <c r="E141" s="1"/>
      <c r="F141" s="1" t="s">
        <v>193</v>
      </c>
      <c r="G141" s="1"/>
      <c r="H141" s="1"/>
      <c r="I141" s="1"/>
      <c r="J141" s="7">
        <v>28.55</v>
      </c>
      <c r="K141" s="7">
        <v>1000</v>
      </c>
      <c r="L141" s="7">
        <f>ROUND((J141-K141),5)</f>
        <v>-971.45</v>
      </c>
      <c r="M141" s="18">
        <f>ROUND(IF(K141=0, IF(J141=0, 0, 1), J141/K141),5)</f>
        <v>2.8549999999999999E-2</v>
      </c>
    </row>
    <row r="142" spans="1:13" x14ac:dyDescent="0.35">
      <c r="A142" s="1"/>
      <c r="B142" s="1"/>
      <c r="C142" s="1"/>
      <c r="D142" s="1"/>
      <c r="E142" s="1" t="s">
        <v>194</v>
      </c>
      <c r="F142" s="1"/>
      <c r="G142" s="1"/>
      <c r="H142" s="1"/>
      <c r="I142" s="1"/>
      <c r="J142" s="12">
        <f>ROUND(SUM(J139:J141),5)</f>
        <v>1145.9000000000001</v>
      </c>
      <c r="K142" s="12">
        <f>ROUND(SUM(K139:K141),5)</f>
        <v>6000</v>
      </c>
      <c r="L142" s="12">
        <f>ROUND((J142-K142),5)</f>
        <v>-4854.1000000000004</v>
      </c>
      <c r="M142" s="15">
        <f>ROUND(IF(K142=0, IF(J142=0, 0, 1), J142/K142),5)</f>
        <v>0.19098000000000001</v>
      </c>
    </row>
    <row r="143" spans="1:13" x14ac:dyDescent="0.35">
      <c r="A143" s="1"/>
      <c r="B143" s="1"/>
      <c r="C143" s="1"/>
      <c r="D143" s="1"/>
      <c r="E143" s="1" t="s">
        <v>195</v>
      </c>
      <c r="F143" s="1"/>
      <c r="G143" s="1"/>
      <c r="H143" s="1"/>
      <c r="I143" s="1"/>
      <c r="J143" s="12"/>
      <c r="K143" s="12"/>
      <c r="L143" s="12"/>
      <c r="M143" s="15"/>
    </row>
    <row r="144" spans="1:13" x14ac:dyDescent="0.35">
      <c r="A144" s="1"/>
      <c r="B144" s="1"/>
      <c r="C144" s="1"/>
      <c r="D144" s="1"/>
      <c r="E144" s="1"/>
      <c r="F144" s="1" t="s">
        <v>196</v>
      </c>
      <c r="G144" s="1"/>
      <c r="H144" s="1"/>
      <c r="I144" s="1"/>
      <c r="J144" s="12">
        <v>7000</v>
      </c>
      <c r="K144" s="12">
        <v>7200</v>
      </c>
      <c r="L144" s="12">
        <f>ROUND((J144-K144),5)</f>
        <v>-200</v>
      </c>
      <c r="M144" s="15">
        <f>ROUND(IF(K144=0, IF(J144=0, 0, 1), J144/K144),5)</f>
        <v>0.97221999999999997</v>
      </c>
    </row>
    <row r="145" spans="1:13" x14ac:dyDescent="0.35">
      <c r="A145" s="1"/>
      <c r="B145" s="1"/>
      <c r="C145" s="1"/>
      <c r="D145" s="1"/>
      <c r="E145" s="1"/>
      <c r="F145" s="1" t="s">
        <v>197</v>
      </c>
      <c r="G145" s="1"/>
      <c r="H145" s="1"/>
      <c r="I145" s="1"/>
      <c r="J145" s="12">
        <v>140.47999999999999</v>
      </c>
      <c r="K145" s="12">
        <v>2000</v>
      </c>
      <c r="L145" s="12">
        <f>ROUND((J145-K145),5)</f>
        <v>-1859.52</v>
      </c>
      <c r="M145" s="15">
        <f>ROUND(IF(K145=0, IF(J145=0, 0, 1), J145/K145),5)</f>
        <v>7.0239999999999997E-2</v>
      </c>
    </row>
    <row r="146" spans="1:13" x14ac:dyDescent="0.35">
      <c r="A146" s="1"/>
      <c r="B146" s="1"/>
      <c r="C146" s="1"/>
      <c r="D146" s="1"/>
      <c r="E146" s="1"/>
      <c r="F146" s="1" t="s">
        <v>198</v>
      </c>
      <c r="G146" s="1"/>
      <c r="H146" s="1"/>
      <c r="I146" s="1"/>
      <c r="J146" s="12">
        <v>9291.86</v>
      </c>
      <c r="K146" s="12">
        <v>7500</v>
      </c>
      <c r="L146" s="12">
        <f>ROUND((J146-K146),5)</f>
        <v>1791.86</v>
      </c>
      <c r="M146" s="15">
        <f>ROUND(IF(K146=0, IF(J146=0, 0, 1), J146/K146),5)</f>
        <v>1.23891</v>
      </c>
    </row>
    <row r="147" spans="1:13" x14ac:dyDescent="0.35">
      <c r="A147" s="1"/>
      <c r="B147" s="1"/>
      <c r="C147" s="1"/>
      <c r="D147" s="1"/>
      <c r="E147" s="1"/>
      <c r="F147" s="1" t="s">
        <v>199</v>
      </c>
      <c r="G147" s="1"/>
      <c r="H147" s="1"/>
      <c r="I147" s="1"/>
      <c r="J147" s="12">
        <v>2220.3200000000002</v>
      </c>
      <c r="K147" s="12">
        <v>1500</v>
      </c>
      <c r="L147" s="12">
        <f>ROUND((J147-K147),5)</f>
        <v>720.32</v>
      </c>
      <c r="M147" s="15">
        <f>ROUND(IF(K147=0, IF(J147=0, 0, 1), J147/K147),5)</f>
        <v>1.48021</v>
      </c>
    </row>
    <row r="148" spans="1:13" ht="15" thickBot="1" x14ac:dyDescent="0.4">
      <c r="A148" s="1"/>
      <c r="B148" s="1"/>
      <c r="C148" s="1"/>
      <c r="D148" s="1"/>
      <c r="E148" s="1"/>
      <c r="F148" s="1" t="s">
        <v>200</v>
      </c>
      <c r="G148" s="1"/>
      <c r="H148" s="1"/>
      <c r="I148" s="1"/>
      <c r="J148" s="7">
        <v>12711.2</v>
      </c>
      <c r="K148" s="7">
        <v>5430</v>
      </c>
      <c r="L148" s="7">
        <f>ROUND((J148-K148),5)</f>
        <v>7281.2</v>
      </c>
      <c r="M148" s="18">
        <f>ROUND(IF(K148=0, IF(J148=0, 0, 1), J148/K148),5)</f>
        <v>2.3409200000000001</v>
      </c>
    </row>
    <row r="149" spans="1:13" x14ac:dyDescent="0.35">
      <c r="A149" s="1"/>
      <c r="B149" s="1"/>
      <c r="C149" s="1"/>
      <c r="D149" s="1"/>
      <c r="E149" s="1" t="s">
        <v>201</v>
      </c>
      <c r="F149" s="1"/>
      <c r="G149" s="1"/>
      <c r="H149" s="1"/>
      <c r="I149" s="1"/>
      <c r="J149" s="12">
        <f>ROUND(SUM(J143:J148),5)</f>
        <v>31363.86</v>
      </c>
      <c r="K149" s="12">
        <f>ROUND(SUM(K143:K148),5)</f>
        <v>23630</v>
      </c>
      <c r="L149" s="12">
        <f>ROUND((J149-K149),5)</f>
        <v>7733.86</v>
      </c>
      <c r="M149" s="15">
        <f>ROUND(IF(K149=0, IF(J149=0, 0, 1), J149/K149),5)</f>
        <v>1.3272900000000001</v>
      </c>
    </row>
    <row r="150" spans="1:13" x14ac:dyDescent="0.35">
      <c r="A150" s="1"/>
      <c r="B150" s="1"/>
      <c r="C150" s="1"/>
      <c r="D150" s="1"/>
      <c r="E150" s="1" t="s">
        <v>202</v>
      </c>
      <c r="F150" s="1"/>
      <c r="G150" s="1"/>
      <c r="H150" s="1"/>
      <c r="I150" s="1"/>
      <c r="J150" s="12"/>
      <c r="K150" s="12"/>
      <c r="L150" s="12"/>
      <c r="M150" s="15"/>
    </row>
    <row r="151" spans="1:13" x14ac:dyDescent="0.35">
      <c r="A151" s="1"/>
      <c r="B151" s="1"/>
      <c r="C151" s="1"/>
      <c r="D151" s="1"/>
      <c r="E151" s="1"/>
      <c r="F151" s="1" t="s">
        <v>203</v>
      </c>
      <c r="G151" s="1"/>
      <c r="H151" s="1"/>
      <c r="I151" s="1"/>
      <c r="J151" s="12">
        <v>0</v>
      </c>
      <c r="K151" s="12">
        <v>1000</v>
      </c>
      <c r="L151" s="12">
        <f>ROUND((J151-K151),5)</f>
        <v>-1000</v>
      </c>
      <c r="M151" s="15">
        <f>ROUND(IF(K151=0, IF(J151=0, 0, 1), J151/K151),5)</f>
        <v>0</v>
      </c>
    </row>
    <row r="152" spans="1:13" x14ac:dyDescent="0.35">
      <c r="A152" s="1"/>
      <c r="B152" s="1"/>
      <c r="C152" s="1"/>
      <c r="D152" s="1"/>
      <c r="E152" s="1"/>
      <c r="F152" s="1" t="s">
        <v>204</v>
      </c>
      <c r="G152" s="1"/>
      <c r="H152" s="1"/>
      <c r="I152" s="1"/>
      <c r="J152" s="12">
        <v>10034.86</v>
      </c>
      <c r="K152" s="12">
        <v>8000</v>
      </c>
      <c r="L152" s="12">
        <f>ROUND((J152-K152),5)</f>
        <v>2034.86</v>
      </c>
      <c r="M152" s="15">
        <f>ROUND(IF(K152=0, IF(J152=0, 0, 1), J152/K152),5)</f>
        <v>1.2543599999999999</v>
      </c>
    </row>
    <row r="153" spans="1:13" x14ac:dyDescent="0.35">
      <c r="A153" s="1"/>
      <c r="B153" s="1"/>
      <c r="C153" s="1"/>
      <c r="D153" s="1"/>
      <c r="E153" s="1"/>
      <c r="F153" s="1" t="s">
        <v>205</v>
      </c>
      <c r="G153" s="1"/>
      <c r="H153" s="1"/>
      <c r="I153" s="1"/>
      <c r="J153" s="12"/>
      <c r="K153" s="12"/>
      <c r="L153" s="12"/>
      <c r="M153" s="15"/>
    </row>
    <row r="154" spans="1:13" x14ac:dyDescent="0.35">
      <c r="A154" s="1"/>
      <c r="B154" s="1"/>
      <c r="C154" s="1"/>
      <c r="D154" s="1"/>
      <c r="E154" s="1"/>
      <c r="F154" s="1"/>
      <c r="G154" s="1" t="s">
        <v>206</v>
      </c>
      <c r="H154" s="1"/>
      <c r="I154" s="1"/>
      <c r="J154" s="12">
        <v>362.58</v>
      </c>
      <c r="K154" s="12">
        <v>6000</v>
      </c>
      <c r="L154" s="12">
        <f>ROUND((J154-K154),5)</f>
        <v>-5637.42</v>
      </c>
      <c r="M154" s="15">
        <f>ROUND(IF(K154=0, IF(J154=0, 0, 1), J154/K154),5)</f>
        <v>6.0429999999999998E-2</v>
      </c>
    </row>
    <row r="155" spans="1:13" x14ac:dyDescent="0.35">
      <c r="A155" s="1"/>
      <c r="B155" s="1"/>
      <c r="C155" s="1"/>
      <c r="D155" s="1"/>
      <c r="E155" s="1"/>
      <c r="F155" s="1"/>
      <c r="G155" s="1" t="s">
        <v>207</v>
      </c>
      <c r="H155" s="1"/>
      <c r="I155" s="1"/>
      <c r="J155" s="12">
        <v>0</v>
      </c>
      <c r="K155" s="12">
        <v>8000</v>
      </c>
      <c r="L155" s="12">
        <f>ROUND((J155-K155),5)</f>
        <v>-8000</v>
      </c>
      <c r="M155" s="15">
        <f>ROUND(IF(K155=0, IF(J155=0, 0, 1), J155/K155),5)</f>
        <v>0</v>
      </c>
    </row>
    <row r="156" spans="1:13" x14ac:dyDescent="0.35">
      <c r="A156" s="1"/>
      <c r="B156" s="1"/>
      <c r="C156" s="1"/>
      <c r="D156" s="1"/>
      <c r="E156" s="1"/>
      <c r="F156" s="1"/>
      <c r="G156" s="1" t="s">
        <v>208</v>
      </c>
      <c r="H156" s="1"/>
      <c r="I156" s="1"/>
      <c r="J156" s="12">
        <v>1406.74</v>
      </c>
      <c r="K156" s="12">
        <v>5000</v>
      </c>
      <c r="L156" s="12">
        <f>ROUND((J156-K156),5)</f>
        <v>-3593.26</v>
      </c>
      <c r="M156" s="15">
        <f>ROUND(IF(K156=0, IF(J156=0, 0, 1), J156/K156),5)</f>
        <v>0.28134999999999999</v>
      </c>
    </row>
    <row r="157" spans="1:13" x14ac:dyDescent="0.35">
      <c r="A157" s="1"/>
      <c r="B157" s="1"/>
      <c r="C157" s="1"/>
      <c r="D157" s="1"/>
      <c r="E157" s="1"/>
      <c r="F157" s="1"/>
      <c r="G157" s="1" t="s">
        <v>209</v>
      </c>
      <c r="H157" s="1"/>
      <c r="I157" s="1"/>
      <c r="J157" s="12">
        <v>2298.1</v>
      </c>
      <c r="K157" s="12">
        <v>15000</v>
      </c>
      <c r="L157" s="12">
        <f>ROUND((J157-K157),5)</f>
        <v>-12701.9</v>
      </c>
      <c r="M157" s="15">
        <f>ROUND(IF(K157=0, IF(J157=0, 0, 1), J157/K157),5)</f>
        <v>0.15321000000000001</v>
      </c>
    </row>
    <row r="158" spans="1:13" x14ac:dyDescent="0.35">
      <c r="A158" s="1"/>
      <c r="B158" s="1"/>
      <c r="C158" s="1"/>
      <c r="D158" s="1"/>
      <c r="E158" s="1"/>
      <c r="F158" s="1"/>
      <c r="G158" s="1" t="s">
        <v>210</v>
      </c>
      <c r="H158" s="1"/>
      <c r="I158" s="1"/>
      <c r="J158" s="12">
        <v>0</v>
      </c>
      <c r="K158" s="12">
        <v>1500</v>
      </c>
      <c r="L158" s="12">
        <f>ROUND((J158-K158),5)</f>
        <v>-1500</v>
      </c>
      <c r="M158" s="15">
        <f>ROUND(IF(K158=0, IF(J158=0, 0, 1), J158/K158),5)</f>
        <v>0</v>
      </c>
    </row>
    <row r="159" spans="1:13" x14ac:dyDescent="0.35">
      <c r="A159" s="1"/>
      <c r="B159" s="1"/>
      <c r="C159" s="1"/>
      <c r="D159" s="1"/>
      <c r="E159" s="1"/>
      <c r="F159" s="1"/>
      <c r="G159" s="1" t="s">
        <v>211</v>
      </c>
      <c r="H159" s="1"/>
      <c r="I159" s="1"/>
      <c r="J159" s="12">
        <v>3885.38</v>
      </c>
      <c r="K159" s="12">
        <v>1000</v>
      </c>
      <c r="L159" s="12">
        <f>ROUND((J159-K159),5)</f>
        <v>2885.38</v>
      </c>
      <c r="M159" s="15">
        <f>ROUND(IF(K159=0, IF(J159=0, 0, 1), J159/K159),5)</f>
        <v>3.8853800000000001</v>
      </c>
    </row>
    <row r="160" spans="1:13" x14ac:dyDescent="0.35">
      <c r="A160" s="1"/>
      <c r="B160" s="1"/>
      <c r="C160" s="1"/>
      <c r="D160" s="1"/>
      <c r="E160" s="1"/>
      <c r="F160" s="1"/>
      <c r="G160" s="1" t="s">
        <v>212</v>
      </c>
      <c r="H160" s="1"/>
      <c r="I160" s="1"/>
      <c r="J160" s="12">
        <v>4360.01</v>
      </c>
      <c r="K160" s="12">
        <v>3600</v>
      </c>
      <c r="L160" s="12">
        <f>ROUND((J160-K160),5)</f>
        <v>760.01</v>
      </c>
      <c r="M160" s="15">
        <f>ROUND(IF(K160=0, IF(J160=0, 0, 1), J160/K160),5)</f>
        <v>1.2111099999999999</v>
      </c>
    </row>
    <row r="161" spans="1:13" x14ac:dyDescent="0.35">
      <c r="A161" s="1"/>
      <c r="B161" s="1"/>
      <c r="C161" s="1"/>
      <c r="D161" s="1"/>
      <c r="E161" s="1"/>
      <c r="F161" s="1"/>
      <c r="G161" s="1" t="s">
        <v>213</v>
      </c>
      <c r="H161" s="1"/>
      <c r="I161" s="1"/>
      <c r="J161" s="12">
        <v>1000</v>
      </c>
      <c r="K161" s="12">
        <v>3000</v>
      </c>
      <c r="L161" s="12">
        <f>ROUND((J161-K161),5)</f>
        <v>-2000</v>
      </c>
      <c r="M161" s="15">
        <f>ROUND(IF(K161=0, IF(J161=0, 0, 1), J161/K161),5)</f>
        <v>0.33333000000000002</v>
      </c>
    </row>
    <row r="162" spans="1:13" x14ac:dyDescent="0.35">
      <c r="A162" s="1"/>
      <c r="B162" s="1"/>
      <c r="C162" s="1"/>
      <c r="D162" s="1"/>
      <c r="E162" s="1"/>
      <c r="F162" s="1"/>
      <c r="G162" s="1" t="s">
        <v>214</v>
      </c>
      <c r="H162" s="1"/>
      <c r="I162" s="1"/>
      <c r="J162" s="12">
        <v>961.63</v>
      </c>
      <c r="K162" s="12"/>
      <c r="L162" s="12"/>
      <c r="M162" s="15"/>
    </row>
    <row r="163" spans="1:13" x14ac:dyDescent="0.35">
      <c r="A163" s="1"/>
      <c r="B163" s="1"/>
      <c r="C163" s="1"/>
      <c r="D163" s="1"/>
      <c r="E163" s="1"/>
      <c r="F163" s="1"/>
      <c r="G163" s="1" t="s">
        <v>301</v>
      </c>
      <c r="H163" s="1"/>
      <c r="I163" s="1"/>
      <c r="J163" s="12">
        <v>709.41</v>
      </c>
      <c r="K163" s="12"/>
      <c r="L163" s="12"/>
      <c r="M163" s="15"/>
    </row>
    <row r="164" spans="1:13" ht="15" thickBot="1" x14ac:dyDescent="0.4">
      <c r="A164" s="1"/>
      <c r="B164" s="1"/>
      <c r="C164" s="1"/>
      <c r="D164" s="1"/>
      <c r="E164" s="1"/>
      <c r="F164" s="1"/>
      <c r="G164" s="1" t="s">
        <v>215</v>
      </c>
      <c r="H164" s="1"/>
      <c r="I164" s="1"/>
      <c r="J164" s="7">
        <v>1158.8699999999999</v>
      </c>
      <c r="K164" s="7"/>
      <c r="L164" s="7"/>
      <c r="M164" s="18"/>
    </row>
    <row r="165" spans="1:13" x14ac:dyDescent="0.35">
      <c r="A165" s="1"/>
      <c r="B165" s="1"/>
      <c r="C165" s="1"/>
      <c r="D165" s="1"/>
      <c r="E165" s="1"/>
      <c r="F165" s="1" t="s">
        <v>216</v>
      </c>
      <c r="G165" s="1"/>
      <c r="H165" s="1"/>
      <c r="I165" s="1"/>
      <c r="J165" s="12">
        <f>ROUND(SUM(J153:J164),5)</f>
        <v>16142.72</v>
      </c>
      <c r="K165" s="12">
        <f>ROUND(SUM(K153:K164),5)</f>
        <v>43100</v>
      </c>
      <c r="L165" s="12">
        <f>ROUND((J165-K165),5)</f>
        <v>-26957.279999999999</v>
      </c>
      <c r="M165" s="15">
        <f>ROUND(IF(K165=0, IF(J165=0, 0, 1), J165/K165),5)</f>
        <v>0.37453999999999998</v>
      </c>
    </row>
    <row r="166" spans="1:13" x14ac:dyDescent="0.35">
      <c r="A166" s="1"/>
      <c r="B166" s="1"/>
      <c r="C166" s="1"/>
      <c r="D166" s="1"/>
      <c r="E166" s="1"/>
      <c r="F166" s="1" t="s">
        <v>217</v>
      </c>
      <c r="G166" s="1"/>
      <c r="H166" s="1"/>
      <c r="I166" s="1"/>
      <c r="J166" s="12"/>
      <c r="K166" s="12"/>
      <c r="L166" s="12"/>
      <c r="M166" s="15"/>
    </row>
    <row r="167" spans="1:13" x14ac:dyDescent="0.35">
      <c r="A167" s="1"/>
      <c r="B167" s="1"/>
      <c r="C167" s="1"/>
      <c r="D167" s="1"/>
      <c r="E167" s="1"/>
      <c r="F167" s="1"/>
      <c r="G167" s="1" t="s">
        <v>218</v>
      </c>
      <c r="H167" s="1"/>
      <c r="I167" s="1"/>
      <c r="J167" s="12">
        <v>18150.41</v>
      </c>
      <c r="K167" s="12"/>
      <c r="L167" s="12"/>
      <c r="M167" s="15"/>
    </row>
    <row r="168" spans="1:13" x14ac:dyDescent="0.35">
      <c r="A168" s="1"/>
      <c r="B168" s="1"/>
      <c r="C168" s="1"/>
      <c r="D168" s="1"/>
      <c r="E168" s="1"/>
      <c r="F168" s="1"/>
      <c r="G168" s="1" t="s">
        <v>302</v>
      </c>
      <c r="H168" s="1"/>
      <c r="I168" s="1"/>
      <c r="J168" s="12">
        <v>5806.42</v>
      </c>
      <c r="K168" s="12"/>
      <c r="L168" s="12"/>
      <c r="M168" s="15"/>
    </row>
    <row r="169" spans="1:13" x14ac:dyDescent="0.35">
      <c r="A169" s="1"/>
      <c r="B169" s="1"/>
      <c r="C169" s="1"/>
      <c r="D169" s="1"/>
      <c r="E169" s="1"/>
      <c r="F169" s="1"/>
      <c r="G169" s="1" t="s">
        <v>303</v>
      </c>
      <c r="H169" s="1"/>
      <c r="I169" s="1"/>
      <c r="J169" s="12">
        <v>11754</v>
      </c>
      <c r="K169" s="12"/>
      <c r="L169" s="12"/>
      <c r="M169" s="15"/>
    </row>
    <row r="170" spans="1:13" x14ac:dyDescent="0.35">
      <c r="A170" s="1"/>
      <c r="B170" s="1"/>
      <c r="C170" s="1"/>
      <c r="D170" s="1"/>
      <c r="E170" s="1"/>
      <c r="F170" s="1"/>
      <c r="G170" s="1" t="s">
        <v>219</v>
      </c>
      <c r="H170" s="1"/>
      <c r="I170" s="1"/>
      <c r="J170" s="12">
        <v>1373.05</v>
      </c>
      <c r="K170" s="12"/>
      <c r="L170" s="12"/>
      <c r="M170" s="15"/>
    </row>
    <row r="171" spans="1:13" x14ac:dyDescent="0.35">
      <c r="A171" s="1"/>
      <c r="B171" s="1"/>
      <c r="C171" s="1"/>
      <c r="D171" s="1"/>
      <c r="E171" s="1"/>
      <c r="F171" s="1"/>
      <c r="G171" s="1" t="s">
        <v>304</v>
      </c>
      <c r="H171" s="1"/>
      <c r="I171" s="1"/>
      <c r="J171" s="12">
        <v>365.91</v>
      </c>
      <c r="K171" s="12"/>
      <c r="L171" s="12"/>
      <c r="M171" s="15"/>
    </row>
    <row r="172" spans="1:13" x14ac:dyDescent="0.35">
      <c r="A172" s="1"/>
      <c r="B172" s="1"/>
      <c r="C172" s="1"/>
      <c r="D172" s="1"/>
      <c r="E172" s="1"/>
      <c r="F172" s="1"/>
      <c r="G172" s="1" t="s">
        <v>305</v>
      </c>
      <c r="H172" s="1"/>
      <c r="I172" s="1"/>
      <c r="J172" s="12">
        <v>3021.97</v>
      </c>
      <c r="K172" s="12"/>
      <c r="L172" s="12"/>
      <c r="M172" s="15"/>
    </row>
    <row r="173" spans="1:13" x14ac:dyDescent="0.35">
      <c r="A173" s="1"/>
      <c r="B173" s="1"/>
      <c r="C173" s="1"/>
      <c r="D173" s="1"/>
      <c r="E173" s="1"/>
      <c r="F173" s="1"/>
      <c r="G173" s="1" t="s">
        <v>306</v>
      </c>
      <c r="H173" s="1"/>
      <c r="I173" s="1"/>
      <c r="J173" s="12">
        <v>1444.98</v>
      </c>
      <c r="K173" s="12"/>
      <c r="L173" s="12"/>
      <c r="M173" s="15"/>
    </row>
    <row r="174" spans="1:13" x14ac:dyDescent="0.35">
      <c r="A174" s="1"/>
      <c r="B174" s="1"/>
      <c r="C174" s="1"/>
      <c r="D174" s="1"/>
      <c r="E174" s="1"/>
      <c r="F174" s="1"/>
      <c r="G174" s="1" t="s">
        <v>220</v>
      </c>
      <c r="H174" s="1"/>
      <c r="I174" s="1"/>
      <c r="J174" s="12">
        <v>6737.94</v>
      </c>
      <c r="K174" s="12"/>
      <c r="L174" s="12"/>
      <c r="M174" s="15"/>
    </row>
    <row r="175" spans="1:13" x14ac:dyDescent="0.35">
      <c r="A175" s="1"/>
      <c r="B175" s="1"/>
      <c r="C175" s="1"/>
      <c r="D175" s="1"/>
      <c r="E175" s="1"/>
      <c r="F175" s="1"/>
      <c r="G175" s="1" t="s">
        <v>307</v>
      </c>
      <c r="H175" s="1"/>
      <c r="I175" s="1"/>
      <c r="J175" s="12">
        <v>6799.79</v>
      </c>
      <c r="K175" s="12"/>
      <c r="L175" s="12"/>
      <c r="M175" s="15"/>
    </row>
    <row r="176" spans="1:13" x14ac:dyDescent="0.35">
      <c r="A176" s="1"/>
      <c r="B176" s="1"/>
      <c r="C176" s="1"/>
      <c r="D176" s="1"/>
      <c r="E176" s="1"/>
      <c r="F176" s="1"/>
      <c r="G176" s="1" t="s">
        <v>308</v>
      </c>
      <c r="H176" s="1"/>
      <c r="I176" s="1"/>
      <c r="J176" s="12">
        <v>285.82</v>
      </c>
      <c r="K176" s="12"/>
      <c r="L176" s="12"/>
      <c r="M176" s="15"/>
    </row>
    <row r="177" spans="1:13" x14ac:dyDescent="0.35">
      <c r="A177" s="1"/>
      <c r="B177" s="1"/>
      <c r="C177" s="1"/>
      <c r="D177" s="1"/>
      <c r="E177" s="1"/>
      <c r="F177" s="1"/>
      <c r="G177" s="1" t="s">
        <v>309</v>
      </c>
      <c r="H177" s="1"/>
      <c r="I177" s="1"/>
      <c r="J177" s="12">
        <v>200</v>
      </c>
      <c r="K177" s="12"/>
      <c r="L177" s="12"/>
      <c r="M177" s="15"/>
    </row>
    <row r="178" spans="1:13" x14ac:dyDescent="0.35">
      <c r="A178" s="1"/>
      <c r="B178" s="1"/>
      <c r="C178" s="1"/>
      <c r="D178" s="1"/>
      <c r="E178" s="1"/>
      <c r="F178" s="1"/>
      <c r="G178" s="1" t="s">
        <v>310</v>
      </c>
      <c r="H178" s="1"/>
      <c r="I178" s="1"/>
      <c r="J178" s="12">
        <v>1039.1300000000001</v>
      </c>
      <c r="K178" s="12"/>
      <c r="L178" s="12"/>
      <c r="M178" s="15"/>
    </row>
    <row r="179" spans="1:13" x14ac:dyDescent="0.35">
      <c r="A179" s="1"/>
      <c r="B179" s="1"/>
      <c r="C179" s="1"/>
      <c r="D179" s="1"/>
      <c r="E179" s="1"/>
      <c r="F179" s="1"/>
      <c r="G179" s="1" t="s">
        <v>311</v>
      </c>
      <c r="H179" s="1"/>
      <c r="I179" s="1"/>
      <c r="J179" s="12">
        <v>16</v>
      </c>
      <c r="K179" s="12"/>
      <c r="L179" s="12"/>
      <c r="M179" s="15"/>
    </row>
    <row r="180" spans="1:13" x14ac:dyDescent="0.35">
      <c r="A180" s="1"/>
      <c r="B180" s="1"/>
      <c r="C180" s="1"/>
      <c r="D180" s="1"/>
      <c r="E180" s="1"/>
      <c r="F180" s="1"/>
      <c r="G180" s="1" t="s">
        <v>312</v>
      </c>
      <c r="H180" s="1"/>
      <c r="I180" s="1"/>
      <c r="J180" s="12">
        <v>200</v>
      </c>
      <c r="K180" s="12"/>
      <c r="L180" s="12"/>
      <c r="M180" s="15"/>
    </row>
    <row r="181" spans="1:13" x14ac:dyDescent="0.35">
      <c r="A181" s="1"/>
      <c r="B181" s="1"/>
      <c r="C181" s="1"/>
      <c r="D181" s="1"/>
      <c r="E181" s="1"/>
      <c r="F181" s="1"/>
      <c r="G181" s="1" t="s">
        <v>313</v>
      </c>
      <c r="H181" s="1"/>
      <c r="I181" s="1"/>
      <c r="J181" s="12">
        <v>1439.43</v>
      </c>
      <c r="K181" s="12"/>
      <c r="L181" s="12"/>
      <c r="M181" s="15"/>
    </row>
    <row r="182" spans="1:13" x14ac:dyDescent="0.35">
      <c r="A182" s="1"/>
      <c r="B182" s="1"/>
      <c r="C182" s="1"/>
      <c r="D182" s="1"/>
      <c r="E182" s="1"/>
      <c r="F182" s="1"/>
      <c r="G182" s="1" t="s">
        <v>314</v>
      </c>
      <c r="H182" s="1"/>
      <c r="I182" s="1"/>
      <c r="J182" s="12">
        <v>1568.65</v>
      </c>
      <c r="K182" s="12"/>
      <c r="L182" s="12"/>
      <c r="M182" s="15"/>
    </row>
    <row r="183" spans="1:13" x14ac:dyDescent="0.35">
      <c r="A183" s="1"/>
      <c r="B183" s="1"/>
      <c r="C183" s="1"/>
      <c r="D183" s="1"/>
      <c r="E183" s="1"/>
      <c r="F183" s="1"/>
      <c r="G183" s="1" t="s">
        <v>315</v>
      </c>
      <c r="H183" s="1"/>
      <c r="I183" s="1"/>
      <c r="J183" s="12">
        <v>819.04</v>
      </c>
      <c r="K183" s="12"/>
      <c r="L183" s="12"/>
      <c r="M183" s="15"/>
    </row>
    <row r="184" spans="1:13" x14ac:dyDescent="0.35">
      <c r="A184" s="1"/>
      <c r="B184" s="1"/>
      <c r="C184" s="1"/>
      <c r="D184" s="1"/>
      <c r="E184" s="1"/>
      <c r="F184" s="1"/>
      <c r="G184" s="1" t="s">
        <v>316</v>
      </c>
      <c r="H184" s="1"/>
      <c r="I184" s="1"/>
      <c r="J184" s="12">
        <v>4165.83</v>
      </c>
      <c r="K184" s="12"/>
      <c r="L184" s="12"/>
      <c r="M184" s="15"/>
    </row>
    <row r="185" spans="1:13" ht="15" thickBot="1" x14ac:dyDescent="0.4">
      <c r="A185" s="1"/>
      <c r="B185" s="1"/>
      <c r="C185" s="1"/>
      <c r="D185" s="1"/>
      <c r="E185" s="1"/>
      <c r="F185" s="1"/>
      <c r="G185" s="1" t="s">
        <v>221</v>
      </c>
      <c r="H185" s="1"/>
      <c r="I185" s="1"/>
      <c r="J185" s="35">
        <v>2875.92</v>
      </c>
      <c r="K185" s="35">
        <v>35000</v>
      </c>
      <c r="L185" s="35">
        <f>ROUND((J185-K185),5)</f>
        <v>-32124.080000000002</v>
      </c>
      <c r="M185" s="36">
        <f>ROUND(IF(K185=0, IF(J185=0, 0, 1), J185/K185),5)</f>
        <v>8.2170000000000007E-2</v>
      </c>
    </row>
    <row r="186" spans="1:13" ht="15" thickBot="1" x14ac:dyDescent="0.4">
      <c r="A186" s="1"/>
      <c r="B186" s="1"/>
      <c r="C186" s="1"/>
      <c r="D186" s="1"/>
      <c r="E186" s="1"/>
      <c r="F186" s="1" t="s">
        <v>222</v>
      </c>
      <c r="G186" s="1"/>
      <c r="H186" s="1"/>
      <c r="I186" s="1"/>
      <c r="J186" s="2">
        <f>ROUND(SUM(J166:J185),5)</f>
        <v>68064.289999999994</v>
      </c>
      <c r="K186" s="2">
        <f>ROUND(SUM(K166:K185),5)</f>
        <v>35000</v>
      </c>
      <c r="L186" s="2">
        <f>ROUND((J186-K186),5)</f>
        <v>33064.29</v>
      </c>
      <c r="M186" s="17">
        <f>ROUND(IF(K186=0, IF(J186=0, 0, 1), J186/K186),5)</f>
        <v>1.94469</v>
      </c>
    </row>
    <row r="187" spans="1:13" x14ac:dyDescent="0.35">
      <c r="A187" s="1"/>
      <c r="B187" s="1"/>
      <c r="C187" s="1"/>
      <c r="D187" s="1"/>
      <c r="E187" s="1" t="s">
        <v>223</v>
      </c>
      <c r="F187" s="1"/>
      <c r="G187" s="1"/>
      <c r="H187" s="1"/>
      <c r="I187" s="1"/>
      <c r="J187" s="12">
        <f>ROUND(SUM(J150:J152)+J165+J186,5)</f>
        <v>94241.87</v>
      </c>
      <c r="K187" s="12">
        <f>ROUND(SUM(K150:K152)+K165+K186,5)</f>
        <v>87100</v>
      </c>
      <c r="L187" s="12">
        <f>ROUND((J187-K187),5)</f>
        <v>7141.87</v>
      </c>
      <c r="M187" s="15">
        <f>ROUND(IF(K187=0, IF(J187=0, 0, 1), J187/K187),5)</f>
        <v>1.0820000000000001</v>
      </c>
    </row>
    <row r="188" spans="1:13" x14ac:dyDescent="0.35">
      <c r="A188" s="1"/>
      <c r="B188" s="1"/>
      <c r="C188" s="1"/>
      <c r="D188" s="1"/>
      <c r="E188" s="1" t="s">
        <v>224</v>
      </c>
      <c r="F188" s="1"/>
      <c r="G188" s="1"/>
      <c r="H188" s="1"/>
      <c r="I188" s="1"/>
      <c r="J188" s="12"/>
      <c r="K188" s="12"/>
      <c r="L188" s="12"/>
      <c r="M188" s="15"/>
    </row>
    <row r="189" spans="1:13" x14ac:dyDescent="0.35">
      <c r="A189" s="1"/>
      <c r="B189" s="1"/>
      <c r="C189" s="1"/>
      <c r="D189" s="1"/>
      <c r="E189" s="1"/>
      <c r="F189" s="1" t="s">
        <v>225</v>
      </c>
      <c r="G189" s="1"/>
      <c r="H189" s="1"/>
      <c r="I189" s="1"/>
      <c r="J189" s="12">
        <v>736.93</v>
      </c>
      <c r="K189" s="12">
        <v>1500</v>
      </c>
      <c r="L189" s="12">
        <f>ROUND((J189-K189),5)</f>
        <v>-763.07</v>
      </c>
      <c r="M189" s="15">
        <f>ROUND(IF(K189=0, IF(J189=0, 0, 1), J189/K189),5)</f>
        <v>0.49129</v>
      </c>
    </row>
    <row r="190" spans="1:13" ht="15" thickBot="1" x14ac:dyDescent="0.4">
      <c r="A190" s="1"/>
      <c r="B190" s="1"/>
      <c r="C190" s="1"/>
      <c r="D190" s="1"/>
      <c r="E190" s="1"/>
      <c r="F190" s="1" t="s">
        <v>317</v>
      </c>
      <c r="G190" s="1"/>
      <c r="H190" s="1"/>
      <c r="I190" s="1"/>
      <c r="J190" s="7">
        <v>429.54</v>
      </c>
      <c r="K190" s="7"/>
      <c r="L190" s="7"/>
      <c r="M190" s="18"/>
    </row>
    <row r="191" spans="1:13" x14ac:dyDescent="0.35">
      <c r="A191" s="1"/>
      <c r="B191" s="1"/>
      <c r="C191" s="1"/>
      <c r="D191" s="1"/>
      <c r="E191" s="1" t="s">
        <v>226</v>
      </c>
      <c r="F191" s="1"/>
      <c r="G191" s="1"/>
      <c r="H191" s="1"/>
      <c r="I191" s="1"/>
      <c r="J191" s="12">
        <f>ROUND(SUM(J188:J190),5)</f>
        <v>1166.47</v>
      </c>
      <c r="K191" s="12">
        <f>ROUND(SUM(K188:K190),5)</f>
        <v>1500</v>
      </c>
      <c r="L191" s="12">
        <f>ROUND((J191-K191),5)</f>
        <v>-333.53</v>
      </c>
      <c r="M191" s="15">
        <f>ROUND(IF(K191=0, IF(J191=0, 0, 1), J191/K191),5)</f>
        <v>0.77764999999999995</v>
      </c>
    </row>
    <row r="192" spans="1:13" x14ac:dyDescent="0.35">
      <c r="A192" s="1"/>
      <c r="B192" s="1"/>
      <c r="C192" s="1"/>
      <c r="D192" s="1"/>
      <c r="E192" s="1" t="s">
        <v>227</v>
      </c>
      <c r="F192" s="1"/>
      <c r="G192" s="1"/>
      <c r="H192" s="1"/>
      <c r="I192" s="1"/>
      <c r="J192" s="12"/>
      <c r="K192" s="12"/>
      <c r="L192" s="12"/>
      <c r="M192" s="15"/>
    </row>
    <row r="193" spans="1:13" x14ac:dyDescent="0.35">
      <c r="A193" s="1"/>
      <c r="B193" s="1"/>
      <c r="C193" s="1"/>
      <c r="D193" s="1"/>
      <c r="E193" s="1"/>
      <c r="F193" s="1" t="s">
        <v>228</v>
      </c>
      <c r="G193" s="1"/>
      <c r="H193" s="1"/>
      <c r="I193" s="1"/>
      <c r="J193" s="12">
        <v>3098.71</v>
      </c>
      <c r="K193" s="12">
        <v>2100</v>
      </c>
      <c r="L193" s="12">
        <f>ROUND((J193-K193),5)</f>
        <v>998.71</v>
      </c>
      <c r="M193" s="15">
        <f>ROUND(IF(K193=0, IF(J193=0, 0, 1), J193/K193),5)</f>
        <v>1.4755799999999999</v>
      </c>
    </row>
    <row r="194" spans="1:13" x14ac:dyDescent="0.35">
      <c r="A194" s="1"/>
      <c r="B194" s="1"/>
      <c r="C194" s="1"/>
      <c r="D194" s="1"/>
      <c r="E194" s="1"/>
      <c r="F194" s="1" t="s">
        <v>229</v>
      </c>
      <c r="G194" s="1"/>
      <c r="H194" s="1"/>
      <c r="I194" s="1"/>
      <c r="J194" s="12"/>
      <c r="K194" s="12"/>
      <c r="L194" s="12"/>
      <c r="M194" s="15"/>
    </row>
    <row r="195" spans="1:13" x14ac:dyDescent="0.35">
      <c r="A195" s="1"/>
      <c r="B195" s="1"/>
      <c r="C195" s="1"/>
      <c r="D195" s="1"/>
      <c r="E195" s="1"/>
      <c r="F195" s="1"/>
      <c r="G195" s="1" t="s">
        <v>230</v>
      </c>
      <c r="H195" s="1"/>
      <c r="I195" s="1"/>
      <c r="J195" s="12">
        <v>4563.54</v>
      </c>
      <c r="K195" s="12"/>
      <c r="L195" s="12"/>
      <c r="M195" s="15"/>
    </row>
    <row r="196" spans="1:13" x14ac:dyDescent="0.35">
      <c r="A196" s="1"/>
      <c r="B196" s="1"/>
      <c r="C196" s="1"/>
      <c r="D196" s="1"/>
      <c r="E196" s="1"/>
      <c r="F196" s="1"/>
      <c r="G196" s="1" t="s">
        <v>231</v>
      </c>
      <c r="H196" s="1"/>
      <c r="I196" s="1"/>
      <c r="J196" s="12">
        <v>1384.03</v>
      </c>
      <c r="K196" s="12">
        <v>5000</v>
      </c>
      <c r="L196" s="12">
        <f>ROUND((J196-K196),5)</f>
        <v>-3615.97</v>
      </c>
      <c r="M196" s="15">
        <f>ROUND(IF(K196=0, IF(J196=0, 0, 1), J196/K196),5)</f>
        <v>0.27681</v>
      </c>
    </row>
    <row r="197" spans="1:13" x14ac:dyDescent="0.35">
      <c r="A197" s="1"/>
      <c r="B197" s="1"/>
      <c r="C197" s="1"/>
      <c r="D197" s="1"/>
      <c r="E197" s="1"/>
      <c r="F197" s="1"/>
      <c r="G197" s="1" t="s">
        <v>232</v>
      </c>
      <c r="H197" s="1"/>
      <c r="I197" s="1"/>
      <c r="J197" s="12">
        <v>0</v>
      </c>
      <c r="K197" s="12">
        <v>1100</v>
      </c>
      <c r="L197" s="12">
        <f>ROUND((J197-K197),5)</f>
        <v>-1100</v>
      </c>
      <c r="M197" s="15">
        <f>ROUND(IF(K197=0, IF(J197=0, 0, 1), J197/K197),5)</f>
        <v>0</v>
      </c>
    </row>
    <row r="198" spans="1:13" x14ac:dyDescent="0.35">
      <c r="A198" s="1"/>
      <c r="B198" s="1"/>
      <c r="C198" s="1"/>
      <c r="D198" s="1"/>
      <c r="E198" s="1"/>
      <c r="F198" s="1"/>
      <c r="G198" s="1" t="s">
        <v>233</v>
      </c>
      <c r="H198" s="1"/>
      <c r="I198" s="1"/>
      <c r="J198" s="12">
        <v>0</v>
      </c>
      <c r="K198" s="12">
        <v>6000</v>
      </c>
      <c r="L198" s="12">
        <f>ROUND((J198-K198),5)</f>
        <v>-6000</v>
      </c>
      <c r="M198" s="15">
        <f>ROUND(IF(K198=0, IF(J198=0, 0, 1), J198/K198),5)</f>
        <v>0</v>
      </c>
    </row>
    <row r="199" spans="1:13" ht="15" thickBot="1" x14ac:dyDescent="0.4">
      <c r="A199" s="1"/>
      <c r="B199" s="1"/>
      <c r="C199" s="1"/>
      <c r="D199" s="1"/>
      <c r="E199" s="1"/>
      <c r="F199" s="1"/>
      <c r="G199" s="1" t="s">
        <v>234</v>
      </c>
      <c r="H199" s="1"/>
      <c r="I199" s="1"/>
      <c r="J199" s="7">
        <v>20451.21</v>
      </c>
      <c r="K199" s="7">
        <v>6000</v>
      </c>
      <c r="L199" s="7">
        <f>ROUND((J199-K199),5)</f>
        <v>14451.21</v>
      </c>
      <c r="M199" s="18">
        <f>ROUND(IF(K199=0, IF(J199=0, 0, 1), J199/K199),5)</f>
        <v>3.4085399999999999</v>
      </c>
    </row>
    <row r="200" spans="1:13" x14ac:dyDescent="0.35">
      <c r="A200" s="1"/>
      <c r="B200" s="1"/>
      <c r="C200" s="1"/>
      <c r="D200" s="1"/>
      <c r="E200" s="1"/>
      <c r="F200" s="1" t="s">
        <v>235</v>
      </c>
      <c r="G200" s="1"/>
      <c r="H200" s="1"/>
      <c r="I200" s="1"/>
      <c r="J200" s="12">
        <f>ROUND(SUM(J194:J199),5)</f>
        <v>26398.78</v>
      </c>
      <c r="K200" s="12">
        <f>ROUND(SUM(K194:K199),5)</f>
        <v>18100</v>
      </c>
      <c r="L200" s="12">
        <f>ROUND((J200-K200),5)</f>
        <v>8298.7800000000007</v>
      </c>
      <c r="M200" s="15">
        <f>ROUND(IF(K200=0, IF(J200=0, 0, 1), J200/K200),5)</f>
        <v>1.4584999999999999</v>
      </c>
    </row>
    <row r="201" spans="1:13" x14ac:dyDescent="0.35">
      <c r="A201" s="1"/>
      <c r="B201" s="1"/>
      <c r="C201" s="1"/>
      <c r="D201" s="1"/>
      <c r="E201" s="1"/>
      <c r="F201" s="1" t="s">
        <v>318</v>
      </c>
      <c r="G201" s="1"/>
      <c r="H201" s="1"/>
      <c r="I201" s="1"/>
      <c r="J201" s="12">
        <v>5000</v>
      </c>
      <c r="K201" s="12"/>
      <c r="L201" s="12"/>
      <c r="M201" s="15"/>
    </row>
    <row r="202" spans="1:13" x14ac:dyDescent="0.35">
      <c r="A202" s="1"/>
      <c r="B202" s="1"/>
      <c r="C202" s="1"/>
      <c r="D202" s="1"/>
      <c r="E202" s="1"/>
      <c r="F202" s="1" t="s">
        <v>319</v>
      </c>
      <c r="G202" s="1"/>
      <c r="H202" s="1"/>
      <c r="I202" s="1"/>
      <c r="J202" s="12">
        <v>1539</v>
      </c>
      <c r="K202" s="12"/>
      <c r="L202" s="12"/>
      <c r="M202" s="15"/>
    </row>
    <row r="203" spans="1:13" x14ac:dyDescent="0.35">
      <c r="A203" s="1"/>
      <c r="B203" s="1"/>
      <c r="C203" s="1"/>
      <c r="D203" s="1"/>
      <c r="E203" s="1"/>
      <c r="F203" s="1" t="s">
        <v>236</v>
      </c>
      <c r="G203" s="1"/>
      <c r="H203" s="1"/>
      <c r="I203" s="1"/>
      <c r="J203" s="12"/>
      <c r="K203" s="12"/>
      <c r="L203" s="12"/>
      <c r="M203" s="15"/>
    </row>
    <row r="204" spans="1:13" x14ac:dyDescent="0.35">
      <c r="A204" s="1"/>
      <c r="B204" s="1"/>
      <c r="C204" s="1"/>
      <c r="D204" s="1"/>
      <c r="E204" s="1"/>
      <c r="F204" s="1"/>
      <c r="G204" s="1" t="s">
        <v>237</v>
      </c>
      <c r="H204" s="1"/>
      <c r="I204" s="1"/>
      <c r="J204" s="12">
        <v>3597.05</v>
      </c>
      <c r="K204" s="12">
        <v>1500</v>
      </c>
      <c r="L204" s="12">
        <f>ROUND((J204-K204),5)</f>
        <v>2097.0500000000002</v>
      </c>
      <c r="M204" s="15">
        <f>ROUND(IF(K204=0, IF(J204=0, 0, 1), J204/K204),5)</f>
        <v>2.3980299999999999</v>
      </c>
    </row>
    <row r="205" spans="1:13" x14ac:dyDescent="0.35">
      <c r="A205" s="1"/>
      <c r="B205" s="1"/>
      <c r="C205" s="1"/>
      <c r="D205" s="1"/>
      <c r="E205" s="1"/>
      <c r="F205" s="1"/>
      <c r="G205" s="1" t="s">
        <v>320</v>
      </c>
      <c r="H205" s="1"/>
      <c r="I205" s="1"/>
      <c r="J205" s="12">
        <v>289.42</v>
      </c>
      <c r="K205" s="12"/>
      <c r="L205" s="12"/>
      <c r="M205" s="15"/>
    </row>
    <row r="206" spans="1:13" ht="15" thickBot="1" x14ac:dyDescent="0.4">
      <c r="A206" s="1"/>
      <c r="B206" s="1"/>
      <c r="C206" s="1"/>
      <c r="D206" s="1"/>
      <c r="E206" s="1"/>
      <c r="F206" s="1"/>
      <c r="G206" s="1" t="s">
        <v>321</v>
      </c>
      <c r="H206" s="1"/>
      <c r="I206" s="1"/>
      <c r="J206" s="35">
        <v>2.5499999999999998</v>
      </c>
      <c r="K206" s="35"/>
      <c r="L206" s="35"/>
      <c r="M206" s="36"/>
    </row>
    <row r="207" spans="1:13" ht="15" thickBot="1" x14ac:dyDescent="0.4">
      <c r="A207" s="1"/>
      <c r="B207" s="1"/>
      <c r="C207" s="1"/>
      <c r="D207" s="1"/>
      <c r="E207" s="1"/>
      <c r="F207" s="1" t="s">
        <v>238</v>
      </c>
      <c r="G207" s="1"/>
      <c r="H207" s="1"/>
      <c r="I207" s="1"/>
      <c r="J207" s="2">
        <f>ROUND(SUM(J203:J206),5)</f>
        <v>3889.02</v>
      </c>
      <c r="K207" s="2">
        <f>ROUND(SUM(K203:K206),5)</f>
        <v>1500</v>
      </c>
      <c r="L207" s="2">
        <f>ROUND((J207-K207),5)</f>
        <v>2389.02</v>
      </c>
      <c r="M207" s="17">
        <f>ROUND(IF(K207=0, IF(J207=0, 0, 1), J207/K207),5)</f>
        <v>2.5926800000000001</v>
      </c>
    </row>
    <row r="208" spans="1:13" x14ac:dyDescent="0.35">
      <c r="A208" s="1"/>
      <c r="B208" s="1"/>
      <c r="C208" s="1"/>
      <c r="D208" s="1"/>
      <c r="E208" s="1" t="s">
        <v>239</v>
      </c>
      <c r="F208" s="1"/>
      <c r="G208" s="1"/>
      <c r="H208" s="1"/>
      <c r="I208" s="1"/>
      <c r="J208" s="12">
        <f>ROUND(SUM(J192:J193)+SUM(J200:J202)+J207,5)</f>
        <v>39925.51</v>
      </c>
      <c r="K208" s="12">
        <f>ROUND(SUM(K192:K193)+SUM(K200:K202)+K207,5)</f>
        <v>21700</v>
      </c>
      <c r="L208" s="12">
        <f>ROUND((J208-K208),5)</f>
        <v>18225.509999999998</v>
      </c>
      <c r="M208" s="15">
        <f>ROUND(IF(K208=0, IF(J208=0, 0, 1), J208/K208),5)</f>
        <v>1.83989</v>
      </c>
    </row>
    <row r="209" spans="1:13" x14ac:dyDescent="0.35">
      <c r="A209" s="1"/>
      <c r="B209" s="1"/>
      <c r="C209" s="1"/>
      <c r="D209" s="1"/>
      <c r="E209" s="1" t="s">
        <v>240</v>
      </c>
      <c r="F209" s="1"/>
      <c r="G209" s="1"/>
      <c r="H209" s="1"/>
      <c r="I209" s="1"/>
      <c r="J209" s="12"/>
      <c r="K209" s="12"/>
      <c r="L209" s="12"/>
      <c r="M209" s="15"/>
    </row>
    <row r="210" spans="1:13" x14ac:dyDescent="0.35">
      <c r="A210" s="1"/>
      <c r="B210" s="1"/>
      <c r="C210" s="1"/>
      <c r="D210" s="1"/>
      <c r="E210" s="1"/>
      <c r="F210" s="1" t="s">
        <v>241</v>
      </c>
      <c r="G210" s="1"/>
      <c r="H210" s="1"/>
      <c r="I210" s="1"/>
      <c r="J210" s="12">
        <v>5443.1</v>
      </c>
      <c r="K210" s="12"/>
      <c r="L210" s="12"/>
      <c r="M210" s="15"/>
    </row>
    <row r="211" spans="1:13" x14ac:dyDescent="0.35">
      <c r="A211" s="1"/>
      <c r="B211" s="1"/>
      <c r="C211" s="1"/>
      <c r="D211" s="1"/>
      <c r="E211" s="1"/>
      <c r="F211" s="1" t="s">
        <v>242</v>
      </c>
      <c r="G211" s="1"/>
      <c r="H211" s="1"/>
      <c r="I211" s="1"/>
      <c r="J211" s="12">
        <v>787.33</v>
      </c>
      <c r="K211" s="12">
        <v>4100</v>
      </c>
      <c r="L211" s="12">
        <f>ROUND((J211-K211),5)</f>
        <v>-3312.67</v>
      </c>
      <c r="M211" s="15">
        <f>ROUND(IF(K211=0, IF(J211=0, 0, 1), J211/K211),5)</f>
        <v>0.19203000000000001</v>
      </c>
    </row>
    <row r="212" spans="1:13" x14ac:dyDescent="0.35">
      <c r="A212" s="1"/>
      <c r="B212" s="1"/>
      <c r="C212" s="1"/>
      <c r="D212" s="1"/>
      <c r="E212" s="1"/>
      <c r="F212" s="1" t="s">
        <v>243</v>
      </c>
      <c r="G212" s="1"/>
      <c r="H212" s="1"/>
      <c r="I212" s="1"/>
      <c r="J212" s="12">
        <v>4115.21</v>
      </c>
      <c r="K212" s="12">
        <v>2500</v>
      </c>
      <c r="L212" s="12">
        <f>ROUND((J212-K212),5)</f>
        <v>1615.21</v>
      </c>
      <c r="M212" s="15">
        <f>ROUND(IF(K212=0, IF(J212=0, 0, 1), J212/K212),5)</f>
        <v>1.64608</v>
      </c>
    </row>
    <row r="213" spans="1:13" x14ac:dyDescent="0.35">
      <c r="A213" s="1"/>
      <c r="B213" s="1"/>
      <c r="C213" s="1"/>
      <c r="D213" s="1"/>
      <c r="E213" s="1"/>
      <c r="F213" s="1" t="s">
        <v>244</v>
      </c>
      <c r="G213" s="1"/>
      <c r="H213" s="1"/>
      <c r="I213" s="1"/>
      <c r="J213" s="12">
        <v>0</v>
      </c>
      <c r="K213" s="12">
        <v>5700</v>
      </c>
      <c r="L213" s="12">
        <f>ROUND((J213-K213),5)</f>
        <v>-5700</v>
      </c>
      <c r="M213" s="15">
        <f>ROUND(IF(K213=0, IF(J213=0, 0, 1), J213/K213),5)</f>
        <v>0</v>
      </c>
    </row>
    <row r="214" spans="1:13" x14ac:dyDescent="0.35">
      <c r="A214" s="1"/>
      <c r="B214" s="1"/>
      <c r="C214" s="1"/>
      <c r="D214" s="1"/>
      <c r="E214" s="1"/>
      <c r="F214" s="1" t="s">
        <v>245</v>
      </c>
      <c r="G214" s="1"/>
      <c r="H214" s="1"/>
      <c r="I214" s="1"/>
      <c r="J214" s="12">
        <v>3447.78</v>
      </c>
      <c r="K214" s="12">
        <v>5650</v>
      </c>
      <c r="L214" s="12">
        <f>ROUND((J214-K214),5)</f>
        <v>-2202.2199999999998</v>
      </c>
      <c r="M214" s="15">
        <f>ROUND(IF(K214=0, IF(J214=0, 0, 1), J214/K214),5)</f>
        <v>0.61023000000000005</v>
      </c>
    </row>
    <row r="215" spans="1:13" x14ac:dyDescent="0.35">
      <c r="A215" s="1"/>
      <c r="B215" s="1"/>
      <c r="C215" s="1"/>
      <c r="D215" s="1"/>
      <c r="E215" s="1"/>
      <c r="F215" s="1" t="s">
        <v>246</v>
      </c>
      <c r="G215" s="1"/>
      <c r="H215" s="1"/>
      <c r="I215" s="1"/>
      <c r="J215" s="12">
        <v>6943.55</v>
      </c>
      <c r="K215" s="12">
        <v>11500</v>
      </c>
      <c r="L215" s="12">
        <f>ROUND((J215-K215),5)</f>
        <v>-4556.45</v>
      </c>
      <c r="M215" s="15">
        <f>ROUND(IF(K215=0, IF(J215=0, 0, 1), J215/K215),5)</f>
        <v>0.60379000000000005</v>
      </c>
    </row>
    <row r="216" spans="1:13" x14ac:dyDescent="0.35">
      <c r="A216" s="1"/>
      <c r="B216" s="1"/>
      <c r="C216" s="1"/>
      <c r="D216" s="1"/>
      <c r="E216" s="1"/>
      <c r="F216" s="1" t="s">
        <v>247</v>
      </c>
      <c r="G216" s="1"/>
      <c r="H216" s="1"/>
      <c r="I216" s="1"/>
      <c r="J216" s="12"/>
      <c r="K216" s="12"/>
      <c r="L216" s="12"/>
      <c r="M216" s="15"/>
    </row>
    <row r="217" spans="1:13" x14ac:dyDescent="0.35">
      <c r="A217" s="1"/>
      <c r="B217" s="1"/>
      <c r="C217" s="1"/>
      <c r="D217" s="1"/>
      <c r="E217" s="1"/>
      <c r="F217" s="1"/>
      <c r="G217" s="1" t="s">
        <v>248</v>
      </c>
      <c r="H217" s="1"/>
      <c r="I217" s="1"/>
      <c r="J217" s="12">
        <v>550</v>
      </c>
      <c r="K217" s="12">
        <v>550</v>
      </c>
      <c r="L217" s="12">
        <f>ROUND((J217-K217),5)</f>
        <v>0</v>
      </c>
      <c r="M217" s="15">
        <f>ROUND(IF(K217=0, IF(J217=0, 0, 1), J217/K217),5)</f>
        <v>1</v>
      </c>
    </row>
    <row r="218" spans="1:13" ht="15" thickBot="1" x14ac:dyDescent="0.4">
      <c r="A218" s="1"/>
      <c r="B218" s="1"/>
      <c r="C218" s="1"/>
      <c r="D218" s="1"/>
      <c r="E218" s="1"/>
      <c r="F218" s="1"/>
      <c r="G218" s="1" t="s">
        <v>249</v>
      </c>
      <c r="H218" s="1"/>
      <c r="I218" s="1"/>
      <c r="J218" s="7">
        <v>2292.31</v>
      </c>
      <c r="K218" s="7">
        <v>10500</v>
      </c>
      <c r="L218" s="7">
        <f>ROUND((J218-K218),5)</f>
        <v>-8207.69</v>
      </c>
      <c r="M218" s="18">
        <f>ROUND(IF(K218=0, IF(J218=0, 0, 1), J218/K218),5)</f>
        <v>0.21831999999999999</v>
      </c>
    </row>
    <row r="219" spans="1:13" x14ac:dyDescent="0.35">
      <c r="A219" s="1"/>
      <c r="B219" s="1"/>
      <c r="C219" s="1"/>
      <c r="D219" s="1"/>
      <c r="E219" s="1"/>
      <c r="F219" s="1" t="s">
        <v>250</v>
      </c>
      <c r="G219" s="1"/>
      <c r="H219" s="1"/>
      <c r="I219" s="1"/>
      <c r="J219" s="12">
        <f>ROUND(SUM(J216:J218),5)</f>
        <v>2842.31</v>
      </c>
      <c r="K219" s="12">
        <f>ROUND(SUM(K216:K218),5)</f>
        <v>11050</v>
      </c>
      <c r="L219" s="12">
        <f>ROUND((J219-K219),5)</f>
        <v>-8207.69</v>
      </c>
      <c r="M219" s="15">
        <f>ROUND(IF(K219=0, IF(J219=0, 0, 1), J219/K219),5)</f>
        <v>0.25722</v>
      </c>
    </row>
    <row r="220" spans="1:13" ht="15" thickBot="1" x14ac:dyDescent="0.4">
      <c r="A220" s="1"/>
      <c r="B220" s="1"/>
      <c r="C220" s="1"/>
      <c r="D220" s="1"/>
      <c r="E220" s="1"/>
      <c r="F220" s="1" t="s">
        <v>322</v>
      </c>
      <c r="G220" s="1"/>
      <c r="H220" s="1"/>
      <c r="I220" s="1"/>
      <c r="J220" s="7">
        <v>796.73</v>
      </c>
      <c r="K220" s="7"/>
      <c r="L220" s="7"/>
      <c r="M220" s="18"/>
    </row>
    <row r="221" spans="1:13" x14ac:dyDescent="0.35">
      <c r="A221" s="1"/>
      <c r="B221" s="1"/>
      <c r="C221" s="1"/>
      <c r="D221" s="1"/>
      <c r="E221" s="1" t="s">
        <v>251</v>
      </c>
      <c r="F221" s="1"/>
      <c r="G221" s="1"/>
      <c r="H221" s="1"/>
      <c r="I221" s="1"/>
      <c r="J221" s="12">
        <f>ROUND(SUM(J209:J215)+SUM(J219:J220),5)</f>
        <v>24376.01</v>
      </c>
      <c r="K221" s="12">
        <f>ROUND(SUM(K209:K215)+SUM(K219:K220),5)</f>
        <v>40500</v>
      </c>
      <c r="L221" s="12">
        <f>ROUND((J221-K221),5)</f>
        <v>-16123.99</v>
      </c>
      <c r="M221" s="15">
        <f>ROUND(IF(K221=0, IF(J221=0, 0, 1), J221/K221),5)</f>
        <v>0.60187999999999997</v>
      </c>
    </row>
    <row r="222" spans="1:13" ht="15" thickBot="1" x14ac:dyDescent="0.4">
      <c r="A222" s="1"/>
      <c r="B222" s="1"/>
      <c r="C222" s="1"/>
      <c r="D222" s="1"/>
      <c r="E222" s="1" t="s">
        <v>323</v>
      </c>
      <c r="F222" s="1"/>
      <c r="G222" s="1"/>
      <c r="H222" s="1"/>
      <c r="I222" s="1"/>
      <c r="J222" s="35">
        <v>49.99</v>
      </c>
      <c r="K222" s="35"/>
      <c r="L222" s="35"/>
      <c r="M222" s="36"/>
    </row>
    <row r="223" spans="1:13" ht="15" thickBot="1" x14ac:dyDescent="0.4">
      <c r="A223" s="1"/>
      <c r="B223" s="1"/>
      <c r="C223" s="1"/>
      <c r="D223" s="1" t="s">
        <v>252</v>
      </c>
      <c r="E223" s="1"/>
      <c r="F223" s="1"/>
      <c r="G223" s="1"/>
      <c r="H223" s="1"/>
      <c r="I223" s="1"/>
      <c r="J223" s="2">
        <f>ROUND(SUM(J29:J30)+J35+J138+J142+J149+J187+J191+J208+SUM(J221:J222),5)</f>
        <v>1159662.55</v>
      </c>
      <c r="K223" s="2">
        <f>ROUND(SUM(K29:K30)+K35+K138+K142+K149+K187+K191+K208+SUM(K221:K222),5)</f>
        <v>1206949.6000000001</v>
      </c>
      <c r="L223" s="2">
        <f>ROUND((J223-K223),5)</f>
        <v>-47287.05</v>
      </c>
      <c r="M223" s="17">
        <f>ROUND(IF(K223=0, IF(J223=0, 0, 1), J223/K223),5)</f>
        <v>0.96082000000000001</v>
      </c>
    </row>
    <row r="224" spans="1:13" x14ac:dyDescent="0.35">
      <c r="A224" s="1"/>
      <c r="B224" s="1" t="s">
        <v>253</v>
      </c>
      <c r="C224" s="1"/>
      <c r="D224" s="1"/>
      <c r="E224" s="1"/>
      <c r="F224" s="1"/>
      <c r="G224" s="1"/>
      <c r="H224" s="1"/>
      <c r="I224" s="1"/>
      <c r="J224" s="12">
        <f>ROUND(J3+J28-J223,5)</f>
        <v>185473.11</v>
      </c>
      <c r="K224" s="12">
        <f>ROUND(K3+K28-K223,5)</f>
        <v>77209.69</v>
      </c>
      <c r="L224" s="12">
        <f>ROUND((J224-K224),5)</f>
        <v>108263.42</v>
      </c>
      <c r="M224" s="15">
        <f>ROUND(IF(K224=0, IF(J224=0, 0, 1), J224/K224),5)</f>
        <v>2.4022000000000001</v>
      </c>
    </row>
    <row r="225" spans="1:13" x14ac:dyDescent="0.35">
      <c r="A225" s="1"/>
      <c r="B225" s="1" t="s">
        <v>254</v>
      </c>
      <c r="C225" s="1"/>
      <c r="D225" s="1"/>
      <c r="E225" s="1"/>
      <c r="F225" s="1"/>
      <c r="G225" s="1"/>
      <c r="H225" s="1"/>
      <c r="I225" s="1"/>
      <c r="J225" s="12"/>
      <c r="K225" s="12"/>
      <c r="L225" s="12"/>
      <c r="M225" s="15"/>
    </row>
    <row r="226" spans="1:13" x14ac:dyDescent="0.35">
      <c r="A226" s="1"/>
      <c r="B226" s="1"/>
      <c r="C226" s="1" t="s">
        <v>255</v>
      </c>
      <c r="D226" s="1"/>
      <c r="E226" s="1"/>
      <c r="F226" s="1"/>
      <c r="G226" s="1"/>
      <c r="H226" s="1"/>
      <c r="I226" s="1"/>
      <c r="J226" s="12"/>
      <c r="K226" s="12"/>
      <c r="L226" s="12"/>
      <c r="M226" s="15"/>
    </row>
    <row r="227" spans="1:13" x14ac:dyDescent="0.35">
      <c r="A227" s="1"/>
      <c r="B227" s="1"/>
      <c r="C227" s="1"/>
      <c r="D227" s="1" t="s">
        <v>256</v>
      </c>
      <c r="E227" s="1"/>
      <c r="F227" s="1"/>
      <c r="G227" s="1"/>
      <c r="H227" s="1"/>
      <c r="I227" s="1"/>
      <c r="J227" s="12"/>
      <c r="K227" s="12"/>
      <c r="L227" s="12"/>
      <c r="M227" s="15"/>
    </row>
    <row r="228" spans="1:13" x14ac:dyDescent="0.35">
      <c r="A228" s="1"/>
      <c r="B228" s="1"/>
      <c r="C228" s="1"/>
      <c r="D228" s="1"/>
      <c r="E228" s="1" t="s">
        <v>257</v>
      </c>
      <c r="F228" s="1"/>
      <c r="G228" s="1"/>
      <c r="H228" s="1"/>
      <c r="I228" s="1"/>
      <c r="J228" s="12">
        <v>1028</v>
      </c>
      <c r="K228" s="12"/>
      <c r="L228" s="12"/>
      <c r="M228" s="15"/>
    </row>
    <row r="229" spans="1:13" ht="15" thickBot="1" x14ac:dyDescent="0.4">
      <c r="A229" s="1"/>
      <c r="B229" s="1"/>
      <c r="C229" s="1"/>
      <c r="D229" s="1"/>
      <c r="E229" s="1" t="s">
        <v>324</v>
      </c>
      <c r="F229" s="1"/>
      <c r="G229" s="1"/>
      <c r="H229" s="1"/>
      <c r="I229" s="1"/>
      <c r="J229" s="7">
        <v>-98</v>
      </c>
      <c r="K229" s="12"/>
      <c r="L229" s="12"/>
      <c r="M229" s="15"/>
    </row>
    <row r="230" spans="1:13" x14ac:dyDescent="0.35">
      <c r="A230" s="1"/>
      <c r="B230" s="1"/>
      <c r="C230" s="1"/>
      <c r="D230" s="1" t="s">
        <v>258</v>
      </c>
      <c r="E230" s="1"/>
      <c r="F230" s="1"/>
      <c r="G230" s="1"/>
      <c r="H230" s="1"/>
      <c r="I230" s="1"/>
      <c r="J230" s="12">
        <f>ROUND(SUM(J227:J229),5)</f>
        <v>930</v>
      </c>
      <c r="K230" s="12"/>
      <c r="L230" s="12"/>
      <c r="M230" s="15"/>
    </row>
    <row r="231" spans="1:13" x14ac:dyDescent="0.35">
      <c r="A231" s="1"/>
      <c r="B231" s="1"/>
      <c r="C231" s="1"/>
      <c r="D231" s="1" t="s">
        <v>259</v>
      </c>
      <c r="E231" s="1"/>
      <c r="F231" s="1"/>
      <c r="G231" s="1"/>
      <c r="H231" s="1"/>
      <c r="I231" s="1"/>
      <c r="J231" s="12"/>
      <c r="K231" s="12"/>
      <c r="L231" s="12"/>
      <c r="M231" s="15"/>
    </row>
    <row r="232" spans="1:13" x14ac:dyDescent="0.35">
      <c r="A232" s="1"/>
      <c r="B232" s="1"/>
      <c r="C232" s="1"/>
      <c r="D232" s="1"/>
      <c r="E232" s="1" t="s">
        <v>260</v>
      </c>
      <c r="F232" s="1"/>
      <c r="G232" s="1"/>
      <c r="H232" s="1"/>
      <c r="I232" s="1"/>
      <c r="J232" s="12"/>
      <c r="K232" s="12"/>
      <c r="L232" s="12"/>
      <c r="M232" s="15"/>
    </row>
    <row r="233" spans="1:13" x14ac:dyDescent="0.35">
      <c r="A233" s="1"/>
      <c r="B233" s="1"/>
      <c r="C233" s="1"/>
      <c r="D233" s="1"/>
      <c r="E233" s="1"/>
      <c r="F233" s="1" t="s">
        <v>325</v>
      </c>
      <c r="G233" s="1"/>
      <c r="H233" s="1"/>
      <c r="I233" s="1"/>
      <c r="J233" s="12">
        <v>1000</v>
      </c>
      <c r="K233" s="12"/>
      <c r="L233" s="12"/>
      <c r="M233" s="15"/>
    </row>
    <row r="234" spans="1:13" x14ac:dyDescent="0.35">
      <c r="A234" s="1"/>
      <c r="B234" s="1"/>
      <c r="C234" s="1"/>
      <c r="D234" s="1"/>
      <c r="E234" s="1"/>
      <c r="F234" s="1" t="s">
        <v>326</v>
      </c>
      <c r="G234" s="1"/>
      <c r="H234" s="1"/>
      <c r="I234" s="1"/>
      <c r="J234" s="12">
        <v>300</v>
      </c>
      <c r="K234" s="12"/>
      <c r="L234" s="12"/>
      <c r="M234" s="15"/>
    </row>
    <row r="235" spans="1:13" x14ac:dyDescent="0.35">
      <c r="A235" s="1"/>
      <c r="B235" s="1"/>
      <c r="C235" s="1"/>
      <c r="D235" s="1"/>
      <c r="E235" s="1"/>
      <c r="F235" s="1" t="s">
        <v>327</v>
      </c>
      <c r="G235" s="1"/>
      <c r="H235" s="1"/>
      <c r="I235" s="1"/>
      <c r="J235" s="12">
        <v>942</v>
      </c>
      <c r="K235" s="12"/>
      <c r="L235" s="12"/>
      <c r="M235" s="15"/>
    </row>
    <row r="236" spans="1:13" ht="15" thickBot="1" x14ac:dyDescent="0.4">
      <c r="A236" s="1"/>
      <c r="B236" s="1"/>
      <c r="C236" s="1"/>
      <c r="D236" s="1"/>
      <c r="E236" s="1"/>
      <c r="F236" s="1" t="s">
        <v>328</v>
      </c>
      <c r="G236" s="1"/>
      <c r="H236" s="1"/>
      <c r="I236" s="1"/>
      <c r="J236" s="7">
        <v>23624.87</v>
      </c>
      <c r="K236" s="12"/>
      <c r="L236" s="12"/>
      <c r="M236" s="15"/>
    </row>
    <row r="237" spans="1:13" x14ac:dyDescent="0.35">
      <c r="A237" s="1"/>
      <c r="B237" s="1"/>
      <c r="C237" s="1"/>
      <c r="D237" s="1"/>
      <c r="E237" s="1" t="s">
        <v>329</v>
      </c>
      <c r="F237" s="1"/>
      <c r="G237" s="1"/>
      <c r="H237" s="1"/>
      <c r="I237" s="1"/>
      <c r="J237" s="12">
        <f>ROUND(SUM(J232:J236),5)</f>
        <v>25866.87</v>
      </c>
      <c r="K237" s="12"/>
      <c r="L237" s="12"/>
      <c r="M237" s="15"/>
    </row>
    <row r="238" spans="1:13" x14ac:dyDescent="0.35">
      <c r="A238" s="1"/>
      <c r="B238" s="1"/>
      <c r="C238" s="1"/>
      <c r="D238" s="1"/>
      <c r="E238" s="1" t="s">
        <v>330</v>
      </c>
      <c r="F238" s="1"/>
      <c r="G238" s="1"/>
      <c r="H238" s="1"/>
      <c r="I238" s="1"/>
      <c r="J238" s="12">
        <v>282.32</v>
      </c>
      <c r="K238" s="12"/>
      <c r="L238" s="12"/>
      <c r="M238" s="15"/>
    </row>
    <row r="239" spans="1:13" x14ac:dyDescent="0.35">
      <c r="A239" s="1"/>
      <c r="B239" s="1"/>
      <c r="C239" s="1"/>
      <c r="D239" s="1"/>
      <c r="E239" s="1" t="s">
        <v>331</v>
      </c>
      <c r="F239" s="1"/>
      <c r="G239" s="1"/>
      <c r="H239" s="1"/>
      <c r="I239" s="1"/>
      <c r="J239" s="12"/>
      <c r="K239" s="12"/>
      <c r="L239" s="12"/>
      <c r="M239" s="15"/>
    </row>
    <row r="240" spans="1:13" ht="15" thickBot="1" x14ac:dyDescent="0.4">
      <c r="A240" s="1"/>
      <c r="B240" s="1"/>
      <c r="C240" s="1"/>
      <c r="D240" s="1"/>
      <c r="E240" s="1"/>
      <c r="F240" s="1" t="s">
        <v>332</v>
      </c>
      <c r="G240" s="1"/>
      <c r="H240" s="1"/>
      <c r="I240" s="1"/>
      <c r="J240" s="7">
        <v>550</v>
      </c>
      <c r="K240" s="12"/>
      <c r="L240" s="12"/>
      <c r="M240" s="15"/>
    </row>
    <row r="241" spans="1:13" x14ac:dyDescent="0.35">
      <c r="A241" s="1"/>
      <c r="B241" s="1"/>
      <c r="C241" s="1"/>
      <c r="D241" s="1"/>
      <c r="E241" s="1" t="s">
        <v>333</v>
      </c>
      <c r="F241" s="1"/>
      <c r="G241" s="1"/>
      <c r="H241" s="1"/>
      <c r="I241" s="1"/>
      <c r="J241" s="12">
        <f>ROUND(SUM(J239:J240),5)</f>
        <v>550</v>
      </c>
      <c r="K241" s="12"/>
      <c r="L241" s="12"/>
      <c r="M241" s="15"/>
    </row>
    <row r="242" spans="1:13" x14ac:dyDescent="0.35">
      <c r="A242" s="1"/>
      <c r="B242" s="1"/>
      <c r="C242" s="1"/>
      <c r="D242" s="1"/>
      <c r="E242" s="1" t="s">
        <v>334</v>
      </c>
      <c r="F242" s="1"/>
      <c r="G242" s="1"/>
      <c r="H242" s="1"/>
      <c r="I242" s="1"/>
      <c r="J242" s="12">
        <v>2850.88</v>
      </c>
      <c r="K242" s="12"/>
      <c r="L242" s="12"/>
      <c r="M242" s="15"/>
    </row>
    <row r="243" spans="1:13" x14ac:dyDescent="0.35">
      <c r="A243" s="1"/>
      <c r="B243" s="1"/>
      <c r="C243" s="1"/>
      <c r="D243" s="1"/>
      <c r="E243" s="1" t="s">
        <v>261</v>
      </c>
      <c r="F243" s="1"/>
      <c r="G243" s="1"/>
      <c r="H243" s="1"/>
      <c r="I243" s="1"/>
      <c r="J243" s="12">
        <v>725</v>
      </c>
      <c r="K243" s="12">
        <v>2000</v>
      </c>
      <c r="L243" s="12">
        <f>ROUND((J243-K243),5)</f>
        <v>-1275</v>
      </c>
      <c r="M243" s="15">
        <f>ROUND(IF(K243=0, IF(J243=0, 0, 1), J243/K243),5)</f>
        <v>0.36249999999999999</v>
      </c>
    </row>
    <row r="244" spans="1:13" x14ac:dyDescent="0.35">
      <c r="A244" s="1"/>
      <c r="B244" s="1"/>
      <c r="C244" s="1"/>
      <c r="D244" s="1"/>
      <c r="E244" s="1" t="s">
        <v>335</v>
      </c>
      <c r="F244" s="1"/>
      <c r="G244" s="1"/>
      <c r="H244" s="1"/>
      <c r="I244" s="1"/>
      <c r="J244" s="12"/>
      <c r="K244" s="12"/>
      <c r="L244" s="12"/>
      <c r="M244" s="15"/>
    </row>
    <row r="245" spans="1:13" x14ac:dyDescent="0.35">
      <c r="A245" s="1"/>
      <c r="B245" s="1"/>
      <c r="C245" s="1"/>
      <c r="D245" s="1"/>
      <c r="E245" s="1"/>
      <c r="F245" s="1" t="s">
        <v>336</v>
      </c>
      <c r="G245" s="1"/>
      <c r="H245" s="1"/>
      <c r="I245" s="1"/>
      <c r="J245" s="12">
        <v>31363.88</v>
      </c>
      <c r="K245" s="12"/>
      <c r="L245" s="12"/>
      <c r="M245" s="15"/>
    </row>
    <row r="246" spans="1:13" x14ac:dyDescent="0.35">
      <c r="A246" s="1"/>
      <c r="B246" s="1"/>
      <c r="C246" s="1"/>
      <c r="D246" s="1"/>
      <c r="E246" s="1"/>
      <c r="F246" s="1" t="s">
        <v>337</v>
      </c>
      <c r="G246" s="1"/>
      <c r="H246" s="1"/>
      <c r="I246" s="1"/>
      <c r="J246" s="12">
        <v>61650.14</v>
      </c>
      <c r="K246" s="12"/>
      <c r="L246" s="12"/>
      <c r="M246" s="15"/>
    </row>
    <row r="247" spans="1:13" x14ac:dyDescent="0.35">
      <c r="A247" s="1"/>
      <c r="B247" s="1"/>
      <c r="C247" s="1"/>
      <c r="D247" s="1"/>
      <c r="E247" s="1"/>
      <c r="F247" s="1" t="s">
        <v>338</v>
      </c>
      <c r="G247" s="1"/>
      <c r="H247" s="1"/>
      <c r="I247" s="1"/>
      <c r="J247" s="12">
        <v>10202.82</v>
      </c>
      <c r="K247" s="12"/>
      <c r="L247" s="12"/>
      <c r="M247" s="15"/>
    </row>
    <row r="248" spans="1:13" ht="15" thickBot="1" x14ac:dyDescent="0.4">
      <c r="A248" s="1"/>
      <c r="B248" s="1"/>
      <c r="C248" s="1"/>
      <c r="D248" s="1"/>
      <c r="E248" s="1"/>
      <c r="F248" s="1" t="s">
        <v>339</v>
      </c>
      <c r="G248" s="1"/>
      <c r="H248" s="1"/>
      <c r="I248" s="1"/>
      <c r="J248" s="35">
        <v>1020.26</v>
      </c>
      <c r="K248" s="12"/>
      <c r="L248" s="12"/>
      <c r="M248" s="15"/>
    </row>
    <row r="249" spans="1:13" ht="15" thickBot="1" x14ac:dyDescent="0.4">
      <c r="A249" s="1"/>
      <c r="B249" s="1"/>
      <c r="C249" s="1"/>
      <c r="D249" s="1"/>
      <c r="E249" s="1" t="s">
        <v>340</v>
      </c>
      <c r="F249" s="1"/>
      <c r="G249" s="1"/>
      <c r="H249" s="1"/>
      <c r="I249" s="1"/>
      <c r="J249" s="3">
        <f>ROUND(SUM(J244:J248),5)</f>
        <v>104237.1</v>
      </c>
      <c r="K249" s="35"/>
      <c r="L249" s="35"/>
      <c r="M249" s="36"/>
    </row>
    <row r="250" spans="1:13" ht="15" thickBot="1" x14ac:dyDescent="0.4">
      <c r="A250" s="1"/>
      <c r="B250" s="1"/>
      <c r="C250" s="1"/>
      <c r="D250" s="1" t="s">
        <v>262</v>
      </c>
      <c r="E250" s="1"/>
      <c r="F250" s="1"/>
      <c r="G250" s="1"/>
      <c r="H250" s="1"/>
      <c r="I250" s="1"/>
      <c r="J250" s="2">
        <f>ROUND(J231+SUM(J237:J238)+SUM(J241:J243)+J249,5)</f>
        <v>134512.17000000001</v>
      </c>
      <c r="K250" s="2">
        <f>ROUND(K231+SUM(K237:K238)+SUM(K241:K243)+K249,5)</f>
        <v>2000</v>
      </c>
      <c r="L250" s="2">
        <f>ROUND((J250-K250),5)</f>
        <v>132512.17000000001</v>
      </c>
      <c r="M250" s="17">
        <f>ROUND(IF(K250=0, IF(J250=0, 0, 1), J250/K250),5)</f>
        <v>67.25609</v>
      </c>
    </row>
    <row r="251" spans="1:13" x14ac:dyDescent="0.35">
      <c r="A251" s="1"/>
      <c r="B251" s="1"/>
      <c r="C251" s="1" t="s">
        <v>263</v>
      </c>
      <c r="D251" s="1"/>
      <c r="E251" s="1"/>
      <c r="F251" s="1"/>
      <c r="G251" s="1"/>
      <c r="H251" s="1"/>
      <c r="I251" s="1"/>
      <c r="J251" s="12">
        <f>ROUND(J226+J230+J250,5)</f>
        <v>135442.17000000001</v>
      </c>
      <c r="K251" s="12">
        <f>ROUND(K226+K230+K250,5)</f>
        <v>2000</v>
      </c>
      <c r="L251" s="12">
        <f>ROUND((J251-K251),5)</f>
        <v>133442.17000000001</v>
      </c>
      <c r="M251" s="15">
        <f>ROUND(IF(K251=0, IF(J251=0, 0, 1), J251/K251),5)</f>
        <v>67.721090000000004</v>
      </c>
    </row>
    <row r="252" spans="1:13" x14ac:dyDescent="0.35">
      <c r="A252" s="1"/>
      <c r="B252" s="1"/>
      <c r="C252" s="1" t="s">
        <v>264</v>
      </c>
      <c r="D252" s="1"/>
      <c r="E252" s="1"/>
      <c r="F252" s="1"/>
      <c r="G252" s="1"/>
      <c r="H252" s="1"/>
      <c r="I252" s="1"/>
      <c r="J252" s="12"/>
      <c r="K252" s="12"/>
      <c r="L252" s="12"/>
      <c r="M252" s="15"/>
    </row>
    <row r="253" spans="1:13" x14ac:dyDescent="0.35">
      <c r="A253" s="1"/>
      <c r="B253" s="1"/>
      <c r="C253" s="1"/>
      <c r="D253" s="1" t="s">
        <v>341</v>
      </c>
      <c r="E253" s="1"/>
      <c r="F253" s="1"/>
      <c r="G253" s="1"/>
      <c r="H253" s="1"/>
      <c r="I253" s="1"/>
      <c r="J253" s="12"/>
      <c r="K253" s="12"/>
      <c r="L253" s="12"/>
      <c r="M253" s="15"/>
    </row>
    <row r="254" spans="1:13" x14ac:dyDescent="0.35">
      <c r="A254" s="1"/>
      <c r="B254" s="1"/>
      <c r="C254" s="1"/>
      <c r="D254" s="1"/>
      <c r="E254" s="1" t="s">
        <v>257</v>
      </c>
      <c r="F254" s="1"/>
      <c r="G254" s="1"/>
      <c r="H254" s="1"/>
      <c r="I254" s="1"/>
      <c r="J254" s="12">
        <v>1349</v>
      </c>
      <c r="K254" s="12"/>
      <c r="L254" s="12"/>
      <c r="M254" s="15"/>
    </row>
    <row r="255" spans="1:13" x14ac:dyDescent="0.35">
      <c r="A255" s="1"/>
      <c r="B255" s="1"/>
      <c r="C255" s="1"/>
      <c r="D255" s="1"/>
      <c r="E255" s="1" t="s">
        <v>342</v>
      </c>
      <c r="F255" s="1"/>
      <c r="G255" s="1"/>
      <c r="H255" s="1"/>
      <c r="I255" s="1"/>
      <c r="J255" s="12">
        <v>2798</v>
      </c>
      <c r="K255" s="12"/>
      <c r="L255" s="12"/>
      <c r="M255" s="15"/>
    </row>
    <row r="256" spans="1:13" ht="15" thickBot="1" x14ac:dyDescent="0.4">
      <c r="A256" s="1"/>
      <c r="B256" s="1"/>
      <c r="C256" s="1"/>
      <c r="D256" s="1"/>
      <c r="E256" s="1" t="s">
        <v>343</v>
      </c>
      <c r="F256" s="1"/>
      <c r="G256" s="1"/>
      <c r="H256" s="1"/>
      <c r="I256" s="1"/>
      <c r="J256" s="7">
        <v>-1399</v>
      </c>
      <c r="K256" s="12"/>
      <c r="L256" s="12"/>
      <c r="M256" s="15"/>
    </row>
    <row r="257" spans="1:13" x14ac:dyDescent="0.35">
      <c r="A257" s="1"/>
      <c r="B257" s="1"/>
      <c r="C257" s="1"/>
      <c r="D257" s="1" t="s">
        <v>344</v>
      </c>
      <c r="E257" s="1"/>
      <c r="F257" s="1"/>
      <c r="G257" s="1"/>
      <c r="H257" s="1"/>
      <c r="I257" s="1"/>
      <c r="J257" s="12">
        <f>ROUND(SUM(J253:J256),5)</f>
        <v>2748</v>
      </c>
      <c r="K257" s="12"/>
      <c r="L257" s="12"/>
      <c r="M257" s="15"/>
    </row>
    <row r="258" spans="1:13" x14ac:dyDescent="0.35">
      <c r="A258" s="1"/>
      <c r="B258" s="1"/>
      <c r="C258" s="1"/>
      <c r="D258" s="1" t="s">
        <v>265</v>
      </c>
      <c r="E258" s="1"/>
      <c r="F258" s="1"/>
      <c r="G258" s="1"/>
      <c r="H258" s="1"/>
      <c r="I258" s="1"/>
      <c r="J258" s="12"/>
      <c r="K258" s="12"/>
      <c r="L258" s="12"/>
      <c r="M258" s="15"/>
    </row>
    <row r="259" spans="1:13" x14ac:dyDescent="0.35">
      <c r="A259" s="1"/>
      <c r="B259" s="1"/>
      <c r="C259" s="1"/>
      <c r="D259" s="1"/>
      <c r="E259" s="1" t="s">
        <v>345</v>
      </c>
      <c r="F259" s="1"/>
      <c r="G259" s="1"/>
      <c r="H259" s="1"/>
      <c r="I259" s="1"/>
      <c r="J259" s="12"/>
      <c r="K259" s="12"/>
      <c r="L259" s="12"/>
      <c r="M259" s="15"/>
    </row>
    <row r="260" spans="1:13" ht="15" thickBot="1" x14ac:dyDescent="0.4">
      <c r="A260" s="1"/>
      <c r="B260" s="1"/>
      <c r="C260" s="1"/>
      <c r="D260" s="1"/>
      <c r="E260" s="1"/>
      <c r="F260" s="1" t="s">
        <v>346</v>
      </c>
      <c r="G260" s="1"/>
      <c r="H260" s="1"/>
      <c r="I260" s="1"/>
      <c r="J260" s="7">
        <v>178.24</v>
      </c>
      <c r="K260" s="12"/>
      <c r="L260" s="12"/>
      <c r="M260" s="15"/>
    </row>
    <row r="261" spans="1:13" x14ac:dyDescent="0.35">
      <c r="A261" s="1"/>
      <c r="B261" s="1"/>
      <c r="C261" s="1"/>
      <c r="D261" s="1"/>
      <c r="E261" s="1" t="s">
        <v>347</v>
      </c>
      <c r="F261" s="1"/>
      <c r="G261" s="1"/>
      <c r="H261" s="1"/>
      <c r="I261" s="1"/>
      <c r="J261" s="12">
        <f>ROUND(SUM(J259:J260),5)</f>
        <v>178.24</v>
      </c>
      <c r="K261" s="12"/>
      <c r="L261" s="12"/>
      <c r="M261" s="15"/>
    </row>
    <row r="262" spans="1:13" x14ac:dyDescent="0.35">
      <c r="A262" s="1"/>
      <c r="B262" s="1"/>
      <c r="C262" s="1"/>
      <c r="D262" s="1"/>
      <c r="E262" s="1" t="s">
        <v>348</v>
      </c>
      <c r="F262" s="1"/>
      <c r="G262" s="1"/>
      <c r="H262" s="1"/>
      <c r="I262" s="1"/>
      <c r="J262" s="12">
        <v>27142.36</v>
      </c>
      <c r="K262" s="12"/>
      <c r="L262" s="12"/>
      <c r="M262" s="15"/>
    </row>
    <row r="263" spans="1:13" x14ac:dyDescent="0.35">
      <c r="A263" s="1"/>
      <c r="B263" s="1"/>
      <c r="C263" s="1"/>
      <c r="D263" s="1"/>
      <c r="E263" s="1" t="s">
        <v>266</v>
      </c>
      <c r="F263" s="1"/>
      <c r="G263" s="1"/>
      <c r="H263" s="1"/>
      <c r="I263" s="1"/>
      <c r="J263" s="12"/>
      <c r="K263" s="12"/>
      <c r="L263" s="12"/>
      <c r="M263" s="15"/>
    </row>
    <row r="264" spans="1:13" x14ac:dyDescent="0.35">
      <c r="A264" s="1"/>
      <c r="B264" s="1"/>
      <c r="C264" s="1"/>
      <c r="D264" s="1"/>
      <c r="E264" s="1"/>
      <c r="F264" s="1" t="s">
        <v>267</v>
      </c>
      <c r="G264" s="1"/>
      <c r="H264" s="1"/>
      <c r="I264" s="1"/>
      <c r="J264" s="12">
        <v>70627.179999999993</v>
      </c>
      <c r="K264" s="12"/>
      <c r="L264" s="12"/>
      <c r="M264" s="15"/>
    </row>
    <row r="265" spans="1:13" x14ac:dyDescent="0.35">
      <c r="A265" s="1"/>
      <c r="B265" s="1"/>
      <c r="C265" s="1"/>
      <c r="D265" s="1"/>
      <c r="E265" s="1"/>
      <c r="F265" s="1" t="s">
        <v>268</v>
      </c>
      <c r="G265" s="1"/>
      <c r="H265" s="1"/>
      <c r="I265" s="1"/>
      <c r="J265" s="12">
        <v>7184.38</v>
      </c>
      <c r="K265" s="12"/>
      <c r="L265" s="12"/>
      <c r="M265" s="15"/>
    </row>
    <row r="266" spans="1:13" ht="15" thickBot="1" x14ac:dyDescent="0.4">
      <c r="A266" s="1"/>
      <c r="B266" s="1"/>
      <c r="C266" s="1"/>
      <c r="D266" s="1"/>
      <c r="E266" s="1"/>
      <c r="F266" s="1" t="s">
        <v>349</v>
      </c>
      <c r="G266" s="1"/>
      <c r="H266" s="1"/>
      <c r="I266" s="1"/>
      <c r="J266" s="7">
        <v>2059.61</v>
      </c>
      <c r="K266" s="12"/>
      <c r="L266" s="12"/>
      <c r="M266" s="15"/>
    </row>
    <row r="267" spans="1:13" x14ac:dyDescent="0.35">
      <c r="A267" s="1"/>
      <c r="B267" s="1"/>
      <c r="C267" s="1"/>
      <c r="D267" s="1"/>
      <c r="E267" s="1" t="s">
        <v>269</v>
      </c>
      <c r="F267" s="1"/>
      <c r="G267" s="1"/>
      <c r="H267" s="1"/>
      <c r="I267" s="1"/>
      <c r="J267" s="12">
        <f>ROUND(SUM(J263:J266),5)</f>
        <v>79871.17</v>
      </c>
      <c r="K267" s="12"/>
      <c r="L267" s="12"/>
      <c r="M267" s="15"/>
    </row>
    <row r="268" spans="1:13" ht="15" thickBot="1" x14ac:dyDescent="0.4">
      <c r="A268" s="1"/>
      <c r="B268" s="1"/>
      <c r="C268" s="1"/>
      <c r="D268" s="1"/>
      <c r="E268" s="1" t="s">
        <v>270</v>
      </c>
      <c r="F268" s="1"/>
      <c r="G268" s="1"/>
      <c r="H268" s="1"/>
      <c r="I268" s="1"/>
      <c r="J268" s="7">
        <v>7862.22</v>
      </c>
      <c r="K268" s="12"/>
      <c r="L268" s="12"/>
      <c r="M268" s="15"/>
    </row>
    <row r="269" spans="1:13" x14ac:dyDescent="0.35">
      <c r="A269" s="1"/>
      <c r="B269" s="1"/>
      <c r="C269" s="1"/>
      <c r="D269" s="1" t="s">
        <v>271</v>
      </c>
      <c r="E269" s="1"/>
      <c r="F269" s="1"/>
      <c r="G269" s="1"/>
      <c r="H269" s="1"/>
      <c r="I269" s="1"/>
      <c r="J269" s="12">
        <f>ROUND(J258+SUM(J261:J262)+SUM(J267:J268),5)</f>
        <v>115053.99</v>
      </c>
      <c r="K269" s="12"/>
      <c r="L269" s="12"/>
      <c r="M269" s="15"/>
    </row>
    <row r="270" spans="1:13" x14ac:dyDescent="0.35">
      <c r="A270" s="1"/>
      <c r="B270" s="1"/>
      <c r="C270" s="1"/>
      <c r="D270" s="1" t="s">
        <v>272</v>
      </c>
      <c r="E270" s="1"/>
      <c r="F270" s="1"/>
      <c r="G270" s="1"/>
      <c r="H270" s="1"/>
      <c r="I270" s="1"/>
      <c r="J270" s="12"/>
      <c r="K270" s="12"/>
      <c r="L270" s="12"/>
      <c r="M270" s="15"/>
    </row>
    <row r="271" spans="1:13" x14ac:dyDescent="0.35">
      <c r="A271" s="1"/>
      <c r="B271" s="1"/>
      <c r="C271" s="1"/>
      <c r="D271" s="1"/>
      <c r="E271" s="1" t="s">
        <v>273</v>
      </c>
      <c r="F271" s="1"/>
      <c r="G271" s="1"/>
      <c r="H271" s="1"/>
      <c r="I271" s="1"/>
      <c r="J271" s="12">
        <v>0</v>
      </c>
      <c r="K271" s="12">
        <v>18967</v>
      </c>
      <c r="L271" s="12">
        <f>ROUND((J271-K271),5)</f>
        <v>-18967</v>
      </c>
      <c r="M271" s="15">
        <f>ROUND(IF(K271=0, IF(J271=0, 0, 1), J271/K271),5)</f>
        <v>0</v>
      </c>
    </row>
    <row r="272" spans="1:13" x14ac:dyDescent="0.35">
      <c r="A272" s="1"/>
      <c r="B272" s="1"/>
      <c r="C272" s="1"/>
      <c r="D272" s="1"/>
      <c r="E272" s="1" t="s">
        <v>274</v>
      </c>
      <c r="F272" s="1"/>
      <c r="G272" s="1"/>
      <c r="H272" s="1"/>
      <c r="I272" s="1"/>
      <c r="J272" s="12">
        <v>0</v>
      </c>
      <c r="K272" s="12">
        <v>41333</v>
      </c>
      <c r="L272" s="12">
        <f>ROUND((J272-K272),5)</f>
        <v>-41333</v>
      </c>
      <c r="M272" s="15">
        <f>ROUND(IF(K272=0, IF(J272=0, 0, 1), J272/K272),5)</f>
        <v>0</v>
      </c>
    </row>
    <row r="273" spans="1:13" ht="15" thickBot="1" x14ac:dyDescent="0.4">
      <c r="A273" s="1"/>
      <c r="B273" s="1"/>
      <c r="C273" s="1"/>
      <c r="D273" s="1"/>
      <c r="E273" s="1" t="s">
        <v>275</v>
      </c>
      <c r="F273" s="1"/>
      <c r="G273" s="1"/>
      <c r="H273" s="1"/>
      <c r="I273" s="1"/>
      <c r="J273" s="35">
        <v>0</v>
      </c>
      <c r="K273" s="35">
        <v>4259.6899999999996</v>
      </c>
      <c r="L273" s="35">
        <f>ROUND((J273-K273),5)</f>
        <v>-4259.6899999999996</v>
      </c>
      <c r="M273" s="36">
        <f>ROUND(IF(K273=0, IF(J273=0, 0, 1), J273/K273),5)</f>
        <v>0</v>
      </c>
    </row>
    <row r="274" spans="1:13" ht="15" thickBot="1" x14ac:dyDescent="0.4">
      <c r="A274" s="1"/>
      <c r="B274" s="1"/>
      <c r="C274" s="1"/>
      <c r="D274" s="1" t="s">
        <v>276</v>
      </c>
      <c r="E274" s="1"/>
      <c r="F274" s="1"/>
      <c r="G274" s="1"/>
      <c r="H274" s="1"/>
      <c r="I274" s="1"/>
      <c r="J274" s="3">
        <f>ROUND(SUM(J270:J273),5)</f>
        <v>0</v>
      </c>
      <c r="K274" s="3">
        <f>ROUND(SUM(K270:K273),5)</f>
        <v>64559.69</v>
      </c>
      <c r="L274" s="3">
        <f>ROUND((J274-K274),5)</f>
        <v>-64559.69</v>
      </c>
      <c r="M274" s="16">
        <f>ROUND(IF(K274=0, IF(J274=0, 0, 1), J274/K274),5)</f>
        <v>0</v>
      </c>
    </row>
    <row r="275" spans="1:13" ht="15" thickBot="1" x14ac:dyDescent="0.4">
      <c r="A275" s="1"/>
      <c r="B275" s="1"/>
      <c r="C275" s="1" t="s">
        <v>277</v>
      </c>
      <c r="D275" s="1"/>
      <c r="E275" s="1"/>
      <c r="F275" s="1"/>
      <c r="G275" s="1"/>
      <c r="H275" s="1"/>
      <c r="I275" s="1"/>
      <c r="J275" s="3">
        <f>ROUND(J252+J257+J269+J274,5)</f>
        <v>117801.99</v>
      </c>
      <c r="K275" s="3">
        <f>ROUND(K252+K257+K269+K274,5)</f>
        <v>64559.69</v>
      </c>
      <c r="L275" s="3">
        <f>ROUND((J275-K275),5)</f>
        <v>53242.3</v>
      </c>
      <c r="M275" s="16">
        <f>ROUND(IF(K275=0, IF(J275=0, 0, 1), J275/K275),5)</f>
        <v>1.8247</v>
      </c>
    </row>
    <row r="276" spans="1:13" ht="15" thickBot="1" x14ac:dyDescent="0.4">
      <c r="A276" s="1"/>
      <c r="B276" s="1" t="s">
        <v>278</v>
      </c>
      <c r="C276" s="1"/>
      <c r="D276" s="1"/>
      <c r="E276" s="1"/>
      <c r="F276" s="1"/>
      <c r="G276" s="1"/>
      <c r="H276" s="1"/>
      <c r="I276" s="1"/>
      <c r="J276" s="3">
        <f>ROUND(J225+J251-J275,5)</f>
        <v>17640.18</v>
      </c>
      <c r="K276" s="3">
        <f>ROUND(K225+K251-K275,5)</f>
        <v>-62559.69</v>
      </c>
      <c r="L276" s="3">
        <f>ROUND((J276-K276),5)</f>
        <v>80199.87</v>
      </c>
      <c r="M276" s="16">
        <f>ROUND(IF(K276=0, IF(J276=0, 0, 1), J276/K276),5)</f>
        <v>-0.28197</v>
      </c>
    </row>
    <row r="277" spans="1:13" s="6" customFormat="1" ht="11" thickBot="1" x14ac:dyDescent="0.3">
      <c r="A277" s="4" t="s">
        <v>68</v>
      </c>
      <c r="B277" s="4"/>
      <c r="C277" s="4"/>
      <c r="D277" s="4"/>
      <c r="E277" s="4"/>
      <c r="F277" s="4"/>
      <c r="G277" s="4"/>
      <c r="H277" s="4"/>
      <c r="I277" s="4"/>
      <c r="J277" s="5">
        <f>ROUND(J224+J276,5)</f>
        <v>203113.29</v>
      </c>
      <c r="K277" s="5">
        <f>ROUND(K224+K276,5)</f>
        <v>14650</v>
      </c>
      <c r="L277" s="5">
        <f>ROUND((J277-K277),5)</f>
        <v>188463.29</v>
      </c>
      <c r="M277" s="19">
        <f>ROUND(IF(K277=0, IF(J277=0, 0, 1), J277/K277),5)</f>
        <v>13.86439</v>
      </c>
    </row>
    <row r="278" spans="1:13" ht="15" thickTop="1" x14ac:dyDescent="0.35"/>
  </sheetData>
  <pageMargins left="0.7" right="0.7" top="0.75" bottom="0.75" header="0.1" footer="0.3"/>
  <pageSetup orientation="portrait" horizontalDpi="1200" verticalDpi="1200" r:id="rId1"/>
  <headerFooter>
    <oddHeader>&amp;L&amp;"Arial,Bold"&amp;8 2:30 PM
&amp;"Arial,Bold"&amp;8 01/04/24
&amp;"Arial,Bold"&amp;8 Accrual Basis&amp;C&amp;"Arial,Bold"&amp;12 Nederland Fire Protection District
&amp;"Arial,Bold"&amp;14 Income &amp;&amp; Expense Budget vs. Actual
&amp;"Arial,Bold"&amp;10 January through December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945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9458" r:id="rId4" name="HEADER"/>
      </mc:Fallback>
    </mc:AlternateContent>
    <mc:AlternateContent xmlns:mc="http://schemas.openxmlformats.org/markup-compatibility/2006">
      <mc:Choice Requires="x14">
        <control shapeId="1945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101600</xdr:colOff>
                <xdr:row>1</xdr:row>
                <xdr:rowOff>38100</xdr:rowOff>
              </to>
            </anchor>
          </controlPr>
        </control>
      </mc:Choice>
      <mc:Fallback>
        <control shapeId="19457" r:id="rId6" name="FILT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A5BABA26B305243A60A31FCA787FEA4" ma:contentTypeVersion="16" ma:contentTypeDescription="Create a new document." ma:contentTypeScope="" ma:versionID="abbdf615960f701f4047f661e72ce6a7">
  <xsd:schema xmlns:xsd="http://www.w3.org/2001/XMLSchema" xmlns:xs="http://www.w3.org/2001/XMLSchema" xmlns:p="http://schemas.microsoft.com/office/2006/metadata/properties" xmlns:ns2="0b42ca36-c917-426e-b10f-a601cd052900" xmlns:ns3="66d75f40-7d24-403a-a859-e7f12c41f900" targetNamespace="http://schemas.microsoft.com/office/2006/metadata/properties" ma:root="true" ma:fieldsID="6b2d2820ccbe2942691b58647bb0da69" ns2:_="" ns3:_="">
    <xsd:import namespace="0b42ca36-c917-426e-b10f-a601cd052900"/>
    <xsd:import namespace="66d75f40-7d24-403a-a859-e7f12c41f9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ca36-c917-426e-b10f-a601cd0529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bc163435-b481-4f32-b3c0-29a0a12426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d75f40-7d24-403a-a859-e7f12c41f9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77865d3-a4a9-4a08-8cda-27d5374147dc}" ma:internalName="TaxCatchAll" ma:showField="CatchAllData" ma:web="66d75f40-7d24-403a-a859-e7f12c41f9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6d75f40-7d24-403a-a859-e7f12c41f900" xsi:nil="true"/>
    <lcf76f155ced4ddcb4097134ff3c332f xmlns="0b42ca36-c917-426e-b10f-a601cd05290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7F1662-F6A3-4AEC-9A46-F7F58703CB7B}"/>
</file>

<file path=customXml/itemProps2.xml><?xml version="1.0" encoding="utf-8"?>
<ds:datastoreItem xmlns:ds="http://schemas.openxmlformats.org/officeDocument/2006/customXml" ds:itemID="{ACFD206E-6896-45BC-89CF-2F364192A965}"/>
</file>

<file path=customXml/itemProps3.xml><?xml version="1.0" encoding="utf-8"?>
<ds:datastoreItem xmlns:ds="http://schemas.openxmlformats.org/officeDocument/2006/customXml" ds:itemID="{13FB20D0-AF3D-4991-8A7A-CD9E1409BAC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DEC 23 Balance Sheet</vt:lpstr>
      <vt:lpstr>DEC 23 MTD I&amp;E</vt:lpstr>
      <vt:lpstr>DEC 23 YTD I&amp;E</vt:lpstr>
      <vt:lpstr>DEC 23 General Ledger</vt:lpstr>
      <vt:lpstr>Alert</vt:lpstr>
      <vt:lpstr>DEC 23 BVA</vt:lpstr>
      <vt:lpstr>'DEC 23 Balance Sheet'!Print_Titles</vt:lpstr>
      <vt:lpstr>'DEC 23 BVA'!Print_Titles</vt:lpstr>
      <vt:lpstr>'DEC 23 General Ledger'!Print_Titles</vt:lpstr>
      <vt:lpstr>'DEC 23 MTD I&amp;E'!Print_Titles</vt:lpstr>
      <vt:lpstr>'DEC 23 YTD I&amp;E'!Print_Titles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 Snyder</dc:creator>
  <cp:lastModifiedBy>Sherry Snyder</cp:lastModifiedBy>
  <dcterms:created xsi:type="dcterms:W3CDTF">2024-01-04T21:21:56Z</dcterms:created>
  <dcterms:modified xsi:type="dcterms:W3CDTF">2024-01-04T22:05:36Z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0x010100AA5BABA26B305243A60A31FCA787FEA4</vt:lpwstr>
  </property>
</Properties>
</file>