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iain/Dropbox (Personal)/Documents/Nederland Fire/2020_Board_Term/Documents/Agendas/September 15th/"/>
    </mc:Choice>
  </mc:AlternateContent>
  <xr:revisionPtr revIDLastSave="0" documentId="8_{64473A49-9269-244B-9CB3-7241258E31B9}" xr6:coauthVersionLast="47" xr6:coauthVersionMax="47" xr10:uidLastSave="{00000000-0000-0000-0000-000000000000}"/>
  <bookViews>
    <workbookView xWindow="7580" yWindow="3160" windowWidth="23200" windowHeight="15360" activeTab="1" xr2:uid="{00000000-000D-0000-FFFF-FFFF00000000}"/>
  </bookViews>
  <sheets>
    <sheet name="Export Summary" sheetId="1" r:id="rId1"/>
    <sheet name="Pay Structure" sheetId="2" r:id="rId2"/>
    <sheet name="Medical"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2" l="1"/>
  <c r="D41" i="2"/>
  <c r="D40" i="2"/>
  <c r="D39" i="2"/>
  <c r="K18" i="2"/>
  <c r="D42" i="2" l="1"/>
  <c r="D43" i="2"/>
  <c r="D44" i="2" s="1"/>
  <c r="N3" i="2"/>
  <c r="N9" i="2"/>
  <c r="N8" i="2"/>
  <c r="N5" i="2"/>
  <c r="N10" i="2"/>
  <c r="N15" i="2"/>
  <c r="N20" i="2"/>
  <c r="N2" i="2"/>
  <c r="M20" i="2"/>
  <c r="M17" i="2"/>
  <c r="M4" i="2"/>
  <c r="M6" i="2"/>
  <c r="M7" i="2"/>
  <c r="M8" i="2"/>
  <c r="M9" i="2"/>
  <c r="M10" i="2"/>
  <c r="M11" i="2"/>
  <c r="M12" i="2"/>
  <c r="M13" i="2"/>
  <c r="M2" i="2"/>
  <c r="M21" i="2" l="1"/>
  <c r="N21" i="2"/>
  <c r="D10" i="3" l="1"/>
  <c r="D11" i="3" s="1"/>
  <c r="C41" i="2"/>
  <c r="C40" i="2"/>
  <c r="C39" i="2"/>
  <c r="C42" i="2" s="1"/>
  <c r="F37" i="2"/>
  <c r="B36" i="2"/>
  <c r="B40" i="2" s="1"/>
  <c r="B35" i="2"/>
  <c r="B41" i="2" s="1"/>
  <c r="L20" i="2"/>
  <c r="G17" i="2"/>
  <c r="F17" i="2"/>
  <c r="E17" i="2"/>
  <c r="H15" i="2"/>
  <c r="L14" i="2"/>
  <c r="J14" i="2"/>
  <c r="I14" i="2"/>
  <c r="L13" i="2"/>
  <c r="G13" i="2"/>
  <c r="E13" i="2"/>
  <c r="L12" i="2"/>
  <c r="G12" i="2"/>
  <c r="E12" i="2"/>
  <c r="G11" i="2"/>
  <c r="E11" i="2"/>
  <c r="L10" i="2"/>
  <c r="K10" i="2"/>
  <c r="H10" i="2"/>
  <c r="G10" i="2"/>
  <c r="E10" i="2"/>
  <c r="G9" i="2"/>
  <c r="E9" i="2"/>
  <c r="I8" i="2"/>
  <c r="H8" i="2"/>
  <c r="G8" i="2"/>
  <c r="E8" i="2"/>
  <c r="L7" i="2"/>
  <c r="K7" i="2"/>
  <c r="H7" i="2"/>
  <c r="G7" i="2"/>
  <c r="E7" i="2"/>
  <c r="L6" i="2"/>
  <c r="G6" i="2"/>
  <c r="E6" i="2"/>
  <c r="I5" i="2"/>
  <c r="L4" i="2"/>
  <c r="K4" i="2"/>
  <c r="J4" i="2"/>
  <c r="I4" i="2"/>
  <c r="H4" i="2"/>
  <c r="G4" i="2"/>
  <c r="F4" i="2"/>
  <c r="E3" i="2"/>
  <c r="D3" i="2"/>
  <c r="D21" i="2" s="1"/>
  <c r="D23" i="2" s="1"/>
  <c r="K2" i="2"/>
  <c r="K21" i="2" s="1"/>
  <c r="J2" i="2"/>
  <c r="J21" i="2" s="1"/>
  <c r="J23" i="2" s="1"/>
  <c r="I2" i="2"/>
  <c r="H2" i="2"/>
  <c r="G2" i="2"/>
  <c r="F2" i="2"/>
  <c r="F21" i="2" s="1"/>
  <c r="F23" i="2" s="1"/>
  <c r="E2" i="2"/>
  <c r="K23" i="2" l="1"/>
  <c r="K22" i="2"/>
  <c r="H21" i="2"/>
  <c r="H23" i="2" s="1"/>
  <c r="E21" i="2"/>
  <c r="E23" i="2" s="1"/>
  <c r="G21" i="2"/>
  <c r="G23" i="2" s="1"/>
  <c r="I21" i="2"/>
  <c r="I23" i="2" s="1"/>
  <c r="L21" i="2"/>
  <c r="B37" i="2"/>
  <c r="B39" i="2" s="1"/>
  <c r="B42" i="2" s="1"/>
  <c r="C43" i="2"/>
  <c r="C44" i="2" s="1"/>
  <c r="B43" i="2" l="1"/>
  <c r="B44" i="2" s="1"/>
</calcChain>
</file>

<file path=xl/sharedStrings.xml><?xml version="1.0" encoding="utf-8"?>
<sst xmlns="http://schemas.openxmlformats.org/spreadsheetml/2006/main" count="75" uniqueCount="69">
  <si>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</si>
  <si>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</si>
  <si>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</si>
  <si>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</si>
  <si>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Pay Structure</t>
  </si>
  <si>
    <t>Table 1</t>
  </si>
  <si>
    <t>Lt/FF/EMT/&lt;5 years</t>
  </si>
  <si>
    <t>Captain/EMT/Full certification/ 20yr+ exp</t>
  </si>
  <si>
    <t>FF/PM/Max</t>
  </si>
  <si>
    <t>Captain/PM/Full certification/20yr+ exp</t>
  </si>
  <si>
    <t>Shift Captain Desired</t>
  </si>
  <si>
    <t>Fire Marshal / Paramedic 30 hour</t>
  </si>
  <si>
    <t>Chief</t>
  </si>
  <si>
    <t>Lt/FF (Firefighter II minimum)</t>
  </si>
  <si>
    <t>EMT</t>
  </si>
  <si>
    <t>Paramedic</t>
  </si>
  <si>
    <t>Fire Officer I</t>
  </si>
  <si>
    <t>Fire Officer II</t>
  </si>
  <si>
    <t>Fire Inspector</t>
  </si>
  <si>
    <t>Fire Instructor I</t>
  </si>
  <si>
    <t>Live Fire Instructor</t>
  </si>
  <si>
    <t>Wildland FF I (Squad Boss+)</t>
  </si>
  <si>
    <t>Blue Card</t>
  </si>
  <si>
    <t>DFPC proctor</t>
  </si>
  <si>
    <t>Incident Safety Officer</t>
  </si>
  <si>
    <t>Career FireExperience 20+ years</t>
  </si>
  <si>
    <t>Captain</t>
  </si>
  <si>
    <t>Hourly Rate</t>
  </si>
  <si>
    <t>Notes:</t>
  </si>
  <si>
    <t>Certs do not stack, so Fire Officer 2 rate of pay is not Fire Officer 2 + Fire Officer 1</t>
  </si>
  <si>
    <t>These are our preferred certifications. Others may be considered but these are the ones we will pay for.</t>
  </si>
  <si>
    <t>Shift Officer PM</t>
  </si>
  <si>
    <t>Shift Officer EMT</t>
  </si>
  <si>
    <t>Base Rate</t>
  </si>
  <si>
    <t>Annual Hours</t>
  </si>
  <si>
    <t>Annual OT</t>
  </si>
  <si>
    <t>Annual hours less OT</t>
  </si>
  <si>
    <t>Annual pay less OT</t>
  </si>
  <si>
    <t>Annual Pay OT</t>
  </si>
  <si>
    <t>Annual Base rate pay</t>
  </si>
  <si>
    <t>Annual Pay</t>
  </si>
  <si>
    <t>FPPA</t>
  </si>
  <si>
    <t>Total Pay</t>
  </si>
  <si>
    <t>Comparatives</t>
  </si>
  <si>
    <t>Longmont</t>
  </si>
  <si>
    <t>72-95</t>
  </si>
  <si>
    <t>Mountain View</t>
  </si>
  <si>
    <t>77-92</t>
  </si>
  <si>
    <t>Upper Pine River</t>
  </si>
  <si>
    <t>Medical</t>
  </si>
  <si>
    <t>Benefits</t>
  </si>
  <si>
    <t>@50%</t>
  </si>
  <si>
    <t>Employee</t>
  </si>
  <si>
    <t>Spouse</t>
  </si>
  <si>
    <t>Dependents</t>
  </si>
  <si>
    <t>A</t>
  </si>
  <si>
    <t>B</t>
  </si>
  <si>
    <t>C</t>
  </si>
  <si>
    <t>Jim</t>
  </si>
  <si>
    <t>Shift Captain 1</t>
  </si>
  <si>
    <t>Shift Captain 2</t>
  </si>
  <si>
    <t>Chief Max</t>
  </si>
  <si>
    <t>Chief Min</t>
  </si>
  <si>
    <t>Annual hours with OT combined</t>
  </si>
  <si>
    <t>FM</t>
  </si>
  <si>
    <t>Fire Marshall</t>
  </si>
  <si>
    <t>Career Fire Experience 5+ years</t>
  </si>
  <si>
    <t>Career Fire Experience 10+ years</t>
  </si>
  <si>
    <t>Career Fire Experience 15+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</si>
</sst>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indexed="8"/>
      <name val="Calibri"/>
    </font>
    <font>
      <sz val="14"/>
      <color indexed="8"/>
      <name val="Calibri"/>
      <family val="2"/>
    </font>
    <font>
      <u/>
      <sz val="12"/>
      <color indexed="11"/>
      <name val="Calibri"/>
      <family val="2"/>
    </font>
    <font>
      <sz val="12"/>
      <color indexed="8"/>
      <name val="Calibri"/>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s>
  <borders count="4">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diagonal/>
    </border>
    <border>
      <left/>
      <right style="thin">
        <color indexed="12"/>
      </right>
      <top style="thin">
        <color indexed="12"/>
      </top>
      <bottom style="thin">
        <color indexed="12"/>
      </bottom>
      <diagonal/>
    </border>
  </borders>
  <cellStyleXfs count="1">
    <xf numFmtId="0" fontId="0" fillId="0" borderId="0" applyNumberFormat="0" applyFill="0" applyBorder="0" applyProtection="0"/>
  </cellStyleXfs>
  <cellXfs count="21">
    <xf numFmtId="0" fontId="0" fillId="0" borderId="0" xfId="0" applyFont="1" applyAlignment="1"/>
    <xf numFmtId="0" fontId="1" fillId="0" borderId="0" xfId="0" applyFont="1" applyAlignment="1">
      <alignment horizontal="left"/>
    </xf>
    <xf numFmtId="0" fontId="0" fillId="2" borderId="0" xfId="0" applyFont="1" applyFill="1" applyAlignment="1">
      <alignment horizontal="left"/>
    </xf>
    <xf numFmtId="0" fontId="0" fillId="3" borderId="0" xfId="0" applyFont="1" applyFill="1" applyAlignment="1">
      <alignment horizontal="left"/>
    </xf>
    <xf numFmtId="0" fontId="2" fillId="3" borderId="0" xfId="0" applyFont="1" applyFill="1" applyAlignment="1">
      <alignment horizontal="left"/>
    </xf>
    <xf numFmtId="0" fontId="0" fillId="0" borderId="0" xfId="0" applyNumberFormat="1" applyFont="1" applyAlignment="1"/>
    <xf numFmtId="0" fontId="0" fillId="0" borderId="1" xfId="0" applyFont="1" applyBorder="1" applyAlignment="1"/>
    <xf numFmtId="49" fontId="0" fillId="4" borderId="1" xfId="0" applyNumberFormat="1" applyFont="1" applyFill="1" applyBorder="1" applyAlignment="1">
      <alignment wrapText="1"/>
    </xf>
    <xf numFmtId="49" fontId="0" fillId="0" borderId="1" xfId="0" applyNumberFormat="1" applyFont="1" applyBorder="1" applyAlignment="1"/>
    <xf numFmtId="0" fontId="0" fillId="0" borderId="1" xfId="0" applyNumberFormat="1" applyFont="1" applyBorder="1" applyAlignment="1"/>
    <xf numFmtId="2" fontId="0" fillId="0" borderId="1" xfId="0" applyNumberFormat="1" applyFont="1" applyBorder="1" applyAlignment="1"/>
    <xf numFmtId="0" fontId="0" fillId="0" borderId="0" xfId="0" applyNumberFormat="1" applyFont="1" applyAlignment="1"/>
    <xf numFmtId="0" fontId="0" fillId="0" borderId="2" xfId="0" applyNumberFormat="1" applyFont="1" applyFill="1" applyBorder="1" applyAlignment="1"/>
    <xf numFmtId="0" fontId="0" fillId="0" borderId="1" xfId="0" applyNumberFormat="1" applyFont="1" applyFill="1" applyBorder="1" applyAlignment="1"/>
    <xf numFmtId="49" fontId="0" fillId="4" borderId="3" xfId="0" applyNumberFormat="1" applyFont="1" applyFill="1" applyBorder="1" applyAlignment="1">
      <alignment wrapText="1"/>
    </xf>
    <xf numFmtId="0" fontId="0" fillId="0" borderId="2" xfId="0" applyNumberFormat="1" applyFont="1" applyBorder="1" applyAlignment="1"/>
    <xf numFmtId="49" fontId="3" fillId="0" borderId="1" xfId="0" applyNumberFormat="1" applyFont="1" applyBorder="1" applyAlignment="1"/>
    <xf numFmtId="0" fontId="3" fillId="0" borderId="1" xfId="0" applyFont="1" applyBorder="1" applyAlignment="1"/>
    <xf numFmtId="0" fontId="0" fillId="0" borderId="0" xfId="0" applyNumberFormat="1" applyFont="1" applyFill="1" applyBorder="1" applyAlignment="1"/>
    <xf numFmtId="0" fontId="0" fillId="0" borderId="0" xfId="0" applyFont="1" applyAlignment="1">
      <alignment horizontal="left" wrapText="1"/>
    </xf>
    <xf numFmtId="0" fontId="0" fillId="0" borderId="0" xfId="0" applyFont="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heetViews>
  <sheetFormatPr baseColWidth="10" defaultColWidth="10" defaultRowHeight="13" customHeight="1" x14ac:dyDescent="0.2"/>
  <cols>
    <col min="1" max="1" width="2" customWidth="1"/>
    <col min="2" max="4" width="28" customWidth="1"/>
  </cols>
  <sheetData>
    <row r="3" spans="2:4" ht="50" customHeight="1" x14ac:dyDescent="0.2">
      <c r="B3" s="19" t="s">
        <v>0</v>
      </c>
      <c r="C3" s="20"/>
      <c r="D3" s="20"/>
    </row>
    <row r="7" spans="2:4" ht="19" x14ac:dyDescent="0.25">
      <c r="B7" s="1" t="s">
        <v>1</v>
      </c>
      <c r="C7" s="1" t="s">
        <v>2</v>
      </c>
      <c r="D7" s="1" t="s">
        <v>3</v>
      </c>
    </row>
    <row r="9" spans="2:4" ht="16" x14ac:dyDescent="0.2">
      <c r="B9" s="2" t="s">
        <v>4</v>
      </c>
      <c r="C9" s="2"/>
      <c r="D9" s="2"/>
    </row>
    <row r="10" spans="2:4" ht="16" x14ac:dyDescent="0.2">
      <c r="B10" s="3"/>
      <c r="C10" s="3" t="s">
        <v>5</v>
      </c>
      <c r="D10" s="4" t="s">
        <v>4</v>
      </c>
    </row>
    <row r="11" spans="2:4" ht="16" x14ac:dyDescent="0.2">
      <c r="B11" s="2" t="s">
        <v>49</v>
      </c>
      <c r="C11" s="2"/>
      <c r="D11" s="2"/>
    </row>
    <row r="12" spans="2:4" ht="16" x14ac:dyDescent="0.2">
      <c r="B12" s="3"/>
      <c r="C12" s="3" t="s">
        <v>5</v>
      </c>
      <c r="D12" s="4" t="s">
        <v>49</v>
      </c>
    </row>
  </sheetData>
  <mergeCells count="1">
    <mergeCell ref="B3:D3"/>
  </mergeCells>
  <hyperlinks>
    <hyperlink ref="D10" location="'Pay Structure'!R1C1" display="Pay Structure" xr:uid="{00000000-0004-0000-0000-000000000000}"/>
    <hyperlink ref="D12" location="'Medical'!R1C1" display="Medical"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0"/>
  <sheetViews>
    <sheetView showGridLines="0" tabSelected="1" workbookViewId="0">
      <selection activeCell="B21" sqref="B21"/>
    </sheetView>
  </sheetViews>
  <sheetFormatPr baseColWidth="10" defaultColWidth="10.83203125" defaultRowHeight="16" customHeight="1" x14ac:dyDescent="0.2"/>
  <cols>
    <col min="1" max="1" width="29.5" style="5" customWidth="1"/>
    <col min="2" max="13" width="10.83203125" style="5" customWidth="1"/>
    <col min="14" max="16384" width="10.83203125" style="5"/>
  </cols>
  <sheetData>
    <row r="1" spans="1:14" ht="68" customHeight="1" x14ac:dyDescent="0.2">
      <c r="A1" s="6"/>
      <c r="B1" s="6"/>
      <c r="C1" s="6"/>
      <c r="D1" s="7" t="s">
        <v>6</v>
      </c>
      <c r="E1" s="7" t="s">
        <v>7</v>
      </c>
      <c r="F1" s="8" t="s">
        <v>8</v>
      </c>
      <c r="G1" s="7" t="s">
        <v>9</v>
      </c>
      <c r="H1" s="7" t="s">
        <v>59</v>
      </c>
      <c r="I1" s="7" t="s">
        <v>60</v>
      </c>
      <c r="J1" s="7" t="s">
        <v>10</v>
      </c>
      <c r="K1" s="7" t="s">
        <v>11</v>
      </c>
      <c r="L1" s="7" t="s">
        <v>12</v>
      </c>
      <c r="M1" s="7" t="s">
        <v>61</v>
      </c>
      <c r="N1" s="14" t="s">
        <v>62</v>
      </c>
    </row>
    <row r="2" spans="1:14" ht="17" customHeight="1" x14ac:dyDescent="0.2">
      <c r="A2" s="8" t="s">
        <v>13</v>
      </c>
      <c r="B2" s="9">
        <v>55000</v>
      </c>
      <c r="C2" s="6"/>
      <c r="D2" s="9">
        <v>55000</v>
      </c>
      <c r="E2" s="9">
        <f>B2</f>
        <v>55000</v>
      </c>
      <c r="F2" s="9">
        <f>B2</f>
        <v>55000</v>
      </c>
      <c r="G2" s="9">
        <f>B2</f>
        <v>55000</v>
      </c>
      <c r="H2" s="9">
        <f>B2</f>
        <v>55000</v>
      </c>
      <c r="I2" s="9">
        <f>B2</f>
        <v>55000</v>
      </c>
      <c r="J2" s="9">
        <f>B2</f>
        <v>55000</v>
      </c>
      <c r="K2" s="9">
        <f>B2</f>
        <v>55000</v>
      </c>
      <c r="L2" s="9">
        <v>55000</v>
      </c>
      <c r="M2" s="9">
        <f>B2</f>
        <v>55000</v>
      </c>
      <c r="N2" s="9">
        <f>B2</f>
        <v>55000</v>
      </c>
    </row>
    <row r="3" spans="1:14" ht="17" customHeight="1" x14ac:dyDescent="0.2">
      <c r="A3" s="8" t="s">
        <v>14</v>
      </c>
      <c r="B3" s="9">
        <v>10000</v>
      </c>
      <c r="C3" s="6"/>
      <c r="D3" s="9">
        <f>B3</f>
        <v>10000</v>
      </c>
      <c r="E3" s="9">
        <f>B3</f>
        <v>10000</v>
      </c>
      <c r="F3" s="6"/>
      <c r="G3" s="6"/>
      <c r="H3" s="6"/>
      <c r="I3" s="6"/>
      <c r="J3" s="6"/>
      <c r="K3" s="6"/>
      <c r="L3" s="6"/>
      <c r="M3" s="9"/>
      <c r="N3" s="9">
        <f>B3</f>
        <v>10000</v>
      </c>
    </row>
    <row r="4" spans="1:14" ht="17" customHeight="1" x14ac:dyDescent="0.2">
      <c r="A4" s="8" t="s">
        <v>15</v>
      </c>
      <c r="B4" s="9">
        <v>22000</v>
      </c>
      <c r="C4" s="6"/>
      <c r="D4" s="6"/>
      <c r="E4" s="6"/>
      <c r="F4" s="9">
        <f>B4</f>
        <v>22000</v>
      </c>
      <c r="G4" s="9">
        <f>B4</f>
        <v>22000</v>
      </c>
      <c r="H4" s="9">
        <f>B4</f>
        <v>22000</v>
      </c>
      <c r="I4" s="9">
        <f>B4</f>
        <v>22000</v>
      </c>
      <c r="J4" s="9">
        <f>B4</f>
        <v>22000</v>
      </c>
      <c r="K4" s="9">
        <f>B4</f>
        <v>22000</v>
      </c>
      <c r="L4" s="9">
        <f>B4</f>
        <v>22000</v>
      </c>
      <c r="M4" s="9">
        <f t="shared" ref="M4:M20" si="0">B4</f>
        <v>22000</v>
      </c>
      <c r="N4" s="9"/>
    </row>
    <row r="5" spans="1:14" ht="17" customHeight="1" x14ac:dyDescent="0.2">
      <c r="A5" s="8" t="s">
        <v>16</v>
      </c>
      <c r="B5" s="9">
        <v>4000</v>
      </c>
      <c r="C5" s="6"/>
      <c r="D5" s="6"/>
      <c r="E5" s="6"/>
      <c r="F5" s="6"/>
      <c r="G5" s="6"/>
      <c r="H5" s="6"/>
      <c r="I5" s="9">
        <f>B5</f>
        <v>4000</v>
      </c>
      <c r="J5" s="6"/>
      <c r="K5" s="6"/>
      <c r="L5" s="6"/>
      <c r="M5" s="9"/>
      <c r="N5" s="9">
        <f t="shared" ref="N5:N20" si="1">B5</f>
        <v>4000</v>
      </c>
    </row>
    <row r="6" spans="1:14" ht="17" customHeight="1" x14ac:dyDescent="0.2">
      <c r="A6" s="8" t="s">
        <v>17</v>
      </c>
      <c r="B6" s="9">
        <v>8000</v>
      </c>
      <c r="C6" s="6"/>
      <c r="D6" s="6"/>
      <c r="E6" s="9">
        <f t="shared" ref="E6:E13" si="2">B6</f>
        <v>8000</v>
      </c>
      <c r="F6" s="6"/>
      <c r="G6" s="9">
        <f t="shared" ref="G6:G13" si="3">B6</f>
        <v>8000</v>
      </c>
      <c r="H6" s="6"/>
      <c r="I6" s="6"/>
      <c r="J6" s="6"/>
      <c r="K6" s="6"/>
      <c r="L6" s="9">
        <f>B6</f>
        <v>8000</v>
      </c>
      <c r="M6" s="9">
        <f t="shared" si="0"/>
        <v>8000</v>
      </c>
      <c r="N6" s="9"/>
    </row>
    <row r="7" spans="1:14" ht="17" customHeight="1" x14ac:dyDescent="0.2">
      <c r="A7" s="8" t="s">
        <v>18</v>
      </c>
      <c r="B7" s="9">
        <v>2000</v>
      </c>
      <c r="C7" s="6"/>
      <c r="D7" s="6"/>
      <c r="E7" s="9">
        <f t="shared" si="2"/>
        <v>2000</v>
      </c>
      <c r="F7" s="6"/>
      <c r="G7" s="9">
        <f t="shared" si="3"/>
        <v>2000</v>
      </c>
      <c r="H7" s="9">
        <f>B7</f>
        <v>2000</v>
      </c>
      <c r="I7" s="6"/>
      <c r="J7" s="6"/>
      <c r="K7" s="9">
        <f>B7</f>
        <v>2000</v>
      </c>
      <c r="L7" s="9">
        <f>B7</f>
        <v>2000</v>
      </c>
      <c r="M7" s="9">
        <f t="shared" si="0"/>
        <v>2000</v>
      </c>
      <c r="N7" s="9"/>
    </row>
    <row r="8" spans="1:14" ht="17" customHeight="1" x14ac:dyDescent="0.2">
      <c r="A8" s="8" t="s">
        <v>19</v>
      </c>
      <c r="B8" s="9">
        <v>2000</v>
      </c>
      <c r="C8" s="6"/>
      <c r="D8" s="6"/>
      <c r="E8" s="9">
        <f t="shared" si="2"/>
        <v>2000</v>
      </c>
      <c r="F8" s="6"/>
      <c r="G8" s="9">
        <f t="shared" si="3"/>
        <v>2000</v>
      </c>
      <c r="H8" s="9">
        <f>B8</f>
        <v>2000</v>
      </c>
      <c r="I8" s="9">
        <f>B8</f>
        <v>2000</v>
      </c>
      <c r="J8" s="9">
        <v>2500</v>
      </c>
      <c r="K8" s="6"/>
      <c r="L8" s="9">
        <v>2500</v>
      </c>
      <c r="M8" s="9">
        <f t="shared" si="0"/>
        <v>2000</v>
      </c>
      <c r="N8" s="9">
        <f>B8</f>
        <v>2000</v>
      </c>
    </row>
    <row r="9" spans="1:14" ht="17" customHeight="1" x14ac:dyDescent="0.2">
      <c r="A9" s="8" t="s">
        <v>20</v>
      </c>
      <c r="B9" s="9">
        <v>2000</v>
      </c>
      <c r="C9" s="6"/>
      <c r="D9" s="6"/>
      <c r="E9" s="9">
        <f t="shared" si="2"/>
        <v>2000</v>
      </c>
      <c r="F9" s="6"/>
      <c r="G9" s="9">
        <f t="shared" si="3"/>
        <v>2000</v>
      </c>
      <c r="H9" s="6"/>
      <c r="I9" s="6"/>
      <c r="J9" s="6"/>
      <c r="K9" s="6"/>
      <c r="L9" s="9">
        <v>2000</v>
      </c>
      <c r="M9" s="9">
        <f t="shared" si="0"/>
        <v>2000</v>
      </c>
      <c r="N9" s="9">
        <f>B9</f>
        <v>2000</v>
      </c>
    </row>
    <row r="10" spans="1:14" ht="17" customHeight="1" x14ac:dyDescent="0.2">
      <c r="A10" s="8" t="s">
        <v>21</v>
      </c>
      <c r="B10" s="9">
        <v>2500</v>
      </c>
      <c r="C10" s="6"/>
      <c r="D10" s="6"/>
      <c r="E10" s="9">
        <f t="shared" si="2"/>
        <v>2500</v>
      </c>
      <c r="F10" s="6"/>
      <c r="G10" s="9">
        <f t="shared" si="3"/>
        <v>2500</v>
      </c>
      <c r="H10" s="9">
        <f>B10</f>
        <v>2500</v>
      </c>
      <c r="I10" s="6"/>
      <c r="J10" s="9">
        <v>2000</v>
      </c>
      <c r="K10" s="9">
        <f>B10</f>
        <v>2500</v>
      </c>
      <c r="L10" s="9">
        <f>B10</f>
        <v>2500</v>
      </c>
      <c r="M10" s="9">
        <f t="shared" si="0"/>
        <v>2500</v>
      </c>
      <c r="N10" s="9">
        <f t="shared" si="1"/>
        <v>2500</v>
      </c>
    </row>
    <row r="11" spans="1:14" ht="17" customHeight="1" x14ac:dyDescent="0.2">
      <c r="A11" s="8" t="s">
        <v>22</v>
      </c>
      <c r="B11" s="9">
        <v>1000</v>
      </c>
      <c r="C11" s="6"/>
      <c r="D11" s="6"/>
      <c r="E11" s="9">
        <f t="shared" si="2"/>
        <v>1000</v>
      </c>
      <c r="F11" s="6"/>
      <c r="G11" s="9">
        <f t="shared" si="3"/>
        <v>1000</v>
      </c>
      <c r="H11" s="6"/>
      <c r="I11" s="6"/>
      <c r="J11" s="6"/>
      <c r="K11" s="6"/>
      <c r="L11" s="9">
        <v>1000</v>
      </c>
      <c r="M11" s="9">
        <f t="shared" si="0"/>
        <v>1000</v>
      </c>
      <c r="N11" s="9"/>
    </row>
    <row r="12" spans="1:14" ht="17" customHeight="1" x14ac:dyDescent="0.2">
      <c r="A12" s="8" t="s">
        <v>23</v>
      </c>
      <c r="B12" s="9">
        <v>1000</v>
      </c>
      <c r="C12" s="6"/>
      <c r="D12" s="6"/>
      <c r="E12" s="9">
        <f t="shared" si="2"/>
        <v>1000</v>
      </c>
      <c r="F12" s="6"/>
      <c r="G12" s="9">
        <f t="shared" si="3"/>
        <v>1000</v>
      </c>
      <c r="H12" s="6"/>
      <c r="I12" s="9">
        <v>1000</v>
      </c>
      <c r="J12" s="6"/>
      <c r="K12" s="6"/>
      <c r="L12" s="9">
        <f>B12</f>
        <v>1000</v>
      </c>
      <c r="M12" s="9">
        <f t="shared" si="0"/>
        <v>1000</v>
      </c>
      <c r="N12" s="9"/>
    </row>
    <row r="13" spans="1:14" ht="17" customHeight="1" x14ac:dyDescent="0.2">
      <c r="A13" s="8" t="s">
        <v>24</v>
      </c>
      <c r="B13" s="9">
        <v>1000</v>
      </c>
      <c r="C13" s="6"/>
      <c r="D13" s="6"/>
      <c r="E13" s="9">
        <f t="shared" si="2"/>
        <v>1000</v>
      </c>
      <c r="F13" s="6"/>
      <c r="G13" s="9">
        <f t="shared" si="3"/>
        <v>1000</v>
      </c>
      <c r="H13" s="6"/>
      <c r="I13" s="6"/>
      <c r="J13" s="6"/>
      <c r="K13" s="6"/>
      <c r="L13" s="9">
        <f>B13</f>
        <v>1000</v>
      </c>
      <c r="M13" s="9">
        <f t="shared" si="0"/>
        <v>1000</v>
      </c>
      <c r="N13" s="9"/>
    </row>
    <row r="14" spans="1:14" ht="17" customHeight="1" x14ac:dyDescent="0.2">
      <c r="A14" s="16" t="s">
        <v>66</v>
      </c>
      <c r="B14" s="9">
        <v>2000</v>
      </c>
      <c r="C14" s="6"/>
      <c r="D14" s="6"/>
      <c r="E14" s="6"/>
      <c r="F14" s="6"/>
      <c r="G14" s="6"/>
      <c r="H14" s="6"/>
      <c r="I14" s="9">
        <f>B14</f>
        <v>2000</v>
      </c>
      <c r="J14" s="9">
        <f>B14</f>
        <v>2000</v>
      </c>
      <c r="K14" s="6"/>
      <c r="L14" s="9">
        <f>B14</f>
        <v>2000</v>
      </c>
      <c r="M14" s="9"/>
      <c r="N14" s="9"/>
    </row>
    <row r="15" spans="1:14" ht="17" customHeight="1" x14ac:dyDescent="0.2">
      <c r="A15" s="16" t="s">
        <v>67</v>
      </c>
      <c r="B15" s="9">
        <v>4000</v>
      </c>
      <c r="C15" s="6"/>
      <c r="D15" s="6"/>
      <c r="E15" s="6"/>
      <c r="F15" s="6"/>
      <c r="G15" s="6"/>
      <c r="H15" s="9">
        <f>B15</f>
        <v>4000</v>
      </c>
      <c r="I15" s="6"/>
      <c r="J15" s="6"/>
      <c r="K15" s="6"/>
      <c r="L15" s="6"/>
      <c r="M15" s="9"/>
      <c r="N15" s="9">
        <f t="shared" si="1"/>
        <v>4000</v>
      </c>
    </row>
    <row r="16" spans="1:14" ht="17" customHeight="1" x14ac:dyDescent="0.2">
      <c r="A16" s="16" t="s">
        <v>68</v>
      </c>
      <c r="B16" s="9">
        <v>6000</v>
      </c>
      <c r="C16" s="6"/>
      <c r="D16" s="6"/>
      <c r="E16" s="6"/>
      <c r="F16" s="6"/>
      <c r="G16" s="6"/>
      <c r="H16" s="6"/>
      <c r="I16" s="6"/>
      <c r="J16" s="6"/>
      <c r="K16" s="6"/>
      <c r="L16" s="6">
        <f>B15</f>
        <v>4000</v>
      </c>
      <c r="M16" s="9"/>
      <c r="N16" s="9"/>
    </row>
    <row r="17" spans="1:14" ht="17" customHeight="1" x14ac:dyDescent="0.2">
      <c r="A17" s="8" t="s">
        <v>25</v>
      </c>
      <c r="B17" s="9">
        <v>8000</v>
      </c>
      <c r="C17" s="6"/>
      <c r="D17" s="6"/>
      <c r="E17" s="9">
        <f>B17</f>
        <v>8000</v>
      </c>
      <c r="F17" s="9">
        <f>B17</f>
        <v>8000</v>
      </c>
      <c r="G17" s="9">
        <f>B17</f>
        <v>8000</v>
      </c>
      <c r="H17" s="6"/>
      <c r="I17" s="6"/>
      <c r="J17" s="6"/>
      <c r="K17" s="6"/>
      <c r="L17" s="6"/>
      <c r="M17" s="9">
        <f t="shared" si="0"/>
        <v>8000</v>
      </c>
      <c r="N17" s="9"/>
    </row>
    <row r="18" spans="1:14" s="11" customFormat="1" ht="17" customHeight="1" x14ac:dyDescent="0.2">
      <c r="A18" s="16" t="s">
        <v>65</v>
      </c>
      <c r="B18" s="9">
        <v>5000</v>
      </c>
      <c r="C18" s="6"/>
      <c r="D18" s="6"/>
      <c r="E18" s="9"/>
      <c r="F18" s="9"/>
      <c r="G18" s="9"/>
      <c r="H18" s="6"/>
      <c r="I18" s="6"/>
      <c r="J18" s="6"/>
      <c r="K18" s="6">
        <f>B18</f>
        <v>5000</v>
      </c>
      <c r="L18" s="6"/>
      <c r="M18" s="9"/>
      <c r="N18" s="9"/>
    </row>
    <row r="19" spans="1:14" ht="17" customHeight="1" x14ac:dyDescent="0.2">
      <c r="A19" s="8" t="s">
        <v>26</v>
      </c>
      <c r="B19" s="9">
        <v>6000</v>
      </c>
      <c r="C19" s="6"/>
      <c r="D19" s="6"/>
      <c r="E19" s="9">
        <v>6000</v>
      </c>
      <c r="F19" s="6"/>
      <c r="G19" s="9">
        <v>6000</v>
      </c>
      <c r="H19" s="9">
        <v>6000</v>
      </c>
      <c r="I19" s="9">
        <v>6000</v>
      </c>
      <c r="J19" s="9">
        <v>6000</v>
      </c>
      <c r="K19" s="6"/>
      <c r="L19" s="6"/>
      <c r="M19" s="9"/>
      <c r="N19" s="9"/>
    </row>
    <row r="20" spans="1:14" ht="17" customHeight="1" x14ac:dyDescent="0.2">
      <c r="A20" s="8" t="s">
        <v>12</v>
      </c>
      <c r="B20" s="9">
        <v>23000</v>
      </c>
      <c r="C20" s="6"/>
      <c r="D20" s="6"/>
      <c r="E20" s="6"/>
      <c r="F20" s="6"/>
      <c r="G20" s="6"/>
      <c r="H20" s="6"/>
      <c r="I20" s="6"/>
      <c r="J20" s="6"/>
      <c r="K20" s="6"/>
      <c r="L20" s="9">
        <f>B20</f>
        <v>23000</v>
      </c>
      <c r="M20" s="9">
        <f t="shared" si="0"/>
        <v>23000</v>
      </c>
      <c r="N20" s="9">
        <f t="shared" si="1"/>
        <v>23000</v>
      </c>
    </row>
    <row r="21" spans="1:14" ht="17" customHeight="1" x14ac:dyDescent="0.2">
      <c r="A21" s="6"/>
      <c r="B21" s="6"/>
      <c r="C21" s="6"/>
      <c r="D21" s="9">
        <f t="shared" ref="D21:J21" si="4">SUM(D2:D20)</f>
        <v>65000</v>
      </c>
      <c r="E21" s="9">
        <f t="shared" si="4"/>
        <v>98500</v>
      </c>
      <c r="F21" s="9">
        <f t="shared" si="4"/>
        <v>85000</v>
      </c>
      <c r="G21" s="9">
        <f t="shared" si="4"/>
        <v>110500</v>
      </c>
      <c r="H21" s="9">
        <f t="shared" si="4"/>
        <v>93500</v>
      </c>
      <c r="I21" s="9">
        <f t="shared" si="4"/>
        <v>92000</v>
      </c>
      <c r="J21" s="9">
        <f t="shared" si="4"/>
        <v>89500</v>
      </c>
      <c r="K21" s="9">
        <f>SUM(K2:K20)</f>
        <v>86500</v>
      </c>
      <c r="L21" s="9">
        <f>SUM(L2:L20)</f>
        <v>126000</v>
      </c>
      <c r="M21" s="13">
        <f>SUM(M2:M20)</f>
        <v>127500</v>
      </c>
      <c r="N21" s="13">
        <f>SUM(N2:N20)</f>
        <v>102500</v>
      </c>
    </row>
    <row r="22" spans="1:14" s="11" customFormat="1" ht="17" customHeight="1" x14ac:dyDescent="0.2">
      <c r="A22" s="6"/>
      <c r="B22" s="6"/>
      <c r="C22" s="6"/>
      <c r="D22" s="9"/>
      <c r="E22" s="9"/>
      <c r="F22" s="9"/>
      <c r="G22" s="9"/>
      <c r="H22" s="9"/>
      <c r="I22" s="9"/>
      <c r="J22" s="9"/>
      <c r="K22" s="9">
        <f>K21*0.75</f>
        <v>64875</v>
      </c>
      <c r="L22" s="9"/>
      <c r="M22" s="12"/>
      <c r="N22" s="18"/>
    </row>
    <row r="23" spans="1:14" ht="17" customHeight="1" x14ac:dyDescent="0.2">
      <c r="A23" s="8" t="s">
        <v>27</v>
      </c>
      <c r="B23" s="6"/>
      <c r="C23" s="6"/>
      <c r="D23" s="10">
        <f t="shared" ref="D23:J23" si="5">D21/2955</f>
        <v>21.996615905245346</v>
      </c>
      <c r="E23" s="10">
        <f t="shared" si="5"/>
        <v>33.333333333333336</v>
      </c>
      <c r="F23" s="10">
        <f t="shared" si="5"/>
        <v>28.764805414551606</v>
      </c>
      <c r="G23" s="10">
        <f t="shared" si="5"/>
        <v>37.394247038917086</v>
      </c>
      <c r="H23" s="10">
        <f t="shared" si="5"/>
        <v>31.641285956006769</v>
      </c>
      <c r="I23" s="10">
        <f t="shared" si="5"/>
        <v>31.133671742808797</v>
      </c>
      <c r="J23" s="10">
        <f t="shared" si="5"/>
        <v>30.287648054145517</v>
      </c>
      <c r="K23" s="10">
        <f>K21/2080</f>
        <v>41.58653846153846</v>
      </c>
      <c r="L23" s="6"/>
      <c r="M23" s="15"/>
    </row>
    <row r="24" spans="1:14" ht="17" customHeight="1" x14ac:dyDescent="0.2">
      <c r="A24" s="6"/>
      <c r="B24" s="6"/>
      <c r="C24" s="6"/>
      <c r="D24" s="6"/>
      <c r="E24" s="6"/>
      <c r="F24" s="6"/>
      <c r="G24" s="6"/>
      <c r="H24" s="6"/>
      <c r="I24" s="6"/>
      <c r="J24" s="6"/>
      <c r="K24" s="6"/>
      <c r="L24" s="6"/>
    </row>
    <row r="25" spans="1:14" ht="17" customHeight="1" x14ac:dyDescent="0.2">
      <c r="A25" s="6"/>
      <c r="B25" s="6"/>
      <c r="C25" s="6"/>
      <c r="D25" s="6"/>
      <c r="E25" s="6"/>
      <c r="F25" s="6"/>
      <c r="G25" s="6"/>
      <c r="H25" s="6"/>
      <c r="I25" s="6"/>
      <c r="J25" s="6"/>
      <c r="K25" s="6"/>
      <c r="L25" s="6"/>
    </row>
    <row r="26" spans="1:14" ht="17" customHeight="1" x14ac:dyDescent="0.2">
      <c r="A26" s="8" t="s">
        <v>28</v>
      </c>
      <c r="B26" s="8" t="s">
        <v>29</v>
      </c>
      <c r="C26" s="6"/>
      <c r="D26" s="6"/>
      <c r="E26" s="6"/>
      <c r="F26" s="6"/>
      <c r="G26" s="6"/>
      <c r="H26" s="6"/>
      <c r="I26" s="6"/>
      <c r="J26" s="6"/>
      <c r="K26" s="6"/>
      <c r="L26" s="6"/>
    </row>
    <row r="27" spans="1:14" ht="17" customHeight="1" x14ac:dyDescent="0.2">
      <c r="A27" s="6"/>
      <c r="B27" s="8" t="s">
        <v>30</v>
      </c>
      <c r="C27" s="6"/>
      <c r="D27" s="6"/>
      <c r="E27" s="6"/>
      <c r="F27" s="6"/>
      <c r="G27" s="6"/>
      <c r="H27" s="6"/>
      <c r="I27" s="6"/>
      <c r="J27" s="6"/>
      <c r="K27" s="6"/>
      <c r="L27" s="6"/>
    </row>
    <row r="28" spans="1:14" ht="17" customHeight="1" x14ac:dyDescent="0.2">
      <c r="A28" s="6"/>
      <c r="B28" s="6"/>
      <c r="C28" s="6"/>
      <c r="D28" s="6"/>
      <c r="E28" s="6"/>
      <c r="F28" s="6"/>
      <c r="G28" s="6"/>
      <c r="H28" s="6"/>
      <c r="I28" s="6"/>
      <c r="J28" s="6"/>
      <c r="K28" s="6"/>
      <c r="L28" s="6"/>
    </row>
    <row r="29" spans="1:14" ht="17" customHeight="1" x14ac:dyDescent="0.2">
      <c r="A29" s="6"/>
      <c r="B29" s="6"/>
      <c r="C29" s="6"/>
      <c r="D29" s="6"/>
      <c r="E29" s="6"/>
      <c r="F29" s="6"/>
      <c r="G29" s="6"/>
      <c r="H29" s="6"/>
      <c r="I29" s="6"/>
      <c r="J29" s="6"/>
      <c r="K29" s="6"/>
      <c r="L29" s="6"/>
    </row>
    <row r="30" spans="1:14" ht="17" customHeight="1" x14ac:dyDescent="0.2">
      <c r="A30" s="6"/>
      <c r="B30" s="6"/>
      <c r="C30" s="6"/>
      <c r="D30" s="6"/>
      <c r="E30" s="6"/>
      <c r="F30" s="6"/>
      <c r="G30" s="6"/>
      <c r="H30" s="6"/>
      <c r="I30" s="6"/>
      <c r="J30" s="6"/>
      <c r="K30" s="6"/>
      <c r="L30" s="6"/>
    </row>
    <row r="31" spans="1:14" ht="17" customHeight="1" x14ac:dyDescent="0.2">
      <c r="A31" s="6"/>
      <c r="B31" s="6"/>
      <c r="C31" s="6"/>
      <c r="D31" s="6"/>
      <c r="E31" s="6"/>
      <c r="F31" s="6"/>
      <c r="G31" s="6"/>
      <c r="H31" s="6"/>
      <c r="I31" s="6"/>
      <c r="J31" s="6"/>
      <c r="K31" s="6"/>
      <c r="L31" s="6"/>
    </row>
    <row r="32" spans="1:14" ht="17" customHeight="1" x14ac:dyDescent="0.2">
      <c r="A32" s="6"/>
      <c r="B32" s="6"/>
      <c r="C32" s="6"/>
      <c r="D32" s="6"/>
      <c r="E32" s="6"/>
      <c r="F32" s="6"/>
      <c r="G32" s="6"/>
      <c r="H32" s="6"/>
      <c r="I32" s="6"/>
      <c r="J32" s="6"/>
      <c r="K32" s="6"/>
      <c r="L32" s="6"/>
    </row>
    <row r="33" spans="1:12" ht="51" customHeight="1" x14ac:dyDescent="0.2">
      <c r="A33" s="6"/>
      <c r="B33" s="7" t="s">
        <v>31</v>
      </c>
      <c r="C33" s="7" t="s">
        <v>32</v>
      </c>
      <c r="D33" s="17" t="s">
        <v>64</v>
      </c>
      <c r="E33" s="6"/>
      <c r="F33" s="6"/>
      <c r="G33" s="6"/>
      <c r="H33" s="6"/>
      <c r="I33" s="6"/>
      <c r="J33" s="6"/>
      <c r="K33" s="6"/>
      <c r="L33" s="6"/>
    </row>
    <row r="34" spans="1:12" ht="17" customHeight="1" x14ac:dyDescent="0.2">
      <c r="A34" s="8" t="s">
        <v>33</v>
      </c>
      <c r="B34" s="9">
        <v>25.24</v>
      </c>
      <c r="C34" s="9">
        <v>20.309999999999999</v>
      </c>
      <c r="D34" s="6">
        <v>23.31</v>
      </c>
      <c r="E34" s="6"/>
      <c r="F34" s="6"/>
      <c r="G34" s="6"/>
      <c r="H34" s="6"/>
      <c r="I34" s="6"/>
      <c r="J34" s="6"/>
      <c r="K34" s="6"/>
      <c r="L34" s="6"/>
    </row>
    <row r="35" spans="1:12" ht="17" customHeight="1" x14ac:dyDescent="0.2">
      <c r="A35" s="8" t="s">
        <v>34</v>
      </c>
      <c r="B35" s="9">
        <f>192*15</f>
        <v>2880</v>
      </c>
      <c r="C35" s="9">
        <v>2880</v>
      </c>
      <c r="D35" s="9">
        <v>2880</v>
      </c>
      <c r="E35" s="6"/>
      <c r="F35" s="6"/>
      <c r="G35" s="6"/>
      <c r="H35" s="6"/>
      <c r="I35" s="6"/>
      <c r="J35" s="6"/>
      <c r="K35" s="6"/>
      <c r="L35" s="6"/>
    </row>
    <row r="36" spans="1:12" ht="17" customHeight="1" x14ac:dyDescent="0.2">
      <c r="A36" s="8" t="s">
        <v>35</v>
      </c>
      <c r="B36" s="9">
        <f>15*10</f>
        <v>150</v>
      </c>
      <c r="C36" s="9">
        <v>150</v>
      </c>
      <c r="D36" s="9">
        <v>150</v>
      </c>
      <c r="E36" s="6"/>
      <c r="F36" s="6"/>
      <c r="G36" s="6"/>
      <c r="H36" s="6"/>
      <c r="I36" s="6"/>
      <c r="J36" s="6"/>
      <c r="K36" s="6"/>
      <c r="L36" s="6"/>
    </row>
    <row r="37" spans="1:12" ht="17" customHeight="1" x14ac:dyDescent="0.2">
      <c r="A37" s="8" t="s">
        <v>36</v>
      </c>
      <c r="B37" s="9">
        <f>B35-B36</f>
        <v>2730</v>
      </c>
      <c r="C37" s="9">
        <v>2730</v>
      </c>
      <c r="D37" s="9">
        <v>2730</v>
      </c>
      <c r="E37" s="6"/>
      <c r="F37" s="9">
        <f>2730+(150*1.5)</f>
        <v>2955</v>
      </c>
      <c r="G37" s="6"/>
      <c r="H37" s="6"/>
      <c r="I37" s="6"/>
      <c r="J37" s="6"/>
      <c r="K37" s="6"/>
      <c r="L37" s="6"/>
    </row>
    <row r="38" spans="1:12" ht="17" customHeight="1" x14ac:dyDescent="0.2">
      <c r="A38" s="16" t="s">
        <v>63</v>
      </c>
      <c r="B38" s="9">
        <v>2955</v>
      </c>
      <c r="C38" s="9">
        <v>2955</v>
      </c>
      <c r="D38" s="9">
        <v>2955</v>
      </c>
      <c r="E38" s="6"/>
      <c r="F38" s="6"/>
      <c r="G38" s="6"/>
      <c r="H38" s="6"/>
      <c r="I38" s="6"/>
      <c r="J38" s="6"/>
      <c r="K38" s="6"/>
      <c r="L38" s="6"/>
    </row>
    <row r="39" spans="1:12" ht="17" customHeight="1" x14ac:dyDescent="0.2">
      <c r="A39" s="8" t="s">
        <v>37</v>
      </c>
      <c r="B39" s="9">
        <f>B37*B34</f>
        <v>68905.2</v>
      </c>
      <c r="C39" s="9">
        <f>C37*C34</f>
        <v>55446.299999999996</v>
      </c>
      <c r="D39" s="9">
        <f>D37*D34</f>
        <v>63636.299999999996</v>
      </c>
      <c r="E39" s="6"/>
      <c r="F39" s="6"/>
      <c r="G39" s="6"/>
      <c r="H39" s="6"/>
      <c r="I39" s="6"/>
      <c r="J39" s="6"/>
      <c r="K39" s="6"/>
      <c r="L39" s="6"/>
    </row>
    <row r="40" spans="1:12" ht="17" customHeight="1" x14ac:dyDescent="0.2">
      <c r="A40" s="8" t="s">
        <v>38</v>
      </c>
      <c r="B40" s="9">
        <f>B36*B34*1.5</f>
        <v>5678.9999999999991</v>
      </c>
      <c r="C40" s="9">
        <f>C36*C34*1.5</f>
        <v>4569.75</v>
      </c>
      <c r="D40" s="9">
        <f>D36*D34*1.5</f>
        <v>5244.75</v>
      </c>
      <c r="E40" s="6"/>
      <c r="F40" s="6"/>
      <c r="G40" s="6"/>
      <c r="H40" s="6"/>
      <c r="I40" s="6"/>
      <c r="J40" s="6"/>
      <c r="K40" s="6"/>
      <c r="L40" s="6"/>
    </row>
    <row r="41" spans="1:12" ht="17" customHeight="1" x14ac:dyDescent="0.2">
      <c r="A41" s="8" t="s">
        <v>39</v>
      </c>
      <c r="B41" s="9">
        <f>B35*B34</f>
        <v>72691.199999999997</v>
      </c>
      <c r="C41" s="9">
        <f>C35*C34</f>
        <v>58492.799999999996</v>
      </c>
      <c r="D41" s="9">
        <f>D35*D34</f>
        <v>67132.800000000003</v>
      </c>
      <c r="E41" s="6"/>
      <c r="F41" s="6"/>
      <c r="G41" s="6"/>
      <c r="H41" s="6"/>
      <c r="I41" s="6"/>
      <c r="J41" s="6"/>
      <c r="K41" s="6"/>
      <c r="L41" s="6"/>
    </row>
    <row r="42" spans="1:12" ht="17" customHeight="1" x14ac:dyDescent="0.2">
      <c r="A42" s="8" t="s">
        <v>40</v>
      </c>
      <c r="B42" s="9">
        <f>SUM(B39:B40)</f>
        <v>74584.2</v>
      </c>
      <c r="C42" s="9">
        <f>SUM(C39:C40)</f>
        <v>60016.049999999996</v>
      </c>
      <c r="D42" s="9">
        <f>SUM(D39:D40)</f>
        <v>68881.049999999988</v>
      </c>
      <c r="E42" s="6"/>
      <c r="F42" s="6"/>
      <c r="G42" s="6"/>
      <c r="H42" s="6"/>
      <c r="I42" s="6"/>
      <c r="J42" s="6"/>
      <c r="K42" s="6"/>
      <c r="L42" s="6"/>
    </row>
    <row r="43" spans="1:12" ht="17" customHeight="1" x14ac:dyDescent="0.2">
      <c r="A43" s="8" t="s">
        <v>41</v>
      </c>
      <c r="B43" s="9">
        <f>B42*8%</f>
        <v>5966.7359999999999</v>
      </c>
      <c r="C43" s="9">
        <f>C42*8%</f>
        <v>4801.2839999999997</v>
      </c>
      <c r="D43" s="9">
        <f>D42*8%</f>
        <v>5510.4839999999995</v>
      </c>
      <c r="E43" s="6"/>
      <c r="F43" s="6"/>
      <c r="G43" s="6"/>
      <c r="H43" s="6"/>
      <c r="I43" s="6"/>
      <c r="J43" s="6"/>
      <c r="K43" s="6"/>
      <c r="L43" s="6"/>
    </row>
    <row r="44" spans="1:12" ht="17" customHeight="1" x14ac:dyDescent="0.2">
      <c r="A44" s="8" t="s">
        <v>42</v>
      </c>
      <c r="B44" s="9">
        <f>SUM(B42:B43)</f>
        <v>80550.936000000002</v>
      </c>
      <c r="C44" s="9">
        <f>SUM(C42:C43)</f>
        <v>64817.333999999995</v>
      </c>
      <c r="D44" s="9">
        <f>SUM(D42:D43)</f>
        <v>74391.533999999985</v>
      </c>
      <c r="E44" s="6"/>
      <c r="F44" s="6"/>
      <c r="G44" s="6"/>
      <c r="H44" s="6"/>
      <c r="I44" s="6"/>
      <c r="J44" s="6"/>
      <c r="K44" s="6"/>
      <c r="L44" s="6"/>
    </row>
    <row r="45" spans="1:12" ht="17" customHeight="1" x14ac:dyDescent="0.2">
      <c r="A45" s="6"/>
      <c r="B45" s="6"/>
      <c r="C45" s="6"/>
      <c r="D45" s="6"/>
      <c r="E45" s="6"/>
      <c r="F45" s="6"/>
      <c r="G45" s="6"/>
      <c r="H45" s="6"/>
      <c r="I45" s="6"/>
      <c r="J45" s="6"/>
      <c r="K45" s="6"/>
      <c r="L45" s="6"/>
    </row>
    <row r="46" spans="1:12" ht="17" customHeight="1" x14ac:dyDescent="0.2">
      <c r="A46" s="6"/>
      <c r="B46" s="6"/>
      <c r="C46" s="6"/>
      <c r="D46" s="6"/>
      <c r="E46" s="6"/>
      <c r="F46" s="6"/>
      <c r="G46" s="6"/>
      <c r="H46" s="6"/>
      <c r="I46" s="6"/>
      <c r="J46" s="6"/>
      <c r="K46" s="6"/>
      <c r="L46" s="6"/>
    </row>
    <row r="47" spans="1:12" ht="17" customHeight="1" x14ac:dyDescent="0.2">
      <c r="A47" s="8" t="s">
        <v>43</v>
      </c>
      <c r="B47" s="6"/>
      <c r="C47" s="6"/>
      <c r="D47" s="6"/>
      <c r="E47" s="6"/>
      <c r="F47" s="6"/>
      <c r="G47" s="6"/>
      <c r="H47" s="6"/>
      <c r="I47" s="6"/>
      <c r="J47" s="6"/>
      <c r="K47" s="6"/>
      <c r="L47" s="6"/>
    </row>
    <row r="48" spans="1:12" ht="17" customHeight="1" x14ac:dyDescent="0.2">
      <c r="A48" s="8" t="s">
        <v>44</v>
      </c>
      <c r="B48" s="8" t="s">
        <v>45</v>
      </c>
      <c r="C48" s="6"/>
      <c r="D48" s="6"/>
      <c r="E48" s="6"/>
      <c r="F48" s="6"/>
      <c r="G48" s="6"/>
      <c r="H48" s="6"/>
      <c r="I48" s="6"/>
      <c r="J48" s="6"/>
      <c r="K48" s="6"/>
      <c r="L48" s="6"/>
    </row>
    <row r="49" spans="1:12" ht="17" customHeight="1" x14ac:dyDescent="0.2">
      <c r="A49" s="8" t="s">
        <v>46</v>
      </c>
      <c r="B49" s="8" t="s">
        <v>47</v>
      </c>
      <c r="C49" s="6"/>
      <c r="D49" s="6"/>
      <c r="E49" s="6"/>
      <c r="F49" s="6"/>
      <c r="G49" s="6"/>
      <c r="H49" s="6"/>
      <c r="I49" s="6"/>
      <c r="J49" s="6"/>
      <c r="K49" s="6"/>
      <c r="L49" s="6"/>
    </row>
    <row r="50" spans="1:12" ht="17" customHeight="1" x14ac:dyDescent="0.2">
      <c r="A50" s="8" t="s">
        <v>48</v>
      </c>
      <c r="B50" s="9">
        <v>55</v>
      </c>
      <c r="C50" s="6"/>
      <c r="D50" s="6"/>
      <c r="E50" s="6"/>
      <c r="F50" s="6"/>
      <c r="G50" s="6"/>
      <c r="H50" s="6"/>
      <c r="I50" s="6"/>
      <c r="J50" s="6"/>
      <c r="K50" s="6"/>
      <c r="L50" s="6"/>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showGridLines="0" workbookViewId="0">
      <selection activeCell="D11" sqref="D11"/>
    </sheetView>
  </sheetViews>
  <sheetFormatPr baseColWidth="10" defaultColWidth="10.83203125" defaultRowHeight="16" customHeight="1" x14ac:dyDescent="0.2"/>
  <cols>
    <col min="1" max="6" width="10.83203125" style="11" customWidth="1"/>
    <col min="7" max="16384" width="10.83203125" style="11"/>
  </cols>
  <sheetData>
    <row r="1" spans="1:5" ht="17" customHeight="1" x14ac:dyDescent="0.2">
      <c r="A1" s="6"/>
      <c r="B1" s="8" t="s">
        <v>50</v>
      </c>
      <c r="C1" s="6"/>
      <c r="D1" s="6"/>
      <c r="E1" s="6"/>
    </row>
    <row r="2" spans="1:5" ht="17" customHeight="1" x14ac:dyDescent="0.2">
      <c r="A2" s="6"/>
      <c r="B2" s="6"/>
      <c r="C2" s="8" t="s">
        <v>51</v>
      </c>
      <c r="D2" s="8" t="s">
        <v>51</v>
      </c>
      <c r="E2" s="6"/>
    </row>
    <row r="3" spans="1:5" ht="17" customHeight="1" x14ac:dyDescent="0.2">
      <c r="A3" s="6"/>
      <c r="B3" s="8" t="s">
        <v>52</v>
      </c>
      <c r="C3" s="8" t="s">
        <v>53</v>
      </c>
      <c r="D3" s="8" t="s">
        <v>54</v>
      </c>
      <c r="E3" s="6"/>
    </row>
    <row r="4" spans="1:5" ht="17" customHeight="1" x14ac:dyDescent="0.2">
      <c r="A4" s="8" t="s">
        <v>55</v>
      </c>
      <c r="B4" s="9">
        <v>600</v>
      </c>
      <c r="C4" s="9">
        <v>300</v>
      </c>
      <c r="D4" s="9">
        <v>600</v>
      </c>
      <c r="E4" s="6"/>
    </row>
    <row r="5" spans="1:5" ht="17" customHeight="1" x14ac:dyDescent="0.2">
      <c r="A5" s="8" t="s">
        <v>56</v>
      </c>
      <c r="B5" s="9">
        <v>613</v>
      </c>
      <c r="C5" s="9">
        <v>300</v>
      </c>
      <c r="D5" s="9">
        <v>600</v>
      </c>
      <c r="E5" s="6"/>
    </row>
    <row r="6" spans="1:5" ht="17" customHeight="1" x14ac:dyDescent="0.2">
      <c r="A6" s="8" t="s">
        <v>57</v>
      </c>
      <c r="B6" s="9">
        <v>688.15</v>
      </c>
      <c r="C6" s="9">
        <v>300</v>
      </c>
      <c r="D6" s="6"/>
      <c r="E6" s="6"/>
    </row>
    <row r="7" spans="1:5" ht="17" customHeight="1" x14ac:dyDescent="0.2">
      <c r="A7" s="8" t="s">
        <v>58</v>
      </c>
      <c r="B7" s="9">
        <v>1240.49</v>
      </c>
      <c r="C7" s="6"/>
      <c r="D7" s="6"/>
      <c r="E7" s="6"/>
    </row>
    <row r="8" spans="1:5" ht="17" customHeight="1" x14ac:dyDescent="0.2">
      <c r="A8" s="8" t="s">
        <v>12</v>
      </c>
      <c r="B8" s="9">
        <v>700</v>
      </c>
      <c r="C8" s="9">
        <v>350</v>
      </c>
      <c r="D8" s="9">
        <v>900</v>
      </c>
      <c r="E8" s="6"/>
    </row>
    <row r="9" spans="1:5" ht="17" customHeight="1" x14ac:dyDescent="0.2">
      <c r="A9" s="6"/>
      <c r="B9" s="6"/>
      <c r="C9" s="6"/>
      <c r="D9" s="6"/>
      <c r="E9" s="6"/>
    </row>
    <row r="10" spans="1:5" ht="17" customHeight="1" x14ac:dyDescent="0.2">
      <c r="A10" s="6"/>
      <c r="B10" s="6"/>
      <c r="C10" s="6"/>
      <c r="D10" s="9">
        <f>SUM(B4:D8)</f>
        <v>7191.64</v>
      </c>
      <c r="E10" s="6"/>
    </row>
    <row r="11" spans="1:5" ht="17" customHeight="1" x14ac:dyDescent="0.2">
      <c r="A11" s="6"/>
      <c r="B11" s="6"/>
      <c r="C11" s="6"/>
      <c r="D11" s="9">
        <f>D10*12</f>
        <v>86299.680000000008</v>
      </c>
      <c r="E11" s="6"/>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Pay Structure</vt:lpstr>
      <vt:lpstr>Medical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Iain Irwin-Powell</cp:lastModifiedBy>
  <dcterms:created xsi:type="dcterms:W3CDTF">2021-09-14T03:22:43Z</dcterms:created>
  <dcterms:modified xsi:type="dcterms:W3CDTF">2021-09-14T03:22:43Z</dcterms:modified>
</cp:coreProperties>
</file>